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975" windowWidth="14820" windowHeight="7845" tabRatio="894" activeTab="13"/>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 name="Sheet1" sheetId="70" r:id="rId28"/>
  </sheets>
  <externalReferences>
    <externalReference r:id="rId29"/>
    <externalReference r:id="rId30"/>
    <externalReference r:id="rId31"/>
    <externalReference r:id="rId32"/>
  </externalReferences>
  <definedNames>
    <definedName name="_C111">TH!$S$10:$S$4646</definedName>
    <definedName name="_C112">TH!$V$10:$V$4646</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'331'!$A$3:$I$103</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TH!$A$9:$AF$4646</definedName>
    <definedName name="_xlnm._FilterDatabase" localSheetId="20" hidden="1">TK!$A$1:$J$1</definedName>
    <definedName name="_N111">TH!$R$10:$R$4646</definedName>
    <definedName name="_N112">TH!$U$10:$U$4646</definedName>
    <definedName name="_TH">TH!$K$10:$K$4646</definedName>
    <definedName name="DG">TH!$J$10:$J$4646</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'331'!$B$4:$B$102</definedName>
    <definedName name="DSKU">'341'!$B$5:$B$55</definedName>
    <definedName name="DSNL">NXT!$N$12:$S$562</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TH!$H$10:$H$4646</definedName>
    <definedName name="KHC">TH!$O$10:$O$4646</definedName>
    <definedName name="KHN">TH!$N$10:$N$4646</definedName>
    <definedName name="Loai">OFFSET(TH!$P$5,,,COUNTA(TH!$P$5:$P$10951))</definedName>
    <definedName name="Loai1">OFFSET(TH!$Q$5,,,COUNTA(TH!$Q$5:$Q$42817))</definedName>
    <definedName name="Loai10">OFFSET(TH!$AD$5,,,COUNTA(TH!$AD$5:$AD$42817))</definedName>
    <definedName name="Loai11">OFFSET(TH!$Y$5,,,COUNTA(TH!$Y$5:$Y$42817))</definedName>
    <definedName name="Loai2">OFFSET(TH!$T$5,,,COUNTA(TH!$T$5:$T$42817))</definedName>
    <definedName name="Loai3">OFFSET('SO-TS'!$P$13,,,COUNTA('SO-TS'!$P$13:$P$3936))</definedName>
    <definedName name="Loai4">OFFSET(TH!$W$5,,,COUNTA(TH!$W$5:$W$42817))</definedName>
    <definedName name="Loai5">OFFSET(TH!$X$5,,,COUNTA(TH!$X$5:$X$42817))</definedName>
    <definedName name="Loai6">OFFSET(TH!$Z$5,,,COUNTA(TH!$Z$5:$Z$42817))</definedName>
    <definedName name="Loai7">OFFSET(TH!$AA$5,,,COUNTA(TH!$AA$5:$AA$42817))</definedName>
    <definedName name="Loai8">OFFSET(TH!$AB$5,,,COUNTA(TH!$AB$5:$AB$42817))</definedName>
    <definedName name="Loai9">OFFSET(TH!$AC$5,,,COUNTA(TH!$AC$5:$AC$42817))</definedName>
    <definedName name="MH">TH!$F$10:$F$4646</definedName>
    <definedName name="NXT">NXT!$A$12:$A$442</definedName>
    <definedName name="_xlnm.Print_Area" localSheetId="8">'111'!$A$1:$J$135</definedName>
    <definedName name="_xlnm.Print_Area" localSheetId="9">'112'!$A$1:$I$138</definedName>
    <definedName name="_xlnm.Print_Area" localSheetId="15">'152-CT'!$B$2:$M$166</definedName>
    <definedName name="_xlnm.Print_Area" localSheetId="10">'331'!$A$1:$H$103</definedName>
    <definedName name="_xlnm.Print_Area" localSheetId="11">'331-CT'!$A$1:$J$161</definedName>
    <definedName name="_xlnm.Print_Area" localSheetId="16">'341'!$A$1:$P$56</definedName>
    <definedName name="_xlnm.Print_Area" localSheetId="17">'341-CT'!$A$1:$N$41</definedName>
    <definedName name="_xlnm.Print_Area" localSheetId="22">'BK-NL'!$A$11:$K$71</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5">'SC-IV'!$A$1:$BA$65</definedName>
    <definedName name="_xlnm.Print_Area" localSheetId="27">Sheet1!$A$2:$F$59</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22">'BK-NL'!$11:$13</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TH!$I$10:$I$4646</definedName>
    <definedName name="TH">TH!$M$10:$M$4646</definedName>
    <definedName name="TM">TH!$A$10:$O$4646</definedName>
  </definedNames>
  <calcPr calcId="144525"/>
</workbook>
</file>

<file path=xl/calcChain.xml><?xml version="1.0" encoding="utf-8"?>
<calcChain xmlns="http://schemas.openxmlformats.org/spreadsheetml/2006/main">
  <c r="B82" i="55" l="1"/>
  <c r="B83" i="55"/>
  <c r="B84" i="55" s="1"/>
  <c r="J82" i="55" a="1"/>
  <c r="J82" i="55" s="1"/>
  <c r="I82" i="55" a="1"/>
  <c r="I82" i="55" s="1"/>
  <c r="H82" i="55" a="1"/>
  <c r="H82" i="55" s="1"/>
  <c r="G82" i="55" a="1"/>
  <c r="G82" i="55" s="1"/>
  <c r="L82" i="55" l="1"/>
  <c r="K82" i="55"/>
  <c r="A29" i="69"/>
  <c r="B29" i="69"/>
  <c r="E29" i="69" s="1"/>
  <c r="D29" i="69"/>
  <c r="G29" i="69"/>
  <c r="H29" i="69"/>
  <c r="I29" i="69"/>
  <c r="A30" i="69"/>
  <c r="B30" i="69"/>
  <c r="C30" i="69" s="1"/>
  <c r="D30" i="69"/>
  <c r="G30" i="69"/>
  <c r="H30" i="69"/>
  <c r="I30" i="69"/>
  <c r="A31" i="69"/>
  <c r="B31" i="69"/>
  <c r="C31" i="69" s="1"/>
  <c r="D31" i="69"/>
  <c r="G31" i="69"/>
  <c r="H31" i="69"/>
  <c r="I31" i="69"/>
  <c r="A32" i="69"/>
  <c r="B32" i="69"/>
  <c r="C32" i="69" s="1"/>
  <c r="D32" i="69"/>
  <c r="G32" i="69"/>
  <c r="H32" i="69"/>
  <c r="I32" i="69"/>
  <c r="A33" i="69"/>
  <c r="B33" i="69"/>
  <c r="E33" i="69" s="1"/>
  <c r="D33" i="69"/>
  <c r="G33" i="69"/>
  <c r="H33" i="69"/>
  <c r="I33" i="69"/>
  <c r="A34" i="69"/>
  <c r="B34" i="69"/>
  <c r="C34" i="69" s="1"/>
  <c r="D34" i="69"/>
  <c r="G34" i="69"/>
  <c r="H34" i="69"/>
  <c r="I34" i="69"/>
  <c r="A35" i="69"/>
  <c r="B35" i="69"/>
  <c r="E35" i="69" s="1"/>
  <c r="D35" i="69"/>
  <c r="G35" i="69"/>
  <c r="H35" i="69"/>
  <c r="I35" i="69"/>
  <c r="A36" i="69"/>
  <c r="B36" i="69"/>
  <c r="C36" i="69" s="1"/>
  <c r="D36" i="69"/>
  <c r="G36" i="69"/>
  <c r="H36" i="69"/>
  <c r="I36" i="69"/>
  <c r="A37" i="69"/>
  <c r="B37" i="69"/>
  <c r="E37" i="69" s="1"/>
  <c r="D37" i="69"/>
  <c r="G37" i="69"/>
  <c r="H37" i="69"/>
  <c r="I37" i="69"/>
  <c r="A38" i="69"/>
  <c r="B38" i="69"/>
  <c r="C38" i="69" s="1"/>
  <c r="D38" i="69"/>
  <c r="G38" i="69"/>
  <c r="H38" i="69"/>
  <c r="I38" i="69"/>
  <c r="A39" i="69"/>
  <c r="B39" i="69"/>
  <c r="E39" i="69" s="1"/>
  <c r="D39" i="69"/>
  <c r="G39" i="69"/>
  <c r="H39" i="69"/>
  <c r="I39" i="69"/>
  <c r="A40" i="69"/>
  <c r="B40" i="69"/>
  <c r="C40" i="69" s="1"/>
  <c r="D40" i="69"/>
  <c r="G40" i="69"/>
  <c r="H40" i="69"/>
  <c r="I40" i="69"/>
  <c r="A41" i="69"/>
  <c r="B41" i="69"/>
  <c r="E41" i="69" s="1"/>
  <c r="D41" i="69"/>
  <c r="G41" i="69"/>
  <c r="H41" i="69"/>
  <c r="I41" i="69"/>
  <c r="A42" i="69"/>
  <c r="B42" i="69"/>
  <c r="C42" i="69" s="1"/>
  <c r="D42" i="69"/>
  <c r="G42" i="69"/>
  <c r="H42" i="69"/>
  <c r="I42" i="69"/>
  <c r="A43" i="69"/>
  <c r="B43" i="69"/>
  <c r="E43" i="69" s="1"/>
  <c r="D43" i="69"/>
  <c r="G43" i="69"/>
  <c r="H43" i="69"/>
  <c r="I43" i="69"/>
  <c r="A44" i="69"/>
  <c r="B44" i="69"/>
  <c r="C44" i="69" s="1"/>
  <c r="D44" i="69"/>
  <c r="G44" i="69"/>
  <c r="H44" i="69"/>
  <c r="I44" i="69"/>
  <c r="A45" i="69"/>
  <c r="B45" i="69"/>
  <c r="E45" i="69" s="1"/>
  <c r="D45" i="69"/>
  <c r="G45" i="69"/>
  <c r="H45" i="69"/>
  <c r="I45" i="69"/>
  <c r="A46" i="69"/>
  <c r="B46" i="69"/>
  <c r="C46" i="69" s="1"/>
  <c r="D46" i="69"/>
  <c r="G46" i="69"/>
  <c r="H46" i="69"/>
  <c r="I46" i="69"/>
  <c r="A47" i="69"/>
  <c r="B47" i="69"/>
  <c r="E47" i="69" s="1"/>
  <c r="D47" i="69"/>
  <c r="G47" i="69"/>
  <c r="H47" i="69"/>
  <c r="I47" i="69"/>
  <c r="A48" i="69"/>
  <c r="B48" i="69"/>
  <c r="C48" i="69" s="1"/>
  <c r="D48" i="69"/>
  <c r="G48" i="69"/>
  <c r="H48" i="69"/>
  <c r="I48" i="69"/>
  <c r="A49" i="69"/>
  <c r="B49" i="69"/>
  <c r="E49" i="69" s="1"/>
  <c r="D49" i="69"/>
  <c r="G49" i="69"/>
  <c r="H49" i="69"/>
  <c r="I49" i="69"/>
  <c r="A50" i="69"/>
  <c r="B50" i="69"/>
  <c r="C50" i="69" s="1"/>
  <c r="D50" i="69"/>
  <c r="G50" i="69"/>
  <c r="H50" i="69"/>
  <c r="I50" i="69"/>
  <c r="A51" i="69"/>
  <c r="B51" i="69"/>
  <c r="E51" i="69" s="1"/>
  <c r="D51" i="69"/>
  <c r="G51" i="69"/>
  <c r="H51" i="69"/>
  <c r="I51" i="69"/>
  <c r="A52" i="69"/>
  <c r="B52" i="69"/>
  <c r="C52" i="69" s="1"/>
  <c r="D52" i="69"/>
  <c r="G52" i="69"/>
  <c r="H52" i="69"/>
  <c r="I52" i="69"/>
  <c r="A53" i="69"/>
  <c r="B53" i="69"/>
  <c r="E53" i="69" s="1"/>
  <c r="D53" i="69"/>
  <c r="G53" i="69"/>
  <c r="H53" i="69"/>
  <c r="I53" i="69"/>
  <c r="A54" i="69"/>
  <c r="B54" i="69"/>
  <c r="C54" i="69" s="1"/>
  <c r="D54" i="69"/>
  <c r="G54" i="69"/>
  <c r="H54" i="69"/>
  <c r="I54" i="69"/>
  <c r="A55" i="69"/>
  <c r="B55" i="69"/>
  <c r="E55" i="69" s="1"/>
  <c r="D55" i="69"/>
  <c r="G55" i="69"/>
  <c r="H55" i="69"/>
  <c r="I55" i="69"/>
  <c r="A56" i="69"/>
  <c r="B56" i="69"/>
  <c r="C56" i="69" s="1"/>
  <c r="D56" i="69"/>
  <c r="G56" i="69"/>
  <c r="H56" i="69"/>
  <c r="I56" i="69"/>
  <c r="A57" i="69"/>
  <c r="B57" i="69"/>
  <c r="E57" i="69" s="1"/>
  <c r="D57" i="69"/>
  <c r="G57" i="69"/>
  <c r="H57" i="69"/>
  <c r="I57" i="69"/>
  <c r="A58" i="69"/>
  <c r="B58" i="69"/>
  <c r="C58" i="69" s="1"/>
  <c r="D58" i="69"/>
  <c r="G58" i="69"/>
  <c r="H58" i="69"/>
  <c r="I58" i="69"/>
  <c r="A59" i="69"/>
  <c r="B59" i="69"/>
  <c r="E59" i="69" s="1"/>
  <c r="D59" i="69"/>
  <c r="G59" i="69"/>
  <c r="H59" i="69"/>
  <c r="I59" i="69"/>
  <c r="A60" i="69"/>
  <c r="B60" i="69"/>
  <c r="C60" i="69" s="1"/>
  <c r="D60" i="69"/>
  <c r="G60" i="69"/>
  <c r="H60" i="69"/>
  <c r="I60" i="69"/>
  <c r="A61" i="69"/>
  <c r="B61" i="69"/>
  <c r="E61" i="69" s="1"/>
  <c r="D61" i="69"/>
  <c r="G61" i="69"/>
  <c r="H61" i="69"/>
  <c r="I61" i="69"/>
  <c r="A62" i="69"/>
  <c r="B62" i="69"/>
  <c r="C62" i="69" s="1"/>
  <c r="D62" i="69"/>
  <c r="G62" i="69"/>
  <c r="H62" i="69"/>
  <c r="I62" i="69"/>
  <c r="A63" i="69"/>
  <c r="B63" i="69"/>
  <c r="E63" i="69" s="1"/>
  <c r="D63" i="69"/>
  <c r="G63" i="69"/>
  <c r="H63" i="69"/>
  <c r="I63" i="69"/>
  <c r="A64" i="69"/>
  <c r="B64" i="69"/>
  <c r="C64" i="69" s="1"/>
  <c r="D64" i="69"/>
  <c r="G64" i="69"/>
  <c r="H64" i="69"/>
  <c r="I64" i="69"/>
  <c r="A65" i="69"/>
  <c r="B65" i="69"/>
  <c r="E65" i="69" s="1"/>
  <c r="D65" i="69"/>
  <c r="G65" i="69"/>
  <c r="H65" i="69"/>
  <c r="I65" i="69"/>
  <c r="A66" i="69"/>
  <c r="B66" i="69"/>
  <c r="C66" i="69" s="1"/>
  <c r="D66" i="69"/>
  <c r="G66" i="69"/>
  <c r="H66" i="69"/>
  <c r="I66" i="69"/>
  <c r="A67" i="69"/>
  <c r="B67" i="69"/>
  <c r="E67" i="69" s="1"/>
  <c r="D67" i="69"/>
  <c r="G67" i="69"/>
  <c r="H67" i="69"/>
  <c r="I67" i="69"/>
  <c r="A68" i="69"/>
  <c r="B68" i="69"/>
  <c r="C68" i="69" s="1"/>
  <c r="D68" i="69"/>
  <c r="G68" i="69"/>
  <c r="H68" i="69"/>
  <c r="I68" i="69"/>
  <c r="A69" i="69"/>
  <c r="B69" i="69"/>
  <c r="E69" i="69" s="1"/>
  <c r="D69" i="69"/>
  <c r="G69" i="69"/>
  <c r="H69" i="69"/>
  <c r="I69" i="69"/>
  <c r="A70" i="69"/>
  <c r="B70" i="69"/>
  <c r="C70" i="69" s="1"/>
  <c r="D70" i="69"/>
  <c r="G70" i="69"/>
  <c r="H70" i="69"/>
  <c r="I70" i="69"/>
  <c r="A71" i="69"/>
  <c r="B71" i="69"/>
  <c r="E71" i="69" s="1"/>
  <c r="D71" i="69"/>
  <c r="G71" i="69"/>
  <c r="H71" i="69"/>
  <c r="I71" i="69"/>
  <c r="A72" i="69"/>
  <c r="B72" i="69"/>
  <c r="C72" i="69" s="1"/>
  <c r="D72" i="69"/>
  <c r="G72" i="69"/>
  <c r="H72" i="69"/>
  <c r="I72" i="69"/>
  <c r="A73" i="69"/>
  <c r="B73" i="69"/>
  <c r="E73" i="69" s="1"/>
  <c r="D73" i="69"/>
  <c r="G73" i="69"/>
  <c r="H73" i="69"/>
  <c r="I73" i="69"/>
  <c r="A74" i="69"/>
  <c r="B74" i="69"/>
  <c r="C74" i="69" s="1"/>
  <c r="D74" i="69"/>
  <c r="G74" i="69"/>
  <c r="H74" i="69"/>
  <c r="I74" i="69"/>
  <c r="A75" i="69"/>
  <c r="B75" i="69"/>
  <c r="E75" i="69" s="1"/>
  <c r="D75" i="69"/>
  <c r="G75" i="69"/>
  <c r="H75" i="69"/>
  <c r="I75" i="69"/>
  <c r="A76" i="69"/>
  <c r="B76" i="69"/>
  <c r="C76" i="69" s="1"/>
  <c r="D76" i="69"/>
  <c r="G76" i="69"/>
  <c r="H76" i="69"/>
  <c r="I76" i="69"/>
  <c r="A77" i="69"/>
  <c r="B77" i="69"/>
  <c r="E77" i="69" s="1"/>
  <c r="D77" i="69"/>
  <c r="G77" i="69"/>
  <c r="H77" i="69"/>
  <c r="I77" i="69"/>
  <c r="A78" i="69"/>
  <c r="B78" i="69"/>
  <c r="C78" i="69" s="1"/>
  <c r="D78" i="69"/>
  <c r="G78" i="69"/>
  <c r="H78" i="69"/>
  <c r="I78" i="69"/>
  <c r="A79" i="69"/>
  <c r="B79" i="69"/>
  <c r="E79" i="69" s="1"/>
  <c r="D79" i="69"/>
  <c r="G79" i="69"/>
  <c r="H79" i="69"/>
  <c r="I79" i="69"/>
  <c r="A80" i="69"/>
  <c r="B80" i="69"/>
  <c r="C80" i="69" s="1"/>
  <c r="D80" i="69"/>
  <c r="G80" i="69"/>
  <c r="H80" i="69"/>
  <c r="I80" i="69"/>
  <c r="A81" i="69"/>
  <c r="B81" i="69"/>
  <c r="E81" i="69" s="1"/>
  <c r="D81" i="69"/>
  <c r="G81" i="69"/>
  <c r="H81" i="69"/>
  <c r="I81" i="69"/>
  <c r="A82" i="69"/>
  <c r="B82" i="69"/>
  <c r="C82" i="69" s="1"/>
  <c r="D82" i="69"/>
  <c r="G82" i="69"/>
  <c r="H82" i="69"/>
  <c r="I82" i="69"/>
  <c r="A83" i="69"/>
  <c r="B83" i="69"/>
  <c r="E83" i="69" s="1"/>
  <c r="D83" i="69"/>
  <c r="G83" i="69"/>
  <c r="H83" i="69"/>
  <c r="I83" i="69"/>
  <c r="A84" i="69"/>
  <c r="B84" i="69"/>
  <c r="C84" i="69" s="1"/>
  <c r="D84" i="69"/>
  <c r="G84" i="69"/>
  <c r="H84" i="69"/>
  <c r="I84" i="69"/>
  <c r="A85" i="69"/>
  <c r="B85" i="69"/>
  <c r="E85" i="69" s="1"/>
  <c r="D85" i="69"/>
  <c r="G85" i="69"/>
  <c r="H85" i="69"/>
  <c r="I85" i="69"/>
  <c r="A86" i="69"/>
  <c r="B86" i="69"/>
  <c r="C86" i="69" s="1"/>
  <c r="D86" i="69"/>
  <c r="G86" i="69"/>
  <c r="H86" i="69"/>
  <c r="I86" i="69"/>
  <c r="A87" i="69"/>
  <c r="B87" i="69"/>
  <c r="E87" i="69" s="1"/>
  <c r="D87" i="69"/>
  <c r="G87" i="69"/>
  <c r="H87" i="69"/>
  <c r="I87" i="69"/>
  <c r="A88" i="69"/>
  <c r="B88" i="69"/>
  <c r="C88" i="69" s="1"/>
  <c r="D88" i="69"/>
  <c r="G88" i="69"/>
  <c r="H88" i="69"/>
  <c r="I88" i="69"/>
  <c r="A89" i="69"/>
  <c r="B89" i="69"/>
  <c r="D89" i="69"/>
  <c r="G89" i="69"/>
  <c r="H89" i="69"/>
  <c r="I89" i="69"/>
  <c r="A90" i="69"/>
  <c r="B90" i="69"/>
  <c r="D90" i="69"/>
  <c r="G90" i="69"/>
  <c r="H90" i="69"/>
  <c r="I90" i="69"/>
  <c r="A91" i="69"/>
  <c r="B91" i="69"/>
  <c r="D91" i="69"/>
  <c r="G91" i="69"/>
  <c r="H91" i="69"/>
  <c r="I91" i="69"/>
  <c r="A92" i="69"/>
  <c r="B92" i="69"/>
  <c r="E92" i="69" s="1"/>
  <c r="D92" i="69"/>
  <c r="G92" i="69"/>
  <c r="H92" i="69"/>
  <c r="I92" i="69"/>
  <c r="A93" i="69"/>
  <c r="B93" i="69"/>
  <c r="D93" i="69"/>
  <c r="G93" i="69"/>
  <c r="H93" i="69"/>
  <c r="I93" i="69"/>
  <c r="A94" i="69"/>
  <c r="B94" i="69"/>
  <c r="D94" i="69"/>
  <c r="G94" i="69"/>
  <c r="H94" i="69"/>
  <c r="I94" i="69"/>
  <c r="A95" i="69"/>
  <c r="B95" i="69"/>
  <c r="D95" i="69"/>
  <c r="G95" i="69"/>
  <c r="H95" i="69"/>
  <c r="I95" i="69"/>
  <c r="A96" i="69"/>
  <c r="B96" i="69"/>
  <c r="E96" i="69" s="1"/>
  <c r="D96" i="69"/>
  <c r="G96" i="69"/>
  <c r="H96" i="69"/>
  <c r="I96" i="69"/>
  <c r="A97" i="69"/>
  <c r="B97" i="69"/>
  <c r="D97" i="69"/>
  <c r="G97" i="69"/>
  <c r="H97" i="69"/>
  <c r="I97" i="69"/>
  <c r="A98" i="69"/>
  <c r="B98" i="69"/>
  <c r="E98" i="69" s="1"/>
  <c r="D98" i="69"/>
  <c r="G98" i="69"/>
  <c r="H98" i="69"/>
  <c r="I98" i="69"/>
  <c r="A99" i="69"/>
  <c r="B99" i="69"/>
  <c r="D99" i="69"/>
  <c r="G99" i="69"/>
  <c r="H99" i="69"/>
  <c r="I99" i="69"/>
  <c r="A100" i="69"/>
  <c r="B100" i="69"/>
  <c r="D100" i="69"/>
  <c r="G100" i="69"/>
  <c r="H100" i="69"/>
  <c r="I100" i="69"/>
  <c r="A101" i="69"/>
  <c r="B101" i="69"/>
  <c r="C101" i="69" s="1"/>
  <c r="D101" i="69"/>
  <c r="G101" i="69"/>
  <c r="H101" i="69"/>
  <c r="I101" i="69"/>
  <c r="A102" i="69"/>
  <c r="B102" i="69"/>
  <c r="E102" i="69" s="1"/>
  <c r="D102" i="69"/>
  <c r="G102" i="69"/>
  <c r="H102" i="69"/>
  <c r="I102" i="69"/>
  <c r="A103" i="69"/>
  <c r="B103" i="69"/>
  <c r="D103" i="69"/>
  <c r="G103" i="69"/>
  <c r="H103" i="69"/>
  <c r="I103" i="69"/>
  <c r="A104" i="69"/>
  <c r="B104" i="69"/>
  <c r="D104" i="69"/>
  <c r="G104" i="69"/>
  <c r="H104" i="69"/>
  <c r="I104" i="69"/>
  <c r="A105" i="69"/>
  <c r="B105" i="69"/>
  <c r="E105" i="69" s="1"/>
  <c r="D105" i="69"/>
  <c r="G105" i="69"/>
  <c r="H105" i="69"/>
  <c r="I105" i="69"/>
  <c r="A106" i="69"/>
  <c r="B106" i="69"/>
  <c r="C106" i="69" s="1"/>
  <c r="D106" i="69"/>
  <c r="G106" i="69"/>
  <c r="H106" i="69"/>
  <c r="I106" i="69"/>
  <c r="A107" i="69"/>
  <c r="B107" i="69"/>
  <c r="E107" i="69" s="1"/>
  <c r="D107" i="69"/>
  <c r="G107" i="69"/>
  <c r="H107" i="69"/>
  <c r="I107" i="69"/>
  <c r="A108" i="69"/>
  <c r="B108" i="69"/>
  <c r="D108" i="69"/>
  <c r="G108" i="69"/>
  <c r="H108" i="69"/>
  <c r="I108" i="69"/>
  <c r="A109" i="69"/>
  <c r="B109" i="69"/>
  <c r="E109" i="69" s="1"/>
  <c r="D109" i="69"/>
  <c r="G109" i="69"/>
  <c r="H109" i="69"/>
  <c r="I109" i="69"/>
  <c r="A110" i="69"/>
  <c r="B110" i="69"/>
  <c r="C110" i="69" s="1"/>
  <c r="D110" i="69"/>
  <c r="G110" i="69"/>
  <c r="H110" i="69"/>
  <c r="I110" i="69"/>
  <c r="A111" i="69"/>
  <c r="B111" i="69"/>
  <c r="E111" i="69" s="1"/>
  <c r="D111" i="69"/>
  <c r="G111" i="69"/>
  <c r="H111" i="69"/>
  <c r="I111" i="69"/>
  <c r="A112" i="69"/>
  <c r="B112" i="69"/>
  <c r="D112" i="69"/>
  <c r="G112" i="69"/>
  <c r="H112" i="69"/>
  <c r="I112" i="69"/>
  <c r="A113" i="69"/>
  <c r="B113" i="69"/>
  <c r="E113" i="69" s="1"/>
  <c r="D113" i="69"/>
  <c r="G113" i="69"/>
  <c r="H113" i="69"/>
  <c r="I113" i="69"/>
  <c r="A114" i="69"/>
  <c r="B114" i="69"/>
  <c r="C114" i="69" s="1"/>
  <c r="D114" i="69"/>
  <c r="G114" i="69"/>
  <c r="H114" i="69"/>
  <c r="I114" i="69"/>
  <c r="A115" i="69"/>
  <c r="B115" i="69"/>
  <c r="E115" i="69" s="1"/>
  <c r="D115" i="69"/>
  <c r="G115" i="69"/>
  <c r="H115" i="69"/>
  <c r="I115" i="69"/>
  <c r="A116" i="69"/>
  <c r="B116" i="69"/>
  <c r="C116" i="69" s="1"/>
  <c r="D116" i="69"/>
  <c r="G116" i="69"/>
  <c r="H116" i="69"/>
  <c r="I116" i="69"/>
  <c r="A117" i="69"/>
  <c r="B117" i="69"/>
  <c r="E117" i="69" s="1"/>
  <c r="D117" i="69"/>
  <c r="G117" i="69"/>
  <c r="H117" i="69"/>
  <c r="I117" i="69"/>
  <c r="A118" i="69"/>
  <c r="B118" i="69"/>
  <c r="C118" i="69" s="1"/>
  <c r="D118" i="69"/>
  <c r="G118" i="69"/>
  <c r="H118" i="69"/>
  <c r="I118" i="69"/>
  <c r="A119" i="69"/>
  <c r="B119" i="69"/>
  <c r="E119" i="69" s="1"/>
  <c r="D119" i="69"/>
  <c r="G119" i="69"/>
  <c r="H119" i="69"/>
  <c r="I119" i="69"/>
  <c r="A120" i="69"/>
  <c r="B120" i="69"/>
  <c r="C120" i="69" s="1"/>
  <c r="D120" i="69"/>
  <c r="G120" i="69"/>
  <c r="H120" i="69"/>
  <c r="I120" i="69"/>
  <c r="A121" i="69"/>
  <c r="B121" i="69"/>
  <c r="E121" i="69" s="1"/>
  <c r="D121" i="69"/>
  <c r="G121" i="69"/>
  <c r="H121" i="69"/>
  <c r="I121" i="69"/>
  <c r="A122" i="69"/>
  <c r="B122" i="69"/>
  <c r="C122" i="69" s="1"/>
  <c r="D122" i="69"/>
  <c r="G122" i="69"/>
  <c r="H122" i="69"/>
  <c r="I122" i="69"/>
  <c r="A123" i="69"/>
  <c r="B123" i="69"/>
  <c r="E123" i="69" s="1"/>
  <c r="D123" i="69"/>
  <c r="G123" i="69"/>
  <c r="H123" i="69"/>
  <c r="I123" i="69"/>
  <c r="A124" i="69"/>
  <c r="B124" i="69"/>
  <c r="C124" i="69" s="1"/>
  <c r="D124" i="69"/>
  <c r="G124" i="69"/>
  <c r="H124" i="69"/>
  <c r="I124" i="69"/>
  <c r="A125" i="69"/>
  <c r="B125" i="69"/>
  <c r="E125" i="69" s="1"/>
  <c r="D125" i="69"/>
  <c r="G125" i="69"/>
  <c r="H125" i="69"/>
  <c r="I125" i="69"/>
  <c r="A126" i="69"/>
  <c r="B126" i="69"/>
  <c r="C126" i="69" s="1"/>
  <c r="D126" i="69"/>
  <c r="G126" i="69"/>
  <c r="H126" i="69"/>
  <c r="I126" i="69"/>
  <c r="A127" i="69"/>
  <c r="B127" i="69"/>
  <c r="E127" i="69" s="1"/>
  <c r="D127" i="69"/>
  <c r="G127" i="69"/>
  <c r="H127" i="69"/>
  <c r="I127" i="69"/>
  <c r="A128" i="69"/>
  <c r="B128" i="69"/>
  <c r="C128" i="69" s="1"/>
  <c r="D128" i="69"/>
  <c r="G128" i="69"/>
  <c r="H128" i="69"/>
  <c r="I128" i="69"/>
  <c r="A129" i="69"/>
  <c r="B129" i="69"/>
  <c r="E129" i="69" s="1"/>
  <c r="D129" i="69"/>
  <c r="G129" i="69"/>
  <c r="H129" i="69"/>
  <c r="I129" i="69"/>
  <c r="A130" i="69"/>
  <c r="B130" i="69"/>
  <c r="C130" i="69" s="1"/>
  <c r="D130" i="69"/>
  <c r="G130" i="69"/>
  <c r="H130" i="69"/>
  <c r="I130" i="69"/>
  <c r="A131" i="69"/>
  <c r="B131" i="69"/>
  <c r="E131" i="69" s="1"/>
  <c r="D131" i="69"/>
  <c r="G131" i="69"/>
  <c r="H131" i="69"/>
  <c r="I131" i="69"/>
  <c r="A132" i="69"/>
  <c r="B132" i="69"/>
  <c r="C132" i="69" s="1"/>
  <c r="D132" i="69"/>
  <c r="G132" i="69"/>
  <c r="H132" i="69"/>
  <c r="I132" i="69"/>
  <c r="A133" i="69"/>
  <c r="B133" i="69"/>
  <c r="E133" i="69" s="1"/>
  <c r="D133" i="69"/>
  <c r="G133" i="69"/>
  <c r="H133" i="69"/>
  <c r="I133" i="69"/>
  <c r="A134" i="69"/>
  <c r="B134" i="69"/>
  <c r="C134" i="69" s="1"/>
  <c r="D134" i="69"/>
  <c r="G134" i="69"/>
  <c r="H134" i="69"/>
  <c r="I134" i="69"/>
  <c r="A135" i="69"/>
  <c r="B135" i="69"/>
  <c r="E135" i="69" s="1"/>
  <c r="D135" i="69"/>
  <c r="G135" i="69"/>
  <c r="H135" i="69"/>
  <c r="I135" i="69"/>
  <c r="A136" i="69"/>
  <c r="B136" i="69"/>
  <c r="C136" i="69" s="1"/>
  <c r="D136" i="69"/>
  <c r="G136" i="69"/>
  <c r="H136" i="69"/>
  <c r="I136" i="69"/>
  <c r="A137" i="69"/>
  <c r="B137" i="69"/>
  <c r="E137" i="69" s="1"/>
  <c r="D137" i="69"/>
  <c r="G137" i="69"/>
  <c r="H137" i="69"/>
  <c r="I137" i="69"/>
  <c r="A138" i="69"/>
  <c r="B138" i="69"/>
  <c r="C138" i="69" s="1"/>
  <c r="D138" i="69"/>
  <c r="G138" i="69"/>
  <c r="H138" i="69"/>
  <c r="I138" i="69"/>
  <c r="A139" i="69"/>
  <c r="B139" i="69"/>
  <c r="E139" i="69" s="1"/>
  <c r="D139" i="69"/>
  <c r="G139" i="69"/>
  <c r="H139" i="69"/>
  <c r="I139" i="69"/>
  <c r="A140" i="69"/>
  <c r="B140" i="69"/>
  <c r="C140" i="69" s="1"/>
  <c r="D140" i="69"/>
  <c r="G140" i="69"/>
  <c r="H140" i="69"/>
  <c r="I140" i="69"/>
  <c r="A141" i="69"/>
  <c r="B141" i="69"/>
  <c r="E141" i="69" s="1"/>
  <c r="D141" i="69"/>
  <c r="G141" i="69"/>
  <c r="H141" i="69"/>
  <c r="I141" i="69"/>
  <c r="A142" i="69"/>
  <c r="B142" i="69"/>
  <c r="C142" i="69" s="1"/>
  <c r="D142" i="69"/>
  <c r="G142" i="69"/>
  <c r="H142" i="69"/>
  <c r="I142" i="69"/>
  <c r="A143" i="69"/>
  <c r="B143" i="69"/>
  <c r="F143" i="69" s="1"/>
  <c r="D143" i="69"/>
  <c r="G143" i="69"/>
  <c r="H143" i="69"/>
  <c r="I143" i="69"/>
  <c r="A144" i="69"/>
  <c r="B144" i="69"/>
  <c r="C144" i="69" s="1"/>
  <c r="D144" i="69"/>
  <c r="G144" i="69"/>
  <c r="H144" i="69"/>
  <c r="I144" i="69"/>
  <c r="A145" i="69"/>
  <c r="B145" i="69"/>
  <c r="E145" i="69" s="1"/>
  <c r="D145" i="69"/>
  <c r="G145" i="69"/>
  <c r="H145" i="69"/>
  <c r="I145" i="69"/>
  <c r="A146" i="69"/>
  <c r="B146" i="69"/>
  <c r="C146" i="69" s="1"/>
  <c r="D146" i="69"/>
  <c r="G146" i="69"/>
  <c r="H146" i="69"/>
  <c r="I146" i="69"/>
  <c r="A147" i="69"/>
  <c r="B147" i="69"/>
  <c r="D147" i="69"/>
  <c r="G147" i="69"/>
  <c r="H147" i="69"/>
  <c r="I147" i="69"/>
  <c r="AD2855" i="34"/>
  <c r="AC2855" i="34"/>
  <c r="AB2855" i="34"/>
  <c r="Y2855" i="34"/>
  <c r="W2855" i="34"/>
  <c r="V2855" i="34"/>
  <c r="U2855" i="34"/>
  <c r="T2855" i="34"/>
  <c r="Q2855" i="34"/>
  <c r="P2855" i="34"/>
  <c r="E2855" i="34"/>
  <c r="B2855" i="34"/>
  <c r="R2855" i="34" s="1"/>
  <c r="A2855" i="34"/>
  <c r="A89" i="12"/>
  <c r="A90" i="12"/>
  <c r="A91" i="12"/>
  <c r="A92" i="12"/>
  <c r="A93" i="12"/>
  <c r="A94" i="12"/>
  <c r="A95" i="12"/>
  <c r="A96" i="12"/>
  <c r="A97" i="12"/>
  <c r="A98" i="12"/>
  <c r="F38" i="69" l="1"/>
  <c r="E48" i="69"/>
  <c r="F132" i="69"/>
  <c r="J123" i="69"/>
  <c r="F123" i="69"/>
  <c r="E114" i="69"/>
  <c r="F114" i="69"/>
  <c r="J110" i="69"/>
  <c r="E56" i="69"/>
  <c r="F124" i="69"/>
  <c r="J118" i="69"/>
  <c r="F115" i="69"/>
  <c r="J142" i="69"/>
  <c r="F144" i="69"/>
  <c r="J137" i="69"/>
  <c r="F137" i="69"/>
  <c r="E62" i="69"/>
  <c r="J131" i="69"/>
  <c r="J36" i="69"/>
  <c r="F33" i="69"/>
  <c r="J41" i="69"/>
  <c r="E106" i="69"/>
  <c r="E54" i="69"/>
  <c r="F46" i="69"/>
  <c r="F45" i="69"/>
  <c r="J130" i="69"/>
  <c r="J126" i="69"/>
  <c r="F48" i="69"/>
  <c r="F47" i="69"/>
  <c r="E46" i="69"/>
  <c r="J31" i="69"/>
  <c r="F131" i="69"/>
  <c r="F122" i="69"/>
  <c r="J121" i="69"/>
  <c r="F121" i="69"/>
  <c r="E110" i="69"/>
  <c r="E44" i="69"/>
  <c r="E31" i="69"/>
  <c r="F138" i="69"/>
  <c r="J122" i="69"/>
  <c r="J103" i="69"/>
  <c r="E60" i="69"/>
  <c r="E52" i="69"/>
  <c r="J44" i="69"/>
  <c r="J134" i="69"/>
  <c r="F130" i="69"/>
  <c r="J129" i="69"/>
  <c r="F129" i="69"/>
  <c r="F116" i="69"/>
  <c r="J115" i="69"/>
  <c r="J114" i="69"/>
  <c r="F110" i="69"/>
  <c r="J101" i="69"/>
  <c r="J99" i="69"/>
  <c r="E58" i="69"/>
  <c r="E50" i="69"/>
  <c r="C49" i="69"/>
  <c r="C47" i="69"/>
  <c r="J42" i="69"/>
  <c r="J40" i="69"/>
  <c r="F39" i="69"/>
  <c r="F34" i="69"/>
  <c r="F31" i="69"/>
  <c r="E103" i="69"/>
  <c r="F103" i="69"/>
  <c r="E99" i="69"/>
  <c r="F99" i="69"/>
  <c r="C96" i="69"/>
  <c r="F96" i="69"/>
  <c r="E91" i="69"/>
  <c r="C91" i="69"/>
  <c r="F91" i="69"/>
  <c r="E89" i="69"/>
  <c r="C89" i="69"/>
  <c r="F89" i="69"/>
  <c r="J140" i="69"/>
  <c r="J136" i="69"/>
  <c r="J128" i="69"/>
  <c r="J120" i="69"/>
  <c r="C108" i="69"/>
  <c r="F108" i="69"/>
  <c r="J108" i="69"/>
  <c r="J106" i="69"/>
  <c r="F106" i="69"/>
  <c r="C104" i="69"/>
  <c r="F104" i="69"/>
  <c r="C100" i="69"/>
  <c r="F100" i="69"/>
  <c r="E97" i="69"/>
  <c r="C97" i="69"/>
  <c r="F97" i="69"/>
  <c r="C94" i="69"/>
  <c r="F94" i="69"/>
  <c r="F142" i="69"/>
  <c r="J138" i="69"/>
  <c r="F134" i="69"/>
  <c r="J133" i="69"/>
  <c r="F133" i="69"/>
  <c r="F126" i="69"/>
  <c r="J125" i="69"/>
  <c r="F125" i="69"/>
  <c r="F118" i="69"/>
  <c r="J117" i="69"/>
  <c r="F117" i="69"/>
  <c r="E101" i="69"/>
  <c r="F101" i="69"/>
  <c r="E95" i="69"/>
  <c r="C95" i="69"/>
  <c r="F95" i="69"/>
  <c r="C92" i="69"/>
  <c r="F92" i="69"/>
  <c r="C90" i="69"/>
  <c r="E90" i="69"/>
  <c r="F90" i="69"/>
  <c r="J144" i="69"/>
  <c r="F140" i="69"/>
  <c r="F136" i="69"/>
  <c r="J135" i="69"/>
  <c r="F135" i="69"/>
  <c r="J132" i="69"/>
  <c r="F128" i="69"/>
  <c r="J127" i="69"/>
  <c r="F127" i="69"/>
  <c r="J124" i="69"/>
  <c r="F120" i="69"/>
  <c r="J119" i="69"/>
  <c r="F119" i="69"/>
  <c r="J116" i="69"/>
  <c r="C112" i="69"/>
  <c r="F112" i="69"/>
  <c r="J112" i="69"/>
  <c r="E104" i="69"/>
  <c r="C103" i="69"/>
  <c r="C102" i="69"/>
  <c r="F102" i="69"/>
  <c r="E100" i="69"/>
  <c r="C99" i="69"/>
  <c r="J98" i="69"/>
  <c r="C98" i="69"/>
  <c r="F98" i="69"/>
  <c r="E94" i="69"/>
  <c r="E93" i="69"/>
  <c r="C93" i="69"/>
  <c r="F93" i="69"/>
  <c r="F88" i="69"/>
  <c r="F87" i="69"/>
  <c r="F86" i="69"/>
  <c r="F85" i="69"/>
  <c r="F84" i="69"/>
  <c r="F83" i="69"/>
  <c r="F82" i="69"/>
  <c r="F81" i="69"/>
  <c r="F80" i="69"/>
  <c r="F79" i="69"/>
  <c r="F78" i="69"/>
  <c r="F77" i="69"/>
  <c r="F76" i="69"/>
  <c r="F75" i="69"/>
  <c r="F74" i="69"/>
  <c r="F73" i="69"/>
  <c r="F72" i="69"/>
  <c r="F71" i="69"/>
  <c r="F70" i="69"/>
  <c r="F69" i="69"/>
  <c r="F68" i="69"/>
  <c r="F67" i="69"/>
  <c r="F66" i="69"/>
  <c r="F65" i="69"/>
  <c r="F64" i="69"/>
  <c r="F63" i="69"/>
  <c r="F62" i="69"/>
  <c r="F61" i="69"/>
  <c r="F60" i="69"/>
  <c r="F59" i="69"/>
  <c r="F58" i="69"/>
  <c r="F57" i="69"/>
  <c r="F56" i="69"/>
  <c r="F55" i="69"/>
  <c r="F54" i="69"/>
  <c r="F53" i="69"/>
  <c r="F52" i="69"/>
  <c r="F51" i="69"/>
  <c r="F50" i="69"/>
  <c r="F49" i="69"/>
  <c r="J32" i="69"/>
  <c r="F29" i="69"/>
  <c r="E88" i="69"/>
  <c r="E86" i="69"/>
  <c r="E84" i="69"/>
  <c r="E82" i="69"/>
  <c r="E80" i="69"/>
  <c r="E78" i="69"/>
  <c r="E76" i="69"/>
  <c r="E74" i="69"/>
  <c r="E72" i="69"/>
  <c r="E70" i="69"/>
  <c r="E68" i="69"/>
  <c r="E66" i="69"/>
  <c r="E64" i="69"/>
  <c r="J43" i="69"/>
  <c r="F40" i="69"/>
  <c r="J37" i="69"/>
  <c r="F35" i="69"/>
  <c r="J33" i="69"/>
  <c r="F30" i="69"/>
  <c r="J97" i="69"/>
  <c r="J96" i="69"/>
  <c r="J95" i="69"/>
  <c r="J94" i="69"/>
  <c r="J93" i="69"/>
  <c r="J92" i="69"/>
  <c r="J91" i="69"/>
  <c r="J90" i="69"/>
  <c r="J89" i="69"/>
  <c r="J88" i="69"/>
  <c r="J87" i="69"/>
  <c r="C87" i="69"/>
  <c r="J86" i="69"/>
  <c r="J85" i="69"/>
  <c r="C85" i="69"/>
  <c r="J84" i="69"/>
  <c r="J83" i="69"/>
  <c r="C83" i="69"/>
  <c r="J82" i="69"/>
  <c r="J81" i="69"/>
  <c r="C81" i="69"/>
  <c r="J80" i="69"/>
  <c r="J79" i="69"/>
  <c r="C79" i="69"/>
  <c r="J78" i="69"/>
  <c r="J77" i="69"/>
  <c r="C77" i="69"/>
  <c r="J76" i="69"/>
  <c r="J75" i="69"/>
  <c r="C75" i="69"/>
  <c r="J74" i="69"/>
  <c r="J73" i="69"/>
  <c r="C73" i="69"/>
  <c r="J72" i="69"/>
  <c r="J71" i="69"/>
  <c r="C71" i="69"/>
  <c r="J70" i="69"/>
  <c r="J69" i="69"/>
  <c r="C69" i="69"/>
  <c r="J68" i="69"/>
  <c r="J67" i="69"/>
  <c r="C67" i="69"/>
  <c r="J66" i="69"/>
  <c r="J65" i="69"/>
  <c r="C65" i="69"/>
  <c r="J64" i="69"/>
  <c r="J63" i="69"/>
  <c r="C63" i="69"/>
  <c r="J62" i="69"/>
  <c r="J61" i="69"/>
  <c r="C61" i="69"/>
  <c r="J60" i="69"/>
  <c r="J59" i="69"/>
  <c r="C59" i="69"/>
  <c r="J58" i="69"/>
  <c r="J57" i="69"/>
  <c r="C57" i="69"/>
  <c r="J56" i="69"/>
  <c r="J55" i="69"/>
  <c r="C55" i="69"/>
  <c r="J54" i="69"/>
  <c r="J53" i="69"/>
  <c r="C53" i="69"/>
  <c r="J52" i="69"/>
  <c r="J51" i="69"/>
  <c r="C51" i="69"/>
  <c r="J50" i="69"/>
  <c r="J49" i="69"/>
  <c r="J48" i="69"/>
  <c r="J47" i="69"/>
  <c r="J46" i="69"/>
  <c r="J45" i="69"/>
  <c r="F42" i="69"/>
  <c r="F41" i="69"/>
  <c r="E40" i="69"/>
  <c r="J38" i="69"/>
  <c r="F36" i="69"/>
  <c r="J34" i="69"/>
  <c r="F32" i="69"/>
  <c r="J29" i="69"/>
  <c r="F44" i="69"/>
  <c r="F43" i="69"/>
  <c r="E42" i="69"/>
  <c r="J39" i="69"/>
  <c r="F37" i="69"/>
  <c r="J35" i="69"/>
  <c r="J30" i="69"/>
  <c r="J141" i="69"/>
  <c r="F141" i="69"/>
  <c r="J146" i="69"/>
  <c r="F146" i="69"/>
  <c r="E146" i="69"/>
  <c r="C145" i="69"/>
  <c r="E144" i="69"/>
  <c r="C143" i="69"/>
  <c r="E142" i="69"/>
  <c r="C141" i="69"/>
  <c r="E140" i="69"/>
  <c r="C139" i="69"/>
  <c r="E138" i="69"/>
  <c r="C137" i="69"/>
  <c r="E136" i="69"/>
  <c r="C135" i="69"/>
  <c r="E134" i="69"/>
  <c r="C133" i="69"/>
  <c r="E132" i="69"/>
  <c r="C131" i="69"/>
  <c r="E130" i="69"/>
  <c r="C129" i="69"/>
  <c r="E128" i="69"/>
  <c r="C127" i="69"/>
  <c r="E126" i="69"/>
  <c r="C125" i="69"/>
  <c r="E124" i="69"/>
  <c r="C123" i="69"/>
  <c r="E122" i="69"/>
  <c r="C121" i="69"/>
  <c r="E120" i="69"/>
  <c r="C119" i="69"/>
  <c r="E118" i="69"/>
  <c r="C117" i="69"/>
  <c r="E116" i="69"/>
  <c r="C115" i="69"/>
  <c r="J113" i="69"/>
  <c r="F113" i="69"/>
  <c r="C111" i="69"/>
  <c r="J109" i="69"/>
  <c r="F109" i="69"/>
  <c r="C107" i="69"/>
  <c r="J105" i="69"/>
  <c r="F105" i="69"/>
  <c r="J145" i="69"/>
  <c r="F145" i="69"/>
  <c r="J147" i="69"/>
  <c r="J139" i="69"/>
  <c r="F139" i="69"/>
  <c r="E143" i="69"/>
  <c r="C113" i="69"/>
  <c r="E112" i="69"/>
  <c r="J111" i="69"/>
  <c r="F111" i="69"/>
  <c r="C109" i="69"/>
  <c r="E108" i="69"/>
  <c r="J107" i="69"/>
  <c r="F107" i="69"/>
  <c r="C105" i="69"/>
  <c r="J104" i="69"/>
  <c r="J102" i="69"/>
  <c r="J100" i="69"/>
  <c r="J143" i="69"/>
  <c r="C45" i="69"/>
  <c r="C43" i="69"/>
  <c r="C41" i="69"/>
  <c r="C39" i="69"/>
  <c r="E38" i="69"/>
  <c r="C37" i="69"/>
  <c r="E36" i="69"/>
  <c r="C35" i="69"/>
  <c r="E34" i="69"/>
  <c r="C33" i="69"/>
  <c r="E32" i="69"/>
  <c r="E30" i="69"/>
  <c r="C29" i="69"/>
  <c r="S2855" i="34"/>
  <c r="E2868" i="34"/>
  <c r="E2865" i="34"/>
  <c r="E2861" i="34"/>
  <c r="E2859" i="34"/>
  <c r="E2858" i="34"/>
  <c r="E2854" i="34"/>
  <c r="E2852" i="34"/>
  <c r="E2851" i="34"/>
  <c r="E2848" i="34"/>
  <c r="E2847" i="34"/>
  <c r="E2846" i="34"/>
  <c r="E2871" i="34"/>
  <c r="E2870" i="34"/>
  <c r="E2869" i="34"/>
  <c r="E2867" i="34"/>
  <c r="E2866" i="34"/>
  <c r="E2864" i="34"/>
  <c r="E2863" i="34"/>
  <c r="E2862" i="34"/>
  <c r="E2860" i="34"/>
  <c r="E2857" i="34"/>
  <c r="E2856" i="34"/>
  <c r="A6" i="12" l="1"/>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5" i="12"/>
  <c r="M26" i="34" l="1"/>
  <c r="AC26" i="34"/>
  <c r="AB26" i="34"/>
  <c r="Y26" i="34"/>
  <c r="W26" i="34"/>
  <c r="V26" i="34"/>
  <c r="U26" i="34"/>
  <c r="T26" i="34"/>
  <c r="P26" i="34"/>
  <c r="C26" i="34"/>
  <c r="AD26" i="34" s="1"/>
  <c r="B26" i="34" l="1"/>
  <c r="S26" i="34" s="1"/>
  <c r="A26" i="34" l="1"/>
  <c r="Q26" i="34"/>
  <c r="R26" i="34"/>
  <c r="M634" i="34"/>
  <c r="M531" i="34"/>
  <c r="M706" i="34"/>
  <c r="M604" i="34"/>
  <c r="M657" i="34"/>
  <c r="M681" i="34"/>
  <c r="M679" i="34"/>
  <c r="M669" i="34"/>
  <c r="M677" i="34"/>
  <c r="M700" i="34"/>
  <c r="M554" i="34"/>
  <c r="M527" i="34"/>
  <c r="M449" i="34"/>
  <c r="M439" i="34"/>
  <c r="M447" i="34"/>
  <c r="M441" i="34"/>
  <c r="M437" i="34"/>
  <c r="M431" i="34"/>
  <c r="AD4267" i="34" l="1"/>
  <c r="AC4267" i="34"/>
  <c r="AB4267" i="34"/>
  <c r="Y4267" i="34"/>
  <c r="W4267" i="34"/>
  <c r="V4267" i="34"/>
  <c r="U4267" i="34"/>
  <c r="T4267" i="34"/>
  <c r="P4267" i="34"/>
  <c r="M4267" i="34"/>
  <c r="E4267" i="34"/>
  <c r="B4267" i="34"/>
  <c r="R4267" i="34" s="1"/>
  <c r="L4202" i="34"/>
  <c r="L4201" i="34"/>
  <c r="L4208" i="34"/>
  <c r="A4267" i="34" l="1"/>
  <c r="S4267" i="34"/>
  <c r="Q4267" i="34"/>
  <c r="L4572" i="34" l="1"/>
  <c r="L4600" i="34"/>
  <c r="AD4639" i="34" l="1"/>
  <c r="AC4639" i="34"/>
  <c r="AB4639" i="34"/>
  <c r="Y4639" i="34"/>
  <c r="W4639" i="34"/>
  <c r="V4639" i="34"/>
  <c r="U4639" i="34"/>
  <c r="T4639" i="34"/>
  <c r="P4639" i="34"/>
  <c r="E4639" i="34"/>
  <c r="B4639" i="34"/>
  <c r="Q4639" i="34" s="1"/>
  <c r="AD4638" i="34"/>
  <c r="AC4638" i="34"/>
  <c r="AB4638" i="34"/>
  <c r="Y4638" i="34"/>
  <c r="W4638" i="34"/>
  <c r="V4638" i="34"/>
  <c r="U4638" i="34"/>
  <c r="T4638" i="34"/>
  <c r="P4638" i="34"/>
  <c r="M4638" i="34"/>
  <c r="E4638" i="34"/>
  <c r="B4638" i="34"/>
  <c r="Q4638" i="34" s="1"/>
  <c r="A19" i="45"/>
  <c r="A17" i="45"/>
  <c r="A7" i="45"/>
  <c r="A5" i="45"/>
  <c r="A6" i="45"/>
  <c r="L4576" i="34"/>
  <c r="AD4621" i="34"/>
  <c r="AC4621" i="34"/>
  <c r="AB4621" i="34"/>
  <c r="Y4621" i="34"/>
  <c r="W4621" i="34"/>
  <c r="V4621" i="34"/>
  <c r="U4621" i="34"/>
  <c r="T4621" i="34"/>
  <c r="P4621" i="34"/>
  <c r="E4621" i="34"/>
  <c r="B4621" i="34"/>
  <c r="Q4621" i="34" s="1"/>
  <c r="AD4620" i="34"/>
  <c r="AC4620" i="34"/>
  <c r="AB4620" i="34"/>
  <c r="Y4620" i="34"/>
  <c r="W4620" i="34"/>
  <c r="V4620" i="34"/>
  <c r="U4620" i="34"/>
  <c r="T4620" i="34"/>
  <c r="P4620" i="34"/>
  <c r="M4620" i="34"/>
  <c r="E4620" i="34"/>
  <c r="B4620" i="34"/>
  <c r="Q4620" i="34" s="1"/>
  <c r="AD4615" i="34"/>
  <c r="AC4615" i="34"/>
  <c r="AB4615" i="34"/>
  <c r="Y4615" i="34"/>
  <c r="W4615" i="34"/>
  <c r="V4615" i="34"/>
  <c r="U4615" i="34"/>
  <c r="T4615" i="34"/>
  <c r="P4615" i="34"/>
  <c r="E4615" i="34"/>
  <c r="B4615" i="34"/>
  <c r="Q4615" i="34" s="1"/>
  <c r="AD4614" i="34"/>
  <c r="AC4614" i="34"/>
  <c r="AB4614" i="34"/>
  <c r="Y4614" i="34"/>
  <c r="W4614" i="34"/>
  <c r="V4614" i="34"/>
  <c r="U4614" i="34"/>
  <c r="T4614" i="34"/>
  <c r="P4614" i="34"/>
  <c r="M4614" i="34"/>
  <c r="E4614" i="34"/>
  <c r="B4614" i="34"/>
  <c r="R4614" i="34" s="1"/>
  <c r="A4615" i="34" l="1"/>
  <c r="A4639" i="34"/>
  <c r="S4615" i="34"/>
  <c r="S4639" i="34"/>
  <c r="A4620" i="34"/>
  <c r="A4614" i="34"/>
  <c r="A4638" i="34"/>
  <c r="S4620" i="34"/>
  <c r="S4614" i="34"/>
  <c r="A4621" i="34"/>
  <c r="S4621" i="34"/>
  <c r="S4638" i="34"/>
  <c r="R4639" i="34"/>
  <c r="R4638" i="34"/>
  <c r="R4621" i="34"/>
  <c r="R4620" i="34"/>
  <c r="R4615" i="34"/>
  <c r="Q4614" i="34"/>
  <c r="E4525" i="34" l="1"/>
  <c r="AD4525" i="34"/>
  <c r="AC4525" i="34"/>
  <c r="AB4525" i="34"/>
  <c r="Y4525" i="34"/>
  <c r="W4525" i="34"/>
  <c r="V4525" i="34"/>
  <c r="U4525" i="34"/>
  <c r="T4525" i="34"/>
  <c r="P4525" i="34"/>
  <c r="B4525" i="34"/>
  <c r="R4525" i="34" s="1"/>
  <c r="AD4529" i="34"/>
  <c r="AC4529" i="34"/>
  <c r="AB4529" i="34"/>
  <c r="Y4529" i="34"/>
  <c r="W4529" i="34"/>
  <c r="V4529" i="34"/>
  <c r="U4529" i="34"/>
  <c r="T4529" i="34"/>
  <c r="P4529" i="34"/>
  <c r="E4529" i="34"/>
  <c r="B4529" i="34"/>
  <c r="R4529" i="34" s="1"/>
  <c r="L4470" i="34"/>
  <c r="L4454" i="34"/>
  <c r="A4529" i="34" l="1"/>
  <c r="S4529" i="34"/>
  <c r="A4525" i="34"/>
  <c r="S4525" i="34"/>
  <c r="Q4525" i="34"/>
  <c r="Q4529" i="34"/>
  <c r="E1182" i="34" l="1"/>
  <c r="E1169" i="34"/>
  <c r="E1168" i="34"/>
  <c r="E1167" i="34"/>
  <c r="E1172" i="34"/>
  <c r="E1171" i="34"/>
  <c r="E1170" i="34"/>
  <c r="E1222" i="34"/>
  <c r="E1217" i="34"/>
  <c r="E1198" i="34"/>
  <c r="E1196" i="34"/>
  <c r="E1218" i="34"/>
  <c r="E1216" i="34"/>
  <c r="E1197" i="34"/>
  <c r="E1195" i="34"/>
  <c r="E1245" i="34"/>
  <c r="E1243" i="34"/>
  <c r="E1242" i="34"/>
  <c r="E1241" i="34"/>
  <c r="E1240" i="34"/>
  <c r="E1244" i="34"/>
  <c r="E1239" i="34"/>
  <c r="E1288" i="34"/>
  <c r="E1286" i="34"/>
  <c r="E1282" i="34"/>
  <c r="E1281" i="34"/>
  <c r="E1280" i="34"/>
  <c r="E1285" i="34"/>
  <c r="E1279" i="34"/>
  <c r="E1287" i="34"/>
  <c r="E1284" i="34"/>
  <c r="E1283" i="34"/>
  <c r="E1278" i="34"/>
  <c r="E1525" i="34"/>
  <c r="E1526" i="34"/>
  <c r="E1527" i="34"/>
  <c r="E1528" i="34"/>
  <c r="E1529" i="34"/>
  <c r="E1530" i="34"/>
  <c r="E1531" i="34"/>
  <c r="E1532" i="34"/>
  <c r="E1534" i="34"/>
  <c r="E1533" i="34"/>
  <c r="E1535" i="34"/>
  <c r="E1536" i="34"/>
  <c r="E1537" i="34"/>
  <c r="E1538" i="34"/>
  <c r="E1539" i="34"/>
  <c r="E1540" i="34"/>
  <c r="E1541" i="34"/>
  <c r="E1542" i="34"/>
  <c r="E1543" i="34"/>
  <c r="E1544" i="34"/>
  <c r="E1545" i="34"/>
  <c r="AD4452" i="34"/>
  <c r="AC4452" i="34"/>
  <c r="AB4452" i="34"/>
  <c r="Y4452" i="34"/>
  <c r="W4452" i="34"/>
  <c r="V4452" i="34"/>
  <c r="U4452" i="34"/>
  <c r="T4452" i="34"/>
  <c r="P4452" i="34"/>
  <c r="E4452" i="34"/>
  <c r="B4452" i="34"/>
  <c r="R4452" i="34" s="1"/>
  <c r="AD4442" i="34"/>
  <c r="AC4442" i="34"/>
  <c r="AB4442" i="34"/>
  <c r="Y4442" i="34"/>
  <c r="W4442" i="34"/>
  <c r="V4442" i="34"/>
  <c r="U4442" i="34"/>
  <c r="T4442" i="34"/>
  <c r="P4442" i="34"/>
  <c r="E4442" i="34"/>
  <c r="B4442" i="34"/>
  <c r="S4442" i="34" s="1"/>
  <c r="AD4439" i="34"/>
  <c r="AC4439" i="34"/>
  <c r="AB4439" i="34"/>
  <c r="Y4439" i="34"/>
  <c r="W4439" i="34"/>
  <c r="V4439" i="34"/>
  <c r="U4439" i="34"/>
  <c r="T4439" i="34"/>
  <c r="P4439" i="34"/>
  <c r="E4439" i="34"/>
  <c r="B4439" i="34"/>
  <c r="R4439" i="34" s="1"/>
  <c r="AD4433" i="34"/>
  <c r="AC4433" i="34"/>
  <c r="AB4433" i="34"/>
  <c r="Y4433" i="34"/>
  <c r="W4433" i="34"/>
  <c r="V4433" i="34"/>
  <c r="U4433" i="34"/>
  <c r="T4433" i="34"/>
  <c r="P4433" i="34"/>
  <c r="E4433" i="34"/>
  <c r="B4433" i="34"/>
  <c r="S4433" i="34" s="1"/>
  <c r="AD4432" i="34"/>
  <c r="AC4432" i="34"/>
  <c r="AB4432" i="34"/>
  <c r="Y4432" i="34"/>
  <c r="W4432" i="34"/>
  <c r="V4432" i="34"/>
  <c r="U4432" i="34"/>
  <c r="T4432" i="34"/>
  <c r="P4432" i="34"/>
  <c r="E4432" i="34"/>
  <c r="B4432" i="34"/>
  <c r="R4432" i="34" s="1"/>
  <c r="AD4424" i="34"/>
  <c r="AC4424" i="34"/>
  <c r="AB4424" i="34"/>
  <c r="Y4424" i="34"/>
  <c r="W4424" i="34"/>
  <c r="V4424" i="34"/>
  <c r="U4424" i="34"/>
  <c r="T4424" i="34"/>
  <c r="P4424" i="34"/>
  <c r="E4424" i="34"/>
  <c r="B4424" i="34"/>
  <c r="S4424" i="34" s="1"/>
  <c r="AD4418" i="34"/>
  <c r="AC4418" i="34"/>
  <c r="AB4418" i="34"/>
  <c r="Y4418" i="34"/>
  <c r="W4418" i="34"/>
  <c r="V4418" i="34"/>
  <c r="U4418" i="34"/>
  <c r="T4418" i="34"/>
  <c r="P4418" i="34"/>
  <c r="E4418" i="34"/>
  <c r="B4418" i="34"/>
  <c r="R4418" i="34" s="1"/>
  <c r="AD4416" i="34"/>
  <c r="AC4416" i="34"/>
  <c r="AB4416" i="34"/>
  <c r="Y4416" i="34"/>
  <c r="W4416" i="34"/>
  <c r="V4416" i="34"/>
  <c r="U4416" i="34"/>
  <c r="T4416" i="34"/>
  <c r="P4416" i="34"/>
  <c r="E4416" i="34"/>
  <c r="B4416" i="34"/>
  <c r="S4416" i="34" s="1"/>
  <c r="AD4410" i="34"/>
  <c r="AC4410" i="34"/>
  <c r="AB4410" i="34"/>
  <c r="Y4410" i="34"/>
  <c r="W4410" i="34"/>
  <c r="V4410" i="34"/>
  <c r="U4410" i="34"/>
  <c r="T4410" i="34"/>
  <c r="P4410" i="34"/>
  <c r="E4410" i="34"/>
  <c r="B4410" i="34"/>
  <c r="R4410" i="34" s="1"/>
  <c r="AD4404" i="34"/>
  <c r="AC4404" i="34"/>
  <c r="AB4404" i="34"/>
  <c r="Y4404" i="34"/>
  <c r="W4404" i="34"/>
  <c r="V4404" i="34"/>
  <c r="U4404" i="34"/>
  <c r="T4404" i="34"/>
  <c r="P4404" i="34"/>
  <c r="E4404" i="34"/>
  <c r="B4404" i="34"/>
  <c r="S4404" i="34" s="1"/>
  <c r="AD4059" i="34"/>
  <c r="AC4059" i="34"/>
  <c r="AB4059" i="34"/>
  <c r="Y4059" i="34"/>
  <c r="W4059" i="34"/>
  <c r="V4059" i="34"/>
  <c r="U4059" i="34"/>
  <c r="T4059" i="34"/>
  <c r="P4059" i="34"/>
  <c r="E4059" i="34"/>
  <c r="B4059" i="34"/>
  <c r="R4059" i="34" s="1"/>
  <c r="AD4048" i="34"/>
  <c r="AC4048" i="34"/>
  <c r="AB4048" i="34"/>
  <c r="Y4048" i="34"/>
  <c r="W4048" i="34"/>
  <c r="V4048" i="34"/>
  <c r="U4048" i="34"/>
  <c r="T4048" i="34"/>
  <c r="P4048" i="34"/>
  <c r="E4048" i="34"/>
  <c r="B4048" i="34"/>
  <c r="S4048" i="34" s="1"/>
  <c r="AD4090" i="34"/>
  <c r="AC4090" i="34"/>
  <c r="AB4090" i="34"/>
  <c r="Y4090" i="34"/>
  <c r="W4090" i="34"/>
  <c r="V4090" i="34"/>
  <c r="U4090" i="34"/>
  <c r="T4090" i="34"/>
  <c r="P4090" i="34"/>
  <c r="E4090" i="34"/>
  <c r="B4090" i="34"/>
  <c r="R4090" i="34" s="1"/>
  <c r="AD4079" i="34"/>
  <c r="AC4079" i="34"/>
  <c r="AB4079" i="34"/>
  <c r="Y4079" i="34"/>
  <c r="W4079" i="34"/>
  <c r="V4079" i="34"/>
  <c r="U4079" i="34"/>
  <c r="T4079" i="34"/>
  <c r="P4079" i="34"/>
  <c r="E4079" i="34"/>
  <c r="B4079" i="34"/>
  <c r="S4079" i="34" s="1"/>
  <c r="AD4077" i="34"/>
  <c r="AC4077" i="34"/>
  <c r="AB4077" i="34"/>
  <c r="Y4077" i="34"/>
  <c r="W4077" i="34"/>
  <c r="V4077" i="34"/>
  <c r="U4077" i="34"/>
  <c r="T4077" i="34"/>
  <c r="P4077" i="34"/>
  <c r="E4077" i="34"/>
  <c r="B4077" i="34"/>
  <c r="R4077" i="34" s="1"/>
  <c r="AD4072" i="34"/>
  <c r="AC4072" i="34"/>
  <c r="AB4072" i="34"/>
  <c r="Y4072" i="34"/>
  <c r="W4072" i="34"/>
  <c r="V4072" i="34"/>
  <c r="U4072" i="34"/>
  <c r="T4072" i="34"/>
  <c r="P4072" i="34"/>
  <c r="E4072" i="34"/>
  <c r="B4072" i="34"/>
  <c r="S4072" i="34" s="1"/>
  <c r="AD4060" i="34"/>
  <c r="AC4060" i="34"/>
  <c r="AB4060" i="34"/>
  <c r="Y4060" i="34"/>
  <c r="W4060" i="34"/>
  <c r="V4060" i="34"/>
  <c r="U4060" i="34"/>
  <c r="T4060" i="34"/>
  <c r="P4060" i="34"/>
  <c r="E4060" i="34"/>
  <c r="B4060" i="34"/>
  <c r="R4060" i="34" s="1"/>
  <c r="AD4049" i="34"/>
  <c r="AC4049" i="34"/>
  <c r="AB4049" i="34"/>
  <c r="Y4049" i="34"/>
  <c r="W4049" i="34"/>
  <c r="V4049" i="34"/>
  <c r="U4049" i="34"/>
  <c r="T4049" i="34"/>
  <c r="P4049" i="34"/>
  <c r="E4049" i="34"/>
  <c r="B4049" i="34"/>
  <c r="S4049" i="34" s="1"/>
  <c r="AD3876" i="34"/>
  <c r="AC3876" i="34"/>
  <c r="AB3876" i="34"/>
  <c r="Y3876" i="34"/>
  <c r="W3876" i="34"/>
  <c r="V3876" i="34"/>
  <c r="U3876" i="34"/>
  <c r="T3876" i="34"/>
  <c r="P3876" i="34"/>
  <c r="E3876" i="34"/>
  <c r="B3876" i="34"/>
  <c r="R3876" i="34" s="1"/>
  <c r="AD3873" i="34"/>
  <c r="AC3873" i="34"/>
  <c r="AB3873" i="34"/>
  <c r="Y3873" i="34"/>
  <c r="W3873" i="34"/>
  <c r="V3873" i="34"/>
  <c r="U3873" i="34"/>
  <c r="T3873" i="34"/>
  <c r="P3873" i="34"/>
  <c r="E3873" i="34"/>
  <c r="B3873" i="34"/>
  <c r="S3873" i="34" s="1"/>
  <c r="AD3868" i="34"/>
  <c r="AC3868" i="34"/>
  <c r="AB3868" i="34"/>
  <c r="Y3868" i="34"/>
  <c r="W3868" i="34"/>
  <c r="V3868" i="34"/>
  <c r="U3868" i="34"/>
  <c r="T3868" i="34"/>
  <c r="P3868" i="34"/>
  <c r="E3868" i="34"/>
  <c r="B3868" i="34"/>
  <c r="R3868" i="34" s="1"/>
  <c r="AD3866" i="34"/>
  <c r="AC3866" i="34"/>
  <c r="AB3866" i="34"/>
  <c r="Y3866" i="34"/>
  <c r="W3866" i="34"/>
  <c r="V3866" i="34"/>
  <c r="U3866" i="34"/>
  <c r="T3866" i="34"/>
  <c r="P3866" i="34"/>
  <c r="E3866" i="34"/>
  <c r="B3866" i="34"/>
  <c r="R3866" i="34" s="1"/>
  <c r="AD3865" i="34"/>
  <c r="AC3865" i="34"/>
  <c r="AB3865" i="34"/>
  <c r="Y3865" i="34"/>
  <c r="W3865" i="34"/>
  <c r="V3865" i="34"/>
  <c r="U3865" i="34"/>
  <c r="T3865" i="34"/>
  <c r="P3865" i="34"/>
  <c r="E3865" i="34"/>
  <c r="B3865" i="34"/>
  <c r="R3865" i="34" s="1"/>
  <c r="AD3857" i="34"/>
  <c r="AC3857" i="34"/>
  <c r="AB3857" i="34"/>
  <c r="Y3857" i="34"/>
  <c r="W3857" i="34"/>
  <c r="V3857" i="34"/>
  <c r="U3857" i="34"/>
  <c r="T3857" i="34"/>
  <c r="P3857" i="34"/>
  <c r="E3857" i="34"/>
  <c r="B3857" i="34"/>
  <c r="R3857" i="34" s="1"/>
  <c r="AD3856" i="34"/>
  <c r="AC3856" i="34"/>
  <c r="AB3856" i="34"/>
  <c r="Y3856" i="34"/>
  <c r="W3856" i="34"/>
  <c r="V3856" i="34"/>
  <c r="U3856" i="34"/>
  <c r="T3856" i="34"/>
  <c r="P3856" i="34"/>
  <c r="E3856" i="34"/>
  <c r="B3856" i="34"/>
  <c r="R3856" i="34" s="1"/>
  <c r="AD3850" i="34"/>
  <c r="AC3850" i="34"/>
  <c r="AB3850" i="34"/>
  <c r="Y3850" i="34"/>
  <c r="W3850" i="34"/>
  <c r="V3850" i="34"/>
  <c r="U3850" i="34"/>
  <c r="T3850" i="34"/>
  <c r="P3850" i="34"/>
  <c r="E3850" i="34"/>
  <c r="B3850" i="34"/>
  <c r="R3850" i="34" s="1"/>
  <c r="AD3845" i="34"/>
  <c r="AC3845" i="34"/>
  <c r="AB3845" i="34"/>
  <c r="Y3845" i="34"/>
  <c r="W3845" i="34"/>
  <c r="V3845" i="34"/>
  <c r="U3845" i="34"/>
  <c r="T3845" i="34"/>
  <c r="P3845" i="34"/>
  <c r="E3845" i="34"/>
  <c r="B3845" i="34"/>
  <c r="R3845" i="34" s="1"/>
  <c r="AD3774" i="34"/>
  <c r="AC3774" i="34"/>
  <c r="AB3774" i="34"/>
  <c r="Y3774" i="34"/>
  <c r="W3774" i="34"/>
  <c r="V3774" i="34"/>
  <c r="U3774" i="34"/>
  <c r="T3774" i="34"/>
  <c r="P3774" i="34"/>
  <c r="E3774" i="34"/>
  <c r="B3774" i="34"/>
  <c r="R3774" i="34" s="1"/>
  <c r="AD3768" i="34"/>
  <c r="AC3768" i="34"/>
  <c r="AB3768" i="34"/>
  <c r="Y3768" i="34"/>
  <c r="W3768" i="34"/>
  <c r="V3768" i="34"/>
  <c r="U3768" i="34"/>
  <c r="T3768" i="34"/>
  <c r="P3768" i="34"/>
  <c r="E3768" i="34"/>
  <c r="B3768" i="34"/>
  <c r="R3768" i="34" s="1"/>
  <c r="AD3767" i="34"/>
  <c r="AC3767" i="34"/>
  <c r="AB3767" i="34"/>
  <c r="Y3767" i="34"/>
  <c r="W3767" i="34"/>
  <c r="V3767" i="34"/>
  <c r="U3767" i="34"/>
  <c r="T3767" i="34"/>
  <c r="P3767" i="34"/>
  <c r="E3767" i="34"/>
  <c r="B3767" i="34"/>
  <c r="R3767" i="34" s="1"/>
  <c r="AD3758" i="34"/>
  <c r="AC3758" i="34"/>
  <c r="AB3758" i="34"/>
  <c r="Y3758" i="34"/>
  <c r="W3758" i="34"/>
  <c r="V3758" i="34"/>
  <c r="U3758" i="34"/>
  <c r="T3758" i="34"/>
  <c r="P3758" i="34"/>
  <c r="E3758" i="34"/>
  <c r="B3758" i="34"/>
  <c r="R3758" i="34" s="1"/>
  <c r="AD3757" i="34"/>
  <c r="AC3757" i="34"/>
  <c r="AB3757" i="34"/>
  <c r="Y3757" i="34"/>
  <c r="W3757" i="34"/>
  <c r="V3757" i="34"/>
  <c r="U3757" i="34"/>
  <c r="T3757" i="34"/>
  <c r="P3757" i="34"/>
  <c r="E3757" i="34"/>
  <c r="B3757" i="34"/>
  <c r="R3757" i="34" s="1"/>
  <c r="A4439" i="34" l="1"/>
  <c r="A4410" i="34"/>
  <c r="Q4439" i="34"/>
  <c r="A4418" i="34"/>
  <c r="S4410" i="34"/>
  <c r="Q4418" i="34"/>
  <c r="S4432" i="34"/>
  <c r="S4452" i="34"/>
  <c r="Q4410" i="34"/>
  <c r="S4418" i="34"/>
  <c r="A4432" i="34"/>
  <c r="Q4432" i="34"/>
  <c r="S4439" i="34"/>
  <c r="A4452" i="34"/>
  <c r="Q4452" i="34"/>
  <c r="R4404" i="34"/>
  <c r="R4416" i="34"/>
  <c r="R4424" i="34"/>
  <c r="R4433" i="34"/>
  <c r="R4442" i="34"/>
  <c r="A4404" i="34"/>
  <c r="Q4404" i="34"/>
  <c r="A4416" i="34"/>
  <c r="Q4416" i="34"/>
  <c r="A4424" i="34"/>
  <c r="Q4424" i="34"/>
  <c r="A4433" i="34"/>
  <c r="Q4433" i="34"/>
  <c r="A4442" i="34"/>
  <c r="Q4442" i="34"/>
  <c r="A4059" i="34"/>
  <c r="R4048" i="34"/>
  <c r="Q4059" i="34"/>
  <c r="S4059" i="34"/>
  <c r="A4048" i="34"/>
  <c r="Q4048" i="34"/>
  <c r="A4090" i="34"/>
  <c r="A4077" i="34"/>
  <c r="S4060" i="34"/>
  <c r="S4077" i="34"/>
  <c r="S4090" i="34"/>
  <c r="A4060" i="34"/>
  <c r="Q4060" i="34"/>
  <c r="Q4077" i="34"/>
  <c r="Q4090" i="34"/>
  <c r="R4049" i="34"/>
  <c r="R4072" i="34"/>
  <c r="R4079" i="34"/>
  <c r="A4049" i="34"/>
  <c r="Q4049" i="34"/>
  <c r="A4072" i="34"/>
  <c r="Q4072" i="34"/>
  <c r="A4079" i="34"/>
  <c r="Q4079" i="34"/>
  <c r="A3850" i="34"/>
  <c r="S3850" i="34"/>
  <c r="A3857" i="34"/>
  <c r="Q3857" i="34"/>
  <c r="S3866" i="34"/>
  <c r="A3873" i="34"/>
  <c r="Q3850" i="34"/>
  <c r="S3857" i="34"/>
  <c r="A3866" i="34"/>
  <c r="Q3866" i="34"/>
  <c r="A3845" i="34"/>
  <c r="Q3845" i="34"/>
  <c r="S3845" i="34"/>
  <c r="A3856" i="34"/>
  <c r="Q3856" i="34"/>
  <c r="S3856" i="34"/>
  <c r="A3865" i="34"/>
  <c r="Q3865" i="34"/>
  <c r="S3865" i="34"/>
  <c r="A3868" i="34"/>
  <c r="Q3868" i="34"/>
  <c r="S3868" i="34"/>
  <c r="R3873" i="34"/>
  <c r="A3876" i="34"/>
  <c r="Q3876" i="34"/>
  <c r="S3876" i="34"/>
  <c r="Q3873" i="34"/>
  <c r="S3758" i="34"/>
  <c r="A3768" i="34"/>
  <c r="Q3768" i="34"/>
  <c r="A3758" i="34"/>
  <c r="Q3758" i="34"/>
  <c r="S3768" i="34"/>
  <c r="A3757" i="34"/>
  <c r="Q3757" i="34"/>
  <c r="S3757" i="34"/>
  <c r="A3767" i="34"/>
  <c r="Q3767" i="34"/>
  <c r="S3767" i="34"/>
  <c r="A3774" i="34"/>
  <c r="Q3774" i="34"/>
  <c r="S3774" i="34"/>
  <c r="AD4387" i="34" l="1"/>
  <c r="AC4387" i="34"/>
  <c r="AB4387" i="34"/>
  <c r="Y4387" i="34"/>
  <c r="W4387" i="34"/>
  <c r="V4387" i="34"/>
  <c r="U4387" i="34"/>
  <c r="T4387" i="34"/>
  <c r="P4387" i="34"/>
  <c r="E4387" i="34"/>
  <c r="B4387" i="34"/>
  <c r="R4387" i="34" s="1"/>
  <c r="A4387" i="34" l="1"/>
  <c r="Q4387" i="34"/>
  <c r="S4387" i="34"/>
  <c r="M630" i="34"/>
  <c r="M557" i="34"/>
  <c r="M553" i="34"/>
  <c r="M492" i="34"/>
  <c r="M483" i="34"/>
  <c r="M484" i="34"/>
  <c r="M448" i="34"/>
  <c r="M446" i="34"/>
  <c r="M438" i="34"/>
  <c r="M436" i="34"/>
  <c r="M451" i="34"/>
  <c r="M671" i="34"/>
  <c r="M678" i="34"/>
  <c r="M667" i="34"/>
  <c r="M63" i="34" l="1"/>
  <c r="M60" i="34"/>
  <c r="M57" i="34"/>
  <c r="M54" i="34"/>
  <c r="M51" i="34"/>
  <c r="M48" i="34"/>
  <c r="M45" i="34"/>
  <c r="G18" i="64" l="1"/>
  <c r="G17" i="64"/>
  <c r="J17" i="64"/>
  <c r="L17" i="64" s="1"/>
  <c r="M550" i="34" l="1"/>
  <c r="M544" i="34"/>
  <c r="M517" i="34"/>
  <c r="B4460" i="34" l="1"/>
  <c r="A4460" i="34" s="1"/>
  <c r="E4460" i="34"/>
  <c r="P4460" i="34"/>
  <c r="T4460" i="34"/>
  <c r="U4460" i="34"/>
  <c r="V4460" i="34"/>
  <c r="W4460" i="34"/>
  <c r="Y4460" i="34"/>
  <c r="AB4460" i="34"/>
  <c r="AC4460" i="34"/>
  <c r="AD4460" i="34"/>
  <c r="R4460" i="34" l="1"/>
  <c r="S4460" i="34"/>
  <c r="Q4460" i="34"/>
  <c r="AD246" i="34"/>
  <c r="AC246" i="34"/>
  <c r="AB246" i="34"/>
  <c r="Y246" i="34"/>
  <c r="W246" i="34"/>
  <c r="V246" i="34"/>
  <c r="U246" i="34"/>
  <c r="T246" i="34"/>
  <c r="P246" i="34"/>
  <c r="E246" i="34"/>
  <c r="B246" i="34"/>
  <c r="R246" i="34" s="1"/>
  <c r="AD245" i="34"/>
  <c r="AC245" i="34"/>
  <c r="AB245" i="34"/>
  <c r="Y245" i="34"/>
  <c r="W245" i="34"/>
  <c r="V245" i="34"/>
  <c r="U245" i="34"/>
  <c r="T245" i="34"/>
  <c r="P245" i="34"/>
  <c r="E245" i="34"/>
  <c r="B245" i="34"/>
  <c r="R245" i="34" s="1"/>
  <c r="AD244" i="34"/>
  <c r="AC244" i="34"/>
  <c r="AB244" i="34"/>
  <c r="Y244" i="34"/>
  <c r="W244" i="34"/>
  <c r="V244" i="34"/>
  <c r="U244" i="34"/>
  <c r="T244" i="34"/>
  <c r="P244" i="34"/>
  <c r="E244" i="34"/>
  <c r="B244" i="34"/>
  <c r="S244" i="34" s="1"/>
  <c r="AD243" i="34"/>
  <c r="AC243" i="34"/>
  <c r="AB243" i="34"/>
  <c r="Y243" i="34"/>
  <c r="W243" i="34"/>
  <c r="V243" i="34"/>
  <c r="U243" i="34"/>
  <c r="T243" i="34"/>
  <c r="P243" i="34"/>
  <c r="E243" i="34"/>
  <c r="B243" i="34"/>
  <c r="R243" i="34" s="1"/>
  <c r="AD228" i="34"/>
  <c r="AC228" i="34"/>
  <c r="AB228" i="34"/>
  <c r="Y228" i="34"/>
  <c r="W228" i="34"/>
  <c r="V228" i="34"/>
  <c r="U228" i="34"/>
  <c r="T228" i="34"/>
  <c r="P228" i="34"/>
  <c r="E228" i="34"/>
  <c r="B228" i="34"/>
  <c r="R228" i="34" s="1"/>
  <c r="AD213" i="34"/>
  <c r="AC213" i="34"/>
  <c r="AB213" i="34"/>
  <c r="Y213" i="34"/>
  <c r="W213" i="34"/>
  <c r="V213" i="34"/>
  <c r="U213" i="34"/>
  <c r="T213" i="34"/>
  <c r="P213" i="34"/>
  <c r="E213" i="34"/>
  <c r="B213" i="34"/>
  <c r="R213" i="34" s="1"/>
  <c r="B214" i="34"/>
  <c r="A214" i="34" s="1"/>
  <c r="E214" i="34"/>
  <c r="P214" i="34"/>
  <c r="T214" i="34"/>
  <c r="U214" i="34"/>
  <c r="V214" i="34"/>
  <c r="W214" i="34"/>
  <c r="Y214" i="34"/>
  <c r="AB214" i="34"/>
  <c r="AC214" i="34"/>
  <c r="AD214" i="34"/>
  <c r="AD198" i="34"/>
  <c r="AC198" i="34"/>
  <c r="AB198" i="34"/>
  <c r="Y198" i="34"/>
  <c r="W198" i="34"/>
  <c r="V198" i="34"/>
  <c r="U198" i="34"/>
  <c r="T198" i="34"/>
  <c r="P198" i="34"/>
  <c r="E198" i="34"/>
  <c r="B198" i="34"/>
  <c r="R198" i="34" s="1"/>
  <c r="AD183" i="34"/>
  <c r="AC183" i="34"/>
  <c r="AB183" i="34"/>
  <c r="Y183" i="34"/>
  <c r="W183" i="34"/>
  <c r="V183" i="34"/>
  <c r="U183" i="34"/>
  <c r="T183" i="34"/>
  <c r="P183" i="34"/>
  <c r="E183" i="34"/>
  <c r="B183" i="34"/>
  <c r="Q183" i="34" s="1"/>
  <c r="AD168" i="34"/>
  <c r="AC168" i="34"/>
  <c r="AB168" i="34"/>
  <c r="Y168" i="34"/>
  <c r="W168" i="34"/>
  <c r="V168" i="34"/>
  <c r="U168" i="34"/>
  <c r="T168" i="34"/>
  <c r="P168" i="34"/>
  <c r="E168" i="34"/>
  <c r="B168" i="34"/>
  <c r="R168" i="34" s="1"/>
  <c r="AD153" i="34"/>
  <c r="AC153" i="34"/>
  <c r="AB153" i="34"/>
  <c r="Y153" i="34"/>
  <c r="W153" i="34"/>
  <c r="V153" i="34"/>
  <c r="U153" i="34"/>
  <c r="T153" i="34"/>
  <c r="P153" i="34"/>
  <c r="E153" i="34"/>
  <c r="B153" i="34"/>
  <c r="R153" i="34" s="1"/>
  <c r="AD138" i="34"/>
  <c r="AC138" i="34"/>
  <c r="AB138" i="34"/>
  <c r="Y138" i="34"/>
  <c r="W138" i="34"/>
  <c r="V138" i="34"/>
  <c r="U138" i="34"/>
  <c r="T138" i="34"/>
  <c r="P138" i="34"/>
  <c r="E138" i="34"/>
  <c r="B138" i="34"/>
  <c r="Q138" i="34" s="1"/>
  <c r="AD123" i="34"/>
  <c r="AC123" i="34"/>
  <c r="AB123" i="34"/>
  <c r="Y123" i="34"/>
  <c r="W123" i="34"/>
  <c r="V123" i="34"/>
  <c r="U123" i="34"/>
  <c r="T123" i="34"/>
  <c r="P123" i="34"/>
  <c r="E123" i="34"/>
  <c r="B123" i="34"/>
  <c r="R123" i="34" s="1"/>
  <c r="AD108" i="34"/>
  <c r="AC108" i="34"/>
  <c r="AB108" i="34"/>
  <c r="Y108" i="34"/>
  <c r="W108" i="34"/>
  <c r="V108" i="34"/>
  <c r="U108" i="34"/>
  <c r="T108" i="34"/>
  <c r="P108" i="34"/>
  <c r="E108" i="34"/>
  <c r="B108" i="34"/>
  <c r="Q108" i="34" s="1"/>
  <c r="E93" i="34"/>
  <c r="AD93" i="34"/>
  <c r="AC93" i="34"/>
  <c r="AB93" i="34"/>
  <c r="Y93" i="34"/>
  <c r="W93" i="34"/>
  <c r="V93" i="34"/>
  <c r="U93" i="34"/>
  <c r="T93" i="34"/>
  <c r="P93" i="34"/>
  <c r="B93" i="34"/>
  <c r="R93" i="34" s="1"/>
  <c r="AD78" i="34"/>
  <c r="AC78" i="34"/>
  <c r="AB78" i="34"/>
  <c r="Y78" i="34"/>
  <c r="W78" i="34"/>
  <c r="V78" i="34"/>
  <c r="U78" i="34"/>
  <c r="T78" i="34"/>
  <c r="P78" i="34"/>
  <c r="E78" i="34"/>
  <c r="B78" i="34"/>
  <c r="R78" i="34" s="1"/>
  <c r="A245" i="34" l="1"/>
  <c r="Q245" i="34"/>
  <c r="A246" i="34"/>
  <c r="Q246" i="34"/>
  <c r="S246" i="34"/>
  <c r="S245" i="34"/>
  <c r="A244" i="34"/>
  <c r="Q244" i="34"/>
  <c r="R244" i="34"/>
  <c r="S214" i="34"/>
  <c r="R214" i="34"/>
  <c r="A213" i="34"/>
  <c r="A228" i="34"/>
  <c r="Q228" i="34"/>
  <c r="A198" i="34"/>
  <c r="Q198" i="34"/>
  <c r="A243" i="34"/>
  <c r="S243" i="34"/>
  <c r="Q243" i="34"/>
  <c r="S228" i="34"/>
  <c r="S213" i="34"/>
  <c r="Q213" i="34"/>
  <c r="A78" i="34"/>
  <c r="S78" i="34"/>
  <c r="A168" i="34"/>
  <c r="Q214" i="34"/>
  <c r="A123" i="34"/>
  <c r="Q168" i="34"/>
  <c r="S198" i="34"/>
  <c r="S183" i="34"/>
  <c r="R183" i="34"/>
  <c r="A183" i="34"/>
  <c r="S168" i="34"/>
  <c r="S153" i="34"/>
  <c r="A153" i="34"/>
  <c r="Q153" i="34"/>
  <c r="R138" i="34"/>
  <c r="S138" i="34"/>
  <c r="A138" i="34"/>
  <c r="Q123" i="34"/>
  <c r="S123" i="34"/>
  <c r="S108" i="34"/>
  <c r="R108" i="34"/>
  <c r="A108" i="34"/>
  <c r="A93" i="34"/>
  <c r="Q93" i="34"/>
  <c r="S93" i="34"/>
  <c r="Q78" i="34"/>
  <c r="E77" i="55" l="1"/>
  <c r="B1089" i="34" l="1"/>
  <c r="B1090" i="34"/>
  <c r="B1091" i="34"/>
  <c r="B1092" i="34"/>
  <c r="B1093" i="34"/>
  <c r="B1094" i="34"/>
  <c r="B1095" i="34"/>
  <c r="B1096" i="34"/>
  <c r="B1097" i="34"/>
  <c r="B1098" i="34"/>
  <c r="B1099" i="34"/>
  <c r="B1100" i="34"/>
  <c r="B1101" i="34"/>
  <c r="B1102" i="34"/>
  <c r="B1103" i="34"/>
  <c r="B1104" i="34"/>
  <c r="B1105" i="34"/>
  <c r="B1106" i="34"/>
  <c r="B1107" i="34"/>
  <c r="B1108" i="34"/>
  <c r="B1109" i="34"/>
  <c r="B1110" i="34"/>
  <c r="B1111" i="34"/>
  <c r="B1112" i="34"/>
  <c r="B1113" i="34"/>
  <c r="B1115" i="34"/>
  <c r="B1114" i="34"/>
  <c r="B1116" i="34"/>
  <c r="B1117" i="34"/>
  <c r="B1118" i="34"/>
  <c r="B1119" i="34"/>
  <c r="B1120" i="34"/>
  <c r="B1121" i="34"/>
  <c r="B1122" i="34"/>
  <c r="B1123" i="34"/>
  <c r="B1124" i="34"/>
  <c r="B1125" i="34"/>
  <c r="B1126" i="34"/>
  <c r="B1127" i="34"/>
  <c r="B1128" i="34"/>
  <c r="B1129" i="34"/>
  <c r="B1130" i="34"/>
  <c r="B1131" i="34"/>
  <c r="B1132" i="34"/>
  <c r="E1132" i="34"/>
  <c r="M1854" i="34"/>
  <c r="M1853" i="34"/>
  <c r="B1852" i="34"/>
  <c r="B1853" i="34"/>
  <c r="B1854" i="34"/>
  <c r="E1853" i="34"/>
  <c r="E1854" i="34"/>
  <c r="AD1816" i="34"/>
  <c r="AC1816" i="34"/>
  <c r="AB1816" i="34"/>
  <c r="Y1816" i="34"/>
  <c r="W1816" i="34"/>
  <c r="V1816" i="34"/>
  <c r="U1816" i="34"/>
  <c r="T1816" i="34"/>
  <c r="P1816" i="34"/>
  <c r="M1816" i="34"/>
  <c r="E1816" i="34"/>
  <c r="B1816" i="34"/>
  <c r="S1816" i="34" s="1"/>
  <c r="AD1815" i="34"/>
  <c r="AC1815" i="34"/>
  <c r="AB1815" i="34"/>
  <c r="Y1815" i="34"/>
  <c r="W1815" i="34"/>
  <c r="V1815" i="34"/>
  <c r="U1815" i="34"/>
  <c r="T1815" i="34"/>
  <c r="P1815" i="34"/>
  <c r="M1815" i="34"/>
  <c r="E1815" i="34"/>
  <c r="B1815" i="34"/>
  <c r="S1815" i="34" s="1"/>
  <c r="AD1814" i="34"/>
  <c r="AC1814" i="34"/>
  <c r="AB1814" i="34"/>
  <c r="Y1814" i="34"/>
  <c r="W1814" i="34"/>
  <c r="V1814" i="34"/>
  <c r="U1814" i="34"/>
  <c r="T1814" i="34"/>
  <c r="P1814" i="34"/>
  <c r="M1814" i="34"/>
  <c r="E1814" i="34"/>
  <c r="B1814" i="34"/>
  <c r="S1814" i="34" s="1"/>
  <c r="AD1813" i="34"/>
  <c r="AC1813" i="34"/>
  <c r="AB1813" i="34"/>
  <c r="Y1813" i="34"/>
  <c r="W1813" i="34"/>
  <c r="V1813" i="34"/>
  <c r="U1813" i="34"/>
  <c r="T1813" i="34"/>
  <c r="P1813" i="34"/>
  <c r="M1813" i="34"/>
  <c r="E1813" i="34"/>
  <c r="B1813" i="34"/>
  <c r="S1813" i="34" s="1"/>
  <c r="AD1812" i="34"/>
  <c r="AC1812" i="34"/>
  <c r="AB1812" i="34"/>
  <c r="Y1812" i="34"/>
  <c r="W1812" i="34"/>
  <c r="V1812" i="34"/>
  <c r="U1812" i="34"/>
  <c r="T1812" i="34"/>
  <c r="P1812" i="34"/>
  <c r="M1812" i="34"/>
  <c r="E1812" i="34"/>
  <c r="B1812" i="34"/>
  <c r="S1812" i="34" s="1"/>
  <c r="AD1811" i="34"/>
  <c r="AC1811" i="34"/>
  <c r="AB1811" i="34"/>
  <c r="Y1811" i="34"/>
  <c r="W1811" i="34"/>
  <c r="V1811" i="34"/>
  <c r="U1811" i="34"/>
  <c r="T1811" i="34"/>
  <c r="P1811" i="34"/>
  <c r="M1811" i="34"/>
  <c r="E1811" i="34"/>
  <c r="B1811" i="34"/>
  <c r="S1811" i="34" s="1"/>
  <c r="AD1810" i="34"/>
  <c r="AC1810" i="34"/>
  <c r="AB1810" i="34"/>
  <c r="Y1810" i="34"/>
  <c r="W1810" i="34"/>
  <c r="V1810" i="34"/>
  <c r="U1810" i="34"/>
  <c r="T1810" i="34"/>
  <c r="P1810" i="34"/>
  <c r="M1810" i="34"/>
  <c r="E1810" i="34"/>
  <c r="B1810" i="34"/>
  <c r="S1810" i="34" s="1"/>
  <c r="AD1809" i="34"/>
  <c r="AC1809" i="34"/>
  <c r="AB1809" i="34"/>
  <c r="Y1809" i="34"/>
  <c r="W1809" i="34"/>
  <c r="V1809" i="34"/>
  <c r="U1809" i="34"/>
  <c r="T1809" i="34"/>
  <c r="P1809" i="34"/>
  <c r="M1809" i="34"/>
  <c r="E1809" i="34"/>
  <c r="B1809" i="34"/>
  <c r="S1809" i="34" s="1"/>
  <c r="R1810" i="34" l="1"/>
  <c r="R1811" i="34"/>
  <c r="R1812" i="34"/>
  <c r="R1813" i="34"/>
  <c r="R1814" i="34"/>
  <c r="R1815" i="34"/>
  <c r="R1816" i="34"/>
  <c r="R1809" i="34"/>
  <c r="Q1809" i="34"/>
  <c r="Q1810" i="34"/>
  <c r="Q1811" i="34"/>
  <c r="Q1812" i="34"/>
  <c r="Q1813" i="34"/>
  <c r="Q1814" i="34"/>
  <c r="Q1815" i="34"/>
  <c r="Q1816" i="34"/>
  <c r="B4394" i="34" l="1"/>
  <c r="A4394" i="34" s="1"/>
  <c r="E4394" i="34"/>
  <c r="P4394" i="34"/>
  <c r="T4394" i="34"/>
  <c r="U4394" i="34"/>
  <c r="V4394" i="34"/>
  <c r="W4394" i="34"/>
  <c r="Y4394" i="34"/>
  <c r="AB4394" i="34"/>
  <c r="AC4394" i="34"/>
  <c r="AD4394" i="34"/>
  <c r="R4394" i="34" l="1"/>
  <c r="S4394" i="34"/>
  <c r="Q4394" i="34"/>
  <c r="M701" i="34" l="1"/>
  <c r="M676" i="34"/>
  <c r="M566" i="34"/>
  <c r="M567" i="34"/>
  <c r="B565" i="34"/>
  <c r="B566" i="34"/>
  <c r="B567" i="34"/>
  <c r="E566" i="34"/>
  <c r="E567" i="34"/>
  <c r="AD703" i="34"/>
  <c r="AC703" i="34"/>
  <c r="AB703" i="34"/>
  <c r="Y703" i="34"/>
  <c r="W703" i="34"/>
  <c r="V703" i="34"/>
  <c r="U703" i="34"/>
  <c r="T703" i="34"/>
  <c r="P703" i="34"/>
  <c r="M703" i="34"/>
  <c r="E703" i="34"/>
  <c r="B703" i="34"/>
  <c r="R703" i="34" s="1"/>
  <c r="M699" i="34"/>
  <c r="M702" i="34"/>
  <c r="AD702" i="34"/>
  <c r="AC702" i="34"/>
  <c r="AB702" i="34"/>
  <c r="Y702" i="34"/>
  <c r="W702" i="34"/>
  <c r="V702" i="34"/>
  <c r="U702" i="34"/>
  <c r="T702" i="34"/>
  <c r="P702" i="34"/>
  <c r="E702" i="34"/>
  <c r="B702" i="34"/>
  <c r="R702" i="34" s="1"/>
  <c r="AD701" i="34"/>
  <c r="AC701" i="34"/>
  <c r="AB701" i="34"/>
  <c r="Y701" i="34"/>
  <c r="W701" i="34"/>
  <c r="V701" i="34"/>
  <c r="U701" i="34"/>
  <c r="T701" i="34"/>
  <c r="P701" i="34"/>
  <c r="E701" i="34"/>
  <c r="B701" i="34"/>
  <c r="R701" i="34" s="1"/>
  <c r="AD700" i="34"/>
  <c r="AC700" i="34"/>
  <c r="AB700" i="34"/>
  <c r="Y700" i="34"/>
  <c r="W700" i="34"/>
  <c r="V700" i="34"/>
  <c r="U700" i="34"/>
  <c r="T700" i="34"/>
  <c r="P700" i="34"/>
  <c r="E700" i="34"/>
  <c r="B700" i="34"/>
  <c r="R700" i="34" s="1"/>
  <c r="AD699" i="34"/>
  <c r="AC699" i="34"/>
  <c r="AB699" i="34"/>
  <c r="Y699" i="34"/>
  <c r="W699" i="34"/>
  <c r="V699" i="34"/>
  <c r="U699" i="34"/>
  <c r="T699" i="34"/>
  <c r="P699" i="34"/>
  <c r="E699" i="34"/>
  <c r="B699" i="34"/>
  <c r="R699" i="34" s="1"/>
  <c r="V323" i="60"/>
  <c r="L315" i="60" s="1"/>
  <c r="D314" i="60"/>
  <c r="D315" i="60"/>
  <c r="G315" i="60" s="1"/>
  <c r="D316" i="60"/>
  <c r="B4449" i="34"/>
  <c r="A4449" i="34" s="1"/>
  <c r="E4449" i="34"/>
  <c r="P4449" i="34"/>
  <c r="T4449" i="34"/>
  <c r="U4449" i="34"/>
  <c r="V4449" i="34"/>
  <c r="W4449" i="34"/>
  <c r="Y4449" i="34"/>
  <c r="AB4449" i="34"/>
  <c r="AC4449" i="34"/>
  <c r="AD4449" i="34"/>
  <c r="M13" i="34"/>
  <c r="AD384" i="34"/>
  <c r="AC384" i="34"/>
  <c r="AB384" i="34"/>
  <c r="Y384" i="34"/>
  <c r="W384" i="34"/>
  <c r="V384" i="34"/>
  <c r="U384" i="34"/>
  <c r="T384" i="34"/>
  <c r="P384" i="34"/>
  <c r="B384" i="34"/>
  <c r="R384" i="34" s="1"/>
  <c r="AD383" i="34"/>
  <c r="AC383" i="34"/>
  <c r="AB383" i="34"/>
  <c r="Y383" i="34"/>
  <c r="W383" i="34"/>
  <c r="V383" i="34"/>
  <c r="U383" i="34"/>
  <c r="T383" i="34"/>
  <c r="P383" i="34"/>
  <c r="M383" i="34"/>
  <c r="B383" i="34"/>
  <c r="R383" i="34" s="1"/>
  <c r="AD382" i="34"/>
  <c r="AC382" i="34"/>
  <c r="AB382" i="34"/>
  <c r="Y382" i="34"/>
  <c r="W382" i="34"/>
  <c r="V382" i="34"/>
  <c r="U382" i="34"/>
  <c r="T382" i="34"/>
  <c r="P382" i="34"/>
  <c r="M382" i="34"/>
  <c r="B382" i="34"/>
  <c r="R382" i="34" s="1"/>
  <c r="AD381" i="34"/>
  <c r="AC381" i="34"/>
  <c r="AB381" i="34"/>
  <c r="Y381" i="34"/>
  <c r="W381" i="34"/>
  <c r="V381" i="34"/>
  <c r="U381" i="34"/>
  <c r="T381" i="34"/>
  <c r="P381" i="34"/>
  <c r="M381" i="34"/>
  <c r="B381" i="34"/>
  <c r="R381" i="34" s="1"/>
  <c r="AD380" i="34"/>
  <c r="AC380" i="34"/>
  <c r="AB380" i="34"/>
  <c r="Y380" i="34"/>
  <c r="W380" i="34"/>
  <c r="V380" i="34"/>
  <c r="U380" i="34"/>
  <c r="T380" i="34"/>
  <c r="P380" i="34"/>
  <c r="M380" i="34"/>
  <c r="B380" i="34"/>
  <c r="R380" i="34" s="1"/>
  <c r="AD379" i="34"/>
  <c r="AC379" i="34"/>
  <c r="AB379" i="34"/>
  <c r="Y379" i="34"/>
  <c r="W379" i="34"/>
  <c r="V379" i="34"/>
  <c r="U379" i="34"/>
  <c r="T379" i="34"/>
  <c r="P379" i="34"/>
  <c r="M379" i="34"/>
  <c r="B379" i="34"/>
  <c r="R379" i="34" s="1"/>
  <c r="E4599" i="34"/>
  <c r="B4599" i="34"/>
  <c r="A4599" i="34" s="1"/>
  <c r="E4574" i="34"/>
  <c r="B4574" i="34"/>
  <c r="A4574" i="34" s="1"/>
  <c r="E4571" i="34"/>
  <c r="B4571" i="34"/>
  <c r="A4571" i="34" s="1"/>
  <c r="M10" i="34"/>
  <c r="AD4141" i="34"/>
  <c r="AC4141" i="34"/>
  <c r="AB4141" i="34"/>
  <c r="Y4141" i="34"/>
  <c r="W4141" i="34"/>
  <c r="V4141" i="34"/>
  <c r="U4141" i="34"/>
  <c r="T4141" i="34"/>
  <c r="P4141" i="34"/>
  <c r="E4141" i="34"/>
  <c r="B4141" i="34"/>
  <c r="S4141" i="34" s="1"/>
  <c r="AD4140" i="34"/>
  <c r="AC4140" i="34"/>
  <c r="AB4140" i="34"/>
  <c r="Y4140" i="34"/>
  <c r="W4140" i="34"/>
  <c r="V4140" i="34"/>
  <c r="U4140" i="34"/>
  <c r="T4140" i="34"/>
  <c r="P4140" i="34"/>
  <c r="E4140" i="34"/>
  <c r="B4140" i="34"/>
  <c r="S4140" i="34" s="1"/>
  <c r="AD3405" i="34"/>
  <c r="AC3405" i="34"/>
  <c r="AB3405" i="34"/>
  <c r="Y3405" i="34"/>
  <c r="W3405" i="34"/>
  <c r="P3405" i="34"/>
  <c r="E3405" i="34"/>
  <c r="B3405" i="34"/>
  <c r="AD3404" i="34"/>
  <c r="AC3404" i="34"/>
  <c r="AB3404" i="34"/>
  <c r="Y3404" i="34"/>
  <c r="W3404" i="34"/>
  <c r="P3404" i="34"/>
  <c r="E3404" i="34"/>
  <c r="B3404" i="34"/>
  <c r="AD3179" i="34"/>
  <c r="AC3179" i="34"/>
  <c r="AB3179" i="34"/>
  <c r="Y3179" i="34"/>
  <c r="W3179" i="34"/>
  <c r="P3179" i="34"/>
  <c r="E3179" i="34"/>
  <c r="B3179" i="34"/>
  <c r="AD3178" i="34"/>
  <c r="AC3178" i="34"/>
  <c r="AB3178" i="34"/>
  <c r="Y3178" i="34"/>
  <c r="W3178" i="34"/>
  <c r="P3178" i="34"/>
  <c r="E3178" i="34"/>
  <c r="B3178" i="34"/>
  <c r="AD4482" i="34"/>
  <c r="AC4482" i="34"/>
  <c r="AB4482" i="34"/>
  <c r="Y4482" i="34"/>
  <c r="W4482" i="34"/>
  <c r="V4482" i="34"/>
  <c r="U4482" i="34"/>
  <c r="T4482" i="34"/>
  <c r="P4482" i="34"/>
  <c r="E4482" i="34"/>
  <c r="B4482" i="34"/>
  <c r="S4482" i="34" s="1"/>
  <c r="AD4481" i="34"/>
  <c r="AC4481" i="34"/>
  <c r="AB4481" i="34"/>
  <c r="Y4481" i="34"/>
  <c r="W4481" i="34"/>
  <c r="V4481" i="34"/>
  <c r="U4481" i="34"/>
  <c r="T4481" i="34"/>
  <c r="P4481" i="34"/>
  <c r="E4481" i="34"/>
  <c r="B4481" i="34"/>
  <c r="S4481" i="34" s="1"/>
  <c r="A703" i="34" l="1"/>
  <c r="Q703" i="34"/>
  <c r="S703" i="34"/>
  <c r="Q699" i="34"/>
  <c r="S699" i="34"/>
  <c r="Q700" i="34"/>
  <c r="S700" i="34"/>
  <c r="Q701" i="34"/>
  <c r="S701" i="34"/>
  <c r="Q702" i="34"/>
  <c r="S702" i="34"/>
  <c r="A699" i="34"/>
  <c r="A700" i="34"/>
  <c r="A701" i="34"/>
  <c r="A702" i="34"/>
  <c r="R4449" i="34"/>
  <c r="S4449" i="34"/>
  <c r="Q4449" i="34"/>
  <c r="A379" i="34"/>
  <c r="Q379" i="34"/>
  <c r="A383" i="34"/>
  <c r="Q383" i="34"/>
  <c r="A381" i="34"/>
  <c r="Q381" i="34"/>
  <c r="S383" i="34"/>
  <c r="S381" i="34"/>
  <c r="S379" i="34"/>
  <c r="A380" i="34"/>
  <c r="Q380" i="34"/>
  <c r="S380" i="34"/>
  <c r="A382" i="34"/>
  <c r="Q382" i="34"/>
  <c r="S382" i="34"/>
  <c r="A384" i="34"/>
  <c r="Q384" i="34"/>
  <c r="S384" i="34"/>
  <c r="R4140" i="34"/>
  <c r="R4141" i="34"/>
  <c r="A4140" i="34"/>
  <c r="Q4140" i="34"/>
  <c r="A4141" i="34"/>
  <c r="Q4141" i="34"/>
  <c r="R3404" i="34"/>
  <c r="R3405" i="34"/>
  <c r="A3404" i="34"/>
  <c r="Q3404" i="34"/>
  <c r="S3404" i="34"/>
  <c r="A3405" i="34"/>
  <c r="Q3405" i="34"/>
  <c r="S3405" i="34"/>
  <c r="R3178" i="34"/>
  <c r="R3179" i="34"/>
  <c r="A3178" i="34"/>
  <c r="Q3178" i="34"/>
  <c r="S3178" i="34"/>
  <c r="A3179" i="34"/>
  <c r="Q3179" i="34"/>
  <c r="S3179" i="34"/>
  <c r="R4481" i="34"/>
  <c r="R4482" i="34"/>
  <c r="A4481" i="34"/>
  <c r="Q4481" i="34"/>
  <c r="A4482" i="34"/>
  <c r="Q4482" i="34"/>
  <c r="M552" i="34" l="1"/>
  <c r="M546" i="34"/>
  <c r="B55" i="55"/>
  <c r="A55" i="55" s="1"/>
  <c r="M503" i="34"/>
  <c r="M496" i="34"/>
  <c r="M498" i="34"/>
  <c r="M495" i="34"/>
  <c r="M493" i="34"/>
  <c r="M459" i="34"/>
  <c r="B4635" i="34"/>
  <c r="A4635" i="34" s="1"/>
  <c r="E4635" i="34"/>
  <c r="P4635" i="34"/>
  <c r="U4635" i="34"/>
  <c r="V4635" i="34"/>
  <c r="W4635" i="34"/>
  <c r="Y4635" i="34"/>
  <c r="AB4635" i="34"/>
  <c r="AC4635" i="34"/>
  <c r="AD4635" i="34"/>
  <c r="B4612" i="34"/>
  <c r="A4612" i="34" s="1"/>
  <c r="E4612" i="34"/>
  <c r="P4612" i="34"/>
  <c r="U4612" i="34"/>
  <c r="V4612" i="34"/>
  <c r="W4612" i="34"/>
  <c r="Y4612" i="34"/>
  <c r="AB4612" i="34"/>
  <c r="AC4612" i="34"/>
  <c r="AD4612" i="34"/>
  <c r="B4607" i="34"/>
  <c r="A4607" i="34" s="1"/>
  <c r="E4607" i="34"/>
  <c r="P4607" i="34"/>
  <c r="U4607" i="34"/>
  <c r="V4607" i="34"/>
  <c r="W4607" i="34"/>
  <c r="Y4607" i="34"/>
  <c r="AB4607" i="34"/>
  <c r="AC4607" i="34"/>
  <c r="AD4607" i="34"/>
  <c r="B4547" i="34"/>
  <c r="A4547" i="34" s="1"/>
  <c r="E4547" i="34"/>
  <c r="P4547" i="34"/>
  <c r="T4547" i="34"/>
  <c r="U4547" i="34"/>
  <c r="V4547" i="34"/>
  <c r="W4547" i="34"/>
  <c r="Y4547" i="34"/>
  <c r="AB4547" i="34"/>
  <c r="AC4547" i="34"/>
  <c r="AD4547" i="34"/>
  <c r="AD4539" i="34"/>
  <c r="AC4539" i="34"/>
  <c r="AB4539" i="34"/>
  <c r="Y4539" i="34"/>
  <c r="W4539" i="34"/>
  <c r="V4539" i="34"/>
  <c r="U4539" i="34"/>
  <c r="T4539" i="34"/>
  <c r="P4539" i="34"/>
  <c r="E4539" i="34"/>
  <c r="B4539" i="34"/>
  <c r="S4539" i="34" s="1"/>
  <c r="B4534" i="34"/>
  <c r="A4534" i="34" s="1"/>
  <c r="E4534" i="34"/>
  <c r="P4534" i="34"/>
  <c r="T4534" i="34"/>
  <c r="U4534" i="34"/>
  <c r="V4534" i="34"/>
  <c r="W4534" i="34"/>
  <c r="Y4534" i="34"/>
  <c r="AB4534" i="34"/>
  <c r="AC4534" i="34"/>
  <c r="AD4534" i="34"/>
  <c r="B4289" i="34"/>
  <c r="A4289" i="34" s="1"/>
  <c r="E4289" i="34"/>
  <c r="P4289" i="34"/>
  <c r="T4289" i="34"/>
  <c r="U4289" i="34"/>
  <c r="V4289" i="34"/>
  <c r="W4289" i="34"/>
  <c r="Y4289" i="34"/>
  <c r="AB4289" i="34"/>
  <c r="AC4289" i="34"/>
  <c r="AD4289" i="34"/>
  <c r="B4286" i="34"/>
  <c r="A4286" i="34" s="1"/>
  <c r="E4286" i="34"/>
  <c r="P4286" i="34"/>
  <c r="U4286" i="34"/>
  <c r="W4286" i="34"/>
  <c r="Y4286" i="34"/>
  <c r="AB4286" i="34"/>
  <c r="AC4286" i="34"/>
  <c r="AD4286" i="34"/>
  <c r="B4270" i="34"/>
  <c r="A4270" i="34" s="1"/>
  <c r="E4270" i="34"/>
  <c r="P4270" i="34"/>
  <c r="V4270" i="34"/>
  <c r="W4270" i="34"/>
  <c r="Y4270" i="34"/>
  <c r="AB4270" i="34"/>
  <c r="AC4270" i="34"/>
  <c r="AD4270" i="34"/>
  <c r="B2815" i="34"/>
  <c r="B2816" i="34"/>
  <c r="B2817" i="34"/>
  <c r="B2818" i="34"/>
  <c r="B2819" i="34"/>
  <c r="B2820" i="34"/>
  <c r="B2821" i="34"/>
  <c r="B2822" i="34"/>
  <c r="S4286" i="34" l="1"/>
  <c r="R4289" i="34"/>
  <c r="S4547" i="34"/>
  <c r="S4612" i="34"/>
  <c r="S4607" i="34"/>
  <c r="S4270" i="34"/>
  <c r="Q4286" i="34"/>
  <c r="S4289" i="34"/>
  <c r="Q4289" i="34"/>
  <c r="S4534" i="34"/>
  <c r="Q4547" i="34"/>
  <c r="Q4607" i="34"/>
  <c r="Q4612" i="34"/>
  <c r="S4635" i="34"/>
  <c r="Q4635" i="34"/>
  <c r="T4635" i="34"/>
  <c r="R4635" i="34"/>
  <c r="U4270" i="34"/>
  <c r="Q4270" i="34"/>
  <c r="Q4534" i="34"/>
  <c r="T4612" i="34"/>
  <c r="R4612" i="34"/>
  <c r="T4607" i="34"/>
  <c r="R4607" i="34"/>
  <c r="R4547" i="34"/>
  <c r="R4539" i="34"/>
  <c r="A4539" i="34"/>
  <c r="Q4539" i="34"/>
  <c r="R4534" i="34"/>
  <c r="V4286" i="34"/>
  <c r="T4286" i="34"/>
  <c r="R4286" i="34"/>
  <c r="T4270" i="34"/>
  <c r="R4270" i="34"/>
  <c r="E2194" i="34"/>
  <c r="E2195" i="34"/>
  <c r="AD2195" i="34"/>
  <c r="AC2195" i="34"/>
  <c r="AB2195" i="34"/>
  <c r="Y2195" i="34"/>
  <c r="W2195" i="34"/>
  <c r="V2195" i="34"/>
  <c r="U2195" i="34"/>
  <c r="T2195" i="34"/>
  <c r="P2195" i="34"/>
  <c r="B2195" i="34"/>
  <c r="S2195" i="34" s="1"/>
  <c r="AD2194" i="34"/>
  <c r="AC2194" i="34"/>
  <c r="AB2194" i="34"/>
  <c r="Y2194" i="34"/>
  <c r="W2194" i="34"/>
  <c r="V2194" i="34"/>
  <c r="U2194" i="34"/>
  <c r="T2194" i="34"/>
  <c r="P2194" i="34"/>
  <c r="B2194" i="34"/>
  <c r="S2194" i="34" s="1"/>
  <c r="P4609" i="34"/>
  <c r="W4609" i="34"/>
  <c r="Y4609" i="34"/>
  <c r="AB4609" i="34"/>
  <c r="AC4609" i="34"/>
  <c r="AD4609" i="34"/>
  <c r="P4610" i="34"/>
  <c r="W4610" i="34"/>
  <c r="Y4610" i="34"/>
  <c r="AB4610" i="34"/>
  <c r="AC4610" i="34"/>
  <c r="AD4610" i="34"/>
  <c r="P4611" i="34"/>
  <c r="W4611" i="34"/>
  <c r="Y4611" i="34"/>
  <c r="AB4611" i="34"/>
  <c r="AC4611" i="34"/>
  <c r="AD4611" i="34"/>
  <c r="P4613" i="34"/>
  <c r="W4613" i="34"/>
  <c r="Y4613" i="34"/>
  <c r="AB4613" i="34"/>
  <c r="AC4613" i="34"/>
  <c r="AD4613" i="34"/>
  <c r="P4616" i="34"/>
  <c r="W4616" i="34"/>
  <c r="Y4616" i="34"/>
  <c r="AB4616" i="34"/>
  <c r="AC4616" i="34"/>
  <c r="AD4616" i="34"/>
  <c r="P4617" i="34"/>
  <c r="W4617" i="34"/>
  <c r="Y4617" i="34"/>
  <c r="AB4617" i="34"/>
  <c r="AC4617" i="34"/>
  <c r="AD4617" i="34"/>
  <c r="P4618" i="34"/>
  <c r="W4618" i="34"/>
  <c r="Y4618" i="34"/>
  <c r="AB4618" i="34"/>
  <c r="AC4618" i="34"/>
  <c r="AD4618" i="34"/>
  <c r="P4619" i="34"/>
  <c r="W4619" i="34"/>
  <c r="Y4619" i="34"/>
  <c r="AB4619" i="34"/>
  <c r="AC4619" i="34"/>
  <c r="AD4619" i="34"/>
  <c r="P4622" i="34"/>
  <c r="W4622" i="34"/>
  <c r="Y4622" i="34"/>
  <c r="AB4622" i="34"/>
  <c r="AC4622" i="34"/>
  <c r="AD4622" i="34"/>
  <c r="P4623" i="34"/>
  <c r="W4623" i="34"/>
  <c r="Y4623" i="34"/>
  <c r="AB4623" i="34"/>
  <c r="AC4623" i="34"/>
  <c r="AD4623" i="34"/>
  <c r="P4624" i="34"/>
  <c r="W4624" i="34"/>
  <c r="Y4624" i="34"/>
  <c r="AB4624" i="34"/>
  <c r="AC4624" i="34"/>
  <c r="AD4624" i="34"/>
  <c r="P4625" i="34"/>
  <c r="W4625" i="34"/>
  <c r="Y4625" i="34"/>
  <c r="AB4625" i="34"/>
  <c r="AC4625" i="34"/>
  <c r="AD4625" i="34"/>
  <c r="P4626" i="34"/>
  <c r="W4626" i="34"/>
  <c r="Y4626" i="34"/>
  <c r="AB4626" i="34"/>
  <c r="AC4626" i="34"/>
  <c r="AD4626" i="34"/>
  <c r="P4627" i="34"/>
  <c r="W4627" i="34"/>
  <c r="Y4627" i="34"/>
  <c r="AB4627" i="34"/>
  <c r="AC4627" i="34"/>
  <c r="AD4627" i="34"/>
  <c r="P4628" i="34"/>
  <c r="W4628" i="34"/>
  <c r="Y4628" i="34"/>
  <c r="AB4628" i="34"/>
  <c r="AC4628" i="34"/>
  <c r="AD4628" i="34"/>
  <c r="P4608" i="34"/>
  <c r="W4608" i="34"/>
  <c r="Y4608" i="34"/>
  <c r="AB4608" i="34"/>
  <c r="AC4608" i="34"/>
  <c r="AD4608" i="34"/>
  <c r="P4629" i="34"/>
  <c r="W4629" i="34"/>
  <c r="Y4629" i="34"/>
  <c r="AB4629" i="34"/>
  <c r="AC4629" i="34"/>
  <c r="AD4629" i="34"/>
  <c r="P4630" i="34"/>
  <c r="W4630" i="34"/>
  <c r="Y4630" i="34"/>
  <c r="AB4630" i="34"/>
  <c r="AC4630" i="34"/>
  <c r="AD4630" i="34"/>
  <c r="P4631" i="34"/>
  <c r="W4631" i="34"/>
  <c r="Y4631" i="34"/>
  <c r="AB4631" i="34"/>
  <c r="AC4631" i="34"/>
  <c r="AD4631" i="34"/>
  <c r="P4632" i="34"/>
  <c r="W4632" i="34"/>
  <c r="Y4632" i="34"/>
  <c r="AB4632" i="34"/>
  <c r="AC4632" i="34"/>
  <c r="AD4632" i="34"/>
  <c r="P4633" i="34"/>
  <c r="W4633" i="34"/>
  <c r="Y4633" i="34"/>
  <c r="AB4633" i="34"/>
  <c r="AC4633" i="34"/>
  <c r="AD4633" i="34"/>
  <c r="P4636" i="34"/>
  <c r="W4636" i="34"/>
  <c r="Y4636" i="34"/>
  <c r="AB4636" i="34"/>
  <c r="AC4636" i="34"/>
  <c r="AD4636" i="34"/>
  <c r="P4637" i="34"/>
  <c r="W4637" i="34"/>
  <c r="Y4637" i="34"/>
  <c r="AB4637" i="34"/>
  <c r="AC4637" i="34"/>
  <c r="AD4637" i="34"/>
  <c r="P4640" i="34"/>
  <c r="W4640" i="34"/>
  <c r="Y4640" i="34"/>
  <c r="AB4640" i="34"/>
  <c r="AC4640" i="34"/>
  <c r="AD4640" i="34"/>
  <c r="P4641" i="34"/>
  <c r="W4641" i="34"/>
  <c r="Y4641" i="34"/>
  <c r="AB4641" i="34"/>
  <c r="AC4641" i="34"/>
  <c r="AD4641" i="34"/>
  <c r="P4634" i="34"/>
  <c r="W4634" i="34"/>
  <c r="Y4634" i="34"/>
  <c r="AB4634" i="34"/>
  <c r="AC4634" i="34"/>
  <c r="AD4634" i="34"/>
  <c r="B4634" i="34"/>
  <c r="A4634" i="34" s="1"/>
  <c r="E4634" i="34"/>
  <c r="M4634" i="34"/>
  <c r="B4611" i="34"/>
  <c r="A4611" i="34" s="1"/>
  <c r="E4611" i="34"/>
  <c r="M4611" i="34"/>
  <c r="B4606" i="34"/>
  <c r="A4606" i="34" s="1"/>
  <c r="E4606" i="34"/>
  <c r="M4606" i="34"/>
  <c r="P4606" i="34"/>
  <c r="Q4606" i="34"/>
  <c r="W4606" i="34"/>
  <c r="Y4606" i="34"/>
  <c r="AB4606" i="34"/>
  <c r="AC4606" i="34"/>
  <c r="AD4606" i="34"/>
  <c r="AD4546" i="34"/>
  <c r="AC4546" i="34"/>
  <c r="AB4546" i="34"/>
  <c r="Y4546" i="34"/>
  <c r="W4546" i="34"/>
  <c r="P4546" i="34"/>
  <c r="M4546" i="34"/>
  <c r="E4546" i="34"/>
  <c r="B4546" i="34"/>
  <c r="U4546" i="34" s="1"/>
  <c r="AD4545" i="34"/>
  <c r="AC4545" i="34"/>
  <c r="AB4545" i="34"/>
  <c r="Y4545" i="34"/>
  <c r="W4545" i="34"/>
  <c r="P4545" i="34"/>
  <c r="M4545" i="34"/>
  <c r="E4545" i="34"/>
  <c r="B4545" i="34"/>
  <c r="U4545" i="34" s="1"/>
  <c r="AD4544" i="34"/>
  <c r="AC4544" i="34"/>
  <c r="AB4544" i="34"/>
  <c r="Y4544" i="34"/>
  <c r="W4544" i="34"/>
  <c r="P4544" i="34"/>
  <c r="M4544" i="34"/>
  <c r="E4544" i="34"/>
  <c r="B4544" i="34"/>
  <c r="U4544" i="34" s="1"/>
  <c r="AD4538" i="34"/>
  <c r="AC4538" i="34"/>
  <c r="AB4538" i="34"/>
  <c r="Y4538" i="34"/>
  <c r="W4538" i="34"/>
  <c r="P4538" i="34"/>
  <c r="M4538" i="34"/>
  <c r="E4538" i="34"/>
  <c r="B4538" i="34"/>
  <c r="U4538" i="34" s="1"/>
  <c r="AD4537" i="34"/>
  <c r="AC4537" i="34"/>
  <c r="AB4537" i="34"/>
  <c r="Y4537" i="34"/>
  <c r="W4537" i="34"/>
  <c r="P4537" i="34"/>
  <c r="M4537" i="34"/>
  <c r="E4537" i="34"/>
  <c r="B4537" i="34"/>
  <c r="U4537" i="34" s="1"/>
  <c r="AD4536" i="34"/>
  <c r="AC4536" i="34"/>
  <c r="AB4536" i="34"/>
  <c r="Y4536" i="34"/>
  <c r="W4536" i="34"/>
  <c r="P4536" i="34"/>
  <c r="M4536" i="34"/>
  <c r="E4536" i="34"/>
  <c r="B4536" i="34"/>
  <c r="U4536" i="34" s="1"/>
  <c r="B4532" i="34"/>
  <c r="A4532" i="34" s="1"/>
  <c r="E4532" i="34"/>
  <c r="M4532" i="34"/>
  <c r="P4532" i="34"/>
  <c r="Q4532" i="34"/>
  <c r="U4532" i="34"/>
  <c r="W4532" i="34"/>
  <c r="Y4532" i="34"/>
  <c r="AB4532" i="34"/>
  <c r="AC4532" i="34"/>
  <c r="AD4532" i="34"/>
  <c r="B4533" i="34"/>
  <c r="A4533" i="34" s="1"/>
  <c r="E4533" i="34"/>
  <c r="M4533" i="34"/>
  <c r="P4533" i="34"/>
  <c r="Q4533" i="34"/>
  <c r="U4533" i="34"/>
  <c r="W4533" i="34"/>
  <c r="Y4533" i="34"/>
  <c r="AB4533" i="34"/>
  <c r="AC4533" i="34"/>
  <c r="AD4533" i="34"/>
  <c r="P11" i="34"/>
  <c r="T11" i="34"/>
  <c r="U11" i="34"/>
  <c r="V11" i="34"/>
  <c r="W11" i="34"/>
  <c r="Y11" i="34"/>
  <c r="AB11" i="34"/>
  <c r="AC11" i="34"/>
  <c r="P12" i="34"/>
  <c r="T12" i="34"/>
  <c r="U12" i="34"/>
  <c r="V12" i="34"/>
  <c r="W12" i="34"/>
  <c r="Y12" i="34"/>
  <c r="AB12" i="34"/>
  <c r="AC12" i="34"/>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T24" i="34"/>
  <c r="U24" i="34"/>
  <c r="V24" i="34"/>
  <c r="W24" i="34"/>
  <c r="Y24" i="34"/>
  <c r="AB24" i="34"/>
  <c r="AC24" i="34"/>
  <c r="P25" i="34"/>
  <c r="T25" i="34"/>
  <c r="U25" i="34"/>
  <c r="V25" i="34"/>
  <c r="W25" i="34"/>
  <c r="Y25" i="34"/>
  <c r="AB25" i="34"/>
  <c r="AC25" i="34"/>
  <c r="P27" i="34"/>
  <c r="T27" i="34"/>
  <c r="U27" i="34"/>
  <c r="V27" i="34"/>
  <c r="W27" i="34"/>
  <c r="Y27" i="34"/>
  <c r="AB27" i="34"/>
  <c r="AC27" i="34"/>
  <c r="AD27" i="34"/>
  <c r="P28" i="34"/>
  <c r="T28" i="34"/>
  <c r="U28" i="34"/>
  <c r="V28" i="34"/>
  <c r="W28" i="34"/>
  <c r="Y28" i="34"/>
  <c r="AB28" i="34"/>
  <c r="AC28" i="34"/>
  <c r="AD28" i="34"/>
  <c r="P29" i="34"/>
  <c r="T29" i="34"/>
  <c r="U29" i="34"/>
  <c r="V29" i="34"/>
  <c r="W29" i="34"/>
  <c r="Y29" i="34"/>
  <c r="AB29" i="34"/>
  <c r="AC29" i="34"/>
  <c r="AD29" i="34"/>
  <c r="P30" i="34"/>
  <c r="T30" i="34"/>
  <c r="U30" i="34"/>
  <c r="V30" i="34"/>
  <c r="W30" i="34"/>
  <c r="Y30" i="34"/>
  <c r="AB30" i="34"/>
  <c r="AC30" i="34"/>
  <c r="AD30" i="34"/>
  <c r="P31" i="34"/>
  <c r="T31" i="34"/>
  <c r="U31" i="34"/>
  <c r="V31" i="34"/>
  <c r="W31" i="34"/>
  <c r="Y31" i="34"/>
  <c r="AB31" i="34"/>
  <c r="AC31" i="34"/>
  <c r="AD31" i="34"/>
  <c r="P32" i="34"/>
  <c r="T32" i="34"/>
  <c r="U32" i="34"/>
  <c r="V32" i="34"/>
  <c r="W32" i="34"/>
  <c r="Y32" i="34"/>
  <c r="AB32" i="34"/>
  <c r="AC32" i="34"/>
  <c r="AD32" i="34"/>
  <c r="P33" i="34"/>
  <c r="T33" i="34"/>
  <c r="U33" i="34"/>
  <c r="V33" i="34"/>
  <c r="W33" i="34"/>
  <c r="Y33" i="34"/>
  <c r="AB33" i="34"/>
  <c r="AC33" i="34"/>
  <c r="AD33" i="34"/>
  <c r="P34" i="34"/>
  <c r="T34" i="34"/>
  <c r="U34" i="34"/>
  <c r="V34" i="34"/>
  <c r="W34" i="34"/>
  <c r="Y34" i="34"/>
  <c r="AB34" i="34"/>
  <c r="AC34" i="34"/>
  <c r="AD34" i="34"/>
  <c r="P35" i="34"/>
  <c r="T35" i="34"/>
  <c r="U35" i="34"/>
  <c r="V35" i="34"/>
  <c r="W35" i="34"/>
  <c r="Y35" i="34"/>
  <c r="AB35" i="34"/>
  <c r="AC35" i="34"/>
  <c r="AD35" i="34"/>
  <c r="P36" i="34"/>
  <c r="T36" i="34"/>
  <c r="U36" i="34"/>
  <c r="V36" i="34"/>
  <c r="W36" i="34"/>
  <c r="Y36" i="34"/>
  <c r="AB36" i="34"/>
  <c r="AC36" i="34"/>
  <c r="AD36" i="34"/>
  <c r="P37" i="34"/>
  <c r="T37" i="34"/>
  <c r="U37" i="34"/>
  <c r="V37" i="34"/>
  <c r="W37" i="34"/>
  <c r="Y37" i="34"/>
  <c r="AB37" i="34"/>
  <c r="AC37" i="34"/>
  <c r="AD37" i="34"/>
  <c r="P38" i="34"/>
  <c r="T38" i="34"/>
  <c r="U38" i="34"/>
  <c r="V38" i="34"/>
  <c r="W38" i="34"/>
  <c r="Y38" i="34"/>
  <c r="AB38" i="34"/>
  <c r="AC38" i="34"/>
  <c r="AD38" i="34"/>
  <c r="P39" i="34"/>
  <c r="T39" i="34"/>
  <c r="U39" i="34"/>
  <c r="V39" i="34"/>
  <c r="W39" i="34"/>
  <c r="Y39" i="34"/>
  <c r="AB39" i="34"/>
  <c r="AC39" i="34"/>
  <c r="AD39" i="34"/>
  <c r="P40" i="34"/>
  <c r="T40" i="34"/>
  <c r="U40" i="34"/>
  <c r="V40" i="34"/>
  <c r="W40" i="34"/>
  <c r="Y40" i="34"/>
  <c r="AB40" i="34"/>
  <c r="AC40" i="34"/>
  <c r="AD40" i="34"/>
  <c r="P41" i="34"/>
  <c r="T41" i="34"/>
  <c r="U41" i="34"/>
  <c r="V41" i="34"/>
  <c r="W41" i="34"/>
  <c r="Y41" i="34"/>
  <c r="AB41" i="34"/>
  <c r="AC41" i="34"/>
  <c r="AD41" i="34"/>
  <c r="P42" i="34"/>
  <c r="T42" i="34"/>
  <c r="U42" i="34"/>
  <c r="V42" i="34"/>
  <c r="W42" i="34"/>
  <c r="Y42" i="34"/>
  <c r="AB42" i="34"/>
  <c r="AC42" i="34"/>
  <c r="AD42" i="34"/>
  <c r="P43" i="34"/>
  <c r="T43" i="34"/>
  <c r="U43" i="34"/>
  <c r="V43" i="34"/>
  <c r="W43" i="34"/>
  <c r="Y43" i="34"/>
  <c r="AB43" i="34"/>
  <c r="AC43" i="34"/>
  <c r="AD43" i="34"/>
  <c r="P44" i="34"/>
  <c r="T44" i="34"/>
  <c r="U44" i="34"/>
  <c r="V44" i="34"/>
  <c r="W44" i="34"/>
  <c r="Y44" i="34"/>
  <c r="AB44" i="34"/>
  <c r="AC44" i="34"/>
  <c r="AD44" i="34"/>
  <c r="P45" i="34"/>
  <c r="T45" i="34"/>
  <c r="U45" i="34"/>
  <c r="V45" i="34"/>
  <c r="W45" i="34"/>
  <c r="Y45" i="34"/>
  <c r="AB45" i="34"/>
  <c r="AC45" i="34"/>
  <c r="AD45" i="34"/>
  <c r="P46" i="34"/>
  <c r="T46" i="34"/>
  <c r="U46" i="34"/>
  <c r="V46" i="34"/>
  <c r="W46" i="34"/>
  <c r="Y46" i="34"/>
  <c r="AB46" i="34"/>
  <c r="AC46" i="34"/>
  <c r="AD46" i="34"/>
  <c r="P47" i="34"/>
  <c r="T47" i="34"/>
  <c r="U47" i="34"/>
  <c r="V47" i="34"/>
  <c r="W47" i="34"/>
  <c r="Y47" i="34"/>
  <c r="AB47" i="34"/>
  <c r="AC47" i="34"/>
  <c r="AD47" i="34"/>
  <c r="P48" i="34"/>
  <c r="T48" i="34"/>
  <c r="U48" i="34"/>
  <c r="V48" i="34"/>
  <c r="W48" i="34"/>
  <c r="Y48" i="34"/>
  <c r="AB48" i="34"/>
  <c r="AC48" i="34"/>
  <c r="AD48" i="34"/>
  <c r="P49" i="34"/>
  <c r="T49" i="34"/>
  <c r="U49" i="34"/>
  <c r="V49" i="34"/>
  <c r="W49" i="34"/>
  <c r="Y49" i="34"/>
  <c r="AB49" i="34"/>
  <c r="AC49" i="34"/>
  <c r="AD49" i="34"/>
  <c r="P50" i="34"/>
  <c r="T50" i="34"/>
  <c r="U50" i="34"/>
  <c r="V50" i="34"/>
  <c r="W50" i="34"/>
  <c r="Y50" i="34"/>
  <c r="AB50" i="34"/>
  <c r="AC50" i="34"/>
  <c r="AD50" i="34"/>
  <c r="P51" i="34"/>
  <c r="T51" i="34"/>
  <c r="U51" i="34"/>
  <c r="V51" i="34"/>
  <c r="W51" i="34"/>
  <c r="Y51" i="34"/>
  <c r="AB51" i="34"/>
  <c r="AC51" i="34"/>
  <c r="AD51" i="34"/>
  <c r="P52" i="34"/>
  <c r="T52" i="34"/>
  <c r="U52" i="34"/>
  <c r="V52" i="34"/>
  <c r="W52" i="34"/>
  <c r="Y52" i="34"/>
  <c r="AB52" i="34"/>
  <c r="AC52" i="34"/>
  <c r="AD52" i="34"/>
  <c r="P53" i="34"/>
  <c r="T53" i="34"/>
  <c r="U53" i="34"/>
  <c r="V53" i="34"/>
  <c r="W53" i="34"/>
  <c r="Y53" i="34"/>
  <c r="AB53" i="34"/>
  <c r="AC53" i="34"/>
  <c r="AD53" i="34"/>
  <c r="P54" i="34"/>
  <c r="T54" i="34"/>
  <c r="U54" i="34"/>
  <c r="V54" i="34"/>
  <c r="W54" i="34"/>
  <c r="Y54" i="34"/>
  <c r="AB54" i="34"/>
  <c r="AC54" i="34"/>
  <c r="AD54" i="34"/>
  <c r="P55" i="34"/>
  <c r="T55" i="34"/>
  <c r="U55" i="34"/>
  <c r="V55" i="34"/>
  <c r="W55" i="34"/>
  <c r="Y55" i="34"/>
  <c r="AB55" i="34"/>
  <c r="AC55" i="34"/>
  <c r="AD55" i="34"/>
  <c r="P56" i="34"/>
  <c r="T56" i="34"/>
  <c r="U56" i="34"/>
  <c r="V56" i="34"/>
  <c r="W56" i="34"/>
  <c r="Y56" i="34"/>
  <c r="AB56" i="34"/>
  <c r="AC56" i="34"/>
  <c r="AD56" i="34"/>
  <c r="P57" i="34"/>
  <c r="T57" i="34"/>
  <c r="U57" i="34"/>
  <c r="V57" i="34"/>
  <c r="W57" i="34"/>
  <c r="Y57" i="34"/>
  <c r="AB57" i="34"/>
  <c r="AC57" i="34"/>
  <c r="AD57" i="34"/>
  <c r="P58" i="34"/>
  <c r="T58" i="34"/>
  <c r="U58" i="34"/>
  <c r="V58" i="34"/>
  <c r="W58" i="34"/>
  <c r="Y58" i="34"/>
  <c r="AB58" i="34"/>
  <c r="AC58" i="34"/>
  <c r="AD58" i="34"/>
  <c r="P59" i="34"/>
  <c r="T59" i="34"/>
  <c r="U59" i="34"/>
  <c r="V59" i="34"/>
  <c r="W59" i="34"/>
  <c r="Y59" i="34"/>
  <c r="AB59" i="34"/>
  <c r="AC59" i="34"/>
  <c r="AD59" i="34"/>
  <c r="P60" i="34"/>
  <c r="T60" i="34"/>
  <c r="U60" i="34"/>
  <c r="V60" i="34"/>
  <c r="W60" i="34"/>
  <c r="Y60" i="34"/>
  <c r="AB60" i="34"/>
  <c r="AC60" i="34"/>
  <c r="AD60" i="34"/>
  <c r="P61" i="34"/>
  <c r="T61" i="34"/>
  <c r="U61" i="34"/>
  <c r="V61" i="34"/>
  <c r="W61" i="34"/>
  <c r="Y61" i="34"/>
  <c r="AB61" i="34"/>
  <c r="AC61" i="34"/>
  <c r="AD61" i="34"/>
  <c r="P62" i="34"/>
  <c r="T62" i="34"/>
  <c r="U62" i="34"/>
  <c r="V62" i="34"/>
  <c r="W62" i="34"/>
  <c r="Y62" i="34"/>
  <c r="AB62" i="34"/>
  <c r="AC62" i="34"/>
  <c r="AD62" i="34"/>
  <c r="P63" i="34"/>
  <c r="T63" i="34"/>
  <c r="U63" i="34"/>
  <c r="V63" i="34"/>
  <c r="W63" i="34"/>
  <c r="Y63" i="34"/>
  <c r="AB63" i="34"/>
  <c r="AC63" i="34"/>
  <c r="AD63" i="34"/>
  <c r="P64" i="34"/>
  <c r="T64" i="34"/>
  <c r="U64" i="34"/>
  <c r="V64" i="34"/>
  <c r="W64" i="34"/>
  <c r="Y64" i="34"/>
  <c r="AB64" i="34"/>
  <c r="AC64" i="34"/>
  <c r="AD64" i="34"/>
  <c r="P65" i="34"/>
  <c r="T65" i="34"/>
  <c r="U65" i="34"/>
  <c r="V65" i="34"/>
  <c r="W65" i="34"/>
  <c r="Y65" i="34"/>
  <c r="AB65" i="34"/>
  <c r="AC65" i="34"/>
  <c r="AD65" i="34"/>
  <c r="P66" i="34"/>
  <c r="T66" i="34"/>
  <c r="U66" i="34"/>
  <c r="V66" i="34"/>
  <c r="W66" i="34"/>
  <c r="Y66" i="34"/>
  <c r="AB66" i="34"/>
  <c r="AC66" i="34"/>
  <c r="AD66" i="34"/>
  <c r="P67" i="34"/>
  <c r="T67" i="34"/>
  <c r="U67" i="34"/>
  <c r="V67" i="34"/>
  <c r="W67" i="34"/>
  <c r="Y67" i="34"/>
  <c r="AB67" i="34"/>
  <c r="AC67" i="34"/>
  <c r="AD67" i="34"/>
  <c r="P68" i="34"/>
  <c r="T68" i="34"/>
  <c r="U68" i="34"/>
  <c r="V68" i="34"/>
  <c r="W68" i="34"/>
  <c r="Y68" i="34"/>
  <c r="AB68" i="34"/>
  <c r="AC68" i="34"/>
  <c r="AD68" i="34"/>
  <c r="P69" i="34"/>
  <c r="T69" i="34"/>
  <c r="U69" i="34"/>
  <c r="V69" i="34"/>
  <c r="W69" i="34"/>
  <c r="Y69" i="34"/>
  <c r="AB69" i="34"/>
  <c r="AC69" i="34"/>
  <c r="AD69" i="34"/>
  <c r="P70" i="34"/>
  <c r="T70" i="34"/>
  <c r="U70" i="34"/>
  <c r="V70" i="34"/>
  <c r="W70" i="34"/>
  <c r="Y70" i="34"/>
  <c r="AB70" i="34"/>
  <c r="AC70" i="34"/>
  <c r="AD70" i="34"/>
  <c r="P71" i="34"/>
  <c r="T71" i="34"/>
  <c r="U71" i="34"/>
  <c r="V71" i="34"/>
  <c r="W71" i="34"/>
  <c r="Y71" i="34"/>
  <c r="AB71" i="34"/>
  <c r="AC71" i="34"/>
  <c r="AD71" i="34"/>
  <c r="P72" i="34"/>
  <c r="T72" i="34"/>
  <c r="U72" i="34"/>
  <c r="V72" i="34"/>
  <c r="W72" i="34"/>
  <c r="Y72" i="34"/>
  <c r="AB72" i="34"/>
  <c r="AC72" i="34"/>
  <c r="AD72" i="34"/>
  <c r="P73" i="34"/>
  <c r="T73" i="34"/>
  <c r="U73" i="34"/>
  <c r="V73" i="34"/>
  <c r="W73" i="34"/>
  <c r="Y73" i="34"/>
  <c r="AB73" i="34"/>
  <c r="AC73" i="34"/>
  <c r="AD73" i="34"/>
  <c r="P74" i="34"/>
  <c r="T74" i="34"/>
  <c r="U74" i="34"/>
  <c r="V74" i="34"/>
  <c r="W74" i="34"/>
  <c r="Y74" i="34"/>
  <c r="AB74" i="34"/>
  <c r="AC74" i="34"/>
  <c r="AD74" i="34"/>
  <c r="P75" i="34"/>
  <c r="T75" i="34"/>
  <c r="U75" i="34"/>
  <c r="V75" i="34"/>
  <c r="W75" i="34"/>
  <c r="Y75" i="34"/>
  <c r="AB75" i="34"/>
  <c r="AC75" i="34"/>
  <c r="AD75" i="34"/>
  <c r="P76" i="34"/>
  <c r="T76" i="34"/>
  <c r="U76" i="34"/>
  <c r="V76" i="34"/>
  <c r="W76" i="34"/>
  <c r="Y76" i="34"/>
  <c r="AB76" i="34"/>
  <c r="AC76" i="34"/>
  <c r="AD76" i="34"/>
  <c r="P77" i="34"/>
  <c r="T77" i="34"/>
  <c r="U77" i="34"/>
  <c r="V77" i="34"/>
  <c r="W77" i="34"/>
  <c r="Y77" i="34"/>
  <c r="AB77" i="34"/>
  <c r="AC77" i="34"/>
  <c r="AD77" i="34"/>
  <c r="P79" i="34"/>
  <c r="T79" i="34"/>
  <c r="U79" i="34"/>
  <c r="V79" i="34"/>
  <c r="W79" i="34"/>
  <c r="Y79" i="34"/>
  <c r="AB79" i="34"/>
  <c r="AC79" i="34"/>
  <c r="AD79" i="34"/>
  <c r="P80" i="34"/>
  <c r="T80" i="34"/>
  <c r="U80" i="34"/>
  <c r="V80" i="34"/>
  <c r="W80" i="34"/>
  <c r="Y80" i="34"/>
  <c r="AB80" i="34"/>
  <c r="AC80" i="34"/>
  <c r="AD80" i="34"/>
  <c r="P81" i="34"/>
  <c r="T81" i="34"/>
  <c r="U81" i="34"/>
  <c r="V81" i="34"/>
  <c r="W81" i="34"/>
  <c r="Y81" i="34"/>
  <c r="AB81" i="34"/>
  <c r="AC81" i="34"/>
  <c r="AD81" i="34"/>
  <c r="P82" i="34"/>
  <c r="T82" i="34"/>
  <c r="U82" i="34"/>
  <c r="V82" i="34"/>
  <c r="W82" i="34"/>
  <c r="Y82" i="34"/>
  <c r="AB82" i="34"/>
  <c r="AC82" i="34"/>
  <c r="AD82" i="34"/>
  <c r="P83" i="34"/>
  <c r="T83" i="34"/>
  <c r="U83" i="34"/>
  <c r="V83" i="34"/>
  <c r="W83" i="34"/>
  <c r="Y83" i="34"/>
  <c r="AB83" i="34"/>
  <c r="AC83" i="34"/>
  <c r="AD83" i="34"/>
  <c r="P84" i="34"/>
  <c r="T84" i="34"/>
  <c r="U84" i="34"/>
  <c r="V84" i="34"/>
  <c r="W84" i="34"/>
  <c r="Y84" i="34"/>
  <c r="AB84" i="34"/>
  <c r="AC84" i="34"/>
  <c r="AD84" i="34"/>
  <c r="P85" i="34"/>
  <c r="T85" i="34"/>
  <c r="U85" i="34"/>
  <c r="V85" i="34"/>
  <c r="W85" i="34"/>
  <c r="Y85" i="34"/>
  <c r="AB85" i="34"/>
  <c r="AC85" i="34"/>
  <c r="AD85" i="34"/>
  <c r="P86" i="34"/>
  <c r="T86" i="34"/>
  <c r="U86" i="34"/>
  <c r="V86" i="34"/>
  <c r="W86" i="34"/>
  <c r="Y86" i="34"/>
  <c r="AB86" i="34"/>
  <c r="AC86" i="34"/>
  <c r="AD86" i="34"/>
  <c r="P87" i="34"/>
  <c r="T87" i="34"/>
  <c r="U87" i="34"/>
  <c r="V87" i="34"/>
  <c r="W87" i="34"/>
  <c r="Y87" i="34"/>
  <c r="AB87" i="34"/>
  <c r="AC87" i="34"/>
  <c r="AD87" i="34"/>
  <c r="P88" i="34"/>
  <c r="T88" i="34"/>
  <c r="U88" i="34"/>
  <c r="V88" i="34"/>
  <c r="W88" i="34"/>
  <c r="Y88" i="34"/>
  <c r="AB88" i="34"/>
  <c r="AC88" i="34"/>
  <c r="AD88" i="34"/>
  <c r="P89" i="34"/>
  <c r="T89" i="34"/>
  <c r="U89" i="34"/>
  <c r="V89" i="34"/>
  <c r="W89" i="34"/>
  <c r="Y89" i="34"/>
  <c r="AB89" i="34"/>
  <c r="AC89" i="34"/>
  <c r="AD89" i="34"/>
  <c r="P90" i="34"/>
  <c r="T90" i="34"/>
  <c r="U90" i="34"/>
  <c r="V90" i="34"/>
  <c r="W90" i="34"/>
  <c r="Y90" i="34"/>
  <c r="AB90" i="34"/>
  <c r="AC90" i="34"/>
  <c r="AD90" i="34"/>
  <c r="P91" i="34"/>
  <c r="T91" i="34"/>
  <c r="U91" i="34"/>
  <c r="V91" i="34"/>
  <c r="W91" i="34"/>
  <c r="Y91" i="34"/>
  <c r="AB91" i="34"/>
  <c r="AC91" i="34"/>
  <c r="AD91" i="34"/>
  <c r="P92" i="34"/>
  <c r="T92" i="34"/>
  <c r="U92" i="34"/>
  <c r="V92" i="34"/>
  <c r="W92" i="34"/>
  <c r="Y92" i="34"/>
  <c r="AB92" i="34"/>
  <c r="AC92" i="34"/>
  <c r="AD92" i="34"/>
  <c r="P94" i="34"/>
  <c r="T94" i="34"/>
  <c r="U94" i="34"/>
  <c r="V94" i="34"/>
  <c r="W94" i="34"/>
  <c r="Y94" i="34"/>
  <c r="AB94" i="34"/>
  <c r="AC94" i="34"/>
  <c r="AD94" i="34"/>
  <c r="P95" i="34"/>
  <c r="T95" i="34"/>
  <c r="U95" i="34"/>
  <c r="V95" i="34"/>
  <c r="W95" i="34"/>
  <c r="Y95" i="34"/>
  <c r="AB95" i="34"/>
  <c r="AC95" i="34"/>
  <c r="AD95" i="34"/>
  <c r="P96" i="34"/>
  <c r="T96" i="34"/>
  <c r="U96" i="34"/>
  <c r="V96" i="34"/>
  <c r="W96" i="34"/>
  <c r="Y96" i="34"/>
  <c r="AB96" i="34"/>
  <c r="AC96" i="34"/>
  <c r="AD96" i="34"/>
  <c r="P97" i="34"/>
  <c r="T97" i="34"/>
  <c r="U97" i="34"/>
  <c r="V97" i="34"/>
  <c r="W97" i="34"/>
  <c r="Y97" i="34"/>
  <c r="AB97" i="34"/>
  <c r="AC97" i="34"/>
  <c r="AD97" i="34"/>
  <c r="P98" i="34"/>
  <c r="T98" i="34"/>
  <c r="U98" i="34"/>
  <c r="V98" i="34"/>
  <c r="W98" i="34"/>
  <c r="Y98" i="34"/>
  <c r="AB98" i="34"/>
  <c r="AC98" i="34"/>
  <c r="AD98" i="34"/>
  <c r="P99" i="34"/>
  <c r="T99" i="34"/>
  <c r="U99" i="34"/>
  <c r="V99" i="34"/>
  <c r="W99" i="34"/>
  <c r="Y99" i="34"/>
  <c r="AB99" i="34"/>
  <c r="AC99" i="34"/>
  <c r="AD99" i="34"/>
  <c r="P100" i="34"/>
  <c r="T100" i="34"/>
  <c r="U100" i="34"/>
  <c r="V100" i="34"/>
  <c r="W100" i="34"/>
  <c r="Y100" i="34"/>
  <c r="AB100" i="34"/>
  <c r="AC100" i="34"/>
  <c r="AD100" i="34"/>
  <c r="P101" i="34"/>
  <c r="T101" i="34"/>
  <c r="U101" i="34"/>
  <c r="V101" i="34"/>
  <c r="W101" i="34"/>
  <c r="Y101" i="34"/>
  <c r="AB101" i="34"/>
  <c r="AC101" i="34"/>
  <c r="AD101" i="34"/>
  <c r="P102" i="34"/>
  <c r="T102" i="34"/>
  <c r="U102" i="34"/>
  <c r="V102" i="34"/>
  <c r="W102" i="34"/>
  <c r="Y102" i="34"/>
  <c r="AB102" i="34"/>
  <c r="AC102" i="34"/>
  <c r="AD102" i="34"/>
  <c r="P103" i="34"/>
  <c r="T103" i="34"/>
  <c r="U103" i="34"/>
  <c r="V103" i="34"/>
  <c r="W103" i="34"/>
  <c r="Y103" i="34"/>
  <c r="AB103" i="34"/>
  <c r="AC103" i="34"/>
  <c r="AD103" i="34"/>
  <c r="P104" i="34"/>
  <c r="T104" i="34"/>
  <c r="U104" i="34"/>
  <c r="V104" i="34"/>
  <c r="W104" i="34"/>
  <c r="Y104" i="34"/>
  <c r="AB104" i="34"/>
  <c r="AC104" i="34"/>
  <c r="AD104" i="34"/>
  <c r="P105" i="34"/>
  <c r="T105" i="34"/>
  <c r="U105" i="34"/>
  <c r="V105" i="34"/>
  <c r="W105" i="34"/>
  <c r="Y105" i="34"/>
  <c r="AB105" i="34"/>
  <c r="AC105" i="34"/>
  <c r="AD105" i="34"/>
  <c r="P106" i="34"/>
  <c r="T106" i="34"/>
  <c r="U106" i="34"/>
  <c r="V106" i="34"/>
  <c r="W106" i="34"/>
  <c r="Y106" i="34"/>
  <c r="AB106" i="34"/>
  <c r="AC106" i="34"/>
  <c r="AD106" i="34"/>
  <c r="P107" i="34"/>
  <c r="T107" i="34"/>
  <c r="U107" i="34"/>
  <c r="V107" i="34"/>
  <c r="W107" i="34"/>
  <c r="Y107" i="34"/>
  <c r="AB107" i="34"/>
  <c r="AC107" i="34"/>
  <c r="AD107" i="34"/>
  <c r="P109" i="34"/>
  <c r="T109" i="34"/>
  <c r="U109" i="34"/>
  <c r="V109" i="34"/>
  <c r="W109" i="34"/>
  <c r="Y109" i="34"/>
  <c r="AB109" i="34"/>
  <c r="AC109" i="34"/>
  <c r="AD109" i="34"/>
  <c r="P110" i="34"/>
  <c r="T110" i="34"/>
  <c r="U110" i="34"/>
  <c r="V110" i="34"/>
  <c r="W110" i="34"/>
  <c r="Y110" i="34"/>
  <c r="AB110" i="34"/>
  <c r="AC110" i="34"/>
  <c r="AD110" i="34"/>
  <c r="P111" i="34"/>
  <c r="T111" i="34"/>
  <c r="U111" i="34"/>
  <c r="V111" i="34"/>
  <c r="W111" i="34"/>
  <c r="Y111" i="34"/>
  <c r="AB111" i="34"/>
  <c r="AC111" i="34"/>
  <c r="AD111" i="34"/>
  <c r="P112" i="34"/>
  <c r="T112" i="34"/>
  <c r="U112" i="34"/>
  <c r="V112" i="34"/>
  <c r="W112" i="34"/>
  <c r="Y112" i="34"/>
  <c r="AB112" i="34"/>
  <c r="AC112" i="34"/>
  <c r="AD112" i="34"/>
  <c r="P113" i="34"/>
  <c r="T113" i="34"/>
  <c r="U113" i="34"/>
  <c r="V113" i="34"/>
  <c r="W113" i="34"/>
  <c r="Y113" i="34"/>
  <c r="AB113" i="34"/>
  <c r="AC113" i="34"/>
  <c r="AD113" i="34"/>
  <c r="P114" i="34"/>
  <c r="T114" i="34"/>
  <c r="U114" i="34"/>
  <c r="V114" i="34"/>
  <c r="W114" i="34"/>
  <c r="Y114" i="34"/>
  <c r="AB114" i="34"/>
  <c r="AC114" i="34"/>
  <c r="AD114" i="34"/>
  <c r="P115" i="34"/>
  <c r="T115" i="34"/>
  <c r="U115" i="34"/>
  <c r="V115" i="34"/>
  <c r="W115" i="34"/>
  <c r="Y115" i="34"/>
  <c r="AB115" i="34"/>
  <c r="AC115" i="34"/>
  <c r="AD115" i="34"/>
  <c r="P116" i="34"/>
  <c r="T116" i="34"/>
  <c r="U116" i="34"/>
  <c r="V116" i="34"/>
  <c r="W116" i="34"/>
  <c r="Y116" i="34"/>
  <c r="AB116" i="34"/>
  <c r="AC116" i="34"/>
  <c r="AD116" i="34"/>
  <c r="P117" i="34"/>
  <c r="T117" i="34"/>
  <c r="U117" i="34"/>
  <c r="V117" i="34"/>
  <c r="W117" i="34"/>
  <c r="Y117" i="34"/>
  <c r="AB117" i="34"/>
  <c r="AC117" i="34"/>
  <c r="AD117" i="34"/>
  <c r="P118" i="34"/>
  <c r="T118" i="34"/>
  <c r="U118" i="34"/>
  <c r="V118" i="34"/>
  <c r="W118" i="34"/>
  <c r="Y118" i="34"/>
  <c r="AB118" i="34"/>
  <c r="AC118" i="34"/>
  <c r="AD118" i="34"/>
  <c r="P119" i="34"/>
  <c r="T119" i="34"/>
  <c r="U119" i="34"/>
  <c r="V119" i="34"/>
  <c r="W119" i="34"/>
  <c r="Y119" i="34"/>
  <c r="AB119" i="34"/>
  <c r="AC119" i="34"/>
  <c r="AD119" i="34"/>
  <c r="P120" i="34"/>
  <c r="T120" i="34"/>
  <c r="U120" i="34"/>
  <c r="V120" i="34"/>
  <c r="W120" i="34"/>
  <c r="Y120" i="34"/>
  <c r="AB120" i="34"/>
  <c r="AC120" i="34"/>
  <c r="AD120" i="34"/>
  <c r="P121" i="34"/>
  <c r="T121" i="34"/>
  <c r="U121" i="34"/>
  <c r="V121" i="34"/>
  <c r="W121" i="34"/>
  <c r="Y121" i="34"/>
  <c r="AB121" i="34"/>
  <c r="AC121" i="34"/>
  <c r="AD121" i="34"/>
  <c r="P122" i="34"/>
  <c r="T122" i="34"/>
  <c r="U122" i="34"/>
  <c r="V122" i="34"/>
  <c r="W122" i="34"/>
  <c r="Y122" i="34"/>
  <c r="AB122" i="34"/>
  <c r="AC122" i="34"/>
  <c r="AD122" i="34"/>
  <c r="P124" i="34"/>
  <c r="T124" i="34"/>
  <c r="U124" i="34"/>
  <c r="V124" i="34"/>
  <c r="W124" i="34"/>
  <c r="Y124" i="34"/>
  <c r="AB124" i="34"/>
  <c r="AC124" i="34"/>
  <c r="AD124" i="34"/>
  <c r="P125" i="34"/>
  <c r="T125" i="34"/>
  <c r="U125" i="34"/>
  <c r="V125" i="34"/>
  <c r="W125" i="34"/>
  <c r="Y125" i="34"/>
  <c r="AB125" i="34"/>
  <c r="AC125" i="34"/>
  <c r="AD125" i="34"/>
  <c r="P126" i="34"/>
  <c r="T126" i="34"/>
  <c r="U126" i="34"/>
  <c r="V126" i="34"/>
  <c r="W126" i="34"/>
  <c r="Y126" i="34"/>
  <c r="AB126" i="34"/>
  <c r="AC126" i="34"/>
  <c r="AD126" i="34"/>
  <c r="P127" i="34"/>
  <c r="T127" i="34"/>
  <c r="U127" i="34"/>
  <c r="V127" i="34"/>
  <c r="W127" i="34"/>
  <c r="Y127" i="34"/>
  <c r="AB127" i="34"/>
  <c r="AC127" i="34"/>
  <c r="AD127" i="34"/>
  <c r="P128" i="34"/>
  <c r="T128" i="34"/>
  <c r="U128" i="34"/>
  <c r="V128" i="34"/>
  <c r="W128" i="34"/>
  <c r="Y128" i="34"/>
  <c r="AB128" i="34"/>
  <c r="AC128" i="34"/>
  <c r="AD128" i="34"/>
  <c r="P129" i="34"/>
  <c r="T129" i="34"/>
  <c r="U129" i="34"/>
  <c r="V129" i="34"/>
  <c r="W129" i="34"/>
  <c r="Y129" i="34"/>
  <c r="AB129" i="34"/>
  <c r="AC129" i="34"/>
  <c r="AD129" i="34"/>
  <c r="P130" i="34"/>
  <c r="T130" i="34"/>
  <c r="U130" i="34"/>
  <c r="V130" i="34"/>
  <c r="W130" i="34"/>
  <c r="Y130" i="34"/>
  <c r="AB130" i="34"/>
  <c r="AC130" i="34"/>
  <c r="AD130" i="34"/>
  <c r="P131" i="34"/>
  <c r="T131" i="34"/>
  <c r="U131" i="34"/>
  <c r="V131" i="34"/>
  <c r="W131" i="34"/>
  <c r="Y131" i="34"/>
  <c r="AB131" i="34"/>
  <c r="AC131" i="34"/>
  <c r="AD131" i="34"/>
  <c r="P132" i="34"/>
  <c r="T132" i="34"/>
  <c r="U132" i="34"/>
  <c r="V132" i="34"/>
  <c r="W132" i="34"/>
  <c r="Y132" i="34"/>
  <c r="AB132" i="34"/>
  <c r="AC132" i="34"/>
  <c r="AD132" i="34"/>
  <c r="P133" i="34"/>
  <c r="T133" i="34"/>
  <c r="U133" i="34"/>
  <c r="V133" i="34"/>
  <c r="W133" i="34"/>
  <c r="Y133" i="34"/>
  <c r="AB133" i="34"/>
  <c r="AC133" i="34"/>
  <c r="AD133" i="34"/>
  <c r="P134" i="34"/>
  <c r="T134" i="34"/>
  <c r="U134" i="34"/>
  <c r="V134" i="34"/>
  <c r="W134" i="34"/>
  <c r="Y134" i="34"/>
  <c r="AB134" i="34"/>
  <c r="AC134" i="34"/>
  <c r="AD134" i="34"/>
  <c r="P135" i="34"/>
  <c r="T135" i="34"/>
  <c r="U135" i="34"/>
  <c r="V135" i="34"/>
  <c r="W135" i="34"/>
  <c r="Y135" i="34"/>
  <c r="AB135" i="34"/>
  <c r="AC135" i="34"/>
  <c r="AD135" i="34"/>
  <c r="P136" i="34"/>
  <c r="T136" i="34"/>
  <c r="U136" i="34"/>
  <c r="V136" i="34"/>
  <c r="W136" i="34"/>
  <c r="Y136" i="34"/>
  <c r="AB136" i="34"/>
  <c r="AC136" i="34"/>
  <c r="AD136" i="34"/>
  <c r="P137" i="34"/>
  <c r="T137" i="34"/>
  <c r="U137" i="34"/>
  <c r="V137" i="34"/>
  <c r="W137" i="34"/>
  <c r="Y137" i="34"/>
  <c r="AB137" i="34"/>
  <c r="AC137" i="34"/>
  <c r="AD137" i="34"/>
  <c r="P139" i="34"/>
  <c r="T139" i="34"/>
  <c r="U139" i="34"/>
  <c r="V139" i="34"/>
  <c r="W139" i="34"/>
  <c r="Y139" i="34"/>
  <c r="AB139" i="34"/>
  <c r="AC139" i="34"/>
  <c r="AD139" i="34"/>
  <c r="P140" i="34"/>
  <c r="T140" i="34"/>
  <c r="U140" i="34"/>
  <c r="V140" i="34"/>
  <c r="W140" i="34"/>
  <c r="Y140" i="34"/>
  <c r="AB140" i="34"/>
  <c r="AC140" i="34"/>
  <c r="AD140" i="34"/>
  <c r="P141" i="34"/>
  <c r="T141" i="34"/>
  <c r="U141" i="34"/>
  <c r="V141" i="34"/>
  <c r="W141" i="34"/>
  <c r="Y141" i="34"/>
  <c r="AB141" i="34"/>
  <c r="AC141" i="34"/>
  <c r="AD141" i="34"/>
  <c r="P142" i="34"/>
  <c r="T142" i="34"/>
  <c r="U142" i="34"/>
  <c r="V142" i="34"/>
  <c r="W142" i="34"/>
  <c r="Y142" i="34"/>
  <c r="AB142" i="34"/>
  <c r="AC142" i="34"/>
  <c r="AD142" i="34"/>
  <c r="P143" i="34"/>
  <c r="T143" i="34"/>
  <c r="U143" i="34"/>
  <c r="V143" i="34"/>
  <c r="W143" i="34"/>
  <c r="Y143" i="34"/>
  <c r="AB143" i="34"/>
  <c r="AC143" i="34"/>
  <c r="AD143" i="34"/>
  <c r="P144" i="34"/>
  <c r="T144" i="34"/>
  <c r="U144" i="34"/>
  <c r="V144" i="34"/>
  <c r="W144" i="34"/>
  <c r="Y144" i="34"/>
  <c r="AB144" i="34"/>
  <c r="AC144" i="34"/>
  <c r="AD144" i="34"/>
  <c r="P145" i="34"/>
  <c r="T145" i="34"/>
  <c r="U145" i="34"/>
  <c r="V145" i="34"/>
  <c r="W145" i="34"/>
  <c r="Y145" i="34"/>
  <c r="AB145" i="34"/>
  <c r="AC145" i="34"/>
  <c r="AD145" i="34"/>
  <c r="P146" i="34"/>
  <c r="T146" i="34"/>
  <c r="U146" i="34"/>
  <c r="V146" i="34"/>
  <c r="W146" i="34"/>
  <c r="Y146" i="34"/>
  <c r="AB146" i="34"/>
  <c r="AC146" i="34"/>
  <c r="AD146" i="34"/>
  <c r="P147" i="34"/>
  <c r="T147" i="34"/>
  <c r="U147" i="34"/>
  <c r="V147" i="34"/>
  <c r="W147" i="34"/>
  <c r="Y147" i="34"/>
  <c r="AB147" i="34"/>
  <c r="AC147" i="34"/>
  <c r="AD147" i="34"/>
  <c r="P148" i="34"/>
  <c r="T148" i="34"/>
  <c r="U148" i="34"/>
  <c r="V148" i="34"/>
  <c r="W148" i="34"/>
  <c r="Y148" i="34"/>
  <c r="AB148" i="34"/>
  <c r="AC148" i="34"/>
  <c r="AD148" i="34"/>
  <c r="P149" i="34"/>
  <c r="T149" i="34"/>
  <c r="U149" i="34"/>
  <c r="V149" i="34"/>
  <c r="W149" i="34"/>
  <c r="Y149" i="34"/>
  <c r="AB149" i="34"/>
  <c r="AC149" i="34"/>
  <c r="AD149" i="34"/>
  <c r="P150" i="34"/>
  <c r="T150" i="34"/>
  <c r="U150" i="34"/>
  <c r="V150" i="34"/>
  <c r="W150" i="34"/>
  <c r="Y150" i="34"/>
  <c r="AB150" i="34"/>
  <c r="AC150" i="34"/>
  <c r="AD150" i="34"/>
  <c r="P151" i="34"/>
  <c r="T151" i="34"/>
  <c r="U151" i="34"/>
  <c r="V151" i="34"/>
  <c r="W151" i="34"/>
  <c r="Y151" i="34"/>
  <c r="AB151" i="34"/>
  <c r="AC151" i="34"/>
  <c r="AD151" i="34"/>
  <c r="P152" i="34"/>
  <c r="T152" i="34"/>
  <c r="U152" i="34"/>
  <c r="V152" i="34"/>
  <c r="W152" i="34"/>
  <c r="Y152" i="34"/>
  <c r="AB152" i="34"/>
  <c r="AC152" i="34"/>
  <c r="AD152" i="34"/>
  <c r="P154" i="34"/>
  <c r="T154" i="34"/>
  <c r="U154" i="34"/>
  <c r="V154" i="34"/>
  <c r="W154" i="34"/>
  <c r="Y154" i="34"/>
  <c r="AB154" i="34"/>
  <c r="AC154" i="34"/>
  <c r="AD154" i="34"/>
  <c r="P155" i="34"/>
  <c r="T155" i="34"/>
  <c r="U155" i="34"/>
  <c r="V155" i="34"/>
  <c r="W155" i="34"/>
  <c r="Y155" i="34"/>
  <c r="AB155" i="34"/>
  <c r="AC155" i="34"/>
  <c r="AD155" i="34"/>
  <c r="P156" i="34"/>
  <c r="T156" i="34"/>
  <c r="U156" i="34"/>
  <c r="V156" i="34"/>
  <c r="W156" i="34"/>
  <c r="Y156" i="34"/>
  <c r="AB156" i="34"/>
  <c r="AC156" i="34"/>
  <c r="AD156" i="34"/>
  <c r="P157" i="34"/>
  <c r="T157" i="34"/>
  <c r="U157" i="34"/>
  <c r="V157" i="34"/>
  <c r="W157" i="34"/>
  <c r="Y157" i="34"/>
  <c r="AB157" i="34"/>
  <c r="AC157" i="34"/>
  <c r="AD157" i="34"/>
  <c r="P158" i="34"/>
  <c r="T158" i="34"/>
  <c r="U158" i="34"/>
  <c r="V158" i="34"/>
  <c r="W158" i="34"/>
  <c r="Y158" i="34"/>
  <c r="AB158" i="34"/>
  <c r="AC158" i="34"/>
  <c r="AD158" i="34"/>
  <c r="P159" i="34"/>
  <c r="T159" i="34"/>
  <c r="U159" i="34"/>
  <c r="V159" i="34"/>
  <c r="W159" i="34"/>
  <c r="Y159" i="34"/>
  <c r="AB159" i="34"/>
  <c r="AC159" i="34"/>
  <c r="AD159" i="34"/>
  <c r="P160" i="34"/>
  <c r="T160" i="34"/>
  <c r="U160" i="34"/>
  <c r="V160" i="34"/>
  <c r="W160" i="34"/>
  <c r="Y160" i="34"/>
  <c r="AB160" i="34"/>
  <c r="AC160" i="34"/>
  <c r="AD160" i="34"/>
  <c r="P161" i="34"/>
  <c r="T161" i="34"/>
  <c r="U161" i="34"/>
  <c r="V161" i="34"/>
  <c r="W161" i="34"/>
  <c r="Y161" i="34"/>
  <c r="AB161" i="34"/>
  <c r="AC161" i="34"/>
  <c r="AD161" i="34"/>
  <c r="P162" i="34"/>
  <c r="T162" i="34"/>
  <c r="U162" i="34"/>
  <c r="V162" i="34"/>
  <c r="W162" i="34"/>
  <c r="Y162" i="34"/>
  <c r="AB162" i="34"/>
  <c r="AC162" i="34"/>
  <c r="AD162" i="34"/>
  <c r="P163" i="34"/>
  <c r="T163" i="34"/>
  <c r="U163" i="34"/>
  <c r="V163" i="34"/>
  <c r="W163" i="34"/>
  <c r="Y163" i="34"/>
  <c r="AB163" i="34"/>
  <c r="AC163" i="34"/>
  <c r="AD163" i="34"/>
  <c r="P164" i="34"/>
  <c r="T164" i="34"/>
  <c r="U164" i="34"/>
  <c r="V164" i="34"/>
  <c r="W164" i="34"/>
  <c r="Y164" i="34"/>
  <c r="AB164" i="34"/>
  <c r="AC164" i="34"/>
  <c r="AD164" i="34"/>
  <c r="P165" i="34"/>
  <c r="T165" i="34"/>
  <c r="U165" i="34"/>
  <c r="V165" i="34"/>
  <c r="W165" i="34"/>
  <c r="Y165" i="34"/>
  <c r="AB165" i="34"/>
  <c r="AC165" i="34"/>
  <c r="AD165" i="34"/>
  <c r="P166" i="34"/>
  <c r="T166" i="34"/>
  <c r="U166" i="34"/>
  <c r="V166" i="34"/>
  <c r="W166" i="34"/>
  <c r="Y166" i="34"/>
  <c r="AB166" i="34"/>
  <c r="AC166" i="34"/>
  <c r="AD166" i="34"/>
  <c r="P167" i="34"/>
  <c r="T167" i="34"/>
  <c r="U167" i="34"/>
  <c r="V167" i="34"/>
  <c r="W167" i="34"/>
  <c r="Y167" i="34"/>
  <c r="AB167" i="34"/>
  <c r="AC167" i="34"/>
  <c r="AD167" i="34"/>
  <c r="P169" i="34"/>
  <c r="T169" i="34"/>
  <c r="U169" i="34"/>
  <c r="V169" i="34"/>
  <c r="W169" i="34"/>
  <c r="Y169" i="34"/>
  <c r="AB169" i="34"/>
  <c r="AC169" i="34"/>
  <c r="AD169" i="34"/>
  <c r="P170" i="34"/>
  <c r="T170" i="34"/>
  <c r="U170" i="34"/>
  <c r="V170" i="34"/>
  <c r="W170" i="34"/>
  <c r="Y170" i="34"/>
  <c r="AB170" i="34"/>
  <c r="AC170" i="34"/>
  <c r="AD170" i="34"/>
  <c r="P171" i="34"/>
  <c r="T171" i="34"/>
  <c r="U171" i="34"/>
  <c r="V171" i="34"/>
  <c r="W171" i="34"/>
  <c r="Y171" i="34"/>
  <c r="AB171" i="34"/>
  <c r="AC171" i="34"/>
  <c r="AD171" i="34"/>
  <c r="P172" i="34"/>
  <c r="T172" i="34"/>
  <c r="U172" i="34"/>
  <c r="V172" i="34"/>
  <c r="W172" i="34"/>
  <c r="Y172" i="34"/>
  <c r="AB172" i="34"/>
  <c r="AC172" i="34"/>
  <c r="AD172" i="34"/>
  <c r="P173" i="34"/>
  <c r="T173" i="34"/>
  <c r="U173" i="34"/>
  <c r="V173" i="34"/>
  <c r="W173" i="34"/>
  <c r="Y173" i="34"/>
  <c r="AB173" i="34"/>
  <c r="AC173" i="34"/>
  <c r="AD173" i="34"/>
  <c r="P174" i="34"/>
  <c r="T174" i="34"/>
  <c r="U174" i="34"/>
  <c r="V174" i="34"/>
  <c r="W174" i="34"/>
  <c r="Y174" i="34"/>
  <c r="AB174" i="34"/>
  <c r="AC174" i="34"/>
  <c r="AD174" i="34"/>
  <c r="P175" i="34"/>
  <c r="T175" i="34"/>
  <c r="U175" i="34"/>
  <c r="V175" i="34"/>
  <c r="W175" i="34"/>
  <c r="Y175" i="34"/>
  <c r="AB175" i="34"/>
  <c r="AC175" i="34"/>
  <c r="AD175" i="34"/>
  <c r="P176" i="34"/>
  <c r="T176" i="34"/>
  <c r="U176" i="34"/>
  <c r="V176" i="34"/>
  <c r="W176" i="34"/>
  <c r="Y176" i="34"/>
  <c r="AB176" i="34"/>
  <c r="AC176" i="34"/>
  <c r="AD176" i="34"/>
  <c r="P177" i="34"/>
  <c r="T177" i="34"/>
  <c r="U177" i="34"/>
  <c r="V177" i="34"/>
  <c r="W177" i="34"/>
  <c r="Y177" i="34"/>
  <c r="AB177" i="34"/>
  <c r="AC177" i="34"/>
  <c r="AD177" i="34"/>
  <c r="P178" i="34"/>
  <c r="T178" i="34"/>
  <c r="U178" i="34"/>
  <c r="V178" i="34"/>
  <c r="W178" i="34"/>
  <c r="Y178" i="34"/>
  <c r="AB178" i="34"/>
  <c r="AC178" i="34"/>
  <c r="AD178" i="34"/>
  <c r="P179" i="34"/>
  <c r="T179" i="34"/>
  <c r="U179" i="34"/>
  <c r="V179" i="34"/>
  <c r="W179" i="34"/>
  <c r="Y179" i="34"/>
  <c r="AB179" i="34"/>
  <c r="AC179" i="34"/>
  <c r="AD179" i="34"/>
  <c r="P180" i="34"/>
  <c r="T180" i="34"/>
  <c r="U180" i="34"/>
  <c r="V180" i="34"/>
  <c r="W180" i="34"/>
  <c r="Y180" i="34"/>
  <c r="AB180" i="34"/>
  <c r="AC180" i="34"/>
  <c r="AD180" i="34"/>
  <c r="P181" i="34"/>
  <c r="T181" i="34"/>
  <c r="U181" i="34"/>
  <c r="V181" i="34"/>
  <c r="W181" i="34"/>
  <c r="Y181" i="34"/>
  <c r="AB181" i="34"/>
  <c r="AC181" i="34"/>
  <c r="AD181" i="34"/>
  <c r="P182" i="34"/>
  <c r="T182" i="34"/>
  <c r="U182" i="34"/>
  <c r="V182" i="34"/>
  <c r="W182" i="34"/>
  <c r="Y182" i="34"/>
  <c r="AB182" i="34"/>
  <c r="AC182" i="34"/>
  <c r="AD182" i="34"/>
  <c r="P184" i="34"/>
  <c r="T184" i="34"/>
  <c r="U184" i="34"/>
  <c r="V184" i="34"/>
  <c r="W184" i="34"/>
  <c r="Y184" i="34"/>
  <c r="AB184" i="34"/>
  <c r="AC184" i="34"/>
  <c r="AD184" i="34"/>
  <c r="P185" i="34"/>
  <c r="T185" i="34"/>
  <c r="U185" i="34"/>
  <c r="V185" i="34"/>
  <c r="W185" i="34"/>
  <c r="Y185" i="34"/>
  <c r="AB185" i="34"/>
  <c r="AC185" i="34"/>
  <c r="AD185" i="34"/>
  <c r="P186" i="34"/>
  <c r="T186" i="34"/>
  <c r="U186" i="34"/>
  <c r="V186" i="34"/>
  <c r="W186" i="34"/>
  <c r="Y186" i="34"/>
  <c r="AB186" i="34"/>
  <c r="AC186" i="34"/>
  <c r="AD186" i="34"/>
  <c r="P187" i="34"/>
  <c r="T187" i="34"/>
  <c r="U187" i="34"/>
  <c r="V187" i="34"/>
  <c r="W187" i="34"/>
  <c r="Y187" i="34"/>
  <c r="AB187" i="34"/>
  <c r="AC187" i="34"/>
  <c r="AD187" i="34"/>
  <c r="P188" i="34"/>
  <c r="T188" i="34"/>
  <c r="U188" i="34"/>
  <c r="V188" i="34"/>
  <c r="W188" i="34"/>
  <c r="Y188" i="34"/>
  <c r="AB188" i="34"/>
  <c r="AC188" i="34"/>
  <c r="AD188" i="34"/>
  <c r="P189" i="34"/>
  <c r="T189" i="34"/>
  <c r="U189" i="34"/>
  <c r="V189" i="34"/>
  <c r="W189" i="34"/>
  <c r="Y189" i="34"/>
  <c r="AB189" i="34"/>
  <c r="AC189" i="34"/>
  <c r="AD189" i="34"/>
  <c r="P190" i="34"/>
  <c r="T190" i="34"/>
  <c r="U190" i="34"/>
  <c r="V190" i="34"/>
  <c r="W190" i="34"/>
  <c r="Y190" i="34"/>
  <c r="AB190" i="34"/>
  <c r="AC190" i="34"/>
  <c r="AD190" i="34"/>
  <c r="P191" i="34"/>
  <c r="T191" i="34"/>
  <c r="U191" i="34"/>
  <c r="V191" i="34"/>
  <c r="W191" i="34"/>
  <c r="Y191" i="34"/>
  <c r="AB191" i="34"/>
  <c r="AC191" i="34"/>
  <c r="AD191" i="34"/>
  <c r="P192" i="34"/>
  <c r="T192" i="34"/>
  <c r="U192" i="34"/>
  <c r="V192" i="34"/>
  <c r="W192" i="34"/>
  <c r="Y192" i="34"/>
  <c r="AB192" i="34"/>
  <c r="AC192" i="34"/>
  <c r="AD192" i="34"/>
  <c r="P193" i="34"/>
  <c r="T193" i="34"/>
  <c r="U193" i="34"/>
  <c r="V193" i="34"/>
  <c r="W193" i="34"/>
  <c r="Y193" i="34"/>
  <c r="AB193" i="34"/>
  <c r="AC193" i="34"/>
  <c r="AD193" i="34"/>
  <c r="P194" i="34"/>
  <c r="T194" i="34"/>
  <c r="U194" i="34"/>
  <c r="V194" i="34"/>
  <c r="W194" i="34"/>
  <c r="Y194" i="34"/>
  <c r="AB194" i="34"/>
  <c r="AC194" i="34"/>
  <c r="AD194" i="34"/>
  <c r="P195" i="34"/>
  <c r="T195" i="34"/>
  <c r="U195" i="34"/>
  <c r="V195" i="34"/>
  <c r="W195" i="34"/>
  <c r="Y195" i="34"/>
  <c r="AB195" i="34"/>
  <c r="AC195" i="34"/>
  <c r="AD195" i="34"/>
  <c r="P196" i="34"/>
  <c r="T196" i="34"/>
  <c r="U196" i="34"/>
  <c r="V196" i="34"/>
  <c r="W196" i="34"/>
  <c r="Y196" i="34"/>
  <c r="AB196" i="34"/>
  <c r="AC196" i="34"/>
  <c r="AD196" i="34"/>
  <c r="P197" i="34"/>
  <c r="T197" i="34"/>
  <c r="U197" i="34"/>
  <c r="V197" i="34"/>
  <c r="W197" i="34"/>
  <c r="Y197" i="34"/>
  <c r="AB197" i="34"/>
  <c r="AC197" i="34"/>
  <c r="AD197" i="34"/>
  <c r="P199" i="34"/>
  <c r="T199" i="34"/>
  <c r="U199" i="34"/>
  <c r="V199" i="34"/>
  <c r="W199" i="34"/>
  <c r="Y199" i="34"/>
  <c r="AB199" i="34"/>
  <c r="AC199" i="34"/>
  <c r="AD199" i="34"/>
  <c r="P200" i="34"/>
  <c r="T200" i="34"/>
  <c r="U200" i="34"/>
  <c r="V200" i="34"/>
  <c r="W200" i="34"/>
  <c r="Y200" i="34"/>
  <c r="AB200" i="34"/>
  <c r="AC200" i="34"/>
  <c r="AD200" i="34"/>
  <c r="P201" i="34"/>
  <c r="T201" i="34"/>
  <c r="U201" i="34"/>
  <c r="V201" i="34"/>
  <c r="W201" i="34"/>
  <c r="Y201" i="34"/>
  <c r="AB201" i="34"/>
  <c r="AC201" i="34"/>
  <c r="AD201" i="34"/>
  <c r="P202" i="34"/>
  <c r="T202" i="34"/>
  <c r="U202" i="34"/>
  <c r="V202" i="34"/>
  <c r="W202" i="34"/>
  <c r="Y202" i="34"/>
  <c r="AB202" i="34"/>
  <c r="AC202" i="34"/>
  <c r="AD202" i="34"/>
  <c r="P203" i="34"/>
  <c r="T203" i="34"/>
  <c r="U203" i="34"/>
  <c r="V203" i="34"/>
  <c r="W203" i="34"/>
  <c r="Y203" i="34"/>
  <c r="AB203" i="34"/>
  <c r="AC203" i="34"/>
  <c r="AD203" i="34"/>
  <c r="P204" i="34"/>
  <c r="T204" i="34"/>
  <c r="U204" i="34"/>
  <c r="V204" i="34"/>
  <c r="W204" i="34"/>
  <c r="Y204" i="34"/>
  <c r="AB204" i="34"/>
  <c r="AC204" i="34"/>
  <c r="AD204" i="34"/>
  <c r="P205" i="34"/>
  <c r="T205" i="34"/>
  <c r="U205" i="34"/>
  <c r="V205" i="34"/>
  <c r="W205" i="34"/>
  <c r="Y205" i="34"/>
  <c r="AB205" i="34"/>
  <c r="AC205" i="34"/>
  <c r="AD205" i="34"/>
  <c r="P206" i="34"/>
  <c r="T206" i="34"/>
  <c r="U206" i="34"/>
  <c r="V206" i="34"/>
  <c r="W206" i="34"/>
  <c r="Y206" i="34"/>
  <c r="AB206" i="34"/>
  <c r="AC206" i="34"/>
  <c r="AD206" i="34"/>
  <c r="P207" i="34"/>
  <c r="T207" i="34"/>
  <c r="U207" i="34"/>
  <c r="V207" i="34"/>
  <c r="W207" i="34"/>
  <c r="Y207" i="34"/>
  <c r="AB207" i="34"/>
  <c r="AC207" i="34"/>
  <c r="AD207" i="34"/>
  <c r="P208" i="34"/>
  <c r="T208" i="34"/>
  <c r="U208" i="34"/>
  <c r="V208" i="34"/>
  <c r="W208" i="34"/>
  <c r="Y208" i="34"/>
  <c r="AB208" i="34"/>
  <c r="AC208" i="34"/>
  <c r="AD208" i="34"/>
  <c r="P209" i="34"/>
  <c r="T209" i="34"/>
  <c r="U209" i="34"/>
  <c r="V209" i="34"/>
  <c r="W209" i="34"/>
  <c r="Y209" i="34"/>
  <c r="AB209" i="34"/>
  <c r="AC209" i="34"/>
  <c r="AD209" i="34"/>
  <c r="P210" i="34"/>
  <c r="T210" i="34"/>
  <c r="U210" i="34"/>
  <c r="V210" i="34"/>
  <c r="W210" i="34"/>
  <c r="Y210" i="34"/>
  <c r="AB210" i="34"/>
  <c r="AC210" i="34"/>
  <c r="AD210" i="34"/>
  <c r="P211" i="34"/>
  <c r="T211" i="34"/>
  <c r="U211" i="34"/>
  <c r="V211" i="34"/>
  <c r="W211" i="34"/>
  <c r="Y211" i="34"/>
  <c r="AB211" i="34"/>
  <c r="AC211" i="34"/>
  <c r="AD211" i="34"/>
  <c r="P212" i="34"/>
  <c r="T212" i="34"/>
  <c r="U212" i="34"/>
  <c r="V212" i="34"/>
  <c r="W212" i="34"/>
  <c r="Y212" i="34"/>
  <c r="AB212" i="34"/>
  <c r="AC212" i="34"/>
  <c r="AD212" i="34"/>
  <c r="P215" i="34"/>
  <c r="T215" i="34"/>
  <c r="U215" i="34"/>
  <c r="V215" i="34"/>
  <c r="W215" i="34"/>
  <c r="Y215" i="34"/>
  <c r="AB215" i="34"/>
  <c r="AC215" i="34"/>
  <c r="AD215" i="34"/>
  <c r="P216" i="34"/>
  <c r="T216" i="34"/>
  <c r="U216" i="34"/>
  <c r="V216" i="34"/>
  <c r="W216" i="34"/>
  <c r="Y216" i="34"/>
  <c r="AB216" i="34"/>
  <c r="AC216" i="34"/>
  <c r="AD216" i="34"/>
  <c r="P217" i="34"/>
  <c r="T217" i="34"/>
  <c r="U217" i="34"/>
  <c r="V217" i="34"/>
  <c r="W217" i="34"/>
  <c r="Y217" i="34"/>
  <c r="AB217" i="34"/>
  <c r="AC217" i="34"/>
  <c r="AD217" i="34"/>
  <c r="P218" i="34"/>
  <c r="T218" i="34"/>
  <c r="U218" i="34"/>
  <c r="V218" i="34"/>
  <c r="W218" i="34"/>
  <c r="Y218" i="34"/>
  <c r="AB218" i="34"/>
  <c r="AC218" i="34"/>
  <c r="AD218" i="34"/>
  <c r="P219" i="34"/>
  <c r="T219" i="34"/>
  <c r="U219" i="34"/>
  <c r="V219" i="34"/>
  <c r="W219" i="34"/>
  <c r="Y219" i="34"/>
  <c r="AB219" i="34"/>
  <c r="AC219" i="34"/>
  <c r="AD219" i="34"/>
  <c r="P220" i="34"/>
  <c r="T220" i="34"/>
  <c r="U220" i="34"/>
  <c r="V220" i="34"/>
  <c r="W220" i="34"/>
  <c r="Y220" i="34"/>
  <c r="AB220" i="34"/>
  <c r="AC220" i="34"/>
  <c r="AD220" i="34"/>
  <c r="P221" i="34"/>
  <c r="T221" i="34"/>
  <c r="U221" i="34"/>
  <c r="V221" i="34"/>
  <c r="W221" i="34"/>
  <c r="Y221" i="34"/>
  <c r="AB221" i="34"/>
  <c r="AC221" i="34"/>
  <c r="AD221" i="34"/>
  <c r="P222" i="34"/>
  <c r="T222" i="34"/>
  <c r="U222" i="34"/>
  <c r="V222" i="34"/>
  <c r="W222" i="34"/>
  <c r="Y222" i="34"/>
  <c r="AB222" i="34"/>
  <c r="AC222" i="34"/>
  <c r="AD222" i="34"/>
  <c r="P223" i="34"/>
  <c r="T223" i="34"/>
  <c r="U223" i="34"/>
  <c r="V223" i="34"/>
  <c r="W223" i="34"/>
  <c r="Y223" i="34"/>
  <c r="AB223" i="34"/>
  <c r="AC223" i="34"/>
  <c r="AD223" i="34"/>
  <c r="P224" i="34"/>
  <c r="T224" i="34"/>
  <c r="U224" i="34"/>
  <c r="V224" i="34"/>
  <c r="W224" i="34"/>
  <c r="Y224" i="34"/>
  <c r="AB224" i="34"/>
  <c r="AC224" i="34"/>
  <c r="AD224" i="34"/>
  <c r="P225" i="34"/>
  <c r="T225" i="34"/>
  <c r="U225" i="34"/>
  <c r="V225" i="34"/>
  <c r="W225" i="34"/>
  <c r="Y225" i="34"/>
  <c r="AB225" i="34"/>
  <c r="AC225" i="34"/>
  <c r="AD225" i="34"/>
  <c r="P226" i="34"/>
  <c r="T226" i="34"/>
  <c r="U226" i="34"/>
  <c r="V226" i="34"/>
  <c r="W226" i="34"/>
  <c r="Y226" i="34"/>
  <c r="AB226" i="34"/>
  <c r="AC226" i="34"/>
  <c r="AD226" i="34"/>
  <c r="P227" i="34"/>
  <c r="T227" i="34"/>
  <c r="U227" i="34"/>
  <c r="V227" i="34"/>
  <c r="W227" i="34"/>
  <c r="Y227" i="34"/>
  <c r="AB227" i="34"/>
  <c r="AC227" i="34"/>
  <c r="AD227" i="34"/>
  <c r="P229" i="34"/>
  <c r="T229" i="34"/>
  <c r="U229" i="34"/>
  <c r="V229" i="34"/>
  <c r="W229" i="34"/>
  <c r="Y229" i="34"/>
  <c r="AB229" i="34"/>
  <c r="AC229" i="34"/>
  <c r="AD229" i="34"/>
  <c r="P230" i="34"/>
  <c r="T230" i="34"/>
  <c r="U230" i="34"/>
  <c r="V230" i="34"/>
  <c r="W230" i="34"/>
  <c r="Y230" i="34"/>
  <c r="AB230" i="34"/>
  <c r="AC230" i="34"/>
  <c r="AD230" i="34"/>
  <c r="P231" i="34"/>
  <c r="T231" i="34"/>
  <c r="U231" i="34"/>
  <c r="V231" i="34"/>
  <c r="W231" i="34"/>
  <c r="Y231" i="34"/>
  <c r="AB231" i="34"/>
  <c r="AC231" i="34"/>
  <c r="AD231" i="34"/>
  <c r="P232" i="34"/>
  <c r="T232" i="34"/>
  <c r="U232" i="34"/>
  <c r="V232" i="34"/>
  <c r="W232" i="34"/>
  <c r="Y232" i="34"/>
  <c r="AB232" i="34"/>
  <c r="AC232" i="34"/>
  <c r="AD232" i="34"/>
  <c r="P233" i="34"/>
  <c r="T233" i="34"/>
  <c r="U233" i="34"/>
  <c r="V233" i="34"/>
  <c r="W233" i="34"/>
  <c r="Y233" i="34"/>
  <c r="AB233" i="34"/>
  <c r="AC233" i="34"/>
  <c r="AD233" i="34"/>
  <c r="P234" i="34"/>
  <c r="T234" i="34"/>
  <c r="U234" i="34"/>
  <c r="V234" i="34"/>
  <c r="W234" i="34"/>
  <c r="Y234" i="34"/>
  <c r="AB234" i="34"/>
  <c r="AC234" i="34"/>
  <c r="AD234" i="34"/>
  <c r="P235" i="34"/>
  <c r="T235" i="34"/>
  <c r="U235" i="34"/>
  <c r="V235" i="34"/>
  <c r="W235" i="34"/>
  <c r="Y235" i="34"/>
  <c r="AB235" i="34"/>
  <c r="AC235" i="34"/>
  <c r="AD235" i="34"/>
  <c r="P236" i="34"/>
  <c r="T236" i="34"/>
  <c r="U236" i="34"/>
  <c r="V236" i="34"/>
  <c r="W236" i="34"/>
  <c r="Y236" i="34"/>
  <c r="AB236" i="34"/>
  <c r="AC236" i="34"/>
  <c r="AD236" i="34"/>
  <c r="P237" i="34"/>
  <c r="T237" i="34"/>
  <c r="U237" i="34"/>
  <c r="V237" i="34"/>
  <c r="W237" i="34"/>
  <c r="Y237" i="34"/>
  <c r="AB237" i="34"/>
  <c r="AC237" i="34"/>
  <c r="AD237" i="34"/>
  <c r="P238" i="34"/>
  <c r="T238" i="34"/>
  <c r="U238" i="34"/>
  <c r="V238" i="34"/>
  <c r="W238" i="34"/>
  <c r="Y238" i="34"/>
  <c r="AB238" i="34"/>
  <c r="AC238" i="34"/>
  <c r="AD238" i="34"/>
  <c r="P239" i="34"/>
  <c r="T239" i="34"/>
  <c r="U239" i="34"/>
  <c r="V239" i="34"/>
  <c r="W239" i="34"/>
  <c r="Y239" i="34"/>
  <c r="AB239" i="34"/>
  <c r="AC239" i="34"/>
  <c r="AD239" i="34"/>
  <c r="P240" i="34"/>
  <c r="T240" i="34"/>
  <c r="U240" i="34"/>
  <c r="V240" i="34"/>
  <c r="W240" i="34"/>
  <c r="Y240" i="34"/>
  <c r="AB240" i="34"/>
  <c r="AC240" i="34"/>
  <c r="AD240" i="34"/>
  <c r="P241" i="34"/>
  <c r="T241" i="34"/>
  <c r="U241" i="34"/>
  <c r="V241" i="34"/>
  <c r="W241" i="34"/>
  <c r="Y241" i="34"/>
  <c r="AB241" i="34"/>
  <c r="AC241" i="34"/>
  <c r="AD241" i="34"/>
  <c r="P242" i="34"/>
  <c r="T242" i="34"/>
  <c r="U242" i="34"/>
  <c r="V242" i="34"/>
  <c r="W242" i="34"/>
  <c r="Y242" i="34"/>
  <c r="AB242" i="34"/>
  <c r="AC242" i="34"/>
  <c r="AD242" i="34"/>
  <c r="P247" i="34"/>
  <c r="T247" i="34"/>
  <c r="U247" i="34"/>
  <c r="V247" i="34"/>
  <c r="W247" i="34"/>
  <c r="Y247" i="34"/>
  <c r="AB247" i="34"/>
  <c r="AC247" i="34"/>
  <c r="AD247" i="34"/>
  <c r="P248" i="34"/>
  <c r="T248" i="34"/>
  <c r="U248" i="34"/>
  <c r="V248" i="34"/>
  <c r="W248" i="34"/>
  <c r="Y248" i="34"/>
  <c r="AB248" i="34"/>
  <c r="AC248" i="34"/>
  <c r="AD248" i="34"/>
  <c r="P249" i="34"/>
  <c r="T249" i="34"/>
  <c r="U249" i="34"/>
  <c r="V249" i="34"/>
  <c r="W249" i="34"/>
  <c r="Y249" i="34"/>
  <c r="AB249" i="34"/>
  <c r="AC249" i="34"/>
  <c r="AD249" i="34"/>
  <c r="P250" i="34"/>
  <c r="T250" i="34"/>
  <c r="U250" i="34"/>
  <c r="V250" i="34"/>
  <c r="W250" i="34"/>
  <c r="Y250" i="34"/>
  <c r="AB250" i="34"/>
  <c r="AC250" i="34"/>
  <c r="AD250" i="34"/>
  <c r="P251" i="34"/>
  <c r="T251" i="34"/>
  <c r="U251" i="34"/>
  <c r="V251" i="34"/>
  <c r="W251" i="34"/>
  <c r="Y251" i="34"/>
  <c r="AB251" i="34"/>
  <c r="AC251" i="34"/>
  <c r="AD251" i="34"/>
  <c r="P252" i="34"/>
  <c r="T252" i="34"/>
  <c r="U252" i="34"/>
  <c r="V252" i="34"/>
  <c r="W252" i="34"/>
  <c r="Y252" i="34"/>
  <c r="AB252" i="34"/>
  <c r="AC252" i="34"/>
  <c r="P253" i="34"/>
  <c r="T253" i="34"/>
  <c r="U253" i="34"/>
  <c r="V253" i="34"/>
  <c r="W253" i="34"/>
  <c r="Y253" i="34"/>
  <c r="AB253" i="34"/>
  <c r="AC253" i="34"/>
  <c r="P254" i="34"/>
  <c r="T254" i="34"/>
  <c r="U254" i="34"/>
  <c r="V254" i="34"/>
  <c r="W254" i="34"/>
  <c r="Y254" i="34"/>
  <c r="AB254" i="34"/>
  <c r="AC254" i="34"/>
  <c r="P255" i="34"/>
  <c r="T255" i="34"/>
  <c r="U255" i="34"/>
  <c r="V255" i="34"/>
  <c r="W255" i="34"/>
  <c r="Y255" i="34"/>
  <c r="AB255" i="34"/>
  <c r="AC255" i="34"/>
  <c r="P256" i="34"/>
  <c r="T256" i="34"/>
  <c r="U256" i="34"/>
  <c r="V256" i="34"/>
  <c r="W256" i="34"/>
  <c r="Y256" i="34"/>
  <c r="AB256" i="34"/>
  <c r="AC256" i="34"/>
  <c r="P257" i="34"/>
  <c r="T257" i="34"/>
  <c r="U257" i="34"/>
  <c r="V257" i="34"/>
  <c r="W257" i="34"/>
  <c r="Y257" i="34"/>
  <c r="AB257" i="34"/>
  <c r="AC257" i="34"/>
  <c r="AD257" i="34"/>
  <c r="P258" i="34"/>
  <c r="T258" i="34"/>
  <c r="U258" i="34"/>
  <c r="V258" i="34"/>
  <c r="W258" i="34"/>
  <c r="Y258" i="34"/>
  <c r="AB258" i="34"/>
  <c r="AC258" i="34"/>
  <c r="AD258" i="34"/>
  <c r="P259" i="34"/>
  <c r="T259" i="34"/>
  <c r="U259" i="34"/>
  <c r="V259" i="34"/>
  <c r="W259" i="34"/>
  <c r="Y259" i="34"/>
  <c r="AB259" i="34"/>
  <c r="AC259" i="34"/>
  <c r="AD259" i="34"/>
  <c r="P260" i="34"/>
  <c r="T260" i="34"/>
  <c r="U260" i="34"/>
  <c r="V260" i="34"/>
  <c r="W260" i="34"/>
  <c r="Y260" i="34"/>
  <c r="AB260" i="34"/>
  <c r="AC260" i="34"/>
  <c r="AD260" i="34"/>
  <c r="P261" i="34"/>
  <c r="T261" i="34"/>
  <c r="U261" i="34"/>
  <c r="V261" i="34"/>
  <c r="W261" i="34"/>
  <c r="Y261" i="34"/>
  <c r="AB261" i="34"/>
  <c r="AC261" i="34"/>
  <c r="AD261" i="34"/>
  <c r="P262" i="34"/>
  <c r="T262" i="34"/>
  <c r="U262" i="34"/>
  <c r="V262" i="34"/>
  <c r="W262" i="34"/>
  <c r="Y262" i="34"/>
  <c r="AB262" i="34"/>
  <c r="AC262" i="34"/>
  <c r="AD262" i="34"/>
  <c r="P263" i="34"/>
  <c r="T263" i="34"/>
  <c r="U263" i="34"/>
  <c r="V263" i="34"/>
  <c r="W263" i="34"/>
  <c r="Y263" i="34"/>
  <c r="AB263" i="34"/>
  <c r="AC263" i="34"/>
  <c r="AD263" i="34"/>
  <c r="P264" i="34"/>
  <c r="T264" i="34"/>
  <c r="U264" i="34"/>
  <c r="V264" i="34"/>
  <c r="W264" i="34"/>
  <c r="Y264" i="34"/>
  <c r="AB264" i="34"/>
  <c r="AC264" i="34"/>
  <c r="AD264" i="34"/>
  <c r="P265" i="34"/>
  <c r="T265" i="34"/>
  <c r="U265" i="34"/>
  <c r="V265" i="34"/>
  <c r="W265" i="34"/>
  <c r="Y265" i="34"/>
  <c r="AB265" i="34"/>
  <c r="AC265" i="34"/>
  <c r="AD265" i="34"/>
  <c r="P266" i="34"/>
  <c r="T266" i="34"/>
  <c r="U266" i="34"/>
  <c r="V266" i="34"/>
  <c r="W266" i="34"/>
  <c r="Y266" i="34"/>
  <c r="AB266" i="34"/>
  <c r="AC266" i="34"/>
  <c r="AD266" i="34"/>
  <c r="P267" i="34"/>
  <c r="T267" i="34"/>
  <c r="U267" i="34"/>
  <c r="V267" i="34"/>
  <c r="W267" i="34"/>
  <c r="Y267" i="34"/>
  <c r="AB267" i="34"/>
  <c r="AC267" i="34"/>
  <c r="AD267" i="34"/>
  <c r="P268" i="34"/>
  <c r="T268" i="34"/>
  <c r="U268" i="34"/>
  <c r="V268" i="34"/>
  <c r="W268" i="34"/>
  <c r="Y268" i="34"/>
  <c r="AB268" i="34"/>
  <c r="AC268" i="34"/>
  <c r="AD268" i="34"/>
  <c r="P269" i="34"/>
  <c r="T269" i="34"/>
  <c r="U269" i="34"/>
  <c r="V269" i="34"/>
  <c r="W269" i="34"/>
  <c r="Y269" i="34"/>
  <c r="AB269" i="34"/>
  <c r="AC269" i="34"/>
  <c r="AD269" i="34"/>
  <c r="P270" i="34"/>
  <c r="T270" i="34"/>
  <c r="U270" i="34"/>
  <c r="V270" i="34"/>
  <c r="W270" i="34"/>
  <c r="Y270" i="34"/>
  <c r="AB270" i="34"/>
  <c r="AC270" i="34"/>
  <c r="AD270" i="34"/>
  <c r="P271" i="34"/>
  <c r="T271" i="34"/>
  <c r="U271" i="34"/>
  <c r="V271" i="34"/>
  <c r="W271" i="34"/>
  <c r="Y271" i="34"/>
  <c r="AB271" i="34"/>
  <c r="AC271" i="34"/>
  <c r="AD271" i="34"/>
  <c r="P272" i="34"/>
  <c r="T272" i="34"/>
  <c r="U272" i="34"/>
  <c r="V272" i="34"/>
  <c r="W272" i="34"/>
  <c r="Y272" i="34"/>
  <c r="AB272" i="34"/>
  <c r="AC272" i="34"/>
  <c r="AD272" i="34"/>
  <c r="P273" i="34"/>
  <c r="T273" i="34"/>
  <c r="U273" i="34"/>
  <c r="V273" i="34"/>
  <c r="W273" i="34"/>
  <c r="Y273" i="34"/>
  <c r="AB273" i="34"/>
  <c r="AC273" i="34"/>
  <c r="AD273" i="34"/>
  <c r="P274" i="34"/>
  <c r="T274" i="34"/>
  <c r="U274" i="34"/>
  <c r="V274" i="34"/>
  <c r="W274" i="34"/>
  <c r="Y274" i="34"/>
  <c r="AB274" i="34"/>
  <c r="AC274" i="34"/>
  <c r="AD274" i="34"/>
  <c r="P275" i="34"/>
  <c r="T275" i="34"/>
  <c r="U275" i="34"/>
  <c r="V275" i="34"/>
  <c r="W275" i="34"/>
  <c r="Y275" i="34"/>
  <c r="AB275" i="34"/>
  <c r="AC275" i="34"/>
  <c r="AD275" i="34"/>
  <c r="P276" i="34"/>
  <c r="T276" i="34"/>
  <c r="U276" i="34"/>
  <c r="V276" i="34"/>
  <c r="W276" i="34"/>
  <c r="Y276" i="34"/>
  <c r="AB276" i="34"/>
  <c r="AC276" i="34"/>
  <c r="AD276" i="34"/>
  <c r="P277" i="34"/>
  <c r="T277" i="34"/>
  <c r="U277" i="34"/>
  <c r="V277" i="34"/>
  <c r="W277" i="34"/>
  <c r="Y277" i="34"/>
  <c r="AB277" i="34"/>
  <c r="AC277" i="34"/>
  <c r="AD277" i="34"/>
  <c r="P278" i="34"/>
  <c r="T278" i="34"/>
  <c r="U278" i="34"/>
  <c r="V278" i="34"/>
  <c r="W278" i="34"/>
  <c r="Y278" i="34"/>
  <c r="AB278" i="34"/>
  <c r="AC278" i="34"/>
  <c r="AD278" i="34"/>
  <c r="P279" i="34"/>
  <c r="T279" i="34"/>
  <c r="U279" i="34"/>
  <c r="V279" i="34"/>
  <c r="W279" i="34"/>
  <c r="Y279" i="34"/>
  <c r="AB279" i="34"/>
  <c r="AC279" i="34"/>
  <c r="AD279" i="34"/>
  <c r="P280" i="34"/>
  <c r="T280" i="34"/>
  <c r="U280" i="34"/>
  <c r="V280" i="34"/>
  <c r="W280" i="34"/>
  <c r="Y280" i="34"/>
  <c r="AB280" i="34"/>
  <c r="AC280" i="34"/>
  <c r="AD280" i="34"/>
  <c r="P281" i="34"/>
  <c r="T281" i="34"/>
  <c r="U281" i="34"/>
  <c r="V281" i="34"/>
  <c r="W281" i="34"/>
  <c r="Y281" i="34"/>
  <c r="AB281" i="34"/>
  <c r="AC281" i="34"/>
  <c r="AD281" i="34"/>
  <c r="P282" i="34"/>
  <c r="T282" i="34"/>
  <c r="U282" i="34"/>
  <c r="V282" i="34"/>
  <c r="W282" i="34"/>
  <c r="Y282" i="34"/>
  <c r="AB282" i="34"/>
  <c r="AC282" i="34"/>
  <c r="AD282" i="34"/>
  <c r="P283" i="34"/>
  <c r="T283" i="34"/>
  <c r="U283" i="34"/>
  <c r="V283" i="34"/>
  <c r="W283" i="34"/>
  <c r="Y283" i="34"/>
  <c r="AB283" i="34"/>
  <c r="AC283" i="34"/>
  <c r="AD283" i="34"/>
  <c r="P284" i="34"/>
  <c r="T284" i="34"/>
  <c r="U284" i="34"/>
  <c r="V284" i="34"/>
  <c r="W284" i="34"/>
  <c r="Y284" i="34"/>
  <c r="AB284" i="34"/>
  <c r="AC284" i="34"/>
  <c r="AD284" i="34"/>
  <c r="P285" i="34"/>
  <c r="T285" i="34"/>
  <c r="U285" i="34"/>
  <c r="V285" i="34"/>
  <c r="W285" i="34"/>
  <c r="Y285" i="34"/>
  <c r="AB285" i="34"/>
  <c r="AC285" i="34"/>
  <c r="AD285" i="34"/>
  <c r="P286" i="34"/>
  <c r="T286" i="34"/>
  <c r="U286" i="34"/>
  <c r="V286" i="34"/>
  <c r="W286" i="34"/>
  <c r="Y286" i="34"/>
  <c r="AB286" i="34"/>
  <c r="AC286" i="34"/>
  <c r="AD286" i="34"/>
  <c r="P287" i="34"/>
  <c r="T287" i="34"/>
  <c r="U287" i="34"/>
  <c r="V287" i="34"/>
  <c r="W287" i="34"/>
  <c r="Y287" i="34"/>
  <c r="AB287" i="34"/>
  <c r="AC287" i="34"/>
  <c r="AD287" i="34"/>
  <c r="P288" i="34"/>
  <c r="T288" i="34"/>
  <c r="U288" i="34"/>
  <c r="V288" i="34"/>
  <c r="W288" i="34"/>
  <c r="Y288" i="34"/>
  <c r="AB288" i="34"/>
  <c r="AC288" i="34"/>
  <c r="AD288" i="34"/>
  <c r="P289" i="34"/>
  <c r="T289" i="34"/>
  <c r="U289" i="34"/>
  <c r="V289" i="34"/>
  <c r="W289" i="34"/>
  <c r="Y289" i="34"/>
  <c r="AB289" i="34"/>
  <c r="AC289" i="34"/>
  <c r="AD289" i="34"/>
  <c r="P290" i="34"/>
  <c r="T290" i="34"/>
  <c r="U290" i="34"/>
  <c r="V290" i="34"/>
  <c r="W290" i="34"/>
  <c r="Y290" i="34"/>
  <c r="AB290" i="34"/>
  <c r="AC290" i="34"/>
  <c r="AD290" i="34"/>
  <c r="P291" i="34"/>
  <c r="T291" i="34"/>
  <c r="U291" i="34"/>
  <c r="V291" i="34"/>
  <c r="W291" i="34"/>
  <c r="Y291" i="34"/>
  <c r="AB291" i="34"/>
  <c r="AC291" i="34"/>
  <c r="AD291" i="34"/>
  <c r="P292" i="34"/>
  <c r="T292" i="34"/>
  <c r="U292" i="34"/>
  <c r="V292" i="34"/>
  <c r="W292" i="34"/>
  <c r="Y292" i="34"/>
  <c r="AB292" i="34"/>
  <c r="AC292" i="34"/>
  <c r="AD292" i="34"/>
  <c r="P293" i="34"/>
  <c r="T293" i="34"/>
  <c r="U293" i="34"/>
  <c r="V293" i="34"/>
  <c r="W293" i="34"/>
  <c r="Y293" i="34"/>
  <c r="AB293" i="34"/>
  <c r="AC293" i="34"/>
  <c r="AD293" i="34"/>
  <c r="P294" i="34"/>
  <c r="T294" i="34"/>
  <c r="U294" i="34"/>
  <c r="V294" i="34"/>
  <c r="W294" i="34"/>
  <c r="Y294" i="34"/>
  <c r="AB294" i="34"/>
  <c r="AC294" i="34"/>
  <c r="AD294" i="34"/>
  <c r="P295" i="34"/>
  <c r="T295" i="34"/>
  <c r="U295" i="34"/>
  <c r="V295" i="34"/>
  <c r="W295" i="34"/>
  <c r="Y295" i="34"/>
  <c r="AB295" i="34"/>
  <c r="AC295" i="34"/>
  <c r="AD295" i="34"/>
  <c r="P296" i="34"/>
  <c r="T296" i="34"/>
  <c r="U296" i="34"/>
  <c r="V296" i="34"/>
  <c r="W296" i="34"/>
  <c r="Y296" i="34"/>
  <c r="AB296" i="34"/>
  <c r="AC296" i="34"/>
  <c r="AD296" i="34"/>
  <c r="P297" i="34"/>
  <c r="T297" i="34"/>
  <c r="U297" i="34"/>
  <c r="V297" i="34"/>
  <c r="W297" i="34"/>
  <c r="Y297" i="34"/>
  <c r="AB297" i="34"/>
  <c r="AC297" i="34"/>
  <c r="AD297" i="34"/>
  <c r="P298" i="34"/>
  <c r="T298" i="34"/>
  <c r="U298" i="34"/>
  <c r="V298" i="34"/>
  <c r="W298" i="34"/>
  <c r="Y298" i="34"/>
  <c r="AB298" i="34"/>
  <c r="AC298" i="34"/>
  <c r="AD298" i="34"/>
  <c r="P299" i="34"/>
  <c r="T299" i="34"/>
  <c r="U299" i="34"/>
  <c r="V299" i="34"/>
  <c r="W299" i="34"/>
  <c r="Y299" i="34"/>
  <c r="AB299" i="34"/>
  <c r="AC299" i="34"/>
  <c r="AD299" i="34"/>
  <c r="P300" i="34"/>
  <c r="T300" i="34"/>
  <c r="U300" i="34"/>
  <c r="V300" i="34"/>
  <c r="W300" i="34"/>
  <c r="Y300" i="34"/>
  <c r="AB300" i="34"/>
  <c r="AC300" i="34"/>
  <c r="AD300" i="34"/>
  <c r="P301" i="34"/>
  <c r="T301" i="34"/>
  <c r="U301" i="34"/>
  <c r="V301" i="34"/>
  <c r="W301" i="34"/>
  <c r="Y301" i="34"/>
  <c r="AB301" i="34"/>
  <c r="AC301" i="34"/>
  <c r="AD301" i="34"/>
  <c r="P302" i="34"/>
  <c r="T302" i="34"/>
  <c r="U302" i="34"/>
  <c r="V302" i="34"/>
  <c r="W302" i="34"/>
  <c r="Y302" i="34"/>
  <c r="AB302" i="34"/>
  <c r="AC302" i="34"/>
  <c r="AD302" i="34"/>
  <c r="P303" i="34"/>
  <c r="T303" i="34"/>
  <c r="U303" i="34"/>
  <c r="V303" i="34"/>
  <c r="W303" i="34"/>
  <c r="Y303" i="34"/>
  <c r="AB303" i="34"/>
  <c r="AC303" i="34"/>
  <c r="AD303" i="34"/>
  <c r="P304" i="34"/>
  <c r="T304" i="34"/>
  <c r="U304" i="34"/>
  <c r="V304" i="34"/>
  <c r="W304" i="34"/>
  <c r="Y304" i="34"/>
  <c r="AB304" i="34"/>
  <c r="AC304" i="34"/>
  <c r="AD304" i="34"/>
  <c r="P305" i="34"/>
  <c r="T305" i="34"/>
  <c r="U305" i="34"/>
  <c r="V305" i="34"/>
  <c r="W305" i="34"/>
  <c r="Y305" i="34"/>
  <c r="AB305" i="34"/>
  <c r="AC305" i="34"/>
  <c r="AD305" i="34"/>
  <c r="P306" i="34"/>
  <c r="T306" i="34"/>
  <c r="U306" i="34"/>
  <c r="V306" i="34"/>
  <c r="W306" i="34"/>
  <c r="Y306" i="34"/>
  <c r="AB306" i="34"/>
  <c r="AC306" i="34"/>
  <c r="AD306" i="34"/>
  <c r="P307" i="34"/>
  <c r="T307" i="34"/>
  <c r="U307" i="34"/>
  <c r="V307" i="34"/>
  <c r="W307" i="34"/>
  <c r="Y307" i="34"/>
  <c r="AB307" i="34"/>
  <c r="AC307" i="34"/>
  <c r="AD307" i="34"/>
  <c r="P308" i="34"/>
  <c r="T308" i="34"/>
  <c r="U308" i="34"/>
  <c r="V308" i="34"/>
  <c r="W308" i="34"/>
  <c r="Y308" i="34"/>
  <c r="AB308" i="34"/>
  <c r="AC308" i="34"/>
  <c r="AD308" i="34"/>
  <c r="P309" i="34"/>
  <c r="T309" i="34"/>
  <c r="U309" i="34"/>
  <c r="V309" i="34"/>
  <c r="W309" i="34"/>
  <c r="Y309" i="34"/>
  <c r="AB309" i="34"/>
  <c r="AC309" i="34"/>
  <c r="AD309" i="34"/>
  <c r="P310" i="34"/>
  <c r="T310" i="34"/>
  <c r="U310" i="34"/>
  <c r="V310" i="34"/>
  <c r="W310" i="34"/>
  <c r="Y310" i="34"/>
  <c r="AB310" i="34"/>
  <c r="AC310" i="34"/>
  <c r="AD310" i="34"/>
  <c r="P311" i="34"/>
  <c r="T311" i="34"/>
  <c r="U311" i="34"/>
  <c r="V311" i="34"/>
  <c r="W311" i="34"/>
  <c r="Y311" i="34"/>
  <c r="AB311" i="34"/>
  <c r="AC311" i="34"/>
  <c r="AD311" i="34"/>
  <c r="P312" i="34"/>
  <c r="T312" i="34"/>
  <c r="U312" i="34"/>
  <c r="V312" i="34"/>
  <c r="W312" i="34"/>
  <c r="Y312" i="34"/>
  <c r="AB312" i="34"/>
  <c r="AC312" i="34"/>
  <c r="AD312" i="34"/>
  <c r="P313" i="34"/>
  <c r="T313" i="34"/>
  <c r="U313" i="34"/>
  <c r="V313" i="34"/>
  <c r="W313" i="34"/>
  <c r="Y313" i="34"/>
  <c r="AB313" i="34"/>
  <c r="AC313" i="34"/>
  <c r="AD313" i="34"/>
  <c r="P314" i="34"/>
  <c r="T314" i="34"/>
  <c r="U314" i="34"/>
  <c r="V314" i="34"/>
  <c r="W314" i="34"/>
  <c r="Y314" i="34"/>
  <c r="AB314" i="34"/>
  <c r="AC314" i="34"/>
  <c r="AD314" i="34"/>
  <c r="P315" i="34"/>
  <c r="T315" i="34"/>
  <c r="U315" i="34"/>
  <c r="V315" i="34"/>
  <c r="W315" i="34"/>
  <c r="Y315" i="34"/>
  <c r="AB315" i="34"/>
  <c r="AC315" i="34"/>
  <c r="AD315" i="34"/>
  <c r="P316" i="34"/>
  <c r="T316" i="34"/>
  <c r="U316" i="34"/>
  <c r="V316" i="34"/>
  <c r="W316" i="34"/>
  <c r="Y316" i="34"/>
  <c r="AB316" i="34"/>
  <c r="AC316" i="34"/>
  <c r="AD316" i="34"/>
  <c r="P317" i="34"/>
  <c r="T317" i="34"/>
  <c r="U317" i="34"/>
  <c r="V317" i="34"/>
  <c r="W317" i="34"/>
  <c r="Y317" i="34"/>
  <c r="AB317" i="34"/>
  <c r="AC317" i="34"/>
  <c r="AD317" i="34"/>
  <c r="P318" i="34"/>
  <c r="T318" i="34"/>
  <c r="U318" i="34"/>
  <c r="V318" i="34"/>
  <c r="W318" i="34"/>
  <c r="Y318" i="34"/>
  <c r="AB318" i="34"/>
  <c r="AC318" i="34"/>
  <c r="AD318" i="34"/>
  <c r="P319" i="34"/>
  <c r="T319" i="34"/>
  <c r="U319" i="34"/>
  <c r="V319" i="34"/>
  <c r="W319" i="34"/>
  <c r="Y319" i="34"/>
  <c r="AB319" i="34"/>
  <c r="AC319" i="34"/>
  <c r="AD319" i="34"/>
  <c r="P320" i="34"/>
  <c r="T320" i="34"/>
  <c r="U320" i="34"/>
  <c r="V320" i="34"/>
  <c r="W320" i="34"/>
  <c r="Y320" i="34"/>
  <c r="AB320" i="34"/>
  <c r="AC320" i="34"/>
  <c r="AD320" i="34"/>
  <c r="P321" i="34"/>
  <c r="T321" i="34"/>
  <c r="U321" i="34"/>
  <c r="V321" i="34"/>
  <c r="W321" i="34"/>
  <c r="Y321" i="34"/>
  <c r="AB321" i="34"/>
  <c r="AC321" i="34"/>
  <c r="AD321" i="34"/>
  <c r="P322" i="34"/>
  <c r="T322" i="34"/>
  <c r="U322" i="34"/>
  <c r="V322" i="34"/>
  <c r="W322" i="34"/>
  <c r="Y322" i="34"/>
  <c r="AB322" i="34"/>
  <c r="AC322" i="34"/>
  <c r="AD322" i="34"/>
  <c r="P323" i="34"/>
  <c r="T323" i="34"/>
  <c r="U323" i="34"/>
  <c r="V323" i="34"/>
  <c r="W323" i="34"/>
  <c r="Y323" i="34"/>
  <c r="AB323" i="34"/>
  <c r="AC323" i="34"/>
  <c r="AD323" i="34"/>
  <c r="P324" i="34"/>
  <c r="T324" i="34"/>
  <c r="U324" i="34"/>
  <c r="V324" i="34"/>
  <c r="W324" i="34"/>
  <c r="Y324" i="34"/>
  <c r="AB324" i="34"/>
  <c r="AC324" i="34"/>
  <c r="AD324" i="34"/>
  <c r="P325" i="34"/>
  <c r="T325" i="34"/>
  <c r="U325" i="34"/>
  <c r="V325" i="34"/>
  <c r="W325" i="34"/>
  <c r="Y325" i="34"/>
  <c r="AB325" i="34"/>
  <c r="AC325" i="34"/>
  <c r="AD325" i="34"/>
  <c r="P326" i="34"/>
  <c r="T326" i="34"/>
  <c r="U326" i="34"/>
  <c r="V326" i="34"/>
  <c r="W326" i="34"/>
  <c r="Y326" i="34"/>
  <c r="AB326" i="34"/>
  <c r="AC326" i="34"/>
  <c r="AD326" i="34"/>
  <c r="P327" i="34"/>
  <c r="T327" i="34"/>
  <c r="U327" i="34"/>
  <c r="V327" i="34"/>
  <c r="W327" i="34"/>
  <c r="Y327" i="34"/>
  <c r="AB327" i="34"/>
  <c r="AC327" i="34"/>
  <c r="AD327" i="34"/>
  <c r="P328" i="34"/>
  <c r="T328" i="34"/>
  <c r="U328" i="34"/>
  <c r="V328" i="34"/>
  <c r="W328" i="34"/>
  <c r="Y328" i="34"/>
  <c r="AB328" i="34"/>
  <c r="AC328" i="34"/>
  <c r="AD328" i="34"/>
  <c r="P329" i="34"/>
  <c r="T329" i="34"/>
  <c r="U329" i="34"/>
  <c r="V329" i="34"/>
  <c r="W329" i="34"/>
  <c r="Y329" i="34"/>
  <c r="AB329" i="34"/>
  <c r="AC329" i="34"/>
  <c r="AD329" i="34"/>
  <c r="P330" i="34"/>
  <c r="T330" i="34"/>
  <c r="U330" i="34"/>
  <c r="V330" i="34"/>
  <c r="W330" i="34"/>
  <c r="Y330" i="34"/>
  <c r="AB330" i="34"/>
  <c r="AC330" i="34"/>
  <c r="AD330" i="34"/>
  <c r="P331" i="34"/>
  <c r="T331" i="34"/>
  <c r="U331" i="34"/>
  <c r="V331" i="34"/>
  <c r="W331" i="34"/>
  <c r="Y331" i="34"/>
  <c r="AB331" i="34"/>
  <c r="AC331" i="34"/>
  <c r="AD331" i="34"/>
  <c r="P332" i="34"/>
  <c r="T332" i="34"/>
  <c r="U332" i="34"/>
  <c r="V332" i="34"/>
  <c r="W332" i="34"/>
  <c r="Y332" i="34"/>
  <c r="AB332" i="34"/>
  <c r="AC332" i="34"/>
  <c r="AD332" i="34"/>
  <c r="P333" i="34"/>
  <c r="T333" i="34"/>
  <c r="U333" i="34"/>
  <c r="V333" i="34"/>
  <c r="W333" i="34"/>
  <c r="Y333" i="34"/>
  <c r="AB333" i="34"/>
  <c r="AC333" i="34"/>
  <c r="AD333" i="34"/>
  <c r="P334" i="34"/>
  <c r="T334" i="34"/>
  <c r="U334" i="34"/>
  <c r="V334" i="34"/>
  <c r="W334" i="34"/>
  <c r="Y334" i="34"/>
  <c r="AB334" i="34"/>
  <c r="AC334" i="34"/>
  <c r="AD334" i="34"/>
  <c r="P335" i="34"/>
  <c r="T335" i="34"/>
  <c r="U335" i="34"/>
  <c r="V335" i="34"/>
  <c r="W335" i="34"/>
  <c r="Y335" i="34"/>
  <c r="AB335" i="34"/>
  <c r="AC335" i="34"/>
  <c r="AD335" i="34"/>
  <c r="P336" i="34"/>
  <c r="T336" i="34"/>
  <c r="U336" i="34"/>
  <c r="V336" i="34"/>
  <c r="W336" i="34"/>
  <c r="Y336" i="34"/>
  <c r="AB336" i="34"/>
  <c r="AC336" i="34"/>
  <c r="AD336" i="34"/>
  <c r="P337" i="34"/>
  <c r="T337" i="34"/>
  <c r="U337" i="34"/>
  <c r="V337" i="34"/>
  <c r="W337" i="34"/>
  <c r="Y337" i="34"/>
  <c r="AB337" i="34"/>
  <c r="AC337" i="34"/>
  <c r="AD337" i="34"/>
  <c r="P338" i="34"/>
  <c r="T338" i="34"/>
  <c r="U338" i="34"/>
  <c r="V338" i="34"/>
  <c r="W338" i="34"/>
  <c r="Y338" i="34"/>
  <c r="AB338" i="34"/>
  <c r="AC338" i="34"/>
  <c r="AD338" i="34"/>
  <c r="P339" i="34"/>
  <c r="T339" i="34"/>
  <c r="U339" i="34"/>
  <c r="V339" i="34"/>
  <c r="W339" i="34"/>
  <c r="Y339" i="34"/>
  <c r="AB339" i="34"/>
  <c r="AC339" i="34"/>
  <c r="AD339" i="34"/>
  <c r="P340" i="34"/>
  <c r="T340" i="34"/>
  <c r="U340" i="34"/>
  <c r="V340" i="34"/>
  <c r="W340" i="34"/>
  <c r="Y340" i="34"/>
  <c r="AB340" i="34"/>
  <c r="AC340" i="34"/>
  <c r="AD340" i="34"/>
  <c r="P341" i="34"/>
  <c r="T341" i="34"/>
  <c r="U341" i="34"/>
  <c r="V341" i="34"/>
  <c r="W341" i="34"/>
  <c r="Y341" i="34"/>
  <c r="AB341" i="34"/>
  <c r="AC341" i="34"/>
  <c r="AD341" i="34"/>
  <c r="P342" i="34"/>
  <c r="T342" i="34"/>
  <c r="U342" i="34"/>
  <c r="V342" i="34"/>
  <c r="W342" i="34"/>
  <c r="Y342" i="34"/>
  <c r="AB342" i="34"/>
  <c r="AC342" i="34"/>
  <c r="AD342" i="34"/>
  <c r="P343" i="34"/>
  <c r="T343" i="34"/>
  <c r="U343" i="34"/>
  <c r="V343" i="34"/>
  <c r="W343" i="34"/>
  <c r="Y343" i="34"/>
  <c r="AB343" i="34"/>
  <c r="AC343" i="34"/>
  <c r="AD343" i="34"/>
  <c r="P344" i="34"/>
  <c r="T344" i="34"/>
  <c r="U344" i="34"/>
  <c r="V344" i="34"/>
  <c r="W344" i="34"/>
  <c r="Y344" i="34"/>
  <c r="AB344" i="34"/>
  <c r="AC344" i="34"/>
  <c r="AD344" i="34"/>
  <c r="P345" i="34"/>
  <c r="T345" i="34"/>
  <c r="U345" i="34"/>
  <c r="V345" i="34"/>
  <c r="W345" i="34"/>
  <c r="Y345" i="34"/>
  <c r="AB345" i="34"/>
  <c r="AC345" i="34"/>
  <c r="AD345" i="34"/>
  <c r="P346" i="34"/>
  <c r="T346" i="34"/>
  <c r="U346" i="34"/>
  <c r="V346" i="34"/>
  <c r="W346" i="34"/>
  <c r="Y346" i="34"/>
  <c r="AB346" i="34"/>
  <c r="AC346" i="34"/>
  <c r="AD346" i="34"/>
  <c r="P347" i="34"/>
  <c r="T347" i="34"/>
  <c r="U347" i="34"/>
  <c r="V347" i="34"/>
  <c r="W347" i="34"/>
  <c r="Y347" i="34"/>
  <c r="AB347" i="34"/>
  <c r="AC347" i="34"/>
  <c r="AD347" i="34"/>
  <c r="P348" i="34"/>
  <c r="T348" i="34"/>
  <c r="U348" i="34"/>
  <c r="V348" i="34"/>
  <c r="W348" i="34"/>
  <c r="Y348" i="34"/>
  <c r="AB348" i="34"/>
  <c r="AC348" i="34"/>
  <c r="AD348" i="34"/>
  <c r="P349" i="34"/>
  <c r="T349" i="34"/>
  <c r="U349" i="34"/>
  <c r="V349" i="34"/>
  <c r="W349" i="34"/>
  <c r="Y349" i="34"/>
  <c r="AB349" i="34"/>
  <c r="AC349" i="34"/>
  <c r="AD349" i="34"/>
  <c r="P350" i="34"/>
  <c r="T350" i="34"/>
  <c r="U350" i="34"/>
  <c r="V350" i="34"/>
  <c r="W350" i="34"/>
  <c r="Y350" i="34"/>
  <c r="AB350" i="34"/>
  <c r="AC350" i="34"/>
  <c r="AD350" i="34"/>
  <c r="P351" i="34"/>
  <c r="T351" i="34"/>
  <c r="U351" i="34"/>
  <c r="V351" i="34"/>
  <c r="W351" i="34"/>
  <c r="Y351" i="34"/>
  <c r="AB351" i="34"/>
  <c r="AC351" i="34"/>
  <c r="AD351" i="34"/>
  <c r="P352" i="34"/>
  <c r="T352" i="34"/>
  <c r="U352" i="34"/>
  <c r="V352" i="34"/>
  <c r="W352" i="34"/>
  <c r="Y352" i="34"/>
  <c r="AB352" i="34"/>
  <c r="AC352" i="34"/>
  <c r="AD352" i="34"/>
  <c r="P353" i="34"/>
  <c r="T353" i="34"/>
  <c r="U353" i="34"/>
  <c r="V353" i="34"/>
  <c r="W353" i="34"/>
  <c r="Y353" i="34"/>
  <c r="AB353" i="34"/>
  <c r="AC353" i="34"/>
  <c r="AD353" i="34"/>
  <c r="P354" i="34"/>
  <c r="T354" i="34"/>
  <c r="U354" i="34"/>
  <c r="V354" i="34"/>
  <c r="W354" i="34"/>
  <c r="Y354" i="34"/>
  <c r="AB354" i="34"/>
  <c r="AC354" i="34"/>
  <c r="AD354" i="34"/>
  <c r="P355" i="34"/>
  <c r="T355" i="34"/>
  <c r="U355" i="34"/>
  <c r="V355" i="34"/>
  <c r="W355" i="34"/>
  <c r="Y355" i="34"/>
  <c r="AB355" i="34"/>
  <c r="AC355" i="34"/>
  <c r="AD355" i="34"/>
  <c r="P356" i="34"/>
  <c r="T356" i="34"/>
  <c r="U356" i="34"/>
  <c r="V356" i="34"/>
  <c r="W356" i="34"/>
  <c r="Y356" i="34"/>
  <c r="AB356" i="34"/>
  <c r="AC356" i="34"/>
  <c r="AD356" i="34"/>
  <c r="P357" i="34"/>
  <c r="T357" i="34"/>
  <c r="U357" i="34"/>
  <c r="V357" i="34"/>
  <c r="W357" i="34"/>
  <c r="Y357" i="34"/>
  <c r="AB357" i="34"/>
  <c r="AC357" i="34"/>
  <c r="AD357" i="34"/>
  <c r="P358" i="34"/>
  <c r="T358" i="34"/>
  <c r="U358" i="34"/>
  <c r="V358" i="34"/>
  <c r="W358" i="34"/>
  <c r="Y358" i="34"/>
  <c r="AB358" i="34"/>
  <c r="AC358" i="34"/>
  <c r="AD358" i="34"/>
  <c r="P359" i="34"/>
  <c r="T359" i="34"/>
  <c r="U359" i="34"/>
  <c r="V359" i="34"/>
  <c r="W359" i="34"/>
  <c r="Y359" i="34"/>
  <c r="AB359" i="34"/>
  <c r="AC359" i="34"/>
  <c r="AD359" i="34"/>
  <c r="P360" i="34"/>
  <c r="T360" i="34"/>
  <c r="U360" i="34"/>
  <c r="V360" i="34"/>
  <c r="W360" i="34"/>
  <c r="Y360" i="34"/>
  <c r="AB360" i="34"/>
  <c r="AC360" i="34"/>
  <c r="AD360" i="34"/>
  <c r="P361" i="34"/>
  <c r="T361" i="34"/>
  <c r="U361" i="34"/>
  <c r="V361" i="34"/>
  <c r="W361" i="34"/>
  <c r="Y361" i="34"/>
  <c r="AB361" i="34"/>
  <c r="AC361" i="34"/>
  <c r="AD361" i="34"/>
  <c r="P362" i="34"/>
  <c r="T362" i="34"/>
  <c r="U362" i="34"/>
  <c r="V362" i="34"/>
  <c r="W362" i="34"/>
  <c r="Y362" i="34"/>
  <c r="AB362" i="34"/>
  <c r="AC362" i="34"/>
  <c r="AD362" i="34"/>
  <c r="P363" i="34"/>
  <c r="T363" i="34"/>
  <c r="U363" i="34"/>
  <c r="V363" i="34"/>
  <c r="W363" i="34"/>
  <c r="Y363" i="34"/>
  <c r="AB363" i="34"/>
  <c r="AC363" i="34"/>
  <c r="AD363" i="34"/>
  <c r="P364" i="34"/>
  <c r="T364" i="34"/>
  <c r="U364" i="34"/>
  <c r="V364" i="34"/>
  <c r="W364" i="34"/>
  <c r="Y364" i="34"/>
  <c r="AB364" i="34"/>
  <c r="AC364" i="34"/>
  <c r="AD364" i="34"/>
  <c r="P365" i="34"/>
  <c r="T365" i="34"/>
  <c r="U365" i="34"/>
  <c r="V365" i="34"/>
  <c r="W365" i="34"/>
  <c r="Y365" i="34"/>
  <c r="AB365" i="34"/>
  <c r="AC365" i="34"/>
  <c r="AD365" i="34"/>
  <c r="P366" i="34"/>
  <c r="T366" i="34"/>
  <c r="U366" i="34"/>
  <c r="V366" i="34"/>
  <c r="W366" i="34"/>
  <c r="Y366" i="34"/>
  <c r="AB366" i="34"/>
  <c r="AC366" i="34"/>
  <c r="AD366" i="34"/>
  <c r="P367" i="34"/>
  <c r="T367" i="34"/>
  <c r="U367" i="34"/>
  <c r="V367" i="34"/>
  <c r="W367" i="34"/>
  <c r="Y367" i="34"/>
  <c r="AB367" i="34"/>
  <c r="AC367" i="34"/>
  <c r="AD367" i="34"/>
  <c r="P368" i="34"/>
  <c r="T368" i="34"/>
  <c r="U368" i="34"/>
  <c r="V368" i="34"/>
  <c r="W368" i="34"/>
  <c r="Y368" i="34"/>
  <c r="AB368" i="34"/>
  <c r="AC368" i="34"/>
  <c r="AD368" i="34"/>
  <c r="P369" i="34"/>
  <c r="T369" i="34"/>
  <c r="U369" i="34"/>
  <c r="V369" i="34"/>
  <c r="W369" i="34"/>
  <c r="Y369" i="34"/>
  <c r="AB369" i="34"/>
  <c r="AC369" i="34"/>
  <c r="AD369" i="34"/>
  <c r="P370" i="34"/>
  <c r="T370" i="34"/>
  <c r="U370" i="34"/>
  <c r="V370" i="34"/>
  <c r="W370" i="34"/>
  <c r="Y370" i="34"/>
  <c r="AB370" i="34"/>
  <c r="AC370" i="34"/>
  <c r="AD370" i="34"/>
  <c r="P371" i="34"/>
  <c r="T371" i="34"/>
  <c r="U371" i="34"/>
  <c r="V371" i="34"/>
  <c r="W371" i="34"/>
  <c r="Y371" i="34"/>
  <c r="AB371" i="34"/>
  <c r="AC371" i="34"/>
  <c r="AD371" i="34"/>
  <c r="P372" i="34"/>
  <c r="T372" i="34"/>
  <c r="U372" i="34"/>
  <c r="V372" i="34"/>
  <c r="W372" i="34"/>
  <c r="Y372" i="34"/>
  <c r="AB372" i="34"/>
  <c r="AC372" i="34"/>
  <c r="AD372" i="34"/>
  <c r="P373" i="34"/>
  <c r="T373" i="34"/>
  <c r="U373" i="34"/>
  <c r="V373" i="34"/>
  <c r="W373" i="34"/>
  <c r="Y373" i="34"/>
  <c r="AB373" i="34"/>
  <c r="AC373" i="34"/>
  <c r="AD373" i="34"/>
  <c r="P374" i="34"/>
  <c r="T374" i="34"/>
  <c r="U374" i="34"/>
  <c r="V374" i="34"/>
  <c r="W374" i="34"/>
  <c r="Y374" i="34"/>
  <c r="AB374" i="34"/>
  <c r="AC374" i="34"/>
  <c r="AD374" i="34"/>
  <c r="P375" i="34"/>
  <c r="T375" i="34"/>
  <c r="U375" i="34"/>
  <c r="V375" i="34"/>
  <c r="W375" i="34"/>
  <c r="Y375" i="34"/>
  <c r="AB375" i="34"/>
  <c r="AC375" i="34"/>
  <c r="AD375" i="34"/>
  <c r="P376" i="34"/>
  <c r="T376" i="34"/>
  <c r="U376" i="34"/>
  <c r="V376" i="34"/>
  <c r="W376" i="34"/>
  <c r="Y376" i="34"/>
  <c r="AB376" i="34"/>
  <c r="AC376" i="34"/>
  <c r="AD376" i="34"/>
  <c r="P377" i="34"/>
  <c r="T377" i="34"/>
  <c r="U377" i="34"/>
  <c r="V377" i="34"/>
  <c r="W377" i="34"/>
  <c r="Y377" i="34"/>
  <c r="AB377" i="34"/>
  <c r="AC377" i="34"/>
  <c r="AD377" i="34"/>
  <c r="P378" i="34"/>
  <c r="T378" i="34"/>
  <c r="U378" i="34"/>
  <c r="V378" i="34"/>
  <c r="W378" i="34"/>
  <c r="Y378" i="34"/>
  <c r="AB378" i="34"/>
  <c r="AC378" i="34"/>
  <c r="AD378" i="34"/>
  <c r="P385" i="34"/>
  <c r="T385" i="34"/>
  <c r="U385" i="34"/>
  <c r="V385" i="34"/>
  <c r="W385" i="34"/>
  <c r="Y385" i="34"/>
  <c r="AB385" i="34"/>
  <c r="AC385" i="34"/>
  <c r="AD385" i="34"/>
  <c r="P386" i="34"/>
  <c r="T386" i="34"/>
  <c r="U386" i="34"/>
  <c r="V386" i="34"/>
  <c r="W386" i="34"/>
  <c r="Y386" i="34"/>
  <c r="AB386" i="34"/>
  <c r="AC386" i="34"/>
  <c r="AD386" i="34"/>
  <c r="P387" i="34"/>
  <c r="T387" i="34"/>
  <c r="U387" i="34"/>
  <c r="V387" i="34"/>
  <c r="W387" i="34"/>
  <c r="Y387" i="34"/>
  <c r="AB387" i="34"/>
  <c r="AC387" i="34"/>
  <c r="AD387" i="34"/>
  <c r="P388" i="34"/>
  <c r="T388" i="34"/>
  <c r="U388" i="34"/>
  <c r="V388" i="34"/>
  <c r="W388" i="34"/>
  <c r="Y388" i="34"/>
  <c r="AB388" i="34"/>
  <c r="AC388" i="34"/>
  <c r="AD388" i="34"/>
  <c r="P389" i="34"/>
  <c r="T389" i="34"/>
  <c r="U389" i="34"/>
  <c r="V389" i="34"/>
  <c r="W389" i="34"/>
  <c r="Y389" i="34"/>
  <c r="AB389" i="34"/>
  <c r="AC389" i="34"/>
  <c r="P390" i="34"/>
  <c r="T390" i="34"/>
  <c r="U390" i="34"/>
  <c r="V390" i="34"/>
  <c r="W390" i="34"/>
  <c r="Y390" i="34"/>
  <c r="AB390" i="34"/>
  <c r="AC390" i="34"/>
  <c r="P391" i="34"/>
  <c r="T391" i="34"/>
  <c r="U391" i="34"/>
  <c r="V391" i="34"/>
  <c r="W391" i="34"/>
  <c r="Y391" i="34"/>
  <c r="AB391" i="34"/>
  <c r="AC391" i="34"/>
  <c r="P392" i="34"/>
  <c r="T392" i="34"/>
  <c r="U392" i="34"/>
  <c r="V392" i="34"/>
  <c r="W392" i="34"/>
  <c r="Y392" i="34"/>
  <c r="AB392" i="34"/>
  <c r="AC392" i="34"/>
  <c r="P393" i="34"/>
  <c r="T393" i="34"/>
  <c r="U393" i="34"/>
  <c r="V393" i="34"/>
  <c r="W393" i="34"/>
  <c r="Y393" i="34"/>
  <c r="AB393" i="34"/>
  <c r="AC393" i="34"/>
  <c r="P394" i="34"/>
  <c r="T394" i="34"/>
  <c r="U394" i="34"/>
  <c r="V394" i="34"/>
  <c r="W394" i="34"/>
  <c r="Y394" i="34"/>
  <c r="AB394" i="34"/>
  <c r="AC394" i="34"/>
  <c r="P395" i="34"/>
  <c r="T395" i="34"/>
  <c r="U395" i="34"/>
  <c r="V395" i="34"/>
  <c r="W395" i="34"/>
  <c r="Y395" i="34"/>
  <c r="AB395" i="34"/>
  <c r="AC395" i="34"/>
  <c r="P396" i="34"/>
  <c r="T396" i="34"/>
  <c r="U396" i="34"/>
  <c r="V396" i="34"/>
  <c r="W396" i="34"/>
  <c r="Y396" i="34"/>
  <c r="AB396" i="34"/>
  <c r="AC396" i="34"/>
  <c r="P397" i="34"/>
  <c r="T397" i="34"/>
  <c r="U397" i="34"/>
  <c r="V397" i="34"/>
  <c r="W397" i="34"/>
  <c r="Y397" i="34"/>
  <c r="AB397" i="34"/>
  <c r="AC397" i="34"/>
  <c r="P398" i="34"/>
  <c r="T398" i="34"/>
  <c r="U398" i="34"/>
  <c r="V398" i="34"/>
  <c r="W398" i="34"/>
  <c r="Y398" i="34"/>
  <c r="AB398" i="34"/>
  <c r="AC398" i="34"/>
  <c r="P399" i="34"/>
  <c r="T399" i="34"/>
  <c r="U399" i="34"/>
  <c r="V399" i="34"/>
  <c r="W399" i="34"/>
  <c r="Y399" i="34"/>
  <c r="AB399" i="34"/>
  <c r="AC399" i="34"/>
  <c r="P400" i="34"/>
  <c r="T400" i="34"/>
  <c r="U400" i="34"/>
  <c r="V400" i="34"/>
  <c r="W400" i="34"/>
  <c r="Y400" i="34"/>
  <c r="AB400" i="34"/>
  <c r="AC400" i="34"/>
  <c r="AD400" i="34"/>
  <c r="P401" i="34"/>
  <c r="T401" i="34"/>
  <c r="U401" i="34"/>
  <c r="V401" i="34"/>
  <c r="W401" i="34"/>
  <c r="Y401" i="34"/>
  <c r="AB401" i="34"/>
  <c r="AC401" i="34"/>
  <c r="AD401" i="34"/>
  <c r="P402" i="34"/>
  <c r="T402" i="34"/>
  <c r="U402" i="34"/>
  <c r="V402" i="34"/>
  <c r="W402" i="34"/>
  <c r="Y402" i="34"/>
  <c r="AB402" i="34"/>
  <c r="AC402" i="34"/>
  <c r="P403" i="34"/>
  <c r="T403" i="34"/>
  <c r="U403" i="34"/>
  <c r="V403" i="34"/>
  <c r="W403" i="34"/>
  <c r="Y403" i="34"/>
  <c r="AB403" i="34"/>
  <c r="AC403" i="34"/>
  <c r="P404" i="34"/>
  <c r="T404" i="34"/>
  <c r="U404" i="34"/>
  <c r="V404" i="34"/>
  <c r="W404" i="34"/>
  <c r="Y404" i="34"/>
  <c r="AB404" i="34"/>
  <c r="AC404" i="34"/>
  <c r="AD404" i="34"/>
  <c r="P405" i="34"/>
  <c r="T405" i="34"/>
  <c r="U405" i="34"/>
  <c r="V405" i="34"/>
  <c r="W405" i="34"/>
  <c r="Y405" i="34"/>
  <c r="AB405" i="34"/>
  <c r="AC405" i="34"/>
  <c r="AD405" i="34"/>
  <c r="P406" i="34"/>
  <c r="T406" i="34"/>
  <c r="U406" i="34"/>
  <c r="V406" i="34"/>
  <c r="W406" i="34"/>
  <c r="Y406" i="34"/>
  <c r="AB406" i="34"/>
  <c r="AC406" i="34"/>
  <c r="AD406" i="34"/>
  <c r="P407" i="34"/>
  <c r="T407" i="34"/>
  <c r="U407" i="34"/>
  <c r="V407" i="34"/>
  <c r="W407" i="34"/>
  <c r="Y407" i="34"/>
  <c r="AB407" i="34"/>
  <c r="AC407" i="34"/>
  <c r="AD407" i="34"/>
  <c r="P408" i="34"/>
  <c r="T408" i="34"/>
  <c r="U408" i="34"/>
  <c r="V408" i="34"/>
  <c r="W408" i="34"/>
  <c r="Y408" i="34"/>
  <c r="AB408" i="34"/>
  <c r="AC408" i="34"/>
  <c r="AD408" i="34"/>
  <c r="P409" i="34"/>
  <c r="T409" i="34"/>
  <c r="U409" i="34"/>
  <c r="V409" i="34"/>
  <c r="W409" i="34"/>
  <c r="Y409" i="34"/>
  <c r="AB409" i="34"/>
  <c r="AC409" i="34"/>
  <c r="P410" i="34"/>
  <c r="T410" i="34"/>
  <c r="U410" i="34"/>
  <c r="V410" i="34"/>
  <c r="W410" i="34"/>
  <c r="Y410" i="34"/>
  <c r="AB410" i="34"/>
  <c r="AC410" i="34"/>
  <c r="P411" i="34"/>
  <c r="T411" i="34"/>
  <c r="U411" i="34"/>
  <c r="V411" i="34"/>
  <c r="W411" i="34"/>
  <c r="Y411" i="34"/>
  <c r="AB411" i="34"/>
  <c r="AC411" i="34"/>
  <c r="P412" i="34"/>
  <c r="T412" i="34"/>
  <c r="U412" i="34"/>
  <c r="V412" i="34"/>
  <c r="W412" i="34"/>
  <c r="Y412" i="34"/>
  <c r="AB412" i="34"/>
  <c r="AC412" i="34"/>
  <c r="P413" i="34"/>
  <c r="T413" i="34"/>
  <c r="U413" i="34"/>
  <c r="V413" i="34"/>
  <c r="W413" i="34"/>
  <c r="Y413" i="34"/>
  <c r="AB413" i="34"/>
  <c r="AC413" i="34"/>
  <c r="P414" i="34"/>
  <c r="T414" i="34"/>
  <c r="U414" i="34"/>
  <c r="V414" i="34"/>
  <c r="W414" i="34"/>
  <c r="Y414" i="34"/>
  <c r="AB414" i="34"/>
  <c r="AC414" i="34"/>
  <c r="P415" i="34"/>
  <c r="T415" i="34"/>
  <c r="U415" i="34"/>
  <c r="V415" i="34"/>
  <c r="W415" i="34"/>
  <c r="Y415" i="34"/>
  <c r="AB415" i="34"/>
  <c r="AC415" i="34"/>
  <c r="P416" i="34"/>
  <c r="T416" i="34"/>
  <c r="U416" i="34"/>
  <c r="V416" i="34"/>
  <c r="W416" i="34"/>
  <c r="Y416" i="34"/>
  <c r="AB416" i="34"/>
  <c r="AC416" i="34"/>
  <c r="P417" i="34"/>
  <c r="T417" i="34"/>
  <c r="U417" i="34"/>
  <c r="V417" i="34"/>
  <c r="W417" i="34"/>
  <c r="Y417" i="34"/>
  <c r="AB417" i="34"/>
  <c r="AC417" i="34"/>
  <c r="P418" i="34"/>
  <c r="T418" i="34"/>
  <c r="U418" i="34"/>
  <c r="V418" i="34"/>
  <c r="W418" i="34"/>
  <c r="Y418" i="34"/>
  <c r="AB418" i="34"/>
  <c r="AC418" i="34"/>
  <c r="P419" i="34"/>
  <c r="T419" i="34"/>
  <c r="U419" i="34"/>
  <c r="V419" i="34"/>
  <c r="W419" i="34"/>
  <c r="Y419" i="34"/>
  <c r="AB419" i="34"/>
  <c r="AC419" i="34"/>
  <c r="AD419" i="34"/>
  <c r="P420" i="34"/>
  <c r="T420" i="34"/>
  <c r="U420" i="34"/>
  <c r="V420" i="34"/>
  <c r="W420" i="34"/>
  <c r="Y420" i="34"/>
  <c r="AB420" i="34"/>
  <c r="AC420" i="34"/>
  <c r="AD420" i="34"/>
  <c r="P421" i="34"/>
  <c r="T421" i="34"/>
  <c r="U421" i="34"/>
  <c r="V421" i="34"/>
  <c r="W421" i="34"/>
  <c r="Y421" i="34"/>
  <c r="AB421" i="34"/>
  <c r="AC421" i="34"/>
  <c r="AD421" i="34"/>
  <c r="P422" i="34"/>
  <c r="T422" i="34"/>
  <c r="U422" i="34"/>
  <c r="V422" i="34"/>
  <c r="W422" i="34"/>
  <c r="Y422" i="34"/>
  <c r="AB422" i="34"/>
  <c r="AC422" i="34"/>
  <c r="AD422" i="34"/>
  <c r="P423" i="34"/>
  <c r="T423" i="34"/>
  <c r="U423" i="34"/>
  <c r="V423" i="34"/>
  <c r="W423" i="34"/>
  <c r="Y423" i="34"/>
  <c r="AB423" i="34"/>
  <c r="AC423" i="34"/>
  <c r="AD423" i="34"/>
  <c r="P424" i="34"/>
  <c r="T424" i="34"/>
  <c r="U424" i="34"/>
  <c r="V424" i="34"/>
  <c r="W424" i="34"/>
  <c r="Y424" i="34"/>
  <c r="AB424" i="34"/>
  <c r="AC424" i="34"/>
  <c r="AD424" i="34"/>
  <c r="P425" i="34"/>
  <c r="T425" i="34"/>
  <c r="U425" i="34"/>
  <c r="V425" i="34"/>
  <c r="W425" i="34"/>
  <c r="Y425" i="34"/>
  <c r="AB425" i="34"/>
  <c r="AC425" i="34"/>
  <c r="AD425" i="34"/>
  <c r="P426" i="34"/>
  <c r="T426" i="34"/>
  <c r="U426" i="34"/>
  <c r="V426" i="34"/>
  <c r="W426" i="34"/>
  <c r="Y426" i="34"/>
  <c r="AB426" i="34"/>
  <c r="AC426" i="34"/>
  <c r="AD426" i="34"/>
  <c r="P427" i="34"/>
  <c r="T427" i="34"/>
  <c r="U427" i="34"/>
  <c r="V427" i="34"/>
  <c r="W427" i="34"/>
  <c r="Y427" i="34"/>
  <c r="AB427" i="34"/>
  <c r="AC427" i="34"/>
  <c r="AD427" i="34"/>
  <c r="P428" i="34"/>
  <c r="T428" i="34"/>
  <c r="U428" i="34"/>
  <c r="V428" i="34"/>
  <c r="W428" i="34"/>
  <c r="Y428" i="34"/>
  <c r="AB428" i="34"/>
  <c r="AC428" i="34"/>
  <c r="AD428" i="34"/>
  <c r="P429" i="34"/>
  <c r="T429" i="34"/>
  <c r="U429" i="34"/>
  <c r="V429" i="34"/>
  <c r="W429" i="34"/>
  <c r="Y429" i="34"/>
  <c r="AB429" i="34"/>
  <c r="AC429" i="34"/>
  <c r="AD429" i="34"/>
  <c r="P430" i="34"/>
  <c r="T430" i="34"/>
  <c r="U430" i="34"/>
  <c r="V430" i="34"/>
  <c r="W430" i="34"/>
  <c r="Y430" i="34"/>
  <c r="AB430" i="34"/>
  <c r="AC430" i="34"/>
  <c r="AD430" i="34"/>
  <c r="P431" i="34"/>
  <c r="T431" i="34"/>
  <c r="U431" i="34"/>
  <c r="V431" i="34"/>
  <c r="W431" i="34"/>
  <c r="Y431" i="34"/>
  <c r="AB431" i="34"/>
  <c r="AC431" i="34"/>
  <c r="AD431" i="34"/>
  <c r="P432" i="34"/>
  <c r="T432" i="34"/>
  <c r="U432" i="34"/>
  <c r="V432" i="34"/>
  <c r="W432" i="34"/>
  <c r="Y432" i="34"/>
  <c r="AB432" i="34"/>
  <c r="AC432" i="34"/>
  <c r="AD432" i="34"/>
  <c r="P433" i="34"/>
  <c r="T433" i="34"/>
  <c r="U433" i="34"/>
  <c r="V433" i="34"/>
  <c r="W433" i="34"/>
  <c r="Y433" i="34"/>
  <c r="AB433" i="34"/>
  <c r="AC433" i="34"/>
  <c r="AD433" i="34"/>
  <c r="P434" i="34"/>
  <c r="T434" i="34"/>
  <c r="U434" i="34"/>
  <c r="V434" i="34"/>
  <c r="W434" i="34"/>
  <c r="Y434" i="34"/>
  <c r="AB434" i="34"/>
  <c r="AC434" i="34"/>
  <c r="AD434" i="34"/>
  <c r="P435" i="34"/>
  <c r="T435" i="34"/>
  <c r="U435" i="34"/>
  <c r="V435" i="34"/>
  <c r="W435" i="34"/>
  <c r="Y435" i="34"/>
  <c r="AB435" i="34"/>
  <c r="AC435" i="34"/>
  <c r="AD435" i="34"/>
  <c r="P436" i="34"/>
  <c r="T436" i="34"/>
  <c r="U436" i="34"/>
  <c r="V436" i="34"/>
  <c r="W436" i="34"/>
  <c r="Y436" i="34"/>
  <c r="AB436" i="34"/>
  <c r="AC436" i="34"/>
  <c r="AD436" i="34"/>
  <c r="P437" i="34"/>
  <c r="T437" i="34"/>
  <c r="U437" i="34"/>
  <c r="V437" i="34"/>
  <c r="W437" i="34"/>
  <c r="Y437" i="34"/>
  <c r="AB437" i="34"/>
  <c r="AC437" i="34"/>
  <c r="AD437" i="34"/>
  <c r="P438" i="34"/>
  <c r="T438" i="34"/>
  <c r="U438" i="34"/>
  <c r="V438" i="34"/>
  <c r="W438" i="34"/>
  <c r="Y438" i="34"/>
  <c r="AB438" i="34"/>
  <c r="AC438" i="34"/>
  <c r="AD438" i="34"/>
  <c r="P439" i="34"/>
  <c r="T439" i="34"/>
  <c r="U439" i="34"/>
  <c r="V439" i="34"/>
  <c r="W439" i="34"/>
  <c r="Y439" i="34"/>
  <c r="AB439" i="34"/>
  <c r="AC439" i="34"/>
  <c r="AD439" i="34"/>
  <c r="P440" i="34"/>
  <c r="T440" i="34"/>
  <c r="U440" i="34"/>
  <c r="V440" i="34"/>
  <c r="W440" i="34"/>
  <c r="Y440" i="34"/>
  <c r="AB440" i="34"/>
  <c r="AC440" i="34"/>
  <c r="AD440" i="34"/>
  <c r="P441" i="34"/>
  <c r="T441" i="34"/>
  <c r="U441" i="34"/>
  <c r="V441" i="34"/>
  <c r="W441" i="34"/>
  <c r="Y441" i="34"/>
  <c r="AB441" i="34"/>
  <c r="AC441" i="34"/>
  <c r="AD441" i="34"/>
  <c r="P442" i="34"/>
  <c r="T442" i="34"/>
  <c r="U442" i="34"/>
  <c r="V442" i="34"/>
  <c r="W442" i="34"/>
  <c r="Y442" i="34"/>
  <c r="AB442" i="34"/>
  <c r="AC442" i="34"/>
  <c r="AD442" i="34"/>
  <c r="P443" i="34"/>
  <c r="T443" i="34"/>
  <c r="U443" i="34"/>
  <c r="V443" i="34"/>
  <c r="W443" i="34"/>
  <c r="Y443" i="34"/>
  <c r="AB443" i="34"/>
  <c r="AC443" i="34"/>
  <c r="AD443" i="34"/>
  <c r="P444" i="34"/>
  <c r="T444" i="34"/>
  <c r="U444" i="34"/>
  <c r="V444" i="34"/>
  <c r="W444" i="34"/>
  <c r="Y444" i="34"/>
  <c r="AB444" i="34"/>
  <c r="AC444" i="34"/>
  <c r="AD444" i="34"/>
  <c r="P445" i="34"/>
  <c r="T445" i="34"/>
  <c r="U445" i="34"/>
  <c r="V445" i="34"/>
  <c r="W445" i="34"/>
  <c r="Y445" i="34"/>
  <c r="AB445" i="34"/>
  <c r="AC445" i="34"/>
  <c r="AD445" i="34"/>
  <c r="P446" i="34"/>
  <c r="T446" i="34"/>
  <c r="U446" i="34"/>
  <c r="V446" i="34"/>
  <c r="W446" i="34"/>
  <c r="Y446" i="34"/>
  <c r="AB446" i="34"/>
  <c r="AC446" i="34"/>
  <c r="AD446" i="34"/>
  <c r="P447" i="34"/>
  <c r="T447" i="34"/>
  <c r="U447" i="34"/>
  <c r="V447" i="34"/>
  <c r="W447" i="34"/>
  <c r="Y447" i="34"/>
  <c r="AB447" i="34"/>
  <c r="AC447" i="34"/>
  <c r="AD447" i="34"/>
  <c r="P448" i="34"/>
  <c r="T448" i="34"/>
  <c r="U448" i="34"/>
  <c r="V448" i="34"/>
  <c r="W448" i="34"/>
  <c r="Y448" i="34"/>
  <c r="AB448" i="34"/>
  <c r="AC448" i="34"/>
  <c r="AD448" i="34"/>
  <c r="P449" i="34"/>
  <c r="T449" i="34"/>
  <c r="U449" i="34"/>
  <c r="V449" i="34"/>
  <c r="W449" i="34"/>
  <c r="Y449" i="34"/>
  <c r="AB449" i="34"/>
  <c r="AC449" i="34"/>
  <c r="AD449" i="34"/>
  <c r="P450" i="34"/>
  <c r="T450" i="34"/>
  <c r="U450" i="34"/>
  <c r="V450" i="34"/>
  <c r="W450" i="34"/>
  <c r="Y450" i="34"/>
  <c r="AB450" i="34"/>
  <c r="AC450" i="34"/>
  <c r="AD450" i="34"/>
  <c r="P451" i="34"/>
  <c r="T451" i="34"/>
  <c r="U451" i="34"/>
  <c r="V451" i="34"/>
  <c r="W451" i="34"/>
  <c r="Y451" i="34"/>
  <c r="AB451" i="34"/>
  <c r="AC451" i="34"/>
  <c r="AD451" i="34"/>
  <c r="P452" i="34"/>
  <c r="T452" i="34"/>
  <c r="U452" i="34"/>
  <c r="V452" i="34"/>
  <c r="W452" i="34"/>
  <c r="Y452" i="34"/>
  <c r="AB452" i="34"/>
  <c r="AC452" i="34"/>
  <c r="AD452" i="34"/>
  <c r="P453" i="34"/>
  <c r="T453" i="34"/>
  <c r="U453" i="34"/>
  <c r="V453" i="34"/>
  <c r="W453" i="34"/>
  <c r="Y453" i="34"/>
  <c r="AB453" i="34"/>
  <c r="AC453" i="34"/>
  <c r="AD453" i="34"/>
  <c r="P454" i="34"/>
  <c r="T454" i="34"/>
  <c r="U454" i="34"/>
  <c r="V454" i="34"/>
  <c r="W454" i="34"/>
  <c r="Y454" i="34"/>
  <c r="AB454" i="34"/>
  <c r="AC454" i="34"/>
  <c r="AD454" i="34"/>
  <c r="P455" i="34"/>
  <c r="T455" i="34"/>
  <c r="U455" i="34"/>
  <c r="V455" i="34"/>
  <c r="W455" i="34"/>
  <c r="Y455" i="34"/>
  <c r="AB455" i="34"/>
  <c r="AC455" i="34"/>
  <c r="AD455" i="34"/>
  <c r="P456" i="34"/>
  <c r="T456" i="34"/>
  <c r="U456" i="34"/>
  <c r="V456" i="34"/>
  <c r="W456" i="34"/>
  <c r="Y456" i="34"/>
  <c r="AB456" i="34"/>
  <c r="AC456" i="34"/>
  <c r="AD456" i="34"/>
  <c r="P457" i="34"/>
  <c r="T457" i="34"/>
  <c r="U457" i="34"/>
  <c r="V457" i="34"/>
  <c r="W457" i="34"/>
  <c r="Y457" i="34"/>
  <c r="AB457" i="34"/>
  <c r="AC457" i="34"/>
  <c r="AD457" i="34"/>
  <c r="P458" i="34"/>
  <c r="T458" i="34"/>
  <c r="U458" i="34"/>
  <c r="V458" i="34"/>
  <c r="W458" i="34"/>
  <c r="Y458" i="34"/>
  <c r="AB458" i="34"/>
  <c r="AC458" i="34"/>
  <c r="AD458" i="34"/>
  <c r="P459" i="34"/>
  <c r="T459" i="34"/>
  <c r="U459" i="34"/>
  <c r="V459" i="34"/>
  <c r="W459" i="34"/>
  <c r="Y459" i="34"/>
  <c r="AB459" i="34"/>
  <c r="AC459" i="34"/>
  <c r="AD459" i="34"/>
  <c r="P460" i="34"/>
  <c r="T460" i="34"/>
  <c r="U460" i="34"/>
  <c r="V460" i="34"/>
  <c r="W460" i="34"/>
  <c r="Y460" i="34"/>
  <c r="AB460" i="34"/>
  <c r="AC460" i="34"/>
  <c r="AD460" i="34"/>
  <c r="P461" i="34"/>
  <c r="T461" i="34"/>
  <c r="U461" i="34"/>
  <c r="V461" i="34"/>
  <c r="W461" i="34"/>
  <c r="Y461" i="34"/>
  <c r="AB461" i="34"/>
  <c r="AC461" i="34"/>
  <c r="AD461" i="34"/>
  <c r="P462" i="34"/>
  <c r="T462" i="34"/>
  <c r="U462" i="34"/>
  <c r="V462" i="34"/>
  <c r="W462" i="34"/>
  <c r="Y462" i="34"/>
  <c r="AB462" i="34"/>
  <c r="AC462" i="34"/>
  <c r="AD462" i="34"/>
  <c r="P463" i="34"/>
  <c r="T463" i="34"/>
  <c r="U463" i="34"/>
  <c r="V463" i="34"/>
  <c r="W463" i="34"/>
  <c r="Y463" i="34"/>
  <c r="AB463" i="34"/>
  <c r="AC463" i="34"/>
  <c r="AD463" i="34"/>
  <c r="P464" i="34"/>
  <c r="T464" i="34"/>
  <c r="U464" i="34"/>
  <c r="V464" i="34"/>
  <c r="W464" i="34"/>
  <c r="Y464" i="34"/>
  <c r="AB464" i="34"/>
  <c r="AC464" i="34"/>
  <c r="AD464" i="34"/>
  <c r="P465" i="34"/>
  <c r="T465" i="34"/>
  <c r="U465" i="34"/>
  <c r="V465" i="34"/>
  <c r="W465" i="34"/>
  <c r="Y465" i="34"/>
  <c r="AB465" i="34"/>
  <c r="AC465" i="34"/>
  <c r="AD465" i="34"/>
  <c r="P466" i="34"/>
  <c r="T466" i="34"/>
  <c r="U466" i="34"/>
  <c r="V466" i="34"/>
  <c r="W466" i="34"/>
  <c r="Y466" i="34"/>
  <c r="AB466" i="34"/>
  <c r="AC466" i="34"/>
  <c r="AD466" i="34"/>
  <c r="P467" i="34"/>
  <c r="T467" i="34"/>
  <c r="U467" i="34"/>
  <c r="V467" i="34"/>
  <c r="W467" i="34"/>
  <c r="Y467" i="34"/>
  <c r="AB467" i="34"/>
  <c r="AC467" i="34"/>
  <c r="AD467" i="34"/>
  <c r="P468" i="34"/>
  <c r="T468" i="34"/>
  <c r="U468" i="34"/>
  <c r="V468" i="34"/>
  <c r="W468" i="34"/>
  <c r="Y468" i="34"/>
  <c r="AB468" i="34"/>
  <c r="AC468" i="34"/>
  <c r="AD468" i="34"/>
  <c r="P469" i="34"/>
  <c r="T469" i="34"/>
  <c r="U469" i="34"/>
  <c r="V469" i="34"/>
  <c r="W469" i="34"/>
  <c r="Y469" i="34"/>
  <c r="AB469" i="34"/>
  <c r="AC469" i="34"/>
  <c r="AD469" i="34"/>
  <c r="P470" i="34"/>
  <c r="T470" i="34"/>
  <c r="U470" i="34"/>
  <c r="V470" i="34"/>
  <c r="W470" i="34"/>
  <c r="Y470" i="34"/>
  <c r="AB470" i="34"/>
  <c r="AC470" i="34"/>
  <c r="AD470" i="34"/>
  <c r="P471" i="34"/>
  <c r="T471" i="34"/>
  <c r="U471" i="34"/>
  <c r="V471" i="34"/>
  <c r="W471" i="34"/>
  <c r="Y471" i="34"/>
  <c r="AB471" i="34"/>
  <c r="AC471" i="34"/>
  <c r="AD471" i="34"/>
  <c r="P472" i="34"/>
  <c r="T472" i="34"/>
  <c r="U472" i="34"/>
  <c r="V472" i="34"/>
  <c r="W472" i="34"/>
  <c r="Y472" i="34"/>
  <c r="AB472" i="34"/>
  <c r="AC472" i="34"/>
  <c r="AD472" i="34"/>
  <c r="P473" i="34"/>
  <c r="T473" i="34"/>
  <c r="U473" i="34"/>
  <c r="V473" i="34"/>
  <c r="W473" i="34"/>
  <c r="Y473" i="34"/>
  <c r="AB473" i="34"/>
  <c r="AC473" i="34"/>
  <c r="AD473" i="34"/>
  <c r="P474" i="34"/>
  <c r="T474" i="34"/>
  <c r="U474" i="34"/>
  <c r="V474" i="34"/>
  <c r="W474" i="34"/>
  <c r="Y474" i="34"/>
  <c r="AB474" i="34"/>
  <c r="AC474" i="34"/>
  <c r="AD474" i="34"/>
  <c r="P475" i="34"/>
  <c r="T475" i="34"/>
  <c r="U475" i="34"/>
  <c r="V475" i="34"/>
  <c r="W475" i="34"/>
  <c r="Y475" i="34"/>
  <c r="AB475" i="34"/>
  <c r="AC475" i="34"/>
  <c r="AD475" i="34"/>
  <c r="P476" i="34"/>
  <c r="T476" i="34"/>
  <c r="U476" i="34"/>
  <c r="V476" i="34"/>
  <c r="W476" i="34"/>
  <c r="Y476" i="34"/>
  <c r="AB476" i="34"/>
  <c r="AC476" i="34"/>
  <c r="AD476" i="34"/>
  <c r="P477" i="34"/>
  <c r="T477" i="34"/>
  <c r="U477" i="34"/>
  <c r="V477" i="34"/>
  <c r="W477" i="34"/>
  <c r="Y477" i="34"/>
  <c r="AB477" i="34"/>
  <c r="AC477" i="34"/>
  <c r="AD477" i="34"/>
  <c r="P478" i="34"/>
  <c r="T478" i="34"/>
  <c r="U478" i="34"/>
  <c r="V478" i="34"/>
  <c r="W478" i="34"/>
  <c r="Y478" i="34"/>
  <c r="AB478" i="34"/>
  <c r="AC478" i="34"/>
  <c r="AD478" i="34"/>
  <c r="P479" i="34"/>
  <c r="T479" i="34"/>
  <c r="U479" i="34"/>
  <c r="V479" i="34"/>
  <c r="W479" i="34"/>
  <c r="Y479" i="34"/>
  <c r="AB479" i="34"/>
  <c r="AC479" i="34"/>
  <c r="AD479" i="34"/>
  <c r="P480" i="34"/>
  <c r="T480" i="34"/>
  <c r="U480" i="34"/>
  <c r="V480" i="34"/>
  <c r="W480" i="34"/>
  <c r="Y480" i="34"/>
  <c r="AB480" i="34"/>
  <c r="AC480" i="34"/>
  <c r="AD480" i="34"/>
  <c r="P481" i="34"/>
  <c r="T481" i="34"/>
  <c r="U481" i="34"/>
  <c r="V481" i="34"/>
  <c r="W481" i="34"/>
  <c r="Y481" i="34"/>
  <c r="AB481" i="34"/>
  <c r="AC481" i="34"/>
  <c r="AD481" i="34"/>
  <c r="P482" i="34"/>
  <c r="T482" i="34"/>
  <c r="U482" i="34"/>
  <c r="V482" i="34"/>
  <c r="W482" i="34"/>
  <c r="Y482" i="34"/>
  <c r="AB482" i="34"/>
  <c r="AC482" i="34"/>
  <c r="AD482" i="34"/>
  <c r="P483" i="34"/>
  <c r="T483" i="34"/>
  <c r="U483" i="34"/>
  <c r="V483" i="34"/>
  <c r="W483" i="34"/>
  <c r="Y483" i="34"/>
  <c r="AB483" i="34"/>
  <c r="AC483" i="34"/>
  <c r="AD483" i="34"/>
  <c r="P484" i="34"/>
  <c r="T484" i="34"/>
  <c r="U484" i="34"/>
  <c r="V484" i="34"/>
  <c r="W484" i="34"/>
  <c r="Y484" i="34"/>
  <c r="AB484" i="34"/>
  <c r="AC484" i="34"/>
  <c r="AD484" i="34"/>
  <c r="P485" i="34"/>
  <c r="T485" i="34"/>
  <c r="U485" i="34"/>
  <c r="V485" i="34"/>
  <c r="W485" i="34"/>
  <c r="Y485" i="34"/>
  <c r="AB485" i="34"/>
  <c r="AC485" i="34"/>
  <c r="AD485" i="34"/>
  <c r="P486" i="34"/>
  <c r="T486" i="34"/>
  <c r="U486" i="34"/>
  <c r="V486" i="34"/>
  <c r="W486" i="34"/>
  <c r="Y486" i="34"/>
  <c r="AB486" i="34"/>
  <c r="AC486" i="34"/>
  <c r="AD486" i="34"/>
  <c r="P487" i="34"/>
  <c r="T487" i="34"/>
  <c r="U487" i="34"/>
  <c r="V487" i="34"/>
  <c r="W487" i="34"/>
  <c r="Y487" i="34"/>
  <c r="AB487" i="34"/>
  <c r="AC487" i="34"/>
  <c r="AD487" i="34"/>
  <c r="P488" i="34"/>
  <c r="T488" i="34"/>
  <c r="U488" i="34"/>
  <c r="V488" i="34"/>
  <c r="W488" i="34"/>
  <c r="Y488" i="34"/>
  <c r="AB488" i="34"/>
  <c r="AC488" i="34"/>
  <c r="AD488" i="34"/>
  <c r="P489" i="34"/>
  <c r="T489" i="34"/>
  <c r="U489" i="34"/>
  <c r="V489" i="34"/>
  <c r="W489" i="34"/>
  <c r="Y489" i="34"/>
  <c r="AB489" i="34"/>
  <c r="AC489" i="34"/>
  <c r="AD489" i="34"/>
  <c r="P490" i="34"/>
  <c r="T490" i="34"/>
  <c r="U490" i="34"/>
  <c r="V490" i="34"/>
  <c r="W490" i="34"/>
  <c r="Y490" i="34"/>
  <c r="AB490" i="34"/>
  <c r="AC490" i="34"/>
  <c r="AD490" i="34"/>
  <c r="P491" i="34"/>
  <c r="T491" i="34"/>
  <c r="U491" i="34"/>
  <c r="V491" i="34"/>
  <c r="W491" i="34"/>
  <c r="Y491" i="34"/>
  <c r="AB491" i="34"/>
  <c r="AC491" i="34"/>
  <c r="AD491" i="34"/>
  <c r="P492" i="34"/>
  <c r="T492" i="34"/>
  <c r="U492" i="34"/>
  <c r="V492" i="34"/>
  <c r="W492" i="34"/>
  <c r="Y492" i="34"/>
  <c r="AB492" i="34"/>
  <c r="AC492" i="34"/>
  <c r="AD492" i="34"/>
  <c r="P493" i="34"/>
  <c r="T493" i="34"/>
  <c r="U493" i="34"/>
  <c r="V493" i="34"/>
  <c r="W493" i="34"/>
  <c r="Y493" i="34"/>
  <c r="AB493" i="34"/>
  <c r="AC493" i="34"/>
  <c r="AD493" i="34"/>
  <c r="P494" i="34"/>
  <c r="T494" i="34"/>
  <c r="U494" i="34"/>
  <c r="V494" i="34"/>
  <c r="W494" i="34"/>
  <c r="Y494" i="34"/>
  <c r="AB494" i="34"/>
  <c r="AC494" i="34"/>
  <c r="AD494" i="34"/>
  <c r="P495" i="34"/>
  <c r="T495" i="34"/>
  <c r="U495" i="34"/>
  <c r="V495" i="34"/>
  <c r="W495" i="34"/>
  <c r="Y495" i="34"/>
  <c r="AB495" i="34"/>
  <c r="AC495" i="34"/>
  <c r="AD495" i="34"/>
  <c r="P496" i="34"/>
  <c r="T496" i="34"/>
  <c r="U496" i="34"/>
  <c r="V496" i="34"/>
  <c r="W496" i="34"/>
  <c r="Y496" i="34"/>
  <c r="AB496" i="34"/>
  <c r="AC496" i="34"/>
  <c r="AD496" i="34"/>
  <c r="P497" i="34"/>
  <c r="T497" i="34"/>
  <c r="U497" i="34"/>
  <c r="V497" i="34"/>
  <c r="W497" i="34"/>
  <c r="Y497" i="34"/>
  <c r="AB497" i="34"/>
  <c r="AC497" i="34"/>
  <c r="AD497" i="34"/>
  <c r="P498" i="34"/>
  <c r="T498" i="34"/>
  <c r="U498" i="34"/>
  <c r="V498" i="34"/>
  <c r="W498" i="34"/>
  <c r="Y498" i="34"/>
  <c r="AB498" i="34"/>
  <c r="AC498" i="34"/>
  <c r="AD498" i="34"/>
  <c r="P499" i="34"/>
  <c r="T499" i="34"/>
  <c r="U499" i="34"/>
  <c r="V499" i="34"/>
  <c r="W499" i="34"/>
  <c r="Y499" i="34"/>
  <c r="AB499" i="34"/>
  <c r="AC499" i="34"/>
  <c r="AD499" i="34"/>
  <c r="P500" i="34"/>
  <c r="T500" i="34"/>
  <c r="U500" i="34"/>
  <c r="V500" i="34"/>
  <c r="W500" i="34"/>
  <c r="Y500" i="34"/>
  <c r="AB500" i="34"/>
  <c r="AC500" i="34"/>
  <c r="AD500" i="34"/>
  <c r="P501" i="34"/>
  <c r="T501" i="34"/>
  <c r="U501" i="34"/>
  <c r="V501" i="34"/>
  <c r="W501" i="34"/>
  <c r="Y501" i="34"/>
  <c r="AB501" i="34"/>
  <c r="AC501" i="34"/>
  <c r="AD501" i="34"/>
  <c r="P502" i="34"/>
  <c r="T502" i="34"/>
  <c r="U502" i="34"/>
  <c r="V502" i="34"/>
  <c r="W502" i="34"/>
  <c r="Y502" i="34"/>
  <c r="AB502" i="34"/>
  <c r="AC502" i="34"/>
  <c r="AD502" i="34"/>
  <c r="P503" i="34"/>
  <c r="T503" i="34"/>
  <c r="U503" i="34"/>
  <c r="V503" i="34"/>
  <c r="W503" i="34"/>
  <c r="Y503" i="34"/>
  <c r="AB503" i="34"/>
  <c r="AC503" i="34"/>
  <c r="AD503" i="34"/>
  <c r="P504" i="34"/>
  <c r="T504" i="34"/>
  <c r="U504" i="34"/>
  <c r="V504" i="34"/>
  <c r="W504" i="34"/>
  <c r="Y504" i="34"/>
  <c r="AB504" i="34"/>
  <c r="AC504" i="34"/>
  <c r="AD504" i="34"/>
  <c r="P505" i="34"/>
  <c r="T505" i="34"/>
  <c r="U505" i="34"/>
  <c r="V505" i="34"/>
  <c r="W505" i="34"/>
  <c r="Y505" i="34"/>
  <c r="AB505" i="34"/>
  <c r="AC505" i="34"/>
  <c r="AD505" i="34"/>
  <c r="P506" i="34"/>
  <c r="T506" i="34"/>
  <c r="U506" i="34"/>
  <c r="V506" i="34"/>
  <c r="W506" i="34"/>
  <c r="Y506" i="34"/>
  <c r="AB506" i="34"/>
  <c r="AC506" i="34"/>
  <c r="AD506" i="34"/>
  <c r="P507" i="34"/>
  <c r="T507" i="34"/>
  <c r="U507" i="34"/>
  <c r="V507" i="34"/>
  <c r="W507" i="34"/>
  <c r="Y507" i="34"/>
  <c r="AB507" i="34"/>
  <c r="AC507" i="34"/>
  <c r="AD507" i="34"/>
  <c r="P508" i="34"/>
  <c r="T508" i="34"/>
  <c r="U508" i="34"/>
  <c r="V508" i="34"/>
  <c r="W508" i="34"/>
  <c r="Y508" i="34"/>
  <c r="AB508" i="34"/>
  <c r="AC508" i="34"/>
  <c r="P509" i="34"/>
  <c r="T509" i="34"/>
  <c r="U509" i="34"/>
  <c r="V509" i="34"/>
  <c r="W509" i="34"/>
  <c r="Y509" i="34"/>
  <c r="AB509" i="34"/>
  <c r="AC509" i="34"/>
  <c r="AD509" i="34"/>
  <c r="P510" i="34"/>
  <c r="T510" i="34"/>
  <c r="U510" i="34"/>
  <c r="V510" i="34"/>
  <c r="W510" i="34"/>
  <c r="Y510" i="34"/>
  <c r="AB510" i="34"/>
  <c r="AC510" i="34"/>
  <c r="P511" i="34"/>
  <c r="T511" i="34"/>
  <c r="U511" i="34"/>
  <c r="V511" i="34"/>
  <c r="W511" i="34"/>
  <c r="Y511" i="34"/>
  <c r="AB511" i="34"/>
  <c r="AC511" i="34"/>
  <c r="P512" i="34"/>
  <c r="T512" i="34"/>
  <c r="U512" i="34"/>
  <c r="V512" i="34"/>
  <c r="W512" i="34"/>
  <c r="Y512" i="34"/>
  <c r="AB512" i="34"/>
  <c r="AC512" i="34"/>
  <c r="AD512" i="34"/>
  <c r="P513" i="34"/>
  <c r="T513" i="34"/>
  <c r="U513" i="34"/>
  <c r="V513" i="34"/>
  <c r="W513" i="34"/>
  <c r="Y513" i="34"/>
  <c r="AB513" i="34"/>
  <c r="AC513" i="34"/>
  <c r="P514" i="34"/>
  <c r="T514" i="34"/>
  <c r="U514" i="34"/>
  <c r="V514" i="34"/>
  <c r="W514" i="34"/>
  <c r="Y514" i="34"/>
  <c r="AB514" i="34"/>
  <c r="AC514" i="34"/>
  <c r="P515" i="34"/>
  <c r="T515" i="34"/>
  <c r="U515" i="34"/>
  <c r="V515" i="34"/>
  <c r="W515" i="34"/>
  <c r="Y515" i="34"/>
  <c r="AB515" i="34"/>
  <c r="AC515" i="34"/>
  <c r="AD515" i="34"/>
  <c r="P516" i="34"/>
  <c r="T516" i="34"/>
  <c r="U516" i="34"/>
  <c r="V516" i="34"/>
  <c r="W516" i="34"/>
  <c r="Y516" i="34"/>
  <c r="AB516" i="34"/>
  <c r="AC516" i="34"/>
  <c r="AD516" i="34"/>
  <c r="P517" i="34"/>
  <c r="T517" i="34"/>
  <c r="U517" i="34"/>
  <c r="V517" i="34"/>
  <c r="W517" i="34"/>
  <c r="Y517" i="34"/>
  <c r="AB517" i="34"/>
  <c r="AC517" i="34"/>
  <c r="P518" i="34"/>
  <c r="T518" i="34"/>
  <c r="U518" i="34"/>
  <c r="V518" i="34"/>
  <c r="W518" i="34"/>
  <c r="Y518" i="34"/>
  <c r="AB518" i="34"/>
  <c r="AC518" i="34"/>
  <c r="AD518" i="34"/>
  <c r="P519" i="34"/>
  <c r="T519" i="34"/>
  <c r="U519" i="34"/>
  <c r="V519" i="34"/>
  <c r="W519" i="34"/>
  <c r="Y519" i="34"/>
  <c r="AB519" i="34"/>
  <c r="AC519" i="34"/>
  <c r="AD519" i="34"/>
  <c r="P520" i="34"/>
  <c r="T520" i="34"/>
  <c r="U520" i="34"/>
  <c r="V520" i="34"/>
  <c r="W520" i="34"/>
  <c r="Y520" i="34"/>
  <c r="AB520" i="34"/>
  <c r="AC520" i="34"/>
  <c r="AD520" i="34"/>
  <c r="P521" i="34"/>
  <c r="T521" i="34"/>
  <c r="U521" i="34"/>
  <c r="V521" i="34"/>
  <c r="W521" i="34"/>
  <c r="Y521" i="34"/>
  <c r="AB521" i="34"/>
  <c r="AC521" i="34"/>
  <c r="AD521" i="34"/>
  <c r="P522" i="34"/>
  <c r="T522" i="34"/>
  <c r="U522" i="34"/>
  <c r="V522" i="34"/>
  <c r="W522" i="34"/>
  <c r="Y522" i="34"/>
  <c r="AB522" i="34"/>
  <c r="AC522" i="34"/>
  <c r="AD522" i="34"/>
  <c r="P523" i="34"/>
  <c r="T523" i="34"/>
  <c r="U523" i="34"/>
  <c r="V523" i="34"/>
  <c r="W523" i="34"/>
  <c r="Y523" i="34"/>
  <c r="AB523" i="34"/>
  <c r="AC523" i="34"/>
  <c r="P524" i="34"/>
  <c r="T524" i="34"/>
  <c r="U524" i="34"/>
  <c r="V524" i="34"/>
  <c r="W524" i="34"/>
  <c r="Y524" i="34"/>
  <c r="AB524" i="34"/>
  <c r="AC524" i="34"/>
  <c r="AD524" i="34"/>
  <c r="P525" i="34"/>
  <c r="T525" i="34"/>
  <c r="U525" i="34"/>
  <c r="V525" i="34"/>
  <c r="W525" i="34"/>
  <c r="Y525" i="34"/>
  <c r="AB525" i="34"/>
  <c r="AC525" i="34"/>
  <c r="P526" i="34"/>
  <c r="T526" i="34"/>
  <c r="U526" i="34"/>
  <c r="V526" i="34"/>
  <c r="W526" i="34"/>
  <c r="Y526" i="34"/>
  <c r="AB526" i="34"/>
  <c r="AC526" i="34"/>
  <c r="P527" i="34"/>
  <c r="T527" i="34"/>
  <c r="U527" i="34"/>
  <c r="V527" i="34"/>
  <c r="W527" i="34"/>
  <c r="Y527" i="34"/>
  <c r="AB527" i="34"/>
  <c r="AC527" i="34"/>
  <c r="P528" i="34"/>
  <c r="T528" i="34"/>
  <c r="U528" i="34"/>
  <c r="V528" i="34"/>
  <c r="W528" i="34"/>
  <c r="Y528" i="34"/>
  <c r="AB528" i="34"/>
  <c r="AC528" i="34"/>
  <c r="P529" i="34"/>
  <c r="T529" i="34"/>
  <c r="U529" i="34"/>
  <c r="V529" i="34"/>
  <c r="W529" i="34"/>
  <c r="Y529" i="34"/>
  <c r="AB529" i="34"/>
  <c r="AC529" i="34"/>
  <c r="AD529" i="34"/>
  <c r="P530" i="34"/>
  <c r="T530" i="34"/>
  <c r="U530" i="34"/>
  <c r="V530" i="34"/>
  <c r="W530" i="34"/>
  <c r="Y530" i="34"/>
  <c r="AB530" i="34"/>
  <c r="AC530" i="34"/>
  <c r="P531" i="34"/>
  <c r="T531" i="34"/>
  <c r="U531" i="34"/>
  <c r="V531" i="34"/>
  <c r="W531" i="34"/>
  <c r="Y531" i="34"/>
  <c r="AB531" i="34"/>
  <c r="AC531" i="34"/>
  <c r="AD531" i="34"/>
  <c r="P532" i="34"/>
  <c r="T532" i="34"/>
  <c r="U532" i="34"/>
  <c r="V532" i="34"/>
  <c r="W532" i="34"/>
  <c r="Y532" i="34"/>
  <c r="AB532" i="34"/>
  <c r="AC532" i="34"/>
  <c r="P533" i="34"/>
  <c r="T533" i="34"/>
  <c r="U533" i="34"/>
  <c r="V533" i="34"/>
  <c r="W533" i="34"/>
  <c r="Y533" i="34"/>
  <c r="AB533" i="34"/>
  <c r="AC533" i="34"/>
  <c r="P534" i="34"/>
  <c r="T534" i="34"/>
  <c r="U534" i="34"/>
  <c r="V534" i="34"/>
  <c r="W534" i="34"/>
  <c r="Y534" i="34"/>
  <c r="AB534" i="34"/>
  <c r="AC534" i="34"/>
  <c r="P535" i="34"/>
  <c r="T535" i="34"/>
  <c r="U535" i="34"/>
  <c r="V535" i="34"/>
  <c r="W535" i="34"/>
  <c r="Y535" i="34"/>
  <c r="AB535" i="34"/>
  <c r="AC535" i="34"/>
  <c r="P536" i="34"/>
  <c r="T536" i="34"/>
  <c r="U536" i="34"/>
  <c r="V536" i="34"/>
  <c r="W536" i="34"/>
  <c r="Y536" i="34"/>
  <c r="AB536" i="34"/>
  <c r="AC536" i="34"/>
  <c r="P537" i="34"/>
  <c r="T537" i="34"/>
  <c r="U537" i="34"/>
  <c r="V537" i="34"/>
  <c r="W537" i="34"/>
  <c r="Y537" i="34"/>
  <c r="AB537" i="34"/>
  <c r="AC537" i="34"/>
  <c r="P538" i="34"/>
  <c r="T538" i="34"/>
  <c r="U538" i="34"/>
  <c r="V538" i="34"/>
  <c r="W538" i="34"/>
  <c r="Y538" i="34"/>
  <c r="AB538" i="34"/>
  <c r="AC538" i="34"/>
  <c r="P539" i="34"/>
  <c r="T539" i="34"/>
  <c r="U539" i="34"/>
  <c r="V539" i="34"/>
  <c r="W539" i="34"/>
  <c r="Y539" i="34"/>
  <c r="AB539" i="34"/>
  <c r="AC539" i="34"/>
  <c r="P540" i="34"/>
  <c r="T540" i="34"/>
  <c r="U540" i="34"/>
  <c r="V540" i="34"/>
  <c r="W540" i="34"/>
  <c r="Y540" i="34"/>
  <c r="AB540" i="34"/>
  <c r="AC540" i="34"/>
  <c r="P541" i="34"/>
  <c r="T541" i="34"/>
  <c r="U541" i="34"/>
  <c r="V541" i="34"/>
  <c r="W541" i="34"/>
  <c r="Y541" i="34"/>
  <c r="AB541" i="34"/>
  <c r="AC541" i="34"/>
  <c r="P542" i="34"/>
  <c r="T542" i="34"/>
  <c r="U542" i="34"/>
  <c r="V542" i="34"/>
  <c r="W542" i="34"/>
  <c r="Y542" i="34"/>
  <c r="AB542" i="34"/>
  <c r="AC542" i="34"/>
  <c r="P543" i="34"/>
  <c r="T543" i="34"/>
  <c r="U543" i="34"/>
  <c r="V543" i="34"/>
  <c r="W543" i="34"/>
  <c r="Y543" i="34"/>
  <c r="AB543" i="34"/>
  <c r="AC543" i="34"/>
  <c r="P544" i="34"/>
  <c r="T544" i="34"/>
  <c r="U544" i="34"/>
  <c r="V544" i="34"/>
  <c r="W544" i="34"/>
  <c r="Y544" i="34"/>
  <c r="AB544" i="34"/>
  <c r="AC544" i="34"/>
  <c r="P545" i="34"/>
  <c r="T545" i="34"/>
  <c r="U545" i="34"/>
  <c r="V545" i="34"/>
  <c r="W545" i="34"/>
  <c r="Y545" i="34"/>
  <c r="AB545" i="34"/>
  <c r="AC545" i="34"/>
  <c r="P546" i="34"/>
  <c r="T546" i="34"/>
  <c r="U546" i="34"/>
  <c r="V546" i="34"/>
  <c r="W546" i="34"/>
  <c r="Y546" i="34"/>
  <c r="AB546" i="34"/>
  <c r="AC546" i="34"/>
  <c r="P547" i="34"/>
  <c r="T547" i="34"/>
  <c r="U547" i="34"/>
  <c r="V547" i="34"/>
  <c r="W547" i="34"/>
  <c r="Y547" i="34"/>
  <c r="AB547" i="34"/>
  <c r="AC547" i="34"/>
  <c r="P548" i="34"/>
  <c r="T548" i="34"/>
  <c r="U548" i="34"/>
  <c r="V548" i="34"/>
  <c r="W548" i="34"/>
  <c r="Y548" i="34"/>
  <c r="AB548" i="34"/>
  <c r="AC548" i="34"/>
  <c r="P549" i="34"/>
  <c r="T549" i="34"/>
  <c r="U549" i="34"/>
  <c r="V549" i="34"/>
  <c r="W549" i="34"/>
  <c r="Y549" i="34"/>
  <c r="AB549" i="34"/>
  <c r="AC549" i="34"/>
  <c r="P550" i="34"/>
  <c r="T550" i="34"/>
  <c r="U550" i="34"/>
  <c r="V550" i="34"/>
  <c r="W550" i="34"/>
  <c r="Y550" i="34"/>
  <c r="AB550" i="34"/>
  <c r="AC550" i="34"/>
  <c r="P551" i="34"/>
  <c r="T551" i="34"/>
  <c r="U551" i="34"/>
  <c r="V551" i="34"/>
  <c r="W551" i="34"/>
  <c r="Y551" i="34"/>
  <c r="AB551" i="34"/>
  <c r="AC551" i="34"/>
  <c r="P552" i="34"/>
  <c r="T552" i="34"/>
  <c r="U552" i="34"/>
  <c r="V552" i="34"/>
  <c r="W552" i="34"/>
  <c r="Y552" i="34"/>
  <c r="AB552" i="34"/>
  <c r="AC552" i="34"/>
  <c r="P553" i="34"/>
  <c r="T553" i="34"/>
  <c r="U553" i="34"/>
  <c r="V553" i="34"/>
  <c r="W553" i="34"/>
  <c r="Y553" i="34"/>
  <c r="AB553" i="34"/>
  <c r="AC553" i="34"/>
  <c r="P554" i="34"/>
  <c r="T554" i="34"/>
  <c r="U554" i="34"/>
  <c r="V554" i="34"/>
  <c r="W554" i="34"/>
  <c r="Y554" i="34"/>
  <c r="AB554" i="34"/>
  <c r="AC554" i="34"/>
  <c r="AD554" i="34"/>
  <c r="P555" i="34"/>
  <c r="T555" i="34"/>
  <c r="U555" i="34"/>
  <c r="V555" i="34"/>
  <c r="W555" i="34"/>
  <c r="Y555" i="34"/>
  <c r="AB555" i="34"/>
  <c r="AC555" i="34"/>
  <c r="AD555" i="34"/>
  <c r="P556" i="34"/>
  <c r="T556" i="34"/>
  <c r="U556" i="34"/>
  <c r="V556" i="34"/>
  <c r="W556" i="34"/>
  <c r="Y556" i="34"/>
  <c r="AB556" i="34"/>
  <c r="AC556" i="34"/>
  <c r="AD556" i="34"/>
  <c r="P557" i="34"/>
  <c r="T557" i="34"/>
  <c r="U557" i="34"/>
  <c r="V557" i="34"/>
  <c r="W557" i="34"/>
  <c r="Y557" i="34"/>
  <c r="AB557" i="34"/>
  <c r="AC557" i="34"/>
  <c r="AD557" i="34"/>
  <c r="P558" i="34"/>
  <c r="T558" i="34"/>
  <c r="U558" i="34"/>
  <c r="V558" i="34"/>
  <c r="W558" i="34"/>
  <c r="Y558" i="34"/>
  <c r="AB558" i="34"/>
  <c r="AC558" i="34"/>
  <c r="AD558" i="34"/>
  <c r="P559" i="34"/>
  <c r="T559" i="34"/>
  <c r="U559" i="34"/>
  <c r="V559" i="34"/>
  <c r="W559" i="34"/>
  <c r="Y559" i="34"/>
  <c r="AB559" i="34"/>
  <c r="AC559" i="34"/>
  <c r="AD559" i="34"/>
  <c r="P560" i="34"/>
  <c r="T560" i="34"/>
  <c r="U560" i="34"/>
  <c r="V560" i="34"/>
  <c r="W560" i="34"/>
  <c r="Y560" i="34"/>
  <c r="AB560" i="34"/>
  <c r="AC560" i="34"/>
  <c r="AD560" i="34"/>
  <c r="P561" i="34"/>
  <c r="T561" i="34"/>
  <c r="U561" i="34"/>
  <c r="V561" i="34"/>
  <c r="W561" i="34"/>
  <c r="Y561" i="34"/>
  <c r="AB561" i="34"/>
  <c r="AC561" i="34"/>
  <c r="AD561" i="34"/>
  <c r="P562" i="34"/>
  <c r="T562" i="34"/>
  <c r="U562" i="34"/>
  <c r="V562" i="34"/>
  <c r="W562" i="34"/>
  <c r="Y562" i="34"/>
  <c r="AB562" i="34"/>
  <c r="AC562" i="34"/>
  <c r="AD562" i="34"/>
  <c r="P563" i="34"/>
  <c r="T563" i="34"/>
  <c r="U563" i="34"/>
  <c r="V563" i="34"/>
  <c r="W563" i="34"/>
  <c r="Y563" i="34"/>
  <c r="AB563" i="34"/>
  <c r="AC563" i="34"/>
  <c r="AD563" i="34"/>
  <c r="P564" i="34"/>
  <c r="T564" i="34"/>
  <c r="U564" i="34"/>
  <c r="V564" i="34"/>
  <c r="W564" i="34"/>
  <c r="Y564" i="34"/>
  <c r="AB564" i="34"/>
  <c r="AC564" i="34"/>
  <c r="AD564" i="34"/>
  <c r="P565" i="34"/>
  <c r="T565" i="34"/>
  <c r="U565" i="34"/>
  <c r="V565" i="34"/>
  <c r="W565" i="34"/>
  <c r="Y565" i="34"/>
  <c r="AB565" i="34"/>
  <c r="AC565" i="34"/>
  <c r="AD565" i="34"/>
  <c r="P568" i="34"/>
  <c r="T568" i="34"/>
  <c r="U568" i="34"/>
  <c r="V568" i="34"/>
  <c r="W568" i="34"/>
  <c r="Y568" i="34"/>
  <c r="AB568" i="34"/>
  <c r="AC568" i="34"/>
  <c r="AD568" i="34"/>
  <c r="P569" i="34"/>
  <c r="T569" i="34"/>
  <c r="U569" i="34"/>
  <c r="V569" i="34"/>
  <c r="W569" i="34"/>
  <c r="Y569" i="34"/>
  <c r="AB569" i="34"/>
  <c r="AC569" i="34"/>
  <c r="AD569" i="34"/>
  <c r="P570" i="34"/>
  <c r="T570" i="34"/>
  <c r="U570" i="34"/>
  <c r="V570" i="34"/>
  <c r="W570" i="34"/>
  <c r="Y570" i="34"/>
  <c r="AB570" i="34"/>
  <c r="AC570" i="34"/>
  <c r="AD570" i="34"/>
  <c r="P571" i="34"/>
  <c r="T571" i="34"/>
  <c r="U571" i="34"/>
  <c r="V571" i="34"/>
  <c r="W571" i="34"/>
  <c r="Y571" i="34"/>
  <c r="AB571" i="34"/>
  <c r="AC571" i="34"/>
  <c r="AD571" i="34"/>
  <c r="P572" i="34"/>
  <c r="T572" i="34"/>
  <c r="U572" i="34"/>
  <c r="V572" i="34"/>
  <c r="W572" i="34"/>
  <c r="Y572" i="34"/>
  <c r="AB572" i="34"/>
  <c r="AC572" i="34"/>
  <c r="AD572" i="34"/>
  <c r="P573" i="34"/>
  <c r="T573" i="34"/>
  <c r="U573" i="34"/>
  <c r="V573" i="34"/>
  <c r="W573" i="34"/>
  <c r="Y573" i="34"/>
  <c r="AB573" i="34"/>
  <c r="AC573" i="34"/>
  <c r="AD573" i="34"/>
  <c r="P575" i="34"/>
  <c r="T575" i="34"/>
  <c r="U575" i="34"/>
  <c r="V575" i="34"/>
  <c r="W575" i="34"/>
  <c r="Y575" i="34"/>
  <c r="AB575" i="34"/>
  <c r="AC575" i="34"/>
  <c r="AD575" i="34"/>
  <c r="P576" i="34"/>
  <c r="T576" i="34"/>
  <c r="U576" i="34"/>
  <c r="V576" i="34"/>
  <c r="W576" i="34"/>
  <c r="Y576" i="34"/>
  <c r="AB576" i="34"/>
  <c r="AC576" i="34"/>
  <c r="AD576" i="34"/>
  <c r="P577" i="34"/>
  <c r="T577" i="34"/>
  <c r="U577" i="34"/>
  <c r="V577" i="34"/>
  <c r="W577" i="34"/>
  <c r="Y577" i="34"/>
  <c r="AB577" i="34"/>
  <c r="AC577" i="34"/>
  <c r="AD577" i="34"/>
  <c r="P578" i="34"/>
  <c r="T578" i="34"/>
  <c r="U578" i="34"/>
  <c r="V578" i="34"/>
  <c r="W578" i="34"/>
  <c r="Y578" i="34"/>
  <c r="AB578" i="34"/>
  <c r="AC578" i="34"/>
  <c r="AD578" i="34"/>
  <c r="P579" i="34"/>
  <c r="T579" i="34"/>
  <c r="U579" i="34"/>
  <c r="V579" i="34"/>
  <c r="W579" i="34"/>
  <c r="Y579" i="34"/>
  <c r="AB579" i="34"/>
  <c r="AC579" i="34"/>
  <c r="AD579" i="34"/>
  <c r="P581" i="34"/>
  <c r="T581" i="34"/>
  <c r="U581" i="34"/>
  <c r="V581" i="34"/>
  <c r="W581" i="34"/>
  <c r="Y581" i="34"/>
  <c r="AB581" i="34"/>
  <c r="AC581" i="34"/>
  <c r="AD581" i="34"/>
  <c r="P582" i="34"/>
  <c r="T582" i="34"/>
  <c r="U582" i="34"/>
  <c r="V582" i="34"/>
  <c r="W582" i="34"/>
  <c r="Y582" i="34"/>
  <c r="AB582" i="34"/>
  <c r="AC582" i="34"/>
  <c r="AD582" i="34"/>
  <c r="P583" i="34"/>
  <c r="T583" i="34"/>
  <c r="U583" i="34"/>
  <c r="V583" i="34"/>
  <c r="W583" i="34"/>
  <c r="Y583" i="34"/>
  <c r="AB583" i="34"/>
  <c r="AC583" i="34"/>
  <c r="AD583" i="34"/>
  <c r="P584" i="34"/>
  <c r="T584" i="34"/>
  <c r="U584" i="34"/>
  <c r="V584" i="34"/>
  <c r="W584" i="34"/>
  <c r="Y584" i="34"/>
  <c r="AB584" i="34"/>
  <c r="AC584" i="34"/>
  <c r="AD584" i="34"/>
  <c r="P585" i="34"/>
  <c r="T585" i="34"/>
  <c r="U585" i="34"/>
  <c r="V585" i="34"/>
  <c r="W585" i="34"/>
  <c r="Y585" i="34"/>
  <c r="AB585" i="34"/>
  <c r="AC585" i="34"/>
  <c r="AD585" i="34"/>
  <c r="P587" i="34"/>
  <c r="T587" i="34"/>
  <c r="U587" i="34"/>
  <c r="V587" i="34"/>
  <c r="W587" i="34"/>
  <c r="Y587" i="34"/>
  <c r="AB587" i="34"/>
  <c r="AC587" i="34"/>
  <c r="AD587" i="34"/>
  <c r="P588" i="34"/>
  <c r="T588" i="34"/>
  <c r="U588" i="34"/>
  <c r="V588" i="34"/>
  <c r="W588" i="34"/>
  <c r="Y588" i="34"/>
  <c r="AB588" i="34"/>
  <c r="AC588" i="34"/>
  <c r="AD588" i="34"/>
  <c r="P589" i="34"/>
  <c r="T589" i="34"/>
  <c r="U589" i="34"/>
  <c r="V589" i="34"/>
  <c r="W589" i="34"/>
  <c r="Y589" i="34"/>
  <c r="AB589" i="34"/>
  <c r="AC589" i="34"/>
  <c r="AD589" i="34"/>
  <c r="P590" i="34"/>
  <c r="T590" i="34"/>
  <c r="U590" i="34"/>
  <c r="V590" i="34"/>
  <c r="W590" i="34"/>
  <c r="Y590" i="34"/>
  <c r="AB590" i="34"/>
  <c r="AC590" i="34"/>
  <c r="AD590" i="34"/>
  <c r="P592" i="34"/>
  <c r="T592" i="34"/>
  <c r="U592" i="34"/>
  <c r="V592" i="34"/>
  <c r="W592" i="34"/>
  <c r="Y592" i="34"/>
  <c r="AB592" i="34"/>
  <c r="AC592" i="34"/>
  <c r="AD592" i="34"/>
  <c r="P593" i="34"/>
  <c r="T593" i="34"/>
  <c r="U593" i="34"/>
  <c r="V593" i="34"/>
  <c r="W593" i="34"/>
  <c r="Y593" i="34"/>
  <c r="AB593" i="34"/>
  <c r="AC593" i="34"/>
  <c r="AD593" i="34"/>
  <c r="P594" i="34"/>
  <c r="T594" i="34"/>
  <c r="U594" i="34"/>
  <c r="V594" i="34"/>
  <c r="W594" i="34"/>
  <c r="Y594" i="34"/>
  <c r="AB594" i="34"/>
  <c r="AC594" i="34"/>
  <c r="AD594" i="34"/>
  <c r="P595" i="34"/>
  <c r="T595" i="34"/>
  <c r="U595" i="34"/>
  <c r="V595" i="34"/>
  <c r="W595" i="34"/>
  <c r="Y595" i="34"/>
  <c r="AB595" i="34"/>
  <c r="AC595" i="34"/>
  <c r="AD595" i="34"/>
  <c r="P596" i="34"/>
  <c r="T596" i="34"/>
  <c r="U596" i="34"/>
  <c r="V596" i="34"/>
  <c r="W596" i="34"/>
  <c r="Y596" i="34"/>
  <c r="AB596" i="34"/>
  <c r="AC596" i="34"/>
  <c r="AD596" i="34"/>
  <c r="P597" i="34"/>
  <c r="T597" i="34"/>
  <c r="U597" i="34"/>
  <c r="V597" i="34"/>
  <c r="W597" i="34"/>
  <c r="Y597" i="34"/>
  <c r="AB597" i="34"/>
  <c r="AC597" i="34"/>
  <c r="AD597" i="34"/>
  <c r="P598" i="34"/>
  <c r="T598" i="34"/>
  <c r="U598" i="34"/>
  <c r="V598" i="34"/>
  <c r="W598" i="34"/>
  <c r="Y598" i="34"/>
  <c r="AB598" i="34"/>
  <c r="AC598" i="34"/>
  <c r="AD598" i="34"/>
  <c r="P599" i="34"/>
  <c r="T599" i="34"/>
  <c r="U599" i="34"/>
  <c r="V599" i="34"/>
  <c r="W599" i="34"/>
  <c r="Y599" i="34"/>
  <c r="AB599" i="34"/>
  <c r="AC599" i="34"/>
  <c r="AD599" i="34"/>
  <c r="P601" i="34"/>
  <c r="T601" i="34"/>
  <c r="U601" i="34"/>
  <c r="V601" i="34"/>
  <c r="W601" i="34"/>
  <c r="Y601" i="34"/>
  <c r="AB601" i="34"/>
  <c r="AC601" i="34"/>
  <c r="AD601" i="34"/>
  <c r="P602" i="34"/>
  <c r="T602" i="34"/>
  <c r="U602" i="34"/>
  <c r="V602" i="34"/>
  <c r="W602" i="34"/>
  <c r="Y602" i="34"/>
  <c r="AB602" i="34"/>
  <c r="AC602" i="34"/>
  <c r="AD602" i="34"/>
  <c r="P603" i="34"/>
  <c r="T603" i="34"/>
  <c r="U603" i="34"/>
  <c r="V603" i="34"/>
  <c r="W603" i="34"/>
  <c r="Y603" i="34"/>
  <c r="AB603" i="34"/>
  <c r="AC603" i="34"/>
  <c r="AD603" i="34"/>
  <c r="P604" i="34"/>
  <c r="T604" i="34"/>
  <c r="U604" i="34"/>
  <c r="V604" i="34"/>
  <c r="W604" i="34"/>
  <c r="Y604" i="34"/>
  <c r="AB604" i="34"/>
  <c r="AC604" i="34"/>
  <c r="AD604" i="34"/>
  <c r="P606" i="34"/>
  <c r="T606" i="34"/>
  <c r="U606" i="34"/>
  <c r="V606" i="34"/>
  <c r="W606" i="34"/>
  <c r="Y606" i="34"/>
  <c r="AB606" i="34"/>
  <c r="AC606" i="34"/>
  <c r="AD606" i="34"/>
  <c r="P607" i="34"/>
  <c r="T607" i="34"/>
  <c r="U607" i="34"/>
  <c r="V607" i="34"/>
  <c r="W607" i="34"/>
  <c r="Y607" i="34"/>
  <c r="AB607" i="34"/>
  <c r="AC607" i="34"/>
  <c r="AD607" i="34"/>
  <c r="P609" i="34"/>
  <c r="T609" i="34"/>
  <c r="U609" i="34"/>
  <c r="V609" i="34"/>
  <c r="W609" i="34"/>
  <c r="Y609" i="34"/>
  <c r="AB609" i="34"/>
  <c r="AC609" i="34"/>
  <c r="AD609" i="34"/>
  <c r="P610" i="34"/>
  <c r="T610" i="34"/>
  <c r="U610" i="34"/>
  <c r="V610" i="34"/>
  <c r="W610" i="34"/>
  <c r="Y610" i="34"/>
  <c r="AB610" i="34"/>
  <c r="AC610" i="34"/>
  <c r="AD610" i="34"/>
  <c r="P611" i="34"/>
  <c r="T611" i="34"/>
  <c r="U611" i="34"/>
  <c r="V611" i="34"/>
  <c r="W611" i="34"/>
  <c r="Y611" i="34"/>
  <c r="AB611" i="34"/>
  <c r="AC611" i="34"/>
  <c r="AD611" i="34"/>
  <c r="P612" i="34"/>
  <c r="T612" i="34"/>
  <c r="U612" i="34"/>
  <c r="V612" i="34"/>
  <c r="W612" i="34"/>
  <c r="Y612" i="34"/>
  <c r="AB612" i="34"/>
  <c r="AC612" i="34"/>
  <c r="AD612" i="34"/>
  <c r="P613" i="34"/>
  <c r="T613" i="34"/>
  <c r="U613" i="34"/>
  <c r="V613" i="34"/>
  <c r="W613" i="34"/>
  <c r="Y613" i="34"/>
  <c r="AB613" i="34"/>
  <c r="AC613" i="34"/>
  <c r="AD613" i="34"/>
  <c r="P614" i="34"/>
  <c r="T614" i="34"/>
  <c r="U614" i="34"/>
  <c r="V614" i="34"/>
  <c r="W614" i="34"/>
  <c r="Y614" i="34"/>
  <c r="AB614" i="34"/>
  <c r="AC614" i="34"/>
  <c r="AD614" i="34"/>
  <c r="P615" i="34"/>
  <c r="T615" i="34"/>
  <c r="U615" i="34"/>
  <c r="V615" i="34"/>
  <c r="W615" i="34"/>
  <c r="Y615" i="34"/>
  <c r="AB615" i="34"/>
  <c r="AC615" i="34"/>
  <c r="AD615" i="34"/>
  <c r="P616" i="34"/>
  <c r="T616" i="34"/>
  <c r="U616" i="34"/>
  <c r="V616" i="34"/>
  <c r="W616" i="34"/>
  <c r="Y616" i="34"/>
  <c r="AB616" i="34"/>
  <c r="AC616" i="34"/>
  <c r="AD616" i="34"/>
  <c r="P617" i="34"/>
  <c r="T617" i="34"/>
  <c r="U617" i="34"/>
  <c r="V617" i="34"/>
  <c r="W617" i="34"/>
  <c r="Y617" i="34"/>
  <c r="AB617" i="34"/>
  <c r="AC617" i="34"/>
  <c r="AD617" i="34"/>
  <c r="P618" i="34"/>
  <c r="T618" i="34"/>
  <c r="U618" i="34"/>
  <c r="V618" i="34"/>
  <c r="W618" i="34"/>
  <c r="Y618" i="34"/>
  <c r="AB618" i="34"/>
  <c r="AC618" i="34"/>
  <c r="AD618" i="34"/>
  <c r="P619" i="34"/>
  <c r="T619" i="34"/>
  <c r="U619" i="34"/>
  <c r="V619" i="34"/>
  <c r="W619" i="34"/>
  <c r="Y619" i="34"/>
  <c r="AB619" i="34"/>
  <c r="AC619" i="34"/>
  <c r="AD619" i="34"/>
  <c r="P620" i="34"/>
  <c r="T620" i="34"/>
  <c r="U620" i="34"/>
  <c r="V620" i="34"/>
  <c r="W620" i="34"/>
  <c r="Y620" i="34"/>
  <c r="AB620" i="34"/>
  <c r="AC620" i="34"/>
  <c r="AD620" i="34"/>
  <c r="P621" i="34"/>
  <c r="T621" i="34"/>
  <c r="U621" i="34"/>
  <c r="V621" i="34"/>
  <c r="W621" i="34"/>
  <c r="Y621" i="34"/>
  <c r="AB621" i="34"/>
  <c r="AC621" i="34"/>
  <c r="AD621" i="34"/>
  <c r="P622" i="34"/>
  <c r="T622" i="34"/>
  <c r="U622" i="34"/>
  <c r="V622" i="34"/>
  <c r="W622" i="34"/>
  <c r="Y622" i="34"/>
  <c r="AB622" i="34"/>
  <c r="AC622" i="34"/>
  <c r="AD622" i="34"/>
  <c r="P623" i="34"/>
  <c r="T623" i="34"/>
  <c r="U623" i="34"/>
  <c r="V623" i="34"/>
  <c r="W623" i="34"/>
  <c r="Y623" i="34"/>
  <c r="AB623" i="34"/>
  <c r="AC623" i="34"/>
  <c r="AD623" i="34"/>
  <c r="P624" i="34"/>
  <c r="T624" i="34"/>
  <c r="U624" i="34"/>
  <c r="V624" i="34"/>
  <c r="W624" i="34"/>
  <c r="Y624" i="34"/>
  <c r="AB624" i="34"/>
  <c r="AC624" i="34"/>
  <c r="AD624" i="34"/>
  <c r="P625" i="34"/>
  <c r="T625" i="34"/>
  <c r="U625" i="34"/>
  <c r="V625" i="34"/>
  <c r="W625" i="34"/>
  <c r="Y625" i="34"/>
  <c r="AB625" i="34"/>
  <c r="AC625" i="34"/>
  <c r="AD625" i="34"/>
  <c r="P626" i="34"/>
  <c r="T626" i="34"/>
  <c r="U626" i="34"/>
  <c r="V626" i="34"/>
  <c r="W626" i="34"/>
  <c r="Y626" i="34"/>
  <c r="AB626" i="34"/>
  <c r="AC626" i="34"/>
  <c r="AD626" i="34"/>
  <c r="P627" i="34"/>
  <c r="T627" i="34"/>
  <c r="U627" i="34"/>
  <c r="V627" i="34"/>
  <c r="W627" i="34"/>
  <c r="Y627" i="34"/>
  <c r="AB627" i="34"/>
  <c r="AC627" i="34"/>
  <c r="AD627" i="34"/>
  <c r="P628" i="34"/>
  <c r="T628" i="34"/>
  <c r="U628" i="34"/>
  <c r="V628" i="34"/>
  <c r="W628" i="34"/>
  <c r="Y628" i="34"/>
  <c r="AB628" i="34"/>
  <c r="AC628" i="34"/>
  <c r="AD628" i="34"/>
  <c r="P574" i="34"/>
  <c r="T574" i="34"/>
  <c r="U574" i="34"/>
  <c r="V574" i="34"/>
  <c r="W574" i="34"/>
  <c r="Y574" i="34"/>
  <c r="AB574" i="34"/>
  <c r="AC574" i="34"/>
  <c r="AD574" i="34"/>
  <c r="P580" i="34"/>
  <c r="T580" i="34"/>
  <c r="U580" i="34"/>
  <c r="V580" i="34"/>
  <c r="W580" i="34"/>
  <c r="Y580" i="34"/>
  <c r="AB580" i="34"/>
  <c r="AC580" i="34"/>
  <c r="AD580" i="34"/>
  <c r="P586" i="34"/>
  <c r="T586" i="34"/>
  <c r="U586" i="34"/>
  <c r="V586" i="34"/>
  <c r="W586" i="34"/>
  <c r="Y586" i="34"/>
  <c r="AB586" i="34"/>
  <c r="AC586" i="34"/>
  <c r="AD586" i="34"/>
  <c r="P591" i="34"/>
  <c r="T591" i="34"/>
  <c r="U591" i="34"/>
  <c r="V591" i="34"/>
  <c r="W591" i="34"/>
  <c r="Y591" i="34"/>
  <c r="AB591" i="34"/>
  <c r="AC591" i="34"/>
  <c r="AD591" i="34"/>
  <c r="P600" i="34"/>
  <c r="T600" i="34"/>
  <c r="U600" i="34"/>
  <c r="V600" i="34"/>
  <c r="W600" i="34"/>
  <c r="Y600" i="34"/>
  <c r="AB600" i="34"/>
  <c r="AC600" i="34"/>
  <c r="AD600" i="34"/>
  <c r="P605" i="34"/>
  <c r="T605" i="34"/>
  <c r="U605" i="34"/>
  <c r="V605" i="34"/>
  <c r="W605" i="34"/>
  <c r="Y605" i="34"/>
  <c r="AB605" i="34"/>
  <c r="AC605" i="34"/>
  <c r="AD605" i="34"/>
  <c r="P608" i="34"/>
  <c r="T608" i="34"/>
  <c r="U608" i="34"/>
  <c r="V608" i="34"/>
  <c r="W608" i="34"/>
  <c r="Y608" i="34"/>
  <c r="AB608" i="34"/>
  <c r="AC608" i="34"/>
  <c r="AD608" i="34"/>
  <c r="P629" i="34"/>
  <c r="T629" i="34"/>
  <c r="U629" i="34"/>
  <c r="V629" i="34"/>
  <c r="W629" i="34"/>
  <c r="Y629" i="34"/>
  <c r="AB629" i="34"/>
  <c r="AC629" i="34"/>
  <c r="AD629" i="34"/>
  <c r="P630" i="34"/>
  <c r="T630" i="34"/>
  <c r="U630" i="34"/>
  <c r="V630" i="34"/>
  <c r="W630" i="34"/>
  <c r="Y630" i="34"/>
  <c r="AB630" i="34"/>
  <c r="AC630" i="34"/>
  <c r="AD630" i="34"/>
  <c r="P631" i="34"/>
  <c r="T631" i="34"/>
  <c r="U631" i="34"/>
  <c r="V631" i="34"/>
  <c r="W631" i="34"/>
  <c r="Y631" i="34"/>
  <c r="AB631" i="34"/>
  <c r="AC631" i="34"/>
  <c r="AD631" i="34"/>
  <c r="P704" i="34"/>
  <c r="T704" i="34"/>
  <c r="U704" i="34"/>
  <c r="V704" i="34"/>
  <c r="W704" i="34"/>
  <c r="Y704" i="34"/>
  <c r="AB704" i="34"/>
  <c r="AC704" i="34"/>
  <c r="AD704" i="34"/>
  <c r="P693" i="34"/>
  <c r="T693" i="34"/>
  <c r="U693" i="34"/>
  <c r="V693" i="34"/>
  <c r="W693" i="34"/>
  <c r="Y693" i="34"/>
  <c r="AB693" i="34"/>
  <c r="AC693" i="34"/>
  <c r="AD693" i="34"/>
  <c r="P694" i="34"/>
  <c r="T694" i="34"/>
  <c r="U694" i="34"/>
  <c r="V694" i="34"/>
  <c r="W694" i="34"/>
  <c r="Y694" i="34"/>
  <c r="AB694" i="34"/>
  <c r="AC694" i="34"/>
  <c r="AD694" i="34"/>
  <c r="P695" i="34"/>
  <c r="T695" i="34"/>
  <c r="U695" i="34"/>
  <c r="V695" i="34"/>
  <c r="W695" i="34"/>
  <c r="Y695" i="34"/>
  <c r="AB695" i="34"/>
  <c r="AC695" i="34"/>
  <c r="AD695" i="34"/>
  <c r="P696" i="34"/>
  <c r="T696" i="34"/>
  <c r="U696" i="34"/>
  <c r="V696" i="34"/>
  <c r="W696" i="34"/>
  <c r="Y696" i="34"/>
  <c r="AB696" i="34"/>
  <c r="AC696" i="34"/>
  <c r="AD696" i="34"/>
  <c r="P635" i="34"/>
  <c r="T635" i="34"/>
  <c r="U635" i="34"/>
  <c r="V635" i="34"/>
  <c r="W635" i="34"/>
  <c r="Y635" i="34"/>
  <c r="AB635" i="34"/>
  <c r="AC635" i="34"/>
  <c r="AD635" i="34"/>
  <c r="P636" i="34"/>
  <c r="T636" i="34"/>
  <c r="U636" i="34"/>
  <c r="V636" i="34"/>
  <c r="W636" i="34"/>
  <c r="Y636" i="34"/>
  <c r="AB636" i="34"/>
  <c r="AC636" i="34"/>
  <c r="AD636" i="34"/>
  <c r="P637" i="34"/>
  <c r="T637" i="34"/>
  <c r="U637" i="34"/>
  <c r="V637" i="34"/>
  <c r="W637" i="34"/>
  <c r="Y637" i="34"/>
  <c r="AB637" i="34"/>
  <c r="AC637" i="34"/>
  <c r="AD637" i="34"/>
  <c r="P638" i="34"/>
  <c r="T638" i="34"/>
  <c r="U638" i="34"/>
  <c r="V638" i="34"/>
  <c r="W638" i="34"/>
  <c r="Y638" i="34"/>
  <c r="AB638" i="34"/>
  <c r="AC638" i="34"/>
  <c r="AD638" i="34"/>
  <c r="P639" i="34"/>
  <c r="T639" i="34"/>
  <c r="U639" i="34"/>
  <c r="V639" i="34"/>
  <c r="W639" i="34"/>
  <c r="Y639" i="34"/>
  <c r="AB639" i="34"/>
  <c r="AC639" i="34"/>
  <c r="AD639" i="34"/>
  <c r="P640" i="34"/>
  <c r="T640" i="34"/>
  <c r="U640" i="34"/>
  <c r="V640" i="34"/>
  <c r="W640" i="34"/>
  <c r="Y640" i="34"/>
  <c r="AB640" i="34"/>
  <c r="AC640" i="34"/>
  <c r="AD640" i="34"/>
  <c r="P641" i="34"/>
  <c r="T641" i="34"/>
  <c r="U641" i="34"/>
  <c r="V641" i="34"/>
  <c r="W641" i="34"/>
  <c r="Y641" i="34"/>
  <c r="AB641" i="34"/>
  <c r="AC641" i="34"/>
  <c r="AD641" i="34"/>
  <c r="P642" i="34"/>
  <c r="T642" i="34"/>
  <c r="U642" i="34"/>
  <c r="V642" i="34"/>
  <c r="W642" i="34"/>
  <c r="Y642" i="34"/>
  <c r="AB642" i="34"/>
  <c r="AC642" i="34"/>
  <c r="AD642" i="34"/>
  <c r="P643" i="34"/>
  <c r="T643" i="34"/>
  <c r="U643" i="34"/>
  <c r="V643" i="34"/>
  <c r="W643" i="34"/>
  <c r="Y643" i="34"/>
  <c r="AB643" i="34"/>
  <c r="AC643" i="34"/>
  <c r="AD643" i="34"/>
  <c r="P644" i="34"/>
  <c r="T644" i="34"/>
  <c r="U644" i="34"/>
  <c r="V644" i="34"/>
  <c r="W644" i="34"/>
  <c r="Y644" i="34"/>
  <c r="AB644" i="34"/>
  <c r="AC644" i="34"/>
  <c r="AD644" i="34"/>
  <c r="P645" i="34"/>
  <c r="T645" i="34"/>
  <c r="U645" i="34"/>
  <c r="V645" i="34"/>
  <c r="W645" i="34"/>
  <c r="Y645" i="34"/>
  <c r="AB645" i="34"/>
  <c r="AC645" i="34"/>
  <c r="AD645" i="34"/>
  <c r="P646" i="34"/>
  <c r="T646" i="34"/>
  <c r="U646" i="34"/>
  <c r="V646" i="34"/>
  <c r="W646" i="34"/>
  <c r="Y646" i="34"/>
  <c r="AB646" i="34"/>
  <c r="AC646" i="34"/>
  <c r="AD646" i="34"/>
  <c r="P647" i="34"/>
  <c r="T647" i="34"/>
  <c r="U647" i="34"/>
  <c r="V647" i="34"/>
  <c r="W647" i="34"/>
  <c r="Y647" i="34"/>
  <c r="AB647" i="34"/>
  <c r="AC647" i="34"/>
  <c r="AD647" i="34"/>
  <c r="P648" i="34"/>
  <c r="T648" i="34"/>
  <c r="U648" i="34"/>
  <c r="V648" i="34"/>
  <c r="W648" i="34"/>
  <c r="Y648" i="34"/>
  <c r="AB648" i="34"/>
  <c r="AC648" i="34"/>
  <c r="AD648" i="34"/>
  <c r="P649" i="34"/>
  <c r="T649" i="34"/>
  <c r="U649" i="34"/>
  <c r="V649" i="34"/>
  <c r="W649" i="34"/>
  <c r="Y649" i="34"/>
  <c r="AB649" i="34"/>
  <c r="AC649" i="34"/>
  <c r="AD649" i="34"/>
  <c r="P650" i="34"/>
  <c r="T650" i="34"/>
  <c r="U650" i="34"/>
  <c r="V650" i="34"/>
  <c r="W650" i="34"/>
  <c r="Y650" i="34"/>
  <c r="AB650" i="34"/>
  <c r="AC650" i="34"/>
  <c r="AD650" i="34"/>
  <c r="P651" i="34"/>
  <c r="T651" i="34"/>
  <c r="U651" i="34"/>
  <c r="V651" i="34"/>
  <c r="W651" i="34"/>
  <c r="Y651" i="34"/>
  <c r="AB651" i="34"/>
  <c r="AC651" i="34"/>
  <c r="AD651" i="34"/>
  <c r="P652" i="34"/>
  <c r="T652" i="34"/>
  <c r="U652" i="34"/>
  <c r="V652" i="34"/>
  <c r="W652" i="34"/>
  <c r="Y652" i="34"/>
  <c r="AB652" i="34"/>
  <c r="AC652" i="34"/>
  <c r="AD652" i="34"/>
  <c r="P653" i="34"/>
  <c r="T653" i="34"/>
  <c r="U653" i="34"/>
  <c r="V653" i="34"/>
  <c r="W653" i="34"/>
  <c r="Y653" i="34"/>
  <c r="AB653" i="34"/>
  <c r="AC653" i="34"/>
  <c r="AD653" i="34"/>
  <c r="P654" i="34"/>
  <c r="T654" i="34"/>
  <c r="U654" i="34"/>
  <c r="V654" i="34"/>
  <c r="W654" i="34"/>
  <c r="Y654" i="34"/>
  <c r="AB654" i="34"/>
  <c r="AC654" i="34"/>
  <c r="AD654" i="34"/>
  <c r="P655" i="34"/>
  <c r="T655" i="34"/>
  <c r="U655" i="34"/>
  <c r="V655" i="34"/>
  <c r="W655" i="34"/>
  <c r="Y655" i="34"/>
  <c r="AB655" i="34"/>
  <c r="AC655" i="34"/>
  <c r="AD655" i="34"/>
  <c r="P656" i="34"/>
  <c r="T656" i="34"/>
  <c r="U656" i="34"/>
  <c r="V656" i="34"/>
  <c r="W656" i="34"/>
  <c r="Y656" i="34"/>
  <c r="AB656" i="34"/>
  <c r="AC656" i="34"/>
  <c r="AD656" i="34"/>
  <c r="P657" i="34"/>
  <c r="T657" i="34"/>
  <c r="U657" i="34"/>
  <c r="V657" i="34"/>
  <c r="W657" i="34"/>
  <c r="Y657" i="34"/>
  <c r="AB657" i="34"/>
  <c r="AC657" i="34"/>
  <c r="AD657" i="34"/>
  <c r="P658" i="34"/>
  <c r="T658" i="34"/>
  <c r="U658" i="34"/>
  <c r="V658" i="34"/>
  <c r="W658" i="34"/>
  <c r="Y658" i="34"/>
  <c r="AB658" i="34"/>
  <c r="AC658" i="34"/>
  <c r="AD658" i="34"/>
  <c r="P659" i="34"/>
  <c r="T659" i="34"/>
  <c r="U659" i="34"/>
  <c r="V659" i="34"/>
  <c r="W659" i="34"/>
  <c r="Y659" i="34"/>
  <c r="AB659" i="34"/>
  <c r="AC659" i="34"/>
  <c r="AD659" i="34"/>
  <c r="P660" i="34"/>
  <c r="T660" i="34"/>
  <c r="U660" i="34"/>
  <c r="V660" i="34"/>
  <c r="W660" i="34"/>
  <c r="Y660" i="34"/>
  <c r="AB660" i="34"/>
  <c r="AC660" i="34"/>
  <c r="AD660" i="34"/>
  <c r="P661" i="34"/>
  <c r="T661" i="34"/>
  <c r="U661" i="34"/>
  <c r="V661" i="34"/>
  <c r="W661" i="34"/>
  <c r="Y661" i="34"/>
  <c r="AB661" i="34"/>
  <c r="AC661" i="34"/>
  <c r="AD661" i="34"/>
  <c r="P662" i="34"/>
  <c r="T662" i="34"/>
  <c r="U662" i="34"/>
  <c r="V662" i="34"/>
  <c r="W662" i="34"/>
  <c r="Y662" i="34"/>
  <c r="AB662" i="34"/>
  <c r="AC662" i="34"/>
  <c r="AD662" i="34"/>
  <c r="P663" i="34"/>
  <c r="T663" i="34"/>
  <c r="U663" i="34"/>
  <c r="V663" i="34"/>
  <c r="W663" i="34"/>
  <c r="Y663" i="34"/>
  <c r="AB663" i="34"/>
  <c r="AC663" i="34"/>
  <c r="AD663" i="34"/>
  <c r="P664" i="34"/>
  <c r="T664" i="34"/>
  <c r="U664" i="34"/>
  <c r="V664" i="34"/>
  <c r="W664" i="34"/>
  <c r="Y664" i="34"/>
  <c r="AB664" i="34"/>
  <c r="AC664" i="34"/>
  <c r="AD664" i="34"/>
  <c r="P665" i="34"/>
  <c r="T665" i="34"/>
  <c r="U665" i="34"/>
  <c r="V665" i="34"/>
  <c r="W665" i="34"/>
  <c r="Y665" i="34"/>
  <c r="AB665" i="34"/>
  <c r="AC665" i="34"/>
  <c r="AD665" i="34"/>
  <c r="P666" i="34"/>
  <c r="T666" i="34"/>
  <c r="U666" i="34"/>
  <c r="V666" i="34"/>
  <c r="W666" i="34"/>
  <c r="Y666" i="34"/>
  <c r="AB666" i="34"/>
  <c r="AC666" i="34"/>
  <c r="AD666" i="34"/>
  <c r="P667" i="34"/>
  <c r="T667" i="34"/>
  <c r="U667" i="34"/>
  <c r="V667" i="34"/>
  <c r="W667" i="34"/>
  <c r="Y667" i="34"/>
  <c r="AB667" i="34"/>
  <c r="AC667" i="34"/>
  <c r="AD667" i="34"/>
  <c r="P668" i="34"/>
  <c r="T668" i="34"/>
  <c r="U668" i="34"/>
  <c r="V668" i="34"/>
  <c r="W668" i="34"/>
  <c r="Y668" i="34"/>
  <c r="AB668" i="34"/>
  <c r="AC668" i="34"/>
  <c r="AD668" i="34"/>
  <c r="P669" i="34"/>
  <c r="T669" i="34"/>
  <c r="U669" i="34"/>
  <c r="V669" i="34"/>
  <c r="W669" i="34"/>
  <c r="Y669" i="34"/>
  <c r="AB669" i="34"/>
  <c r="AC669" i="34"/>
  <c r="AD669" i="34"/>
  <c r="P670" i="34"/>
  <c r="T670" i="34"/>
  <c r="U670" i="34"/>
  <c r="V670" i="34"/>
  <c r="W670" i="34"/>
  <c r="Y670" i="34"/>
  <c r="AB670" i="34"/>
  <c r="AC670" i="34"/>
  <c r="AD670" i="34"/>
  <c r="P671" i="34"/>
  <c r="T671" i="34"/>
  <c r="U671" i="34"/>
  <c r="V671" i="34"/>
  <c r="W671" i="34"/>
  <c r="Y671" i="34"/>
  <c r="AB671" i="34"/>
  <c r="AC671" i="34"/>
  <c r="AD671" i="34"/>
  <c r="P672" i="34"/>
  <c r="T672" i="34"/>
  <c r="U672" i="34"/>
  <c r="V672" i="34"/>
  <c r="W672" i="34"/>
  <c r="Y672" i="34"/>
  <c r="AB672" i="34"/>
  <c r="AC672" i="34"/>
  <c r="AD672" i="34"/>
  <c r="P676" i="34"/>
  <c r="T676" i="34"/>
  <c r="U676" i="34"/>
  <c r="V676" i="34"/>
  <c r="W676" i="34"/>
  <c r="Y676" i="34"/>
  <c r="AB676" i="34"/>
  <c r="AC676" i="34"/>
  <c r="AD676" i="34"/>
  <c r="P677" i="34"/>
  <c r="T677" i="34"/>
  <c r="U677" i="34"/>
  <c r="V677" i="34"/>
  <c r="W677" i="34"/>
  <c r="Y677" i="34"/>
  <c r="AB677" i="34"/>
  <c r="AC677" i="34"/>
  <c r="AD677" i="34"/>
  <c r="P678" i="34"/>
  <c r="T678" i="34"/>
  <c r="U678" i="34"/>
  <c r="V678" i="34"/>
  <c r="W678" i="34"/>
  <c r="Y678" i="34"/>
  <c r="AB678" i="34"/>
  <c r="AC678" i="34"/>
  <c r="AD678" i="34"/>
  <c r="P679" i="34"/>
  <c r="T679" i="34"/>
  <c r="U679" i="34"/>
  <c r="V679" i="34"/>
  <c r="W679" i="34"/>
  <c r="Y679" i="34"/>
  <c r="AB679" i="34"/>
  <c r="AC679" i="34"/>
  <c r="AD679" i="34"/>
  <c r="P680" i="34"/>
  <c r="T680" i="34"/>
  <c r="U680" i="34"/>
  <c r="V680" i="34"/>
  <c r="W680" i="34"/>
  <c r="Y680" i="34"/>
  <c r="AB680" i="34"/>
  <c r="AC680" i="34"/>
  <c r="AD680" i="34"/>
  <c r="P681" i="34"/>
  <c r="T681" i="34"/>
  <c r="U681" i="34"/>
  <c r="V681" i="34"/>
  <c r="W681" i="34"/>
  <c r="Y681" i="34"/>
  <c r="AB681" i="34"/>
  <c r="AC681" i="34"/>
  <c r="AD681" i="34"/>
  <c r="P682" i="34"/>
  <c r="T682" i="34"/>
  <c r="U682" i="34"/>
  <c r="V682" i="34"/>
  <c r="W682" i="34"/>
  <c r="Y682" i="34"/>
  <c r="AB682" i="34"/>
  <c r="AC682" i="34"/>
  <c r="AD682" i="34"/>
  <c r="P632" i="34"/>
  <c r="T632" i="34"/>
  <c r="U632" i="34"/>
  <c r="V632" i="34"/>
  <c r="W632" i="34"/>
  <c r="Y632" i="34"/>
  <c r="AB632" i="34"/>
  <c r="AC632" i="34"/>
  <c r="AD632" i="34"/>
  <c r="P633" i="34"/>
  <c r="T633" i="34"/>
  <c r="U633" i="34"/>
  <c r="V633" i="34"/>
  <c r="W633" i="34"/>
  <c r="Y633" i="34"/>
  <c r="AB633" i="34"/>
  <c r="AC633" i="34"/>
  <c r="AD633" i="34"/>
  <c r="P634" i="34"/>
  <c r="T634" i="34"/>
  <c r="U634" i="34"/>
  <c r="V634" i="34"/>
  <c r="W634" i="34"/>
  <c r="Y634" i="34"/>
  <c r="AB634" i="34"/>
  <c r="AC634" i="34"/>
  <c r="AD634" i="34"/>
  <c r="P673" i="34"/>
  <c r="T673" i="34"/>
  <c r="U673" i="34"/>
  <c r="V673" i="34"/>
  <c r="W673" i="34"/>
  <c r="Y673" i="34"/>
  <c r="AB673" i="34"/>
  <c r="AC673" i="34"/>
  <c r="AD673" i="34"/>
  <c r="P674" i="34"/>
  <c r="T674" i="34"/>
  <c r="U674" i="34"/>
  <c r="V674" i="34"/>
  <c r="W674" i="34"/>
  <c r="Y674" i="34"/>
  <c r="AB674" i="34"/>
  <c r="AC674" i="34"/>
  <c r="AD674" i="34"/>
  <c r="P675" i="34"/>
  <c r="T675" i="34"/>
  <c r="U675" i="34"/>
  <c r="V675" i="34"/>
  <c r="W675" i="34"/>
  <c r="Y675" i="34"/>
  <c r="AB675" i="34"/>
  <c r="AC675" i="34"/>
  <c r="AD675" i="34"/>
  <c r="P683" i="34"/>
  <c r="T683" i="34"/>
  <c r="U683" i="34"/>
  <c r="V683" i="34"/>
  <c r="W683" i="34"/>
  <c r="Y683" i="34"/>
  <c r="AB683" i="34"/>
  <c r="AC683" i="34"/>
  <c r="AD683" i="34"/>
  <c r="P684" i="34"/>
  <c r="T684" i="34"/>
  <c r="U684" i="34"/>
  <c r="V684" i="34"/>
  <c r="W684" i="34"/>
  <c r="Y684" i="34"/>
  <c r="AB684" i="34"/>
  <c r="AC684" i="34"/>
  <c r="AD684" i="34"/>
  <c r="P685" i="34"/>
  <c r="T685" i="34"/>
  <c r="U685" i="34"/>
  <c r="V685" i="34"/>
  <c r="W685" i="34"/>
  <c r="Y685" i="34"/>
  <c r="AB685" i="34"/>
  <c r="AC685" i="34"/>
  <c r="AD685" i="34"/>
  <c r="P686" i="34"/>
  <c r="T686" i="34"/>
  <c r="U686" i="34"/>
  <c r="V686" i="34"/>
  <c r="W686" i="34"/>
  <c r="Y686" i="34"/>
  <c r="AB686" i="34"/>
  <c r="AC686" i="34"/>
  <c r="AD686" i="34"/>
  <c r="P687" i="34"/>
  <c r="T687" i="34"/>
  <c r="U687" i="34"/>
  <c r="V687" i="34"/>
  <c r="W687" i="34"/>
  <c r="Y687" i="34"/>
  <c r="AB687" i="34"/>
  <c r="AC687" i="34"/>
  <c r="AD687" i="34"/>
  <c r="P688" i="34"/>
  <c r="T688" i="34"/>
  <c r="U688" i="34"/>
  <c r="V688" i="34"/>
  <c r="W688" i="34"/>
  <c r="Y688" i="34"/>
  <c r="AB688" i="34"/>
  <c r="AC688" i="34"/>
  <c r="AD688" i="34"/>
  <c r="P689" i="34"/>
  <c r="T689" i="34"/>
  <c r="U689" i="34"/>
  <c r="V689" i="34"/>
  <c r="W689" i="34"/>
  <c r="Y689" i="34"/>
  <c r="AB689" i="34"/>
  <c r="AC689" i="34"/>
  <c r="AD689" i="34"/>
  <c r="P690" i="34"/>
  <c r="T690" i="34"/>
  <c r="U690" i="34"/>
  <c r="V690" i="34"/>
  <c r="W690" i="34"/>
  <c r="Y690" i="34"/>
  <c r="AB690" i="34"/>
  <c r="AC690" i="34"/>
  <c r="AD690" i="34"/>
  <c r="P691" i="34"/>
  <c r="T691" i="34"/>
  <c r="U691" i="34"/>
  <c r="V691" i="34"/>
  <c r="W691" i="34"/>
  <c r="Y691" i="34"/>
  <c r="AB691" i="34"/>
  <c r="AC691" i="34"/>
  <c r="AD691" i="34"/>
  <c r="P692" i="34"/>
  <c r="T692" i="34"/>
  <c r="U692" i="34"/>
  <c r="V692" i="34"/>
  <c r="W692" i="34"/>
  <c r="Y692" i="34"/>
  <c r="AB692" i="34"/>
  <c r="AC692" i="34"/>
  <c r="AD692" i="34"/>
  <c r="P697" i="34"/>
  <c r="T697" i="34"/>
  <c r="U697" i="34"/>
  <c r="V697" i="34"/>
  <c r="W697" i="34"/>
  <c r="Y697" i="34"/>
  <c r="AB697" i="34"/>
  <c r="AC697" i="34"/>
  <c r="AD697" i="34"/>
  <c r="P698" i="34"/>
  <c r="T698" i="34"/>
  <c r="U698" i="34"/>
  <c r="V698" i="34"/>
  <c r="W698" i="34"/>
  <c r="Y698" i="34"/>
  <c r="AB698" i="34"/>
  <c r="AC698" i="34"/>
  <c r="AD698" i="34"/>
  <c r="P705" i="34"/>
  <c r="T705" i="34"/>
  <c r="U705" i="34"/>
  <c r="V705" i="34"/>
  <c r="W705" i="34"/>
  <c r="Y705" i="34"/>
  <c r="AB705" i="34"/>
  <c r="AC705" i="34"/>
  <c r="AD705" i="34"/>
  <c r="P706" i="34"/>
  <c r="T706" i="34"/>
  <c r="U706" i="34"/>
  <c r="V706" i="34"/>
  <c r="W706" i="34"/>
  <c r="Y706" i="34"/>
  <c r="AB706" i="34"/>
  <c r="AC706" i="34"/>
  <c r="AD706" i="34"/>
  <c r="P707" i="34"/>
  <c r="T707" i="34"/>
  <c r="U707" i="34"/>
  <c r="V707" i="34"/>
  <c r="W707" i="34"/>
  <c r="Y707" i="34"/>
  <c r="AB707" i="34"/>
  <c r="AC707" i="34"/>
  <c r="AD707" i="34"/>
  <c r="P708" i="34"/>
  <c r="T708" i="34"/>
  <c r="U708" i="34"/>
  <c r="V708" i="34"/>
  <c r="W708" i="34"/>
  <c r="Y708" i="34"/>
  <c r="AB708" i="34"/>
  <c r="AC708" i="34"/>
  <c r="P709" i="34"/>
  <c r="T709" i="34"/>
  <c r="U709" i="34"/>
  <c r="V709" i="34"/>
  <c r="W709" i="34"/>
  <c r="Y709" i="34"/>
  <c r="AB709" i="34"/>
  <c r="AC709" i="34"/>
  <c r="P710" i="34"/>
  <c r="T710" i="34"/>
  <c r="U710" i="34"/>
  <c r="V710" i="34"/>
  <c r="W710" i="34"/>
  <c r="Y710" i="34"/>
  <c r="AB710" i="34"/>
  <c r="AC710" i="34"/>
  <c r="P711" i="34"/>
  <c r="T711" i="34"/>
  <c r="U711" i="34"/>
  <c r="V711" i="34"/>
  <c r="W711" i="34"/>
  <c r="Y711" i="34"/>
  <c r="AB711" i="34"/>
  <c r="AC711" i="34"/>
  <c r="P712" i="34"/>
  <c r="T712" i="34"/>
  <c r="U712" i="34"/>
  <c r="V712" i="34"/>
  <c r="W712" i="34"/>
  <c r="Y712" i="34"/>
  <c r="AB712" i="34"/>
  <c r="AC712" i="34"/>
  <c r="P713" i="34"/>
  <c r="T713" i="34"/>
  <c r="U713" i="34"/>
  <c r="V713" i="34"/>
  <c r="W713" i="34"/>
  <c r="Y713" i="34"/>
  <c r="AB713" i="34"/>
  <c r="AC713" i="34"/>
  <c r="P714" i="34"/>
  <c r="T714" i="34"/>
  <c r="U714" i="34"/>
  <c r="V714" i="34"/>
  <c r="W714" i="34"/>
  <c r="Y714" i="34"/>
  <c r="AB714" i="34"/>
  <c r="AC714" i="34"/>
  <c r="P715" i="34"/>
  <c r="T715" i="34"/>
  <c r="U715" i="34"/>
  <c r="V715" i="34"/>
  <c r="W715" i="34"/>
  <c r="Y715" i="34"/>
  <c r="AB715" i="34"/>
  <c r="AC715" i="34"/>
  <c r="P716" i="34"/>
  <c r="T716" i="34"/>
  <c r="U716" i="34"/>
  <c r="V716" i="34"/>
  <c r="W716" i="34"/>
  <c r="Y716" i="34"/>
  <c r="AB716" i="34"/>
  <c r="AC716" i="34"/>
  <c r="P717" i="34"/>
  <c r="T717" i="34"/>
  <c r="U717" i="34"/>
  <c r="V717" i="34"/>
  <c r="W717" i="34"/>
  <c r="Y717" i="34"/>
  <c r="AB717" i="34"/>
  <c r="AC717" i="34"/>
  <c r="P718" i="34"/>
  <c r="T718" i="34"/>
  <c r="U718" i="34"/>
  <c r="V718" i="34"/>
  <c r="W718" i="34"/>
  <c r="Y718" i="34"/>
  <c r="AB718" i="34"/>
  <c r="AC718" i="34"/>
  <c r="P719" i="34"/>
  <c r="T719" i="34"/>
  <c r="U719" i="34"/>
  <c r="V719" i="34"/>
  <c r="W719" i="34"/>
  <c r="Y719" i="34"/>
  <c r="AB719" i="34"/>
  <c r="AC719" i="34"/>
  <c r="P720" i="34"/>
  <c r="T720" i="34"/>
  <c r="U720" i="34"/>
  <c r="V720" i="34"/>
  <c r="W720" i="34"/>
  <c r="Y720" i="34"/>
  <c r="AB720" i="34"/>
  <c r="AC720" i="34"/>
  <c r="P721" i="34"/>
  <c r="T721" i="34"/>
  <c r="U721" i="34"/>
  <c r="V721" i="34"/>
  <c r="W721" i="34"/>
  <c r="Y721" i="34"/>
  <c r="AB721" i="34"/>
  <c r="AC721" i="34"/>
  <c r="P722" i="34"/>
  <c r="T722" i="34"/>
  <c r="U722" i="34"/>
  <c r="V722" i="34"/>
  <c r="W722" i="34"/>
  <c r="Y722" i="34"/>
  <c r="AB722" i="34"/>
  <c r="AC722" i="34"/>
  <c r="P723" i="34"/>
  <c r="T723" i="34"/>
  <c r="U723" i="34"/>
  <c r="V723" i="34"/>
  <c r="W723" i="34"/>
  <c r="Y723" i="34"/>
  <c r="AB723" i="34"/>
  <c r="AC723" i="34"/>
  <c r="P724" i="34"/>
  <c r="T724" i="34"/>
  <c r="U724" i="34"/>
  <c r="V724" i="34"/>
  <c r="W724" i="34"/>
  <c r="Y724" i="34"/>
  <c r="AB724" i="34"/>
  <c r="AC724" i="34"/>
  <c r="P725" i="34"/>
  <c r="T725" i="34"/>
  <c r="U725" i="34"/>
  <c r="V725" i="34"/>
  <c r="W725" i="34"/>
  <c r="Y725" i="34"/>
  <c r="AB725" i="34"/>
  <c r="AC725" i="34"/>
  <c r="P726" i="34"/>
  <c r="T726" i="34"/>
  <c r="U726" i="34"/>
  <c r="V726" i="34"/>
  <c r="W726" i="34"/>
  <c r="Y726" i="34"/>
  <c r="AB726" i="34"/>
  <c r="AC726" i="34"/>
  <c r="P727" i="34"/>
  <c r="T727" i="34"/>
  <c r="U727" i="34"/>
  <c r="V727" i="34"/>
  <c r="W727" i="34"/>
  <c r="Y727" i="34"/>
  <c r="AB727" i="34"/>
  <c r="AC727" i="34"/>
  <c r="P728" i="34"/>
  <c r="T728" i="34"/>
  <c r="U728" i="34"/>
  <c r="V728" i="34"/>
  <c r="W728" i="34"/>
  <c r="Y728" i="34"/>
  <c r="AB728" i="34"/>
  <c r="AC728" i="34"/>
  <c r="P729" i="34"/>
  <c r="T729" i="34"/>
  <c r="U729" i="34"/>
  <c r="V729" i="34"/>
  <c r="W729" i="34"/>
  <c r="Y729" i="34"/>
  <c r="AB729" i="34"/>
  <c r="AC729" i="34"/>
  <c r="P730" i="34"/>
  <c r="T730" i="34"/>
  <c r="U730" i="34"/>
  <c r="V730" i="34"/>
  <c r="W730" i="34"/>
  <c r="Y730" i="34"/>
  <c r="AB730" i="34"/>
  <c r="AC730" i="34"/>
  <c r="P731" i="34"/>
  <c r="T731" i="34"/>
  <c r="U731" i="34"/>
  <c r="V731" i="34"/>
  <c r="W731" i="34"/>
  <c r="Y731" i="34"/>
  <c r="AB731" i="34"/>
  <c r="AC731" i="34"/>
  <c r="P732" i="34"/>
  <c r="T732" i="34"/>
  <c r="U732" i="34"/>
  <c r="V732" i="34"/>
  <c r="W732" i="34"/>
  <c r="Y732" i="34"/>
  <c r="AB732" i="34"/>
  <c r="AC732" i="34"/>
  <c r="P733" i="34"/>
  <c r="T733" i="34"/>
  <c r="U733" i="34"/>
  <c r="V733" i="34"/>
  <c r="W733" i="34"/>
  <c r="Y733" i="34"/>
  <c r="AB733" i="34"/>
  <c r="AC733" i="34"/>
  <c r="P734" i="34"/>
  <c r="T734" i="34"/>
  <c r="U734" i="34"/>
  <c r="V734" i="34"/>
  <c r="W734" i="34"/>
  <c r="Y734" i="34"/>
  <c r="AB734" i="34"/>
  <c r="AC734" i="34"/>
  <c r="P735" i="34"/>
  <c r="T735" i="34"/>
  <c r="U735" i="34"/>
  <c r="V735" i="34"/>
  <c r="W735" i="34"/>
  <c r="Y735" i="34"/>
  <c r="AB735" i="34"/>
  <c r="AC735" i="34"/>
  <c r="P736" i="34"/>
  <c r="T736" i="34"/>
  <c r="U736" i="34"/>
  <c r="V736" i="34"/>
  <c r="W736" i="34"/>
  <c r="Y736" i="34"/>
  <c r="AB736" i="34"/>
  <c r="AC736" i="34"/>
  <c r="P737" i="34"/>
  <c r="T737" i="34"/>
  <c r="U737" i="34"/>
  <c r="V737" i="34"/>
  <c r="W737" i="34"/>
  <c r="Y737" i="34"/>
  <c r="AB737" i="34"/>
  <c r="AC737" i="34"/>
  <c r="P738" i="34"/>
  <c r="T738" i="34"/>
  <c r="U738" i="34"/>
  <c r="V738" i="34"/>
  <c r="W738" i="34"/>
  <c r="Y738" i="34"/>
  <c r="AB738" i="34"/>
  <c r="AC738" i="34"/>
  <c r="P739" i="34"/>
  <c r="T739" i="34"/>
  <c r="U739" i="34"/>
  <c r="V739" i="34"/>
  <c r="W739" i="34"/>
  <c r="Y739" i="34"/>
  <c r="AB739" i="34"/>
  <c r="AC739" i="34"/>
  <c r="P740" i="34"/>
  <c r="T740" i="34"/>
  <c r="U740" i="34"/>
  <c r="V740" i="34"/>
  <c r="W740" i="34"/>
  <c r="Y740" i="34"/>
  <c r="AB740" i="34"/>
  <c r="AC740" i="34"/>
  <c r="P741" i="34"/>
  <c r="T741" i="34"/>
  <c r="U741" i="34"/>
  <c r="V741" i="34"/>
  <c r="W741" i="34"/>
  <c r="Y741" i="34"/>
  <c r="AB741" i="34"/>
  <c r="AC741" i="34"/>
  <c r="P742" i="34"/>
  <c r="T742" i="34"/>
  <c r="U742" i="34"/>
  <c r="V742" i="34"/>
  <c r="W742" i="34"/>
  <c r="Y742" i="34"/>
  <c r="AB742" i="34"/>
  <c r="AC742" i="34"/>
  <c r="P743" i="34"/>
  <c r="T743" i="34"/>
  <c r="U743" i="34"/>
  <c r="V743" i="34"/>
  <c r="W743" i="34"/>
  <c r="Y743" i="34"/>
  <c r="AB743" i="34"/>
  <c r="AC743" i="34"/>
  <c r="P744" i="34"/>
  <c r="T744" i="34"/>
  <c r="U744" i="34"/>
  <c r="V744" i="34"/>
  <c r="W744" i="34"/>
  <c r="Y744" i="34"/>
  <c r="AB744" i="34"/>
  <c r="AC744" i="34"/>
  <c r="P745" i="34"/>
  <c r="T745" i="34"/>
  <c r="U745" i="34"/>
  <c r="V745" i="34"/>
  <c r="W745" i="34"/>
  <c r="Y745" i="34"/>
  <c r="AB745" i="34"/>
  <c r="AC745" i="34"/>
  <c r="AD745" i="34"/>
  <c r="P746" i="34"/>
  <c r="T746" i="34"/>
  <c r="U746" i="34"/>
  <c r="V746" i="34"/>
  <c r="W746" i="34"/>
  <c r="Y746" i="34"/>
  <c r="AB746" i="34"/>
  <c r="AC746" i="34"/>
  <c r="AD746" i="34"/>
  <c r="P747" i="34"/>
  <c r="T747" i="34"/>
  <c r="U747" i="34"/>
  <c r="V747" i="34"/>
  <c r="W747" i="34"/>
  <c r="Y747" i="34"/>
  <c r="AB747" i="34"/>
  <c r="AC747" i="34"/>
  <c r="AD747" i="34"/>
  <c r="P748" i="34"/>
  <c r="T748" i="34"/>
  <c r="U748" i="34"/>
  <c r="V748" i="34"/>
  <c r="W748" i="34"/>
  <c r="Y748" i="34"/>
  <c r="AB748" i="34"/>
  <c r="AC748" i="34"/>
  <c r="AD748" i="34"/>
  <c r="P749" i="34"/>
  <c r="T749" i="34"/>
  <c r="U749" i="34"/>
  <c r="V749" i="34"/>
  <c r="W749" i="34"/>
  <c r="Y749" i="34"/>
  <c r="AB749" i="34"/>
  <c r="AC749" i="34"/>
  <c r="AD749" i="34"/>
  <c r="P750" i="34"/>
  <c r="T750" i="34"/>
  <c r="U750" i="34"/>
  <c r="V750" i="34"/>
  <c r="W750" i="34"/>
  <c r="Y750" i="34"/>
  <c r="AB750" i="34"/>
  <c r="AC750" i="34"/>
  <c r="AD750" i="34"/>
  <c r="P751" i="34"/>
  <c r="T751" i="34"/>
  <c r="U751" i="34"/>
  <c r="V751" i="34"/>
  <c r="W751" i="34"/>
  <c r="Y751" i="34"/>
  <c r="AB751" i="34"/>
  <c r="AC751" i="34"/>
  <c r="AD751" i="34"/>
  <c r="P752" i="34"/>
  <c r="T752" i="34"/>
  <c r="U752" i="34"/>
  <c r="V752" i="34"/>
  <c r="W752" i="34"/>
  <c r="Y752" i="34"/>
  <c r="AB752" i="34"/>
  <c r="AC752" i="34"/>
  <c r="AD752" i="34"/>
  <c r="P753" i="34"/>
  <c r="T753" i="34"/>
  <c r="U753" i="34"/>
  <c r="V753" i="34"/>
  <c r="W753" i="34"/>
  <c r="Y753" i="34"/>
  <c r="AB753" i="34"/>
  <c r="AC753" i="34"/>
  <c r="AD753" i="34"/>
  <c r="P754" i="34"/>
  <c r="T754" i="34"/>
  <c r="U754" i="34"/>
  <c r="V754" i="34"/>
  <c r="W754" i="34"/>
  <c r="Y754" i="34"/>
  <c r="AB754" i="34"/>
  <c r="AC754" i="34"/>
  <c r="AD754" i="34"/>
  <c r="P755" i="34"/>
  <c r="T755" i="34"/>
  <c r="U755" i="34"/>
  <c r="V755" i="34"/>
  <c r="W755" i="34"/>
  <c r="Y755" i="34"/>
  <c r="AB755" i="34"/>
  <c r="AC755" i="34"/>
  <c r="AD755" i="34"/>
  <c r="P756" i="34"/>
  <c r="T756" i="34"/>
  <c r="U756" i="34"/>
  <c r="V756" i="34"/>
  <c r="W756" i="34"/>
  <c r="Y756" i="34"/>
  <c r="AB756" i="34"/>
  <c r="AC756" i="34"/>
  <c r="AD756" i="34"/>
  <c r="P757" i="34"/>
  <c r="T757" i="34"/>
  <c r="U757" i="34"/>
  <c r="V757" i="34"/>
  <c r="W757" i="34"/>
  <c r="Y757" i="34"/>
  <c r="AB757" i="34"/>
  <c r="AC757" i="34"/>
  <c r="AD757" i="34"/>
  <c r="P758" i="34"/>
  <c r="T758" i="34"/>
  <c r="U758" i="34"/>
  <c r="V758" i="34"/>
  <c r="W758" i="34"/>
  <c r="Y758" i="34"/>
  <c r="AB758" i="34"/>
  <c r="AC758" i="34"/>
  <c r="AD758" i="34"/>
  <c r="P759" i="34"/>
  <c r="T759" i="34"/>
  <c r="U759" i="34"/>
  <c r="V759" i="34"/>
  <c r="W759" i="34"/>
  <c r="Y759" i="34"/>
  <c r="AB759" i="34"/>
  <c r="AC759" i="34"/>
  <c r="AD759" i="34"/>
  <c r="P760" i="34"/>
  <c r="T760" i="34"/>
  <c r="U760" i="34"/>
  <c r="V760" i="34"/>
  <c r="W760" i="34"/>
  <c r="Y760" i="34"/>
  <c r="AB760" i="34"/>
  <c r="AC760" i="34"/>
  <c r="AD760" i="34"/>
  <c r="P761" i="34"/>
  <c r="T761" i="34"/>
  <c r="U761" i="34"/>
  <c r="V761" i="34"/>
  <c r="W761" i="34"/>
  <c r="Y761" i="34"/>
  <c r="AB761" i="34"/>
  <c r="AC761" i="34"/>
  <c r="AD761" i="34"/>
  <c r="P762" i="34"/>
  <c r="T762" i="34"/>
  <c r="U762" i="34"/>
  <c r="V762" i="34"/>
  <c r="W762" i="34"/>
  <c r="Y762" i="34"/>
  <c r="AB762" i="34"/>
  <c r="AC762" i="34"/>
  <c r="AD762" i="34"/>
  <c r="P763" i="34"/>
  <c r="T763" i="34"/>
  <c r="U763" i="34"/>
  <c r="V763" i="34"/>
  <c r="W763" i="34"/>
  <c r="Y763" i="34"/>
  <c r="AB763" i="34"/>
  <c r="AC763" i="34"/>
  <c r="AD763" i="34"/>
  <c r="P764" i="34"/>
  <c r="T764" i="34"/>
  <c r="U764" i="34"/>
  <c r="V764" i="34"/>
  <c r="W764" i="34"/>
  <c r="Y764" i="34"/>
  <c r="AB764" i="34"/>
  <c r="AC764" i="34"/>
  <c r="AD764" i="34"/>
  <c r="P765" i="34"/>
  <c r="T765" i="34"/>
  <c r="U765" i="34"/>
  <c r="V765" i="34"/>
  <c r="W765" i="34"/>
  <c r="Y765" i="34"/>
  <c r="AB765" i="34"/>
  <c r="AC765" i="34"/>
  <c r="AD765" i="34"/>
  <c r="P766" i="34"/>
  <c r="T766" i="34"/>
  <c r="U766" i="34"/>
  <c r="V766" i="34"/>
  <c r="W766" i="34"/>
  <c r="Y766" i="34"/>
  <c r="AB766" i="34"/>
  <c r="AC766" i="34"/>
  <c r="AD766" i="34"/>
  <c r="P767" i="34"/>
  <c r="T767" i="34"/>
  <c r="U767" i="34"/>
  <c r="V767" i="34"/>
  <c r="W767" i="34"/>
  <c r="Y767" i="34"/>
  <c r="AB767" i="34"/>
  <c r="AC767" i="34"/>
  <c r="AD767" i="34"/>
  <c r="P768" i="34"/>
  <c r="T768" i="34"/>
  <c r="U768" i="34"/>
  <c r="V768" i="34"/>
  <c r="W768" i="34"/>
  <c r="Y768" i="34"/>
  <c r="AB768" i="34"/>
  <c r="AC768" i="34"/>
  <c r="AD768" i="34"/>
  <c r="P769" i="34"/>
  <c r="T769" i="34"/>
  <c r="U769" i="34"/>
  <c r="V769" i="34"/>
  <c r="W769" i="34"/>
  <c r="Y769" i="34"/>
  <c r="AB769" i="34"/>
  <c r="AC769" i="34"/>
  <c r="AD769" i="34"/>
  <c r="P770" i="34"/>
  <c r="T770" i="34"/>
  <c r="U770" i="34"/>
  <c r="V770" i="34"/>
  <c r="W770" i="34"/>
  <c r="Y770" i="34"/>
  <c r="AB770" i="34"/>
  <c r="AC770" i="34"/>
  <c r="AD770" i="34"/>
  <c r="P771" i="34"/>
  <c r="T771" i="34"/>
  <c r="U771" i="34"/>
  <c r="V771" i="34"/>
  <c r="W771" i="34"/>
  <c r="Y771" i="34"/>
  <c r="AB771" i="34"/>
  <c r="AC771" i="34"/>
  <c r="AD771" i="34"/>
  <c r="P772" i="34"/>
  <c r="T772" i="34"/>
  <c r="U772" i="34"/>
  <c r="V772" i="34"/>
  <c r="W772" i="34"/>
  <c r="Y772" i="34"/>
  <c r="AB772" i="34"/>
  <c r="AC772" i="34"/>
  <c r="AD772" i="34"/>
  <c r="P773" i="34"/>
  <c r="T773" i="34"/>
  <c r="U773" i="34"/>
  <c r="V773" i="34"/>
  <c r="W773" i="34"/>
  <c r="Y773" i="34"/>
  <c r="AB773" i="34"/>
  <c r="AC773" i="34"/>
  <c r="AD773" i="34"/>
  <c r="P774" i="34"/>
  <c r="T774" i="34"/>
  <c r="U774" i="34"/>
  <c r="V774" i="34"/>
  <c r="W774" i="34"/>
  <c r="Y774" i="34"/>
  <c r="AB774" i="34"/>
  <c r="AC774" i="34"/>
  <c r="AD774" i="34"/>
  <c r="P775" i="34"/>
  <c r="T775" i="34"/>
  <c r="U775" i="34"/>
  <c r="V775" i="34"/>
  <c r="W775" i="34"/>
  <c r="Y775" i="34"/>
  <c r="AB775" i="34"/>
  <c r="AC775" i="34"/>
  <c r="AD775" i="34"/>
  <c r="P776" i="34"/>
  <c r="T776" i="34"/>
  <c r="U776" i="34"/>
  <c r="V776" i="34"/>
  <c r="W776" i="34"/>
  <c r="Y776" i="34"/>
  <c r="AB776" i="34"/>
  <c r="AC776" i="34"/>
  <c r="AD776" i="34"/>
  <c r="P777" i="34"/>
  <c r="T777" i="34"/>
  <c r="U777" i="34"/>
  <c r="V777" i="34"/>
  <c r="W777" i="34"/>
  <c r="Y777" i="34"/>
  <c r="AB777" i="34"/>
  <c r="AC777" i="34"/>
  <c r="AD777" i="34"/>
  <c r="P778" i="34"/>
  <c r="T778" i="34"/>
  <c r="U778" i="34"/>
  <c r="V778" i="34"/>
  <c r="W778" i="34"/>
  <c r="Y778" i="34"/>
  <c r="AB778" i="34"/>
  <c r="AC778" i="34"/>
  <c r="AD778" i="34"/>
  <c r="P779" i="34"/>
  <c r="T779" i="34"/>
  <c r="U779" i="34"/>
  <c r="V779" i="34"/>
  <c r="W779" i="34"/>
  <c r="Y779" i="34"/>
  <c r="AB779" i="34"/>
  <c r="AC779" i="34"/>
  <c r="AD779" i="34"/>
  <c r="P780" i="34"/>
  <c r="T780" i="34"/>
  <c r="U780" i="34"/>
  <c r="V780" i="34"/>
  <c r="W780" i="34"/>
  <c r="Y780" i="34"/>
  <c r="AB780" i="34"/>
  <c r="AC780" i="34"/>
  <c r="AD780" i="34"/>
  <c r="P781" i="34"/>
  <c r="T781" i="34"/>
  <c r="U781" i="34"/>
  <c r="V781" i="34"/>
  <c r="W781" i="34"/>
  <c r="Y781" i="34"/>
  <c r="AB781" i="34"/>
  <c r="AC781" i="34"/>
  <c r="AD781" i="34"/>
  <c r="P782" i="34"/>
  <c r="T782" i="34"/>
  <c r="U782" i="34"/>
  <c r="V782" i="34"/>
  <c r="W782" i="34"/>
  <c r="Y782" i="34"/>
  <c r="AB782" i="34"/>
  <c r="AC782" i="34"/>
  <c r="AD782" i="34"/>
  <c r="P783" i="34"/>
  <c r="T783" i="34"/>
  <c r="U783" i="34"/>
  <c r="V783" i="34"/>
  <c r="W783" i="34"/>
  <c r="Y783" i="34"/>
  <c r="AB783" i="34"/>
  <c r="AC783" i="34"/>
  <c r="AD783" i="34"/>
  <c r="P784" i="34"/>
  <c r="T784" i="34"/>
  <c r="U784" i="34"/>
  <c r="V784" i="34"/>
  <c r="W784" i="34"/>
  <c r="Y784" i="34"/>
  <c r="AB784" i="34"/>
  <c r="AC784" i="34"/>
  <c r="AD784" i="34"/>
  <c r="P785" i="34"/>
  <c r="T785" i="34"/>
  <c r="U785" i="34"/>
  <c r="V785" i="34"/>
  <c r="W785" i="34"/>
  <c r="Y785" i="34"/>
  <c r="AB785" i="34"/>
  <c r="AC785" i="34"/>
  <c r="AD785" i="34"/>
  <c r="P786" i="34"/>
  <c r="T786" i="34"/>
  <c r="U786" i="34"/>
  <c r="V786" i="34"/>
  <c r="W786" i="34"/>
  <c r="Y786" i="34"/>
  <c r="AB786" i="34"/>
  <c r="AC786" i="34"/>
  <c r="AD786" i="34"/>
  <c r="P787" i="34"/>
  <c r="T787" i="34"/>
  <c r="U787" i="34"/>
  <c r="V787" i="34"/>
  <c r="W787" i="34"/>
  <c r="Y787" i="34"/>
  <c r="AB787" i="34"/>
  <c r="AC787" i="34"/>
  <c r="AD787" i="34"/>
  <c r="P788" i="34"/>
  <c r="T788" i="34"/>
  <c r="U788" i="34"/>
  <c r="V788" i="34"/>
  <c r="W788" i="34"/>
  <c r="Y788" i="34"/>
  <c r="AB788" i="34"/>
  <c r="AC788" i="34"/>
  <c r="AD788" i="34"/>
  <c r="P789" i="34"/>
  <c r="T789" i="34"/>
  <c r="U789" i="34"/>
  <c r="V789" i="34"/>
  <c r="W789" i="34"/>
  <c r="Y789" i="34"/>
  <c r="AB789" i="34"/>
  <c r="AC789" i="34"/>
  <c r="AD789" i="34"/>
  <c r="P790" i="34"/>
  <c r="T790" i="34"/>
  <c r="U790" i="34"/>
  <c r="V790" i="34"/>
  <c r="W790" i="34"/>
  <c r="Y790" i="34"/>
  <c r="AB790" i="34"/>
  <c r="AC790" i="34"/>
  <c r="AD790" i="34"/>
  <c r="P791" i="34"/>
  <c r="T791" i="34"/>
  <c r="U791" i="34"/>
  <c r="V791" i="34"/>
  <c r="W791" i="34"/>
  <c r="Y791" i="34"/>
  <c r="AB791" i="34"/>
  <c r="AC791" i="34"/>
  <c r="AD791" i="34"/>
  <c r="P792" i="34"/>
  <c r="T792" i="34"/>
  <c r="U792" i="34"/>
  <c r="V792" i="34"/>
  <c r="W792" i="34"/>
  <c r="Y792" i="34"/>
  <c r="AB792" i="34"/>
  <c r="AC792" i="34"/>
  <c r="AD792" i="34"/>
  <c r="P793" i="34"/>
  <c r="T793" i="34"/>
  <c r="U793" i="34"/>
  <c r="V793" i="34"/>
  <c r="W793" i="34"/>
  <c r="Y793" i="34"/>
  <c r="AB793" i="34"/>
  <c r="AC793" i="34"/>
  <c r="AD793" i="34"/>
  <c r="P794" i="34"/>
  <c r="T794" i="34"/>
  <c r="U794" i="34"/>
  <c r="V794" i="34"/>
  <c r="W794" i="34"/>
  <c r="Y794" i="34"/>
  <c r="AB794" i="34"/>
  <c r="AC794" i="34"/>
  <c r="AD794" i="34"/>
  <c r="P795" i="34"/>
  <c r="T795" i="34"/>
  <c r="U795" i="34"/>
  <c r="V795" i="34"/>
  <c r="W795" i="34"/>
  <c r="Y795" i="34"/>
  <c r="AB795" i="34"/>
  <c r="AC795" i="34"/>
  <c r="AD795" i="34"/>
  <c r="P796" i="34"/>
  <c r="T796" i="34"/>
  <c r="U796" i="34"/>
  <c r="V796" i="34"/>
  <c r="W796" i="34"/>
  <c r="Y796" i="34"/>
  <c r="AB796" i="34"/>
  <c r="AC796" i="34"/>
  <c r="AD796" i="34"/>
  <c r="P797" i="34"/>
  <c r="T797" i="34"/>
  <c r="U797" i="34"/>
  <c r="V797" i="34"/>
  <c r="W797" i="34"/>
  <c r="Y797" i="34"/>
  <c r="AB797" i="34"/>
  <c r="AC797" i="34"/>
  <c r="AD797" i="34"/>
  <c r="P798" i="34"/>
  <c r="T798" i="34"/>
  <c r="U798" i="34"/>
  <c r="V798" i="34"/>
  <c r="W798" i="34"/>
  <c r="Y798" i="34"/>
  <c r="AB798" i="34"/>
  <c r="AC798" i="34"/>
  <c r="AD798" i="34"/>
  <c r="P799" i="34"/>
  <c r="T799" i="34"/>
  <c r="U799" i="34"/>
  <c r="V799" i="34"/>
  <c r="W799" i="34"/>
  <c r="Y799" i="34"/>
  <c r="AB799" i="34"/>
  <c r="AC799" i="34"/>
  <c r="AD799" i="34"/>
  <c r="P800" i="34"/>
  <c r="T800" i="34"/>
  <c r="U800" i="34"/>
  <c r="V800" i="34"/>
  <c r="W800" i="34"/>
  <c r="Y800" i="34"/>
  <c r="AB800" i="34"/>
  <c r="AC800" i="34"/>
  <c r="AD800" i="34"/>
  <c r="P801" i="34"/>
  <c r="T801" i="34"/>
  <c r="U801" i="34"/>
  <c r="V801" i="34"/>
  <c r="W801" i="34"/>
  <c r="Y801" i="34"/>
  <c r="AB801" i="34"/>
  <c r="AC801" i="34"/>
  <c r="AD801" i="34"/>
  <c r="P802" i="34"/>
  <c r="T802" i="34"/>
  <c r="U802" i="34"/>
  <c r="V802" i="34"/>
  <c r="W802" i="34"/>
  <c r="Y802" i="34"/>
  <c r="AB802" i="34"/>
  <c r="AC802" i="34"/>
  <c r="AD802" i="34"/>
  <c r="P803" i="34"/>
  <c r="T803" i="34"/>
  <c r="U803" i="34"/>
  <c r="V803" i="34"/>
  <c r="W803" i="34"/>
  <c r="Y803" i="34"/>
  <c r="AB803" i="34"/>
  <c r="AC803" i="34"/>
  <c r="AD803" i="34"/>
  <c r="P804" i="34"/>
  <c r="T804" i="34"/>
  <c r="U804" i="34"/>
  <c r="V804" i="34"/>
  <c r="W804" i="34"/>
  <c r="Y804" i="34"/>
  <c r="AB804" i="34"/>
  <c r="AC804" i="34"/>
  <c r="AD804" i="34"/>
  <c r="P805" i="34"/>
  <c r="T805" i="34"/>
  <c r="U805" i="34"/>
  <c r="V805" i="34"/>
  <c r="W805" i="34"/>
  <c r="Y805" i="34"/>
  <c r="AB805" i="34"/>
  <c r="AC805" i="34"/>
  <c r="AD805" i="34"/>
  <c r="P806" i="34"/>
  <c r="T806" i="34"/>
  <c r="U806" i="34"/>
  <c r="V806" i="34"/>
  <c r="W806" i="34"/>
  <c r="Y806" i="34"/>
  <c r="AB806" i="34"/>
  <c r="AC806" i="34"/>
  <c r="AD806" i="34"/>
  <c r="P807" i="34"/>
  <c r="T807" i="34"/>
  <c r="U807" i="34"/>
  <c r="V807" i="34"/>
  <c r="W807" i="34"/>
  <c r="Y807" i="34"/>
  <c r="AB807" i="34"/>
  <c r="AC807" i="34"/>
  <c r="AD807" i="34"/>
  <c r="P808" i="34"/>
  <c r="T808" i="34"/>
  <c r="U808" i="34"/>
  <c r="V808" i="34"/>
  <c r="W808" i="34"/>
  <c r="Y808" i="34"/>
  <c r="AB808" i="34"/>
  <c r="AC808" i="34"/>
  <c r="AD808" i="34"/>
  <c r="P809" i="34"/>
  <c r="T809" i="34"/>
  <c r="U809" i="34"/>
  <c r="V809" i="34"/>
  <c r="W809" i="34"/>
  <c r="Y809" i="34"/>
  <c r="AB809" i="34"/>
  <c r="AC809" i="34"/>
  <c r="AD809" i="34"/>
  <c r="P810" i="34"/>
  <c r="T810" i="34"/>
  <c r="U810" i="34"/>
  <c r="V810" i="34"/>
  <c r="W810" i="34"/>
  <c r="Y810" i="34"/>
  <c r="AB810" i="34"/>
  <c r="AC810" i="34"/>
  <c r="AD810" i="34"/>
  <c r="P811" i="34"/>
  <c r="T811" i="34"/>
  <c r="U811" i="34"/>
  <c r="V811" i="34"/>
  <c r="W811" i="34"/>
  <c r="Y811" i="34"/>
  <c r="AB811" i="34"/>
  <c r="AC811" i="34"/>
  <c r="AD811" i="34"/>
  <c r="P812" i="34"/>
  <c r="T812" i="34"/>
  <c r="U812" i="34"/>
  <c r="V812" i="34"/>
  <c r="W812" i="34"/>
  <c r="Y812" i="34"/>
  <c r="AB812" i="34"/>
  <c r="AC812" i="34"/>
  <c r="AD812" i="34"/>
  <c r="P813" i="34"/>
  <c r="T813" i="34"/>
  <c r="U813" i="34"/>
  <c r="V813" i="34"/>
  <c r="W813" i="34"/>
  <c r="Y813" i="34"/>
  <c r="AB813" i="34"/>
  <c r="AC813" i="34"/>
  <c r="AD813" i="34"/>
  <c r="P814" i="34"/>
  <c r="T814" i="34"/>
  <c r="U814" i="34"/>
  <c r="V814" i="34"/>
  <c r="W814" i="34"/>
  <c r="Y814" i="34"/>
  <c r="AB814" i="34"/>
  <c r="AC814" i="34"/>
  <c r="AD814" i="34"/>
  <c r="P815" i="34"/>
  <c r="T815" i="34"/>
  <c r="U815" i="34"/>
  <c r="V815" i="34"/>
  <c r="W815" i="34"/>
  <c r="Y815" i="34"/>
  <c r="AB815" i="34"/>
  <c r="AC815" i="34"/>
  <c r="AD815" i="34"/>
  <c r="P816" i="34"/>
  <c r="T816" i="34"/>
  <c r="U816" i="34"/>
  <c r="V816" i="34"/>
  <c r="W816" i="34"/>
  <c r="Y816" i="34"/>
  <c r="AB816" i="34"/>
  <c r="AC816" i="34"/>
  <c r="AD816" i="34"/>
  <c r="P817" i="34"/>
  <c r="T817" i="34"/>
  <c r="U817" i="34"/>
  <c r="V817" i="34"/>
  <c r="W817" i="34"/>
  <c r="Y817" i="34"/>
  <c r="AB817" i="34"/>
  <c r="AC817" i="34"/>
  <c r="AD817" i="34"/>
  <c r="P818" i="34"/>
  <c r="T818" i="34"/>
  <c r="U818" i="34"/>
  <c r="V818" i="34"/>
  <c r="W818" i="34"/>
  <c r="Y818" i="34"/>
  <c r="AB818" i="34"/>
  <c r="AC818" i="34"/>
  <c r="AD818" i="34"/>
  <c r="P819" i="34"/>
  <c r="T819" i="34"/>
  <c r="U819" i="34"/>
  <c r="V819" i="34"/>
  <c r="W819" i="34"/>
  <c r="Y819" i="34"/>
  <c r="AB819" i="34"/>
  <c r="AC819" i="34"/>
  <c r="AD819" i="34"/>
  <c r="P820" i="34"/>
  <c r="T820" i="34"/>
  <c r="U820" i="34"/>
  <c r="V820" i="34"/>
  <c r="W820" i="34"/>
  <c r="Y820" i="34"/>
  <c r="AB820" i="34"/>
  <c r="AC820" i="34"/>
  <c r="AD820" i="34"/>
  <c r="P821" i="34"/>
  <c r="T821" i="34"/>
  <c r="U821" i="34"/>
  <c r="V821" i="34"/>
  <c r="W821" i="34"/>
  <c r="Y821" i="34"/>
  <c r="AB821" i="34"/>
  <c r="AC821" i="34"/>
  <c r="AD821" i="34"/>
  <c r="P822" i="34"/>
  <c r="T822" i="34"/>
  <c r="U822" i="34"/>
  <c r="V822" i="34"/>
  <c r="W822" i="34"/>
  <c r="Y822" i="34"/>
  <c r="AB822" i="34"/>
  <c r="AC822" i="34"/>
  <c r="AD822" i="34"/>
  <c r="P823" i="34"/>
  <c r="T823" i="34"/>
  <c r="U823" i="34"/>
  <c r="V823" i="34"/>
  <c r="W823" i="34"/>
  <c r="Y823" i="34"/>
  <c r="AB823" i="34"/>
  <c r="AC823" i="34"/>
  <c r="AD823" i="34"/>
  <c r="P824" i="34"/>
  <c r="T824" i="34"/>
  <c r="U824" i="34"/>
  <c r="V824" i="34"/>
  <c r="W824" i="34"/>
  <c r="Y824" i="34"/>
  <c r="AB824" i="34"/>
  <c r="AC824" i="34"/>
  <c r="AD824" i="34"/>
  <c r="P825" i="34"/>
  <c r="T825" i="34"/>
  <c r="U825" i="34"/>
  <c r="V825" i="34"/>
  <c r="W825" i="34"/>
  <c r="Y825" i="34"/>
  <c r="AB825" i="34"/>
  <c r="AC825" i="34"/>
  <c r="AD825" i="34"/>
  <c r="P826" i="34"/>
  <c r="T826" i="34"/>
  <c r="U826" i="34"/>
  <c r="V826" i="34"/>
  <c r="W826" i="34"/>
  <c r="Y826" i="34"/>
  <c r="AB826" i="34"/>
  <c r="AC826" i="34"/>
  <c r="AD826" i="34"/>
  <c r="P827" i="34"/>
  <c r="T827" i="34"/>
  <c r="U827" i="34"/>
  <c r="V827" i="34"/>
  <c r="W827" i="34"/>
  <c r="Y827" i="34"/>
  <c r="AB827" i="34"/>
  <c r="AC827" i="34"/>
  <c r="AD827" i="34"/>
  <c r="P828" i="34"/>
  <c r="T828" i="34"/>
  <c r="U828" i="34"/>
  <c r="V828" i="34"/>
  <c r="W828" i="34"/>
  <c r="Y828" i="34"/>
  <c r="AB828" i="34"/>
  <c r="AC828" i="34"/>
  <c r="AD828" i="34"/>
  <c r="P829" i="34"/>
  <c r="T829" i="34"/>
  <c r="U829" i="34"/>
  <c r="V829" i="34"/>
  <c r="W829" i="34"/>
  <c r="Y829" i="34"/>
  <c r="AB829" i="34"/>
  <c r="AC829" i="34"/>
  <c r="AD829" i="34"/>
  <c r="P830" i="34"/>
  <c r="T830" i="34"/>
  <c r="U830" i="34"/>
  <c r="V830" i="34"/>
  <c r="W830" i="34"/>
  <c r="Y830" i="34"/>
  <c r="AB830" i="34"/>
  <c r="AC830" i="34"/>
  <c r="AD830" i="34"/>
  <c r="P831" i="34"/>
  <c r="T831" i="34"/>
  <c r="U831" i="34"/>
  <c r="V831" i="34"/>
  <c r="W831" i="34"/>
  <c r="Y831" i="34"/>
  <c r="AB831" i="34"/>
  <c r="AC831" i="34"/>
  <c r="AD831" i="34"/>
  <c r="P832" i="34"/>
  <c r="T832" i="34"/>
  <c r="U832" i="34"/>
  <c r="V832" i="34"/>
  <c r="W832" i="34"/>
  <c r="Y832" i="34"/>
  <c r="AB832" i="34"/>
  <c r="AC832" i="34"/>
  <c r="AD832" i="34"/>
  <c r="P833" i="34"/>
  <c r="T833" i="34"/>
  <c r="U833" i="34"/>
  <c r="V833" i="34"/>
  <c r="W833" i="34"/>
  <c r="Y833" i="34"/>
  <c r="AB833" i="34"/>
  <c r="AC833" i="34"/>
  <c r="AD833" i="34"/>
  <c r="P834" i="34"/>
  <c r="T834" i="34"/>
  <c r="U834" i="34"/>
  <c r="V834" i="34"/>
  <c r="W834" i="34"/>
  <c r="Y834" i="34"/>
  <c r="AB834" i="34"/>
  <c r="AC834" i="34"/>
  <c r="AD834" i="34"/>
  <c r="P835" i="34"/>
  <c r="T835" i="34"/>
  <c r="U835" i="34"/>
  <c r="V835" i="34"/>
  <c r="W835" i="34"/>
  <c r="Y835" i="34"/>
  <c r="AB835" i="34"/>
  <c r="AC835" i="34"/>
  <c r="AD835" i="34"/>
  <c r="P836" i="34"/>
  <c r="T836" i="34"/>
  <c r="U836" i="34"/>
  <c r="V836" i="34"/>
  <c r="W836" i="34"/>
  <c r="Y836" i="34"/>
  <c r="AB836" i="34"/>
  <c r="AC836" i="34"/>
  <c r="AD836" i="34"/>
  <c r="P837" i="34"/>
  <c r="T837" i="34"/>
  <c r="U837" i="34"/>
  <c r="V837" i="34"/>
  <c r="W837" i="34"/>
  <c r="Y837" i="34"/>
  <c r="AB837" i="34"/>
  <c r="AC837" i="34"/>
  <c r="AD837" i="34"/>
  <c r="P838" i="34"/>
  <c r="T838" i="34"/>
  <c r="U838" i="34"/>
  <c r="V838" i="34"/>
  <c r="W838" i="34"/>
  <c r="Y838" i="34"/>
  <c r="AB838" i="34"/>
  <c r="AC838" i="34"/>
  <c r="AD838" i="34"/>
  <c r="P839" i="34"/>
  <c r="T839" i="34"/>
  <c r="U839" i="34"/>
  <c r="V839" i="34"/>
  <c r="W839" i="34"/>
  <c r="Y839" i="34"/>
  <c r="AB839" i="34"/>
  <c r="AC839" i="34"/>
  <c r="AD839" i="34"/>
  <c r="P840" i="34"/>
  <c r="T840" i="34"/>
  <c r="U840" i="34"/>
  <c r="V840" i="34"/>
  <c r="W840" i="34"/>
  <c r="Y840" i="34"/>
  <c r="AB840" i="34"/>
  <c r="AC840" i="34"/>
  <c r="AD840" i="34"/>
  <c r="P841" i="34"/>
  <c r="T841" i="34"/>
  <c r="U841" i="34"/>
  <c r="V841" i="34"/>
  <c r="W841" i="34"/>
  <c r="Y841" i="34"/>
  <c r="AB841" i="34"/>
  <c r="AC841" i="34"/>
  <c r="AD841" i="34"/>
  <c r="P842" i="34"/>
  <c r="T842" i="34"/>
  <c r="U842" i="34"/>
  <c r="V842" i="34"/>
  <c r="W842" i="34"/>
  <c r="Y842" i="34"/>
  <c r="AB842" i="34"/>
  <c r="AC842" i="34"/>
  <c r="AD842" i="34"/>
  <c r="P843" i="34"/>
  <c r="T843" i="34"/>
  <c r="U843" i="34"/>
  <c r="V843" i="34"/>
  <c r="W843" i="34"/>
  <c r="Y843" i="34"/>
  <c r="AB843" i="34"/>
  <c r="AC843" i="34"/>
  <c r="AD843" i="34"/>
  <c r="P844" i="34"/>
  <c r="T844" i="34"/>
  <c r="U844" i="34"/>
  <c r="V844" i="34"/>
  <c r="W844" i="34"/>
  <c r="Y844" i="34"/>
  <c r="AB844" i="34"/>
  <c r="AC844" i="34"/>
  <c r="AD844" i="34"/>
  <c r="P845" i="34"/>
  <c r="T845" i="34"/>
  <c r="U845" i="34"/>
  <c r="V845" i="34"/>
  <c r="W845" i="34"/>
  <c r="Y845" i="34"/>
  <c r="AB845" i="34"/>
  <c r="AC845" i="34"/>
  <c r="AD845" i="34"/>
  <c r="P846" i="34"/>
  <c r="T846" i="34"/>
  <c r="U846" i="34"/>
  <c r="V846" i="34"/>
  <c r="W846" i="34"/>
  <c r="Y846" i="34"/>
  <c r="AB846" i="34"/>
  <c r="AC846" i="34"/>
  <c r="AD846" i="34"/>
  <c r="P847" i="34"/>
  <c r="T847" i="34"/>
  <c r="U847" i="34"/>
  <c r="V847" i="34"/>
  <c r="W847" i="34"/>
  <c r="Y847" i="34"/>
  <c r="AB847" i="34"/>
  <c r="AC847" i="34"/>
  <c r="AD847" i="34"/>
  <c r="P848" i="34"/>
  <c r="T848" i="34"/>
  <c r="U848" i="34"/>
  <c r="V848" i="34"/>
  <c r="W848" i="34"/>
  <c r="Y848" i="34"/>
  <c r="AB848" i="34"/>
  <c r="AC848" i="34"/>
  <c r="AD848" i="34"/>
  <c r="P849" i="34"/>
  <c r="T849" i="34"/>
  <c r="U849" i="34"/>
  <c r="V849" i="34"/>
  <c r="W849" i="34"/>
  <c r="Y849" i="34"/>
  <c r="AB849" i="34"/>
  <c r="AC849" i="34"/>
  <c r="AD849" i="34"/>
  <c r="P850" i="34"/>
  <c r="T850" i="34"/>
  <c r="U850" i="34"/>
  <c r="V850" i="34"/>
  <c r="W850" i="34"/>
  <c r="Y850" i="34"/>
  <c r="AB850" i="34"/>
  <c r="AC850" i="34"/>
  <c r="AD850" i="34"/>
  <c r="P851" i="34"/>
  <c r="T851" i="34"/>
  <c r="U851" i="34"/>
  <c r="V851" i="34"/>
  <c r="W851" i="34"/>
  <c r="Y851" i="34"/>
  <c r="AB851" i="34"/>
  <c r="AC851" i="34"/>
  <c r="AD851" i="34"/>
  <c r="P852" i="34"/>
  <c r="T852" i="34"/>
  <c r="U852" i="34"/>
  <c r="V852" i="34"/>
  <c r="W852" i="34"/>
  <c r="Y852" i="34"/>
  <c r="AB852" i="34"/>
  <c r="AC852" i="34"/>
  <c r="AD852" i="34"/>
  <c r="P853" i="34"/>
  <c r="T853" i="34"/>
  <c r="U853" i="34"/>
  <c r="V853" i="34"/>
  <c r="W853" i="34"/>
  <c r="Y853" i="34"/>
  <c r="AB853" i="34"/>
  <c r="AC853" i="34"/>
  <c r="AD853" i="34"/>
  <c r="P854" i="34"/>
  <c r="T854" i="34"/>
  <c r="U854" i="34"/>
  <c r="V854" i="34"/>
  <c r="W854" i="34"/>
  <c r="Y854" i="34"/>
  <c r="AB854" i="34"/>
  <c r="AC854" i="34"/>
  <c r="AD854" i="34"/>
  <c r="P855" i="34"/>
  <c r="T855" i="34"/>
  <c r="U855" i="34"/>
  <c r="V855" i="34"/>
  <c r="W855" i="34"/>
  <c r="Y855" i="34"/>
  <c r="AB855" i="34"/>
  <c r="AC855" i="34"/>
  <c r="AD855" i="34"/>
  <c r="P856" i="34"/>
  <c r="T856" i="34"/>
  <c r="U856" i="34"/>
  <c r="V856" i="34"/>
  <c r="W856" i="34"/>
  <c r="Y856" i="34"/>
  <c r="AB856" i="34"/>
  <c r="AC856" i="34"/>
  <c r="AD856" i="34"/>
  <c r="P857" i="34"/>
  <c r="T857" i="34"/>
  <c r="U857" i="34"/>
  <c r="V857" i="34"/>
  <c r="W857" i="34"/>
  <c r="Y857" i="34"/>
  <c r="AB857" i="34"/>
  <c r="AC857" i="34"/>
  <c r="AD857" i="34"/>
  <c r="P858" i="34"/>
  <c r="T858" i="34"/>
  <c r="U858" i="34"/>
  <c r="V858" i="34"/>
  <c r="W858" i="34"/>
  <c r="Y858" i="34"/>
  <c r="AB858" i="34"/>
  <c r="AC858" i="34"/>
  <c r="AD858" i="34"/>
  <c r="P859" i="34"/>
  <c r="T859" i="34"/>
  <c r="U859" i="34"/>
  <c r="V859" i="34"/>
  <c r="W859" i="34"/>
  <c r="Y859" i="34"/>
  <c r="AB859" i="34"/>
  <c r="AC859" i="34"/>
  <c r="AD859" i="34"/>
  <c r="P860" i="34"/>
  <c r="T860" i="34"/>
  <c r="U860" i="34"/>
  <c r="V860" i="34"/>
  <c r="W860" i="34"/>
  <c r="Y860" i="34"/>
  <c r="AB860" i="34"/>
  <c r="AC860" i="34"/>
  <c r="AD860" i="34"/>
  <c r="P861" i="34"/>
  <c r="T861" i="34"/>
  <c r="U861" i="34"/>
  <c r="V861" i="34"/>
  <c r="W861" i="34"/>
  <c r="Y861" i="34"/>
  <c r="AB861" i="34"/>
  <c r="AC861" i="34"/>
  <c r="AD861" i="34"/>
  <c r="P862" i="34"/>
  <c r="T862" i="34"/>
  <c r="U862" i="34"/>
  <c r="V862" i="34"/>
  <c r="W862" i="34"/>
  <c r="Y862" i="34"/>
  <c r="AB862" i="34"/>
  <c r="AC862" i="34"/>
  <c r="AD862" i="34"/>
  <c r="P863" i="34"/>
  <c r="T863" i="34"/>
  <c r="U863" i="34"/>
  <c r="V863" i="34"/>
  <c r="W863" i="34"/>
  <c r="Y863" i="34"/>
  <c r="AB863" i="34"/>
  <c r="AC863" i="34"/>
  <c r="AD863" i="34"/>
  <c r="P864" i="34"/>
  <c r="T864" i="34"/>
  <c r="U864" i="34"/>
  <c r="V864" i="34"/>
  <c r="W864" i="34"/>
  <c r="Y864" i="34"/>
  <c r="AB864" i="34"/>
  <c r="AC864" i="34"/>
  <c r="AD864" i="34"/>
  <c r="P865" i="34"/>
  <c r="T865" i="34"/>
  <c r="U865" i="34"/>
  <c r="V865" i="34"/>
  <c r="W865" i="34"/>
  <c r="Y865" i="34"/>
  <c r="AB865" i="34"/>
  <c r="AC865" i="34"/>
  <c r="AD865" i="34"/>
  <c r="P866" i="34"/>
  <c r="T866" i="34"/>
  <c r="U866" i="34"/>
  <c r="V866" i="34"/>
  <c r="W866" i="34"/>
  <c r="Y866" i="34"/>
  <c r="AB866" i="34"/>
  <c r="AC866" i="34"/>
  <c r="AD866" i="34"/>
  <c r="P867" i="34"/>
  <c r="T867" i="34"/>
  <c r="U867" i="34"/>
  <c r="V867" i="34"/>
  <c r="W867" i="34"/>
  <c r="Y867" i="34"/>
  <c r="AB867" i="34"/>
  <c r="AC867" i="34"/>
  <c r="AD867" i="34"/>
  <c r="P868" i="34"/>
  <c r="T868" i="34"/>
  <c r="U868" i="34"/>
  <c r="V868" i="34"/>
  <c r="W868" i="34"/>
  <c r="Y868" i="34"/>
  <c r="AB868" i="34"/>
  <c r="AC868" i="34"/>
  <c r="AD868" i="34"/>
  <c r="P869" i="34"/>
  <c r="T869" i="34"/>
  <c r="U869" i="34"/>
  <c r="V869" i="34"/>
  <c r="W869" i="34"/>
  <c r="Y869" i="34"/>
  <c r="AB869" i="34"/>
  <c r="AC869" i="34"/>
  <c r="AD869" i="34"/>
  <c r="P870" i="34"/>
  <c r="T870" i="34"/>
  <c r="U870" i="34"/>
  <c r="V870" i="34"/>
  <c r="W870" i="34"/>
  <c r="Y870" i="34"/>
  <c r="AB870" i="34"/>
  <c r="AC870" i="34"/>
  <c r="AD870" i="34"/>
  <c r="P871" i="34"/>
  <c r="T871" i="34"/>
  <c r="U871" i="34"/>
  <c r="V871" i="34"/>
  <c r="W871" i="34"/>
  <c r="Y871" i="34"/>
  <c r="AB871" i="34"/>
  <c r="AC871" i="34"/>
  <c r="AD871" i="34"/>
  <c r="P872" i="34"/>
  <c r="T872" i="34"/>
  <c r="U872" i="34"/>
  <c r="V872" i="34"/>
  <c r="W872" i="34"/>
  <c r="Y872" i="34"/>
  <c r="AB872" i="34"/>
  <c r="AC872" i="34"/>
  <c r="AD872" i="34"/>
  <c r="P873" i="34"/>
  <c r="T873" i="34"/>
  <c r="U873" i="34"/>
  <c r="V873" i="34"/>
  <c r="W873" i="34"/>
  <c r="Y873" i="34"/>
  <c r="AB873" i="34"/>
  <c r="AC873" i="34"/>
  <c r="AD873" i="34"/>
  <c r="P874" i="34"/>
  <c r="T874" i="34"/>
  <c r="U874" i="34"/>
  <c r="V874" i="34"/>
  <c r="W874" i="34"/>
  <c r="Y874" i="34"/>
  <c r="AB874" i="34"/>
  <c r="AC874" i="34"/>
  <c r="AD874" i="34"/>
  <c r="P875" i="34"/>
  <c r="T875" i="34"/>
  <c r="U875" i="34"/>
  <c r="V875" i="34"/>
  <c r="W875" i="34"/>
  <c r="Y875" i="34"/>
  <c r="AB875" i="34"/>
  <c r="AC875" i="34"/>
  <c r="AD875" i="34"/>
  <c r="P876" i="34"/>
  <c r="T876" i="34"/>
  <c r="U876" i="34"/>
  <c r="V876" i="34"/>
  <c r="W876" i="34"/>
  <c r="Y876" i="34"/>
  <c r="AB876" i="34"/>
  <c r="AC876" i="34"/>
  <c r="AD876" i="34"/>
  <c r="P877" i="34"/>
  <c r="T877" i="34"/>
  <c r="U877" i="34"/>
  <c r="V877" i="34"/>
  <c r="W877" i="34"/>
  <c r="Y877" i="34"/>
  <c r="AB877" i="34"/>
  <c r="AC877" i="34"/>
  <c r="AD877" i="34"/>
  <c r="P878" i="34"/>
  <c r="T878" i="34"/>
  <c r="U878" i="34"/>
  <c r="V878" i="34"/>
  <c r="W878" i="34"/>
  <c r="Y878" i="34"/>
  <c r="AB878" i="34"/>
  <c r="AC878" i="34"/>
  <c r="AD878" i="34"/>
  <c r="P879" i="34"/>
  <c r="T879" i="34"/>
  <c r="U879" i="34"/>
  <c r="V879" i="34"/>
  <c r="W879" i="34"/>
  <c r="Y879" i="34"/>
  <c r="AB879" i="34"/>
  <c r="AC879" i="34"/>
  <c r="AD879" i="34"/>
  <c r="P880" i="34"/>
  <c r="T880" i="34"/>
  <c r="U880" i="34"/>
  <c r="V880" i="34"/>
  <c r="W880" i="34"/>
  <c r="Y880" i="34"/>
  <c r="AB880" i="34"/>
  <c r="AC880" i="34"/>
  <c r="AD880" i="34"/>
  <c r="P881" i="34"/>
  <c r="T881" i="34"/>
  <c r="U881" i="34"/>
  <c r="V881" i="34"/>
  <c r="W881" i="34"/>
  <c r="Y881" i="34"/>
  <c r="AB881" i="34"/>
  <c r="AC881" i="34"/>
  <c r="AD881" i="34"/>
  <c r="P882" i="34"/>
  <c r="T882" i="34"/>
  <c r="U882" i="34"/>
  <c r="V882" i="34"/>
  <c r="W882" i="34"/>
  <c r="Y882" i="34"/>
  <c r="AB882" i="34"/>
  <c r="AC882" i="34"/>
  <c r="AD882" i="34"/>
  <c r="P883" i="34"/>
  <c r="T883" i="34"/>
  <c r="U883" i="34"/>
  <c r="V883" i="34"/>
  <c r="W883" i="34"/>
  <c r="Y883" i="34"/>
  <c r="AB883" i="34"/>
  <c r="AC883" i="34"/>
  <c r="AD883" i="34"/>
  <c r="P884" i="34"/>
  <c r="T884" i="34"/>
  <c r="U884" i="34"/>
  <c r="V884" i="34"/>
  <c r="W884" i="34"/>
  <c r="Y884" i="34"/>
  <c r="AB884" i="34"/>
  <c r="AC884" i="34"/>
  <c r="AD884" i="34"/>
  <c r="P885" i="34"/>
  <c r="T885" i="34"/>
  <c r="U885" i="34"/>
  <c r="V885" i="34"/>
  <c r="W885" i="34"/>
  <c r="Y885" i="34"/>
  <c r="AB885" i="34"/>
  <c r="AC885" i="34"/>
  <c r="AD885" i="34"/>
  <c r="P886" i="34"/>
  <c r="T886" i="34"/>
  <c r="U886" i="34"/>
  <c r="V886" i="34"/>
  <c r="W886" i="34"/>
  <c r="Y886" i="34"/>
  <c r="AB886" i="34"/>
  <c r="AC886" i="34"/>
  <c r="AD886" i="34"/>
  <c r="P887" i="34"/>
  <c r="T887" i="34"/>
  <c r="U887" i="34"/>
  <c r="V887" i="34"/>
  <c r="W887" i="34"/>
  <c r="Y887" i="34"/>
  <c r="AB887" i="34"/>
  <c r="AC887" i="34"/>
  <c r="AD887" i="34"/>
  <c r="P888" i="34"/>
  <c r="T888" i="34"/>
  <c r="U888" i="34"/>
  <c r="V888" i="34"/>
  <c r="W888" i="34"/>
  <c r="Y888" i="34"/>
  <c r="AB888" i="34"/>
  <c r="AC888" i="34"/>
  <c r="AD888" i="34"/>
  <c r="P889" i="34"/>
  <c r="T889" i="34"/>
  <c r="U889" i="34"/>
  <c r="V889" i="34"/>
  <c r="W889" i="34"/>
  <c r="Y889" i="34"/>
  <c r="AB889" i="34"/>
  <c r="AC889" i="34"/>
  <c r="AD889" i="34"/>
  <c r="P890" i="34"/>
  <c r="T890" i="34"/>
  <c r="U890" i="34"/>
  <c r="V890" i="34"/>
  <c r="W890" i="34"/>
  <c r="Y890" i="34"/>
  <c r="AB890" i="34"/>
  <c r="AC890" i="34"/>
  <c r="AD890" i="34"/>
  <c r="P891" i="34"/>
  <c r="T891" i="34"/>
  <c r="U891" i="34"/>
  <c r="V891" i="34"/>
  <c r="W891" i="34"/>
  <c r="Y891" i="34"/>
  <c r="AB891" i="34"/>
  <c r="AC891" i="34"/>
  <c r="AD891" i="34"/>
  <c r="P892" i="34"/>
  <c r="T892" i="34"/>
  <c r="U892" i="34"/>
  <c r="V892" i="34"/>
  <c r="W892" i="34"/>
  <c r="Y892" i="34"/>
  <c r="AB892" i="34"/>
  <c r="AC892" i="34"/>
  <c r="AD892" i="34"/>
  <c r="P893" i="34"/>
  <c r="T893" i="34"/>
  <c r="U893" i="34"/>
  <c r="V893" i="34"/>
  <c r="W893" i="34"/>
  <c r="Y893" i="34"/>
  <c r="AB893" i="34"/>
  <c r="AC893" i="34"/>
  <c r="AD893" i="34"/>
  <c r="P894" i="34"/>
  <c r="T894" i="34"/>
  <c r="U894" i="34"/>
  <c r="V894" i="34"/>
  <c r="W894" i="34"/>
  <c r="Y894" i="34"/>
  <c r="AB894" i="34"/>
  <c r="AC894" i="34"/>
  <c r="AD894" i="34"/>
  <c r="P895" i="34"/>
  <c r="T895" i="34"/>
  <c r="U895" i="34"/>
  <c r="V895" i="34"/>
  <c r="W895" i="34"/>
  <c r="Y895" i="34"/>
  <c r="AB895" i="34"/>
  <c r="AC895" i="34"/>
  <c r="AD895" i="34"/>
  <c r="P896" i="34"/>
  <c r="T896" i="34"/>
  <c r="U896" i="34"/>
  <c r="V896" i="34"/>
  <c r="W896" i="34"/>
  <c r="Y896" i="34"/>
  <c r="AB896" i="34"/>
  <c r="AC896" i="34"/>
  <c r="AD896" i="34"/>
  <c r="P897" i="34"/>
  <c r="T897" i="34"/>
  <c r="U897" i="34"/>
  <c r="V897" i="34"/>
  <c r="W897" i="34"/>
  <c r="Y897" i="34"/>
  <c r="AB897" i="34"/>
  <c r="AC897" i="34"/>
  <c r="AD897" i="34"/>
  <c r="P898" i="34"/>
  <c r="T898" i="34"/>
  <c r="U898" i="34"/>
  <c r="V898" i="34"/>
  <c r="W898" i="34"/>
  <c r="Y898" i="34"/>
  <c r="AB898" i="34"/>
  <c r="AC898" i="34"/>
  <c r="AD898" i="34"/>
  <c r="P899" i="34"/>
  <c r="T899" i="34"/>
  <c r="U899" i="34"/>
  <c r="V899" i="34"/>
  <c r="W899" i="34"/>
  <c r="Y899" i="34"/>
  <c r="AB899" i="34"/>
  <c r="AC899" i="34"/>
  <c r="AD899" i="34"/>
  <c r="P900" i="34"/>
  <c r="T900" i="34"/>
  <c r="U900" i="34"/>
  <c r="V900" i="34"/>
  <c r="W900" i="34"/>
  <c r="Y900" i="34"/>
  <c r="AB900" i="34"/>
  <c r="AC900" i="34"/>
  <c r="AD900" i="34"/>
  <c r="P901" i="34"/>
  <c r="T901" i="34"/>
  <c r="U901" i="34"/>
  <c r="V901" i="34"/>
  <c r="W901" i="34"/>
  <c r="Y901" i="34"/>
  <c r="AB901" i="34"/>
  <c r="AC901" i="34"/>
  <c r="AD901" i="34"/>
  <c r="P902" i="34"/>
  <c r="T902" i="34"/>
  <c r="U902" i="34"/>
  <c r="V902" i="34"/>
  <c r="W902" i="34"/>
  <c r="Y902" i="34"/>
  <c r="AB902" i="34"/>
  <c r="AC902" i="34"/>
  <c r="AD902" i="34"/>
  <c r="P903" i="34"/>
  <c r="T903" i="34"/>
  <c r="U903" i="34"/>
  <c r="V903" i="34"/>
  <c r="W903" i="34"/>
  <c r="Y903" i="34"/>
  <c r="AB903" i="34"/>
  <c r="AC903" i="34"/>
  <c r="AD903" i="34"/>
  <c r="P904" i="34"/>
  <c r="T904" i="34"/>
  <c r="U904" i="34"/>
  <c r="V904" i="34"/>
  <c r="W904" i="34"/>
  <c r="Y904" i="34"/>
  <c r="AB904" i="34"/>
  <c r="AC904" i="34"/>
  <c r="AD904" i="34"/>
  <c r="P905" i="34"/>
  <c r="T905" i="34"/>
  <c r="U905" i="34"/>
  <c r="V905" i="34"/>
  <c r="W905" i="34"/>
  <c r="Y905" i="34"/>
  <c r="AB905" i="34"/>
  <c r="AC905" i="34"/>
  <c r="AD905" i="34"/>
  <c r="P906" i="34"/>
  <c r="T906" i="34"/>
  <c r="U906" i="34"/>
  <c r="V906" i="34"/>
  <c r="W906" i="34"/>
  <c r="Y906" i="34"/>
  <c r="AB906" i="34"/>
  <c r="AC906" i="34"/>
  <c r="AD906" i="34"/>
  <c r="P907" i="34"/>
  <c r="T907" i="34"/>
  <c r="U907" i="34"/>
  <c r="V907" i="34"/>
  <c r="W907" i="34"/>
  <c r="Y907" i="34"/>
  <c r="AB907" i="34"/>
  <c r="AC907" i="34"/>
  <c r="AD907" i="34"/>
  <c r="P908" i="34"/>
  <c r="T908" i="34"/>
  <c r="U908" i="34"/>
  <c r="V908" i="34"/>
  <c r="W908" i="34"/>
  <c r="Y908" i="34"/>
  <c r="AB908" i="34"/>
  <c r="AC908" i="34"/>
  <c r="AD908" i="34"/>
  <c r="P909" i="34"/>
  <c r="T909" i="34"/>
  <c r="U909" i="34"/>
  <c r="V909" i="34"/>
  <c r="W909" i="34"/>
  <c r="Y909" i="34"/>
  <c r="AB909" i="34"/>
  <c r="AC909" i="34"/>
  <c r="AD909" i="34"/>
  <c r="P910" i="34"/>
  <c r="T910" i="34"/>
  <c r="U910" i="34"/>
  <c r="V910" i="34"/>
  <c r="W910" i="34"/>
  <c r="Y910" i="34"/>
  <c r="AB910" i="34"/>
  <c r="AC910" i="34"/>
  <c r="AD910" i="34"/>
  <c r="P911" i="34"/>
  <c r="T911" i="34"/>
  <c r="U911" i="34"/>
  <c r="V911" i="34"/>
  <c r="W911" i="34"/>
  <c r="Y911" i="34"/>
  <c r="AB911" i="34"/>
  <c r="AC911" i="34"/>
  <c r="AD911" i="34"/>
  <c r="P912" i="34"/>
  <c r="T912" i="34"/>
  <c r="U912" i="34"/>
  <c r="V912" i="34"/>
  <c r="W912" i="34"/>
  <c r="Y912" i="34"/>
  <c r="AB912" i="34"/>
  <c r="AC912" i="34"/>
  <c r="AD912" i="34"/>
  <c r="P913" i="34"/>
  <c r="T913" i="34"/>
  <c r="U913" i="34"/>
  <c r="V913" i="34"/>
  <c r="W913" i="34"/>
  <c r="Y913" i="34"/>
  <c r="AB913" i="34"/>
  <c r="AC913" i="34"/>
  <c r="AD913" i="34"/>
  <c r="P914" i="34"/>
  <c r="T914" i="34"/>
  <c r="U914" i="34"/>
  <c r="V914" i="34"/>
  <c r="W914" i="34"/>
  <c r="Y914" i="34"/>
  <c r="AB914" i="34"/>
  <c r="AC914" i="34"/>
  <c r="AD914" i="34"/>
  <c r="P915" i="34"/>
  <c r="T915" i="34"/>
  <c r="U915" i="34"/>
  <c r="V915" i="34"/>
  <c r="W915" i="34"/>
  <c r="Y915" i="34"/>
  <c r="AB915" i="34"/>
  <c r="AC915" i="34"/>
  <c r="AD915" i="34"/>
  <c r="P916" i="34"/>
  <c r="T916" i="34"/>
  <c r="U916" i="34"/>
  <c r="V916" i="34"/>
  <c r="W916" i="34"/>
  <c r="Y916" i="34"/>
  <c r="AB916" i="34"/>
  <c r="AC916" i="34"/>
  <c r="AD916" i="34"/>
  <c r="P917" i="34"/>
  <c r="T917" i="34"/>
  <c r="U917" i="34"/>
  <c r="V917" i="34"/>
  <c r="W917" i="34"/>
  <c r="Y917" i="34"/>
  <c r="AB917" i="34"/>
  <c r="AC917" i="34"/>
  <c r="AD917" i="34"/>
  <c r="P918" i="34"/>
  <c r="T918" i="34"/>
  <c r="U918" i="34"/>
  <c r="V918" i="34"/>
  <c r="W918" i="34"/>
  <c r="Y918" i="34"/>
  <c r="AB918" i="34"/>
  <c r="AC918" i="34"/>
  <c r="AD918" i="34"/>
  <c r="P919" i="34"/>
  <c r="T919" i="34"/>
  <c r="U919" i="34"/>
  <c r="V919" i="34"/>
  <c r="W919" i="34"/>
  <c r="Y919" i="34"/>
  <c r="AB919" i="34"/>
  <c r="AC919" i="34"/>
  <c r="AD919" i="34"/>
  <c r="P920" i="34"/>
  <c r="T920" i="34"/>
  <c r="U920" i="34"/>
  <c r="V920" i="34"/>
  <c r="W920" i="34"/>
  <c r="Y920" i="34"/>
  <c r="AB920" i="34"/>
  <c r="AC920" i="34"/>
  <c r="AD920" i="34"/>
  <c r="P921" i="34"/>
  <c r="T921" i="34"/>
  <c r="U921" i="34"/>
  <c r="V921" i="34"/>
  <c r="W921" i="34"/>
  <c r="Y921" i="34"/>
  <c r="AB921" i="34"/>
  <c r="AC921" i="34"/>
  <c r="AD921" i="34"/>
  <c r="P922" i="34"/>
  <c r="T922" i="34"/>
  <c r="U922" i="34"/>
  <c r="V922" i="34"/>
  <c r="W922" i="34"/>
  <c r="Y922" i="34"/>
  <c r="AB922" i="34"/>
  <c r="AC922" i="34"/>
  <c r="AD922" i="34"/>
  <c r="P923" i="34"/>
  <c r="T923" i="34"/>
  <c r="U923" i="34"/>
  <c r="V923" i="34"/>
  <c r="W923" i="34"/>
  <c r="Y923" i="34"/>
  <c r="AB923" i="34"/>
  <c r="AC923" i="34"/>
  <c r="AD923" i="34"/>
  <c r="P924" i="34"/>
  <c r="T924" i="34"/>
  <c r="U924" i="34"/>
  <c r="V924" i="34"/>
  <c r="W924" i="34"/>
  <c r="Y924" i="34"/>
  <c r="AB924" i="34"/>
  <c r="AC924" i="34"/>
  <c r="AD924" i="34"/>
  <c r="P925" i="34"/>
  <c r="T925" i="34"/>
  <c r="U925" i="34"/>
  <c r="V925" i="34"/>
  <c r="W925" i="34"/>
  <c r="Y925" i="34"/>
  <c r="AB925" i="34"/>
  <c r="AC925" i="34"/>
  <c r="AD925" i="34"/>
  <c r="P926" i="34"/>
  <c r="T926" i="34"/>
  <c r="U926" i="34"/>
  <c r="V926" i="34"/>
  <c r="W926" i="34"/>
  <c r="Y926" i="34"/>
  <c r="AB926" i="34"/>
  <c r="AC926" i="34"/>
  <c r="AD926" i="34"/>
  <c r="P927" i="34"/>
  <c r="T927" i="34"/>
  <c r="U927" i="34"/>
  <c r="V927" i="34"/>
  <c r="W927" i="34"/>
  <c r="Y927" i="34"/>
  <c r="AB927" i="34"/>
  <c r="AC927" i="34"/>
  <c r="AD927" i="34"/>
  <c r="P928" i="34"/>
  <c r="T928" i="34"/>
  <c r="U928" i="34"/>
  <c r="V928" i="34"/>
  <c r="W928" i="34"/>
  <c r="Y928" i="34"/>
  <c r="AB928" i="34"/>
  <c r="AC928" i="34"/>
  <c r="AD928" i="34"/>
  <c r="P929" i="34"/>
  <c r="T929" i="34"/>
  <c r="U929" i="34"/>
  <c r="V929" i="34"/>
  <c r="W929" i="34"/>
  <c r="Y929" i="34"/>
  <c r="AB929" i="34"/>
  <c r="AC929" i="34"/>
  <c r="AD929" i="34"/>
  <c r="P930" i="34"/>
  <c r="T930" i="34"/>
  <c r="U930" i="34"/>
  <c r="V930" i="34"/>
  <c r="W930" i="34"/>
  <c r="Y930" i="34"/>
  <c r="AB930" i="34"/>
  <c r="AC930" i="34"/>
  <c r="AD930" i="34"/>
  <c r="P931" i="34"/>
  <c r="T931" i="34"/>
  <c r="U931" i="34"/>
  <c r="V931" i="34"/>
  <c r="W931" i="34"/>
  <c r="Y931" i="34"/>
  <c r="AB931" i="34"/>
  <c r="AC931" i="34"/>
  <c r="AD931" i="34"/>
  <c r="P932" i="34"/>
  <c r="T932" i="34"/>
  <c r="U932" i="34"/>
  <c r="V932" i="34"/>
  <c r="W932" i="34"/>
  <c r="Y932" i="34"/>
  <c r="AB932" i="34"/>
  <c r="AC932" i="34"/>
  <c r="AD932" i="34"/>
  <c r="P933" i="34"/>
  <c r="T933" i="34"/>
  <c r="U933" i="34"/>
  <c r="V933" i="34"/>
  <c r="W933" i="34"/>
  <c r="Y933" i="34"/>
  <c r="AB933" i="34"/>
  <c r="AC933" i="34"/>
  <c r="AD933" i="34"/>
  <c r="P934" i="34"/>
  <c r="T934" i="34"/>
  <c r="U934" i="34"/>
  <c r="V934" i="34"/>
  <c r="W934" i="34"/>
  <c r="Y934" i="34"/>
  <c r="AB934" i="34"/>
  <c r="AC934" i="34"/>
  <c r="AD934" i="34"/>
  <c r="P935" i="34"/>
  <c r="T935" i="34"/>
  <c r="U935" i="34"/>
  <c r="V935" i="34"/>
  <c r="W935" i="34"/>
  <c r="Y935" i="34"/>
  <c r="AB935" i="34"/>
  <c r="AC935" i="34"/>
  <c r="AD935" i="34"/>
  <c r="P936" i="34"/>
  <c r="T936" i="34"/>
  <c r="U936" i="34"/>
  <c r="V936" i="34"/>
  <c r="W936" i="34"/>
  <c r="Y936" i="34"/>
  <c r="AB936" i="34"/>
  <c r="AC936" i="34"/>
  <c r="AD936" i="34"/>
  <c r="P937" i="34"/>
  <c r="T937" i="34"/>
  <c r="U937" i="34"/>
  <c r="V937" i="34"/>
  <c r="W937" i="34"/>
  <c r="Y937" i="34"/>
  <c r="AB937" i="34"/>
  <c r="AC937" i="34"/>
  <c r="AD937" i="34"/>
  <c r="P938" i="34"/>
  <c r="T938" i="34"/>
  <c r="U938" i="34"/>
  <c r="V938" i="34"/>
  <c r="W938" i="34"/>
  <c r="Y938" i="34"/>
  <c r="AB938" i="34"/>
  <c r="AC938" i="34"/>
  <c r="AD938" i="34"/>
  <c r="P939" i="34"/>
  <c r="T939" i="34"/>
  <c r="U939" i="34"/>
  <c r="V939" i="34"/>
  <c r="W939" i="34"/>
  <c r="Y939" i="34"/>
  <c r="AB939" i="34"/>
  <c r="AC939" i="34"/>
  <c r="AD939" i="34"/>
  <c r="P940" i="34"/>
  <c r="T940" i="34"/>
  <c r="U940" i="34"/>
  <c r="V940" i="34"/>
  <c r="W940" i="34"/>
  <c r="Y940" i="34"/>
  <c r="AB940" i="34"/>
  <c r="AC940" i="34"/>
  <c r="AD940" i="34"/>
  <c r="P941" i="34"/>
  <c r="T941" i="34"/>
  <c r="U941" i="34"/>
  <c r="V941" i="34"/>
  <c r="W941" i="34"/>
  <c r="Y941" i="34"/>
  <c r="AB941" i="34"/>
  <c r="AC941" i="34"/>
  <c r="AD941" i="34"/>
  <c r="P942" i="34"/>
  <c r="T942" i="34"/>
  <c r="U942" i="34"/>
  <c r="V942" i="34"/>
  <c r="W942" i="34"/>
  <c r="Y942" i="34"/>
  <c r="AB942" i="34"/>
  <c r="AC942" i="34"/>
  <c r="AD942" i="34"/>
  <c r="P943" i="34"/>
  <c r="T943" i="34"/>
  <c r="U943" i="34"/>
  <c r="V943" i="34"/>
  <c r="W943" i="34"/>
  <c r="Y943" i="34"/>
  <c r="AB943" i="34"/>
  <c r="AC943" i="34"/>
  <c r="AD943" i="34"/>
  <c r="P944" i="34"/>
  <c r="T944" i="34"/>
  <c r="U944" i="34"/>
  <c r="V944" i="34"/>
  <c r="W944" i="34"/>
  <c r="Y944" i="34"/>
  <c r="AB944" i="34"/>
  <c r="AC944" i="34"/>
  <c r="AD944" i="34"/>
  <c r="P945" i="34"/>
  <c r="T945" i="34"/>
  <c r="U945" i="34"/>
  <c r="V945" i="34"/>
  <c r="W945" i="34"/>
  <c r="Y945" i="34"/>
  <c r="AB945" i="34"/>
  <c r="AC945" i="34"/>
  <c r="AD945" i="34"/>
  <c r="P946" i="34"/>
  <c r="T946" i="34"/>
  <c r="U946" i="34"/>
  <c r="V946" i="34"/>
  <c r="W946" i="34"/>
  <c r="Y946" i="34"/>
  <c r="AB946" i="34"/>
  <c r="AC946" i="34"/>
  <c r="AD946" i="34"/>
  <c r="P947" i="34"/>
  <c r="T947" i="34"/>
  <c r="U947" i="34"/>
  <c r="V947" i="34"/>
  <c r="W947" i="34"/>
  <c r="Y947" i="34"/>
  <c r="AB947" i="34"/>
  <c r="AC947" i="34"/>
  <c r="AD947" i="34"/>
  <c r="P948" i="34"/>
  <c r="T948" i="34"/>
  <c r="U948" i="34"/>
  <c r="V948" i="34"/>
  <c r="W948" i="34"/>
  <c r="Y948" i="34"/>
  <c r="AB948" i="34"/>
  <c r="AC948" i="34"/>
  <c r="AD948" i="34"/>
  <c r="P949" i="34"/>
  <c r="T949" i="34"/>
  <c r="U949" i="34"/>
  <c r="V949" i="34"/>
  <c r="W949" i="34"/>
  <c r="Y949" i="34"/>
  <c r="AB949" i="34"/>
  <c r="AC949" i="34"/>
  <c r="AD949" i="34"/>
  <c r="P950" i="34"/>
  <c r="T950" i="34"/>
  <c r="U950" i="34"/>
  <c r="V950" i="34"/>
  <c r="W950" i="34"/>
  <c r="Y950" i="34"/>
  <c r="AB950" i="34"/>
  <c r="AC950" i="34"/>
  <c r="AD950" i="34"/>
  <c r="P951" i="34"/>
  <c r="T951" i="34"/>
  <c r="U951" i="34"/>
  <c r="V951" i="34"/>
  <c r="W951" i="34"/>
  <c r="Y951" i="34"/>
  <c r="AB951" i="34"/>
  <c r="AC951" i="34"/>
  <c r="AD951" i="34"/>
  <c r="P952" i="34"/>
  <c r="T952" i="34"/>
  <c r="U952" i="34"/>
  <c r="V952" i="34"/>
  <c r="W952" i="34"/>
  <c r="Y952" i="34"/>
  <c r="AB952" i="34"/>
  <c r="AC952" i="34"/>
  <c r="AD952" i="34"/>
  <c r="P953" i="34"/>
  <c r="T953" i="34"/>
  <c r="U953" i="34"/>
  <c r="V953" i="34"/>
  <c r="W953" i="34"/>
  <c r="Y953" i="34"/>
  <c r="AB953" i="34"/>
  <c r="AC953" i="34"/>
  <c r="AD953" i="34"/>
  <c r="P954" i="34"/>
  <c r="T954" i="34"/>
  <c r="U954" i="34"/>
  <c r="V954" i="34"/>
  <c r="W954" i="34"/>
  <c r="Y954" i="34"/>
  <c r="AB954" i="34"/>
  <c r="AC954" i="34"/>
  <c r="AD954" i="34"/>
  <c r="P955" i="34"/>
  <c r="T955" i="34"/>
  <c r="U955" i="34"/>
  <c r="V955" i="34"/>
  <c r="W955" i="34"/>
  <c r="Y955" i="34"/>
  <c r="AB955" i="34"/>
  <c r="AC955" i="34"/>
  <c r="AD955" i="34"/>
  <c r="P956" i="34"/>
  <c r="T956" i="34"/>
  <c r="U956" i="34"/>
  <c r="V956" i="34"/>
  <c r="W956" i="34"/>
  <c r="Y956" i="34"/>
  <c r="AB956" i="34"/>
  <c r="AC956" i="34"/>
  <c r="AD956" i="34"/>
  <c r="P957" i="34"/>
  <c r="T957" i="34"/>
  <c r="U957" i="34"/>
  <c r="V957" i="34"/>
  <c r="W957" i="34"/>
  <c r="Y957" i="34"/>
  <c r="AB957" i="34"/>
  <c r="AC957" i="34"/>
  <c r="AD957" i="34"/>
  <c r="P958" i="34"/>
  <c r="T958" i="34"/>
  <c r="U958" i="34"/>
  <c r="V958" i="34"/>
  <c r="W958" i="34"/>
  <c r="Y958" i="34"/>
  <c r="AB958" i="34"/>
  <c r="AC958" i="34"/>
  <c r="AD958" i="34"/>
  <c r="P959" i="34"/>
  <c r="T959" i="34"/>
  <c r="U959" i="34"/>
  <c r="V959" i="34"/>
  <c r="W959" i="34"/>
  <c r="Y959" i="34"/>
  <c r="AB959" i="34"/>
  <c r="AC959" i="34"/>
  <c r="AD959" i="34"/>
  <c r="P960" i="34"/>
  <c r="T960" i="34"/>
  <c r="U960" i="34"/>
  <c r="V960" i="34"/>
  <c r="W960" i="34"/>
  <c r="Y960" i="34"/>
  <c r="AB960" i="34"/>
  <c r="AC960" i="34"/>
  <c r="AD960" i="34"/>
  <c r="P961" i="34"/>
  <c r="T961" i="34"/>
  <c r="U961" i="34"/>
  <c r="V961" i="34"/>
  <c r="W961" i="34"/>
  <c r="Y961" i="34"/>
  <c r="AB961" i="34"/>
  <c r="AC961" i="34"/>
  <c r="AD961" i="34"/>
  <c r="P962" i="34"/>
  <c r="T962" i="34"/>
  <c r="U962" i="34"/>
  <c r="V962" i="34"/>
  <c r="W962" i="34"/>
  <c r="Y962" i="34"/>
  <c r="AB962" i="34"/>
  <c r="AC962" i="34"/>
  <c r="AD962" i="34"/>
  <c r="P963" i="34"/>
  <c r="T963" i="34"/>
  <c r="U963" i="34"/>
  <c r="V963" i="34"/>
  <c r="W963" i="34"/>
  <c r="Y963" i="34"/>
  <c r="AB963" i="34"/>
  <c r="AC963" i="34"/>
  <c r="AD963" i="34"/>
  <c r="P964" i="34"/>
  <c r="T964" i="34"/>
  <c r="U964" i="34"/>
  <c r="V964" i="34"/>
  <c r="W964" i="34"/>
  <c r="Y964" i="34"/>
  <c r="AB964" i="34"/>
  <c r="AC964" i="34"/>
  <c r="P965" i="34"/>
  <c r="T965" i="34"/>
  <c r="U965" i="34"/>
  <c r="V965" i="34"/>
  <c r="W965" i="34"/>
  <c r="Y965" i="34"/>
  <c r="AB965" i="34"/>
  <c r="AC965" i="34"/>
  <c r="P966" i="34"/>
  <c r="T966" i="34"/>
  <c r="U966" i="34"/>
  <c r="V966" i="34"/>
  <c r="W966" i="34"/>
  <c r="Y966" i="34"/>
  <c r="AB966" i="34"/>
  <c r="AC966" i="34"/>
  <c r="P967" i="34"/>
  <c r="T967" i="34"/>
  <c r="U967" i="34"/>
  <c r="V967" i="34"/>
  <c r="W967" i="34"/>
  <c r="Y967" i="34"/>
  <c r="AB967" i="34"/>
  <c r="AC967" i="34"/>
  <c r="P968" i="34"/>
  <c r="T968" i="34"/>
  <c r="U968" i="34"/>
  <c r="V968" i="34"/>
  <c r="W968" i="34"/>
  <c r="Y968" i="34"/>
  <c r="AB968" i="34"/>
  <c r="AC968" i="34"/>
  <c r="P969" i="34"/>
  <c r="T969" i="34"/>
  <c r="U969" i="34"/>
  <c r="V969" i="34"/>
  <c r="W969" i="34"/>
  <c r="Y969" i="34"/>
  <c r="AB969" i="34"/>
  <c r="AC969" i="34"/>
  <c r="AD969" i="34"/>
  <c r="P970" i="34"/>
  <c r="T970" i="34"/>
  <c r="U970" i="34"/>
  <c r="V970" i="34"/>
  <c r="W970" i="34"/>
  <c r="Y970" i="34"/>
  <c r="AB970" i="34"/>
  <c r="AC970" i="34"/>
  <c r="P971" i="34"/>
  <c r="T971" i="34"/>
  <c r="U971" i="34"/>
  <c r="V971" i="34"/>
  <c r="W971" i="34"/>
  <c r="Y971" i="34"/>
  <c r="AB971" i="34"/>
  <c r="AC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P975" i="34"/>
  <c r="T975" i="34"/>
  <c r="U975" i="34"/>
  <c r="V975" i="34"/>
  <c r="W975" i="34"/>
  <c r="Y975" i="34"/>
  <c r="AB975" i="34"/>
  <c r="AC975" i="34"/>
  <c r="P976" i="34"/>
  <c r="T976" i="34"/>
  <c r="U976" i="34"/>
  <c r="V976" i="34"/>
  <c r="W976" i="34"/>
  <c r="Y976" i="34"/>
  <c r="AB976" i="34"/>
  <c r="AC976" i="34"/>
  <c r="P977" i="34"/>
  <c r="T977" i="34"/>
  <c r="U977" i="34"/>
  <c r="V977" i="34"/>
  <c r="W977" i="34"/>
  <c r="Y977" i="34"/>
  <c r="AB977" i="34"/>
  <c r="AC977" i="34"/>
  <c r="P978" i="34"/>
  <c r="T978" i="34"/>
  <c r="U978" i="34"/>
  <c r="V978" i="34"/>
  <c r="W978" i="34"/>
  <c r="Y978" i="34"/>
  <c r="AB978" i="34"/>
  <c r="AC978" i="34"/>
  <c r="P979" i="34"/>
  <c r="T979" i="34"/>
  <c r="U979" i="34"/>
  <c r="V979" i="34"/>
  <c r="W979" i="34"/>
  <c r="Y979" i="34"/>
  <c r="AB979" i="34"/>
  <c r="AC979" i="34"/>
  <c r="P980" i="34"/>
  <c r="T980" i="34"/>
  <c r="U980" i="34"/>
  <c r="V980" i="34"/>
  <c r="W980" i="34"/>
  <c r="Y980" i="34"/>
  <c r="AB980" i="34"/>
  <c r="AC980" i="34"/>
  <c r="P981" i="34"/>
  <c r="T981" i="34"/>
  <c r="U981" i="34"/>
  <c r="V981" i="34"/>
  <c r="W981" i="34"/>
  <c r="Y981" i="34"/>
  <c r="AB981" i="34"/>
  <c r="AC981" i="34"/>
  <c r="P982" i="34"/>
  <c r="T982" i="34"/>
  <c r="U982" i="34"/>
  <c r="V982" i="34"/>
  <c r="W982" i="34"/>
  <c r="Y982" i="34"/>
  <c r="AB982" i="34"/>
  <c r="AC982" i="34"/>
  <c r="P983" i="34"/>
  <c r="T983" i="34"/>
  <c r="U983" i="34"/>
  <c r="V983" i="34"/>
  <c r="W983" i="34"/>
  <c r="Y983" i="34"/>
  <c r="AB983" i="34"/>
  <c r="AC983" i="34"/>
  <c r="P984" i="34"/>
  <c r="T984" i="34"/>
  <c r="U984" i="34"/>
  <c r="V984" i="34"/>
  <c r="W984" i="34"/>
  <c r="Y984" i="34"/>
  <c r="AB984" i="34"/>
  <c r="AC984" i="34"/>
  <c r="P985" i="34"/>
  <c r="T985" i="34"/>
  <c r="U985" i="34"/>
  <c r="V985" i="34"/>
  <c r="W985" i="34"/>
  <c r="Y985" i="34"/>
  <c r="AB985" i="34"/>
  <c r="AC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989" i="34"/>
  <c r="T989" i="34"/>
  <c r="U989" i="34"/>
  <c r="V989" i="34"/>
  <c r="W989" i="34"/>
  <c r="Y989" i="34"/>
  <c r="AB989" i="34"/>
  <c r="AC989" i="34"/>
  <c r="P990" i="34"/>
  <c r="T990" i="34"/>
  <c r="U990" i="34"/>
  <c r="V990" i="34"/>
  <c r="W990" i="34"/>
  <c r="Y990" i="34"/>
  <c r="AB990" i="34"/>
  <c r="AC990" i="34"/>
  <c r="P991" i="34"/>
  <c r="T991" i="34"/>
  <c r="U991" i="34"/>
  <c r="V991" i="34"/>
  <c r="W991" i="34"/>
  <c r="Y991" i="34"/>
  <c r="AB991" i="34"/>
  <c r="AC991" i="34"/>
  <c r="P992" i="34"/>
  <c r="T992" i="34"/>
  <c r="U992" i="34"/>
  <c r="V992" i="34"/>
  <c r="W992" i="34"/>
  <c r="Y992" i="34"/>
  <c r="AB992" i="34"/>
  <c r="AC992" i="34"/>
  <c r="P993" i="34"/>
  <c r="T993" i="34"/>
  <c r="U993" i="34"/>
  <c r="V993" i="34"/>
  <c r="W993" i="34"/>
  <c r="Y993" i="34"/>
  <c r="AB993" i="34"/>
  <c r="AC993" i="34"/>
  <c r="AD993" i="34"/>
  <c r="P994" i="34"/>
  <c r="T994" i="34"/>
  <c r="U994" i="34"/>
  <c r="V994" i="34"/>
  <c r="W994" i="34"/>
  <c r="Y994" i="34"/>
  <c r="AB994" i="34"/>
  <c r="AC994" i="34"/>
  <c r="AD994" i="34"/>
  <c r="P995" i="34"/>
  <c r="T995" i="34"/>
  <c r="U995" i="34"/>
  <c r="V995" i="34"/>
  <c r="W995" i="34"/>
  <c r="Y995" i="34"/>
  <c r="AB995" i="34"/>
  <c r="AC995" i="34"/>
  <c r="AD995" i="34"/>
  <c r="P996" i="34"/>
  <c r="T996" i="34"/>
  <c r="U996" i="34"/>
  <c r="V996" i="34"/>
  <c r="W996" i="34"/>
  <c r="Y996" i="34"/>
  <c r="AB996" i="34"/>
  <c r="AC996" i="34"/>
  <c r="AD996" i="34"/>
  <c r="P997" i="34"/>
  <c r="T997" i="34"/>
  <c r="U997" i="34"/>
  <c r="V997" i="34"/>
  <c r="W997" i="34"/>
  <c r="Y997" i="34"/>
  <c r="AB997" i="34"/>
  <c r="AC997" i="34"/>
  <c r="AD997" i="34"/>
  <c r="P998" i="34"/>
  <c r="T998" i="34"/>
  <c r="U998" i="34"/>
  <c r="V998" i="34"/>
  <c r="W998" i="34"/>
  <c r="Y998" i="34"/>
  <c r="AB998" i="34"/>
  <c r="AC998" i="34"/>
  <c r="AD998" i="34"/>
  <c r="P999" i="34"/>
  <c r="T999" i="34"/>
  <c r="U999" i="34"/>
  <c r="V999" i="34"/>
  <c r="W999" i="34"/>
  <c r="Y999" i="34"/>
  <c r="AB999" i="34"/>
  <c r="AC999" i="34"/>
  <c r="AD999" i="34"/>
  <c r="P1000" i="34"/>
  <c r="T1000" i="34"/>
  <c r="U1000" i="34"/>
  <c r="V1000" i="34"/>
  <c r="W1000" i="34"/>
  <c r="Y1000" i="34"/>
  <c r="AB1000" i="34"/>
  <c r="AC1000" i="34"/>
  <c r="AD1000" i="34"/>
  <c r="P1001" i="34"/>
  <c r="T1001" i="34"/>
  <c r="U1001" i="34"/>
  <c r="V1001" i="34"/>
  <c r="W1001" i="34"/>
  <c r="Y1001" i="34"/>
  <c r="AB1001" i="34"/>
  <c r="AC1001" i="34"/>
  <c r="AD1001" i="34"/>
  <c r="P1002" i="34"/>
  <c r="T1002" i="34"/>
  <c r="U1002" i="34"/>
  <c r="V1002" i="34"/>
  <c r="W1002" i="34"/>
  <c r="Y1002" i="34"/>
  <c r="AB1002" i="34"/>
  <c r="AC1002" i="34"/>
  <c r="AD1002" i="34"/>
  <c r="P1003" i="34"/>
  <c r="T1003" i="34"/>
  <c r="U1003" i="34"/>
  <c r="V1003" i="34"/>
  <c r="W1003" i="34"/>
  <c r="Y1003" i="34"/>
  <c r="AB1003" i="34"/>
  <c r="AC1003" i="34"/>
  <c r="AD1003" i="34"/>
  <c r="P1004" i="34"/>
  <c r="T1004" i="34"/>
  <c r="U1004" i="34"/>
  <c r="V1004" i="34"/>
  <c r="W1004" i="34"/>
  <c r="Y1004" i="34"/>
  <c r="AB1004" i="34"/>
  <c r="AC1004" i="34"/>
  <c r="AD1004" i="34"/>
  <c r="P1005" i="34"/>
  <c r="T1005" i="34"/>
  <c r="U1005" i="34"/>
  <c r="V1005" i="34"/>
  <c r="W1005" i="34"/>
  <c r="Y1005" i="34"/>
  <c r="AB1005" i="34"/>
  <c r="AC1005" i="34"/>
  <c r="AD1005" i="34"/>
  <c r="P1006" i="34"/>
  <c r="T1006" i="34"/>
  <c r="U1006" i="34"/>
  <c r="V1006" i="34"/>
  <c r="W1006" i="34"/>
  <c r="Y1006" i="34"/>
  <c r="AB1006" i="34"/>
  <c r="AC1006" i="34"/>
  <c r="AD1006" i="34"/>
  <c r="P1007" i="34"/>
  <c r="T1007" i="34"/>
  <c r="U1007" i="34"/>
  <c r="V1007" i="34"/>
  <c r="W1007" i="34"/>
  <c r="Y1007" i="34"/>
  <c r="AB1007" i="34"/>
  <c r="AC1007" i="34"/>
  <c r="AD1007" i="34"/>
  <c r="P1008" i="34"/>
  <c r="T1008" i="34"/>
  <c r="U1008" i="34"/>
  <c r="V1008" i="34"/>
  <c r="W1008" i="34"/>
  <c r="Y1008" i="34"/>
  <c r="AB1008" i="34"/>
  <c r="AC1008" i="34"/>
  <c r="AD1008" i="34"/>
  <c r="P1009" i="34"/>
  <c r="T1009" i="34"/>
  <c r="U1009" i="34"/>
  <c r="V1009" i="34"/>
  <c r="W1009" i="34"/>
  <c r="Y1009" i="34"/>
  <c r="AB1009" i="34"/>
  <c r="AC1009" i="34"/>
  <c r="AD1009" i="34"/>
  <c r="P1010" i="34"/>
  <c r="T1010" i="34"/>
  <c r="U1010" i="34"/>
  <c r="V1010" i="34"/>
  <c r="W1010" i="34"/>
  <c r="Y1010" i="34"/>
  <c r="AB1010" i="34"/>
  <c r="AC1010" i="34"/>
  <c r="AD1010" i="34"/>
  <c r="P1011" i="34"/>
  <c r="T1011" i="34"/>
  <c r="U1011" i="34"/>
  <c r="V1011" i="34"/>
  <c r="W1011" i="34"/>
  <c r="Y1011" i="34"/>
  <c r="AB1011" i="34"/>
  <c r="AC1011" i="34"/>
  <c r="AD1011" i="34"/>
  <c r="P1012" i="34"/>
  <c r="T1012" i="34"/>
  <c r="U1012" i="34"/>
  <c r="V1012" i="34"/>
  <c r="W1012" i="34"/>
  <c r="Y1012" i="34"/>
  <c r="AB1012" i="34"/>
  <c r="AC1012" i="34"/>
  <c r="AD1012" i="34"/>
  <c r="P1013" i="34"/>
  <c r="T1013" i="34"/>
  <c r="U1013" i="34"/>
  <c r="V1013" i="34"/>
  <c r="W1013" i="34"/>
  <c r="Y1013" i="34"/>
  <c r="AB1013" i="34"/>
  <c r="AC1013" i="34"/>
  <c r="AD1013" i="34"/>
  <c r="P1014" i="34"/>
  <c r="T1014" i="34"/>
  <c r="U1014" i="34"/>
  <c r="V1014" i="34"/>
  <c r="W1014" i="34"/>
  <c r="Y1014" i="34"/>
  <c r="AB1014" i="34"/>
  <c r="AC1014" i="34"/>
  <c r="AD1014" i="34"/>
  <c r="P1015" i="34"/>
  <c r="T1015" i="34"/>
  <c r="U1015" i="34"/>
  <c r="V1015" i="34"/>
  <c r="W1015" i="34"/>
  <c r="Y1015" i="34"/>
  <c r="AB1015" i="34"/>
  <c r="AC1015" i="34"/>
  <c r="AD1015" i="34"/>
  <c r="P1016" i="34"/>
  <c r="T1016" i="34"/>
  <c r="U1016" i="34"/>
  <c r="V1016" i="34"/>
  <c r="W1016" i="34"/>
  <c r="Y1016" i="34"/>
  <c r="AB1016" i="34"/>
  <c r="AC1016" i="34"/>
  <c r="AD1016" i="34"/>
  <c r="P1017" i="34"/>
  <c r="T1017" i="34"/>
  <c r="U1017" i="34"/>
  <c r="V1017" i="34"/>
  <c r="W1017" i="34"/>
  <c r="Y1017" i="34"/>
  <c r="AB1017" i="34"/>
  <c r="AC1017" i="34"/>
  <c r="AD1017" i="34"/>
  <c r="P1018" i="34"/>
  <c r="T1018" i="34"/>
  <c r="U1018" i="34"/>
  <c r="V1018" i="34"/>
  <c r="W1018" i="34"/>
  <c r="Y1018" i="34"/>
  <c r="AB1018" i="34"/>
  <c r="AC1018" i="34"/>
  <c r="AD1018" i="34"/>
  <c r="P1019" i="34"/>
  <c r="T1019" i="34"/>
  <c r="U1019" i="34"/>
  <c r="V1019" i="34"/>
  <c r="W1019" i="34"/>
  <c r="Y1019" i="34"/>
  <c r="AB1019" i="34"/>
  <c r="AC1019" i="34"/>
  <c r="AD1019" i="34"/>
  <c r="P1020" i="34"/>
  <c r="T1020" i="34"/>
  <c r="U1020" i="34"/>
  <c r="V1020" i="34"/>
  <c r="W1020" i="34"/>
  <c r="Y1020" i="34"/>
  <c r="AB1020" i="34"/>
  <c r="AC1020" i="34"/>
  <c r="AD1020" i="34"/>
  <c r="P1021" i="34"/>
  <c r="T1021" i="34"/>
  <c r="U1021" i="34"/>
  <c r="V1021" i="34"/>
  <c r="W1021" i="34"/>
  <c r="Y1021" i="34"/>
  <c r="AB1021" i="34"/>
  <c r="AC1021" i="34"/>
  <c r="AD1021" i="34"/>
  <c r="P1022" i="34"/>
  <c r="T1022" i="34"/>
  <c r="U1022" i="34"/>
  <c r="V1022" i="34"/>
  <c r="W1022" i="34"/>
  <c r="Y1022" i="34"/>
  <c r="AB1022" i="34"/>
  <c r="AC1022" i="34"/>
  <c r="AD1022" i="34"/>
  <c r="P1023" i="34"/>
  <c r="T1023" i="34"/>
  <c r="U1023" i="34"/>
  <c r="V1023" i="34"/>
  <c r="W1023" i="34"/>
  <c r="Y1023" i="34"/>
  <c r="AB1023" i="34"/>
  <c r="AC1023" i="34"/>
  <c r="AD1023" i="34"/>
  <c r="P1024" i="34"/>
  <c r="T1024" i="34"/>
  <c r="U1024" i="34"/>
  <c r="V1024" i="34"/>
  <c r="W1024" i="34"/>
  <c r="Y1024" i="34"/>
  <c r="AB1024" i="34"/>
  <c r="AC1024" i="34"/>
  <c r="AD1024" i="34"/>
  <c r="P1025" i="34"/>
  <c r="T1025" i="34"/>
  <c r="U1025" i="34"/>
  <c r="V1025" i="34"/>
  <c r="W1025" i="34"/>
  <c r="Y1025" i="34"/>
  <c r="AB1025" i="34"/>
  <c r="AC1025" i="34"/>
  <c r="AD1025" i="34"/>
  <c r="P1026" i="34"/>
  <c r="T1026" i="34"/>
  <c r="U1026" i="34"/>
  <c r="V1026" i="34"/>
  <c r="W1026" i="34"/>
  <c r="Y1026" i="34"/>
  <c r="AB1026" i="34"/>
  <c r="AC1026" i="34"/>
  <c r="AD1026" i="34"/>
  <c r="P1027" i="34"/>
  <c r="T1027" i="34"/>
  <c r="U1027" i="34"/>
  <c r="V1027" i="34"/>
  <c r="W1027" i="34"/>
  <c r="Y1027" i="34"/>
  <c r="AB1027" i="34"/>
  <c r="AC1027" i="34"/>
  <c r="AD1027" i="34"/>
  <c r="P1028" i="34"/>
  <c r="T1028" i="34"/>
  <c r="U1028" i="34"/>
  <c r="V1028" i="34"/>
  <c r="W1028" i="34"/>
  <c r="Y1028" i="34"/>
  <c r="AB1028" i="34"/>
  <c r="AC1028" i="34"/>
  <c r="AD1028" i="34"/>
  <c r="P1029" i="34"/>
  <c r="T1029" i="34"/>
  <c r="U1029" i="34"/>
  <c r="V1029" i="34"/>
  <c r="W1029" i="34"/>
  <c r="Y1029" i="34"/>
  <c r="AB1029" i="34"/>
  <c r="AC1029" i="34"/>
  <c r="AD1029" i="34"/>
  <c r="P1030" i="34"/>
  <c r="T1030" i="34"/>
  <c r="U1030" i="34"/>
  <c r="V1030" i="34"/>
  <c r="W1030" i="34"/>
  <c r="Y1030" i="34"/>
  <c r="AB1030" i="34"/>
  <c r="AC1030" i="34"/>
  <c r="AD1030" i="34"/>
  <c r="P1031" i="34"/>
  <c r="T1031" i="34"/>
  <c r="U1031" i="34"/>
  <c r="V1031" i="34"/>
  <c r="W1031" i="34"/>
  <c r="Y1031" i="34"/>
  <c r="AB1031" i="34"/>
  <c r="AC1031" i="34"/>
  <c r="AD1031" i="34"/>
  <c r="P1032" i="34"/>
  <c r="T1032" i="34"/>
  <c r="U1032" i="34"/>
  <c r="V1032" i="34"/>
  <c r="W1032" i="34"/>
  <c r="Y1032" i="34"/>
  <c r="AB1032" i="34"/>
  <c r="AC1032" i="34"/>
  <c r="AD1032" i="34"/>
  <c r="P1033" i="34"/>
  <c r="T1033" i="34"/>
  <c r="U1033" i="34"/>
  <c r="V1033" i="34"/>
  <c r="W1033" i="34"/>
  <c r="Y1033" i="34"/>
  <c r="AB1033" i="34"/>
  <c r="AC1033" i="34"/>
  <c r="AD1033" i="34"/>
  <c r="P1034" i="34"/>
  <c r="T1034" i="34"/>
  <c r="U1034" i="34"/>
  <c r="V1034" i="34"/>
  <c r="W1034" i="34"/>
  <c r="Y1034" i="34"/>
  <c r="AB1034" i="34"/>
  <c r="AC1034" i="34"/>
  <c r="AD1034" i="34"/>
  <c r="P1035" i="34"/>
  <c r="T1035" i="34"/>
  <c r="U1035" i="34"/>
  <c r="V1035" i="34"/>
  <c r="W1035" i="34"/>
  <c r="Y1035" i="34"/>
  <c r="AB1035" i="34"/>
  <c r="AC1035" i="34"/>
  <c r="AD1035" i="34"/>
  <c r="P1036" i="34"/>
  <c r="T1036" i="34"/>
  <c r="U1036" i="34"/>
  <c r="V1036" i="34"/>
  <c r="W1036" i="34"/>
  <c r="Y1036" i="34"/>
  <c r="AB1036" i="34"/>
  <c r="AC1036" i="34"/>
  <c r="AD1036" i="34"/>
  <c r="P1037" i="34"/>
  <c r="T1037" i="34"/>
  <c r="U1037" i="34"/>
  <c r="V1037" i="34"/>
  <c r="W1037" i="34"/>
  <c r="Y1037" i="34"/>
  <c r="AB1037" i="34"/>
  <c r="AC1037" i="34"/>
  <c r="AD1037" i="34"/>
  <c r="P1038" i="34"/>
  <c r="T1038" i="34"/>
  <c r="U1038" i="34"/>
  <c r="V1038" i="34"/>
  <c r="W1038" i="34"/>
  <c r="Y1038" i="34"/>
  <c r="AB1038" i="34"/>
  <c r="AC1038" i="34"/>
  <c r="AD1038" i="34"/>
  <c r="P1039" i="34"/>
  <c r="T1039" i="34"/>
  <c r="U1039" i="34"/>
  <c r="V1039" i="34"/>
  <c r="W1039" i="34"/>
  <c r="Y1039" i="34"/>
  <c r="AB1039" i="34"/>
  <c r="AC1039" i="34"/>
  <c r="AD1039" i="34"/>
  <c r="P1040" i="34"/>
  <c r="T1040" i="34"/>
  <c r="U1040" i="34"/>
  <c r="V1040" i="34"/>
  <c r="W1040" i="34"/>
  <c r="Y1040" i="34"/>
  <c r="AB1040" i="34"/>
  <c r="AC1040" i="34"/>
  <c r="AD1040" i="34"/>
  <c r="P1041" i="34"/>
  <c r="T1041" i="34"/>
  <c r="U1041" i="34"/>
  <c r="V1041" i="34"/>
  <c r="W1041" i="34"/>
  <c r="Y1041" i="34"/>
  <c r="AB1041" i="34"/>
  <c r="AC1041" i="34"/>
  <c r="AD1041" i="34"/>
  <c r="P1042" i="34"/>
  <c r="T1042" i="34"/>
  <c r="U1042" i="34"/>
  <c r="V1042" i="34"/>
  <c r="W1042" i="34"/>
  <c r="Y1042" i="34"/>
  <c r="AB1042" i="34"/>
  <c r="AC1042" i="34"/>
  <c r="AD1042" i="34"/>
  <c r="P1043" i="34"/>
  <c r="T1043" i="34"/>
  <c r="U1043" i="34"/>
  <c r="V1043" i="34"/>
  <c r="W1043" i="34"/>
  <c r="Y1043" i="34"/>
  <c r="AB1043" i="34"/>
  <c r="AC1043" i="34"/>
  <c r="AD1043" i="34"/>
  <c r="P1044" i="34"/>
  <c r="T1044" i="34"/>
  <c r="U1044" i="34"/>
  <c r="V1044" i="34"/>
  <c r="W1044" i="34"/>
  <c r="Y1044" i="34"/>
  <c r="AB1044" i="34"/>
  <c r="AC1044" i="34"/>
  <c r="AD1044" i="34"/>
  <c r="P1045" i="34"/>
  <c r="T1045" i="34"/>
  <c r="U1045" i="34"/>
  <c r="V1045" i="34"/>
  <c r="W1045" i="34"/>
  <c r="Y1045" i="34"/>
  <c r="AB1045" i="34"/>
  <c r="AC1045" i="34"/>
  <c r="AD1045" i="34"/>
  <c r="P1046" i="34"/>
  <c r="T1046" i="34"/>
  <c r="U1046" i="34"/>
  <c r="V1046" i="34"/>
  <c r="W1046" i="34"/>
  <c r="Y1046" i="34"/>
  <c r="AB1046" i="34"/>
  <c r="AC1046" i="34"/>
  <c r="AD1046" i="34"/>
  <c r="P1047" i="34"/>
  <c r="T1047" i="34"/>
  <c r="U1047" i="34"/>
  <c r="V1047" i="34"/>
  <c r="W1047" i="34"/>
  <c r="Y1047" i="34"/>
  <c r="AB1047" i="34"/>
  <c r="AC1047" i="34"/>
  <c r="AD1047" i="34"/>
  <c r="P1048" i="34"/>
  <c r="T1048" i="34"/>
  <c r="U1048" i="34"/>
  <c r="V1048" i="34"/>
  <c r="W1048" i="34"/>
  <c r="Y1048" i="34"/>
  <c r="AB1048" i="34"/>
  <c r="AC1048" i="34"/>
  <c r="AD1048" i="34"/>
  <c r="P1049" i="34"/>
  <c r="T1049" i="34"/>
  <c r="U1049" i="34"/>
  <c r="V1049" i="34"/>
  <c r="W1049" i="34"/>
  <c r="Y1049" i="34"/>
  <c r="AB1049" i="34"/>
  <c r="AC1049" i="34"/>
  <c r="AD1049" i="34"/>
  <c r="P1050" i="34"/>
  <c r="T1050" i="34"/>
  <c r="U1050" i="34"/>
  <c r="V1050" i="34"/>
  <c r="W1050" i="34"/>
  <c r="Y1050" i="34"/>
  <c r="AB1050" i="34"/>
  <c r="AC1050" i="34"/>
  <c r="AD1050" i="34"/>
  <c r="P1051" i="34"/>
  <c r="T1051" i="34"/>
  <c r="U1051" i="34"/>
  <c r="V1051" i="34"/>
  <c r="W1051" i="34"/>
  <c r="Y1051" i="34"/>
  <c r="AB1051" i="34"/>
  <c r="AC1051" i="34"/>
  <c r="AD1051" i="34"/>
  <c r="P1052" i="34"/>
  <c r="T1052" i="34"/>
  <c r="U1052" i="34"/>
  <c r="V1052" i="34"/>
  <c r="W1052" i="34"/>
  <c r="Y1052" i="34"/>
  <c r="AB1052" i="34"/>
  <c r="AC1052" i="34"/>
  <c r="AD1052" i="34"/>
  <c r="P1053" i="34"/>
  <c r="T1053" i="34"/>
  <c r="U1053" i="34"/>
  <c r="V1053" i="34"/>
  <c r="W1053" i="34"/>
  <c r="Y1053" i="34"/>
  <c r="AB1053" i="34"/>
  <c r="AC1053" i="34"/>
  <c r="AD1053" i="34"/>
  <c r="P1054" i="34"/>
  <c r="T1054" i="34"/>
  <c r="U1054" i="34"/>
  <c r="V1054" i="34"/>
  <c r="W1054" i="34"/>
  <c r="Y1054" i="34"/>
  <c r="AB1054" i="34"/>
  <c r="AC1054" i="34"/>
  <c r="AD1054" i="34"/>
  <c r="P1055" i="34"/>
  <c r="T1055" i="34"/>
  <c r="U1055" i="34"/>
  <c r="V1055" i="34"/>
  <c r="W1055" i="34"/>
  <c r="Y1055" i="34"/>
  <c r="AB1055" i="34"/>
  <c r="AC1055" i="34"/>
  <c r="AD1055" i="34"/>
  <c r="P1056" i="34"/>
  <c r="T1056" i="34"/>
  <c r="U1056" i="34"/>
  <c r="V1056" i="34"/>
  <c r="W1056" i="34"/>
  <c r="Y1056" i="34"/>
  <c r="AB1056" i="34"/>
  <c r="AC1056" i="34"/>
  <c r="AD1056" i="34"/>
  <c r="P1057" i="34"/>
  <c r="T1057" i="34"/>
  <c r="U1057" i="34"/>
  <c r="V1057" i="34"/>
  <c r="W1057" i="34"/>
  <c r="Y1057" i="34"/>
  <c r="AB1057" i="34"/>
  <c r="AC1057" i="34"/>
  <c r="AD1057" i="34"/>
  <c r="P1058" i="34"/>
  <c r="T1058" i="34"/>
  <c r="U1058" i="34"/>
  <c r="V1058" i="34"/>
  <c r="W1058" i="34"/>
  <c r="Y1058" i="34"/>
  <c r="AB1058" i="34"/>
  <c r="AC1058" i="34"/>
  <c r="AD1058" i="34"/>
  <c r="P1059" i="34"/>
  <c r="T1059" i="34"/>
  <c r="U1059" i="34"/>
  <c r="V1059" i="34"/>
  <c r="W1059" i="34"/>
  <c r="Y1059" i="34"/>
  <c r="AB1059" i="34"/>
  <c r="AC1059" i="34"/>
  <c r="AD1059" i="34"/>
  <c r="P1060" i="34"/>
  <c r="T1060" i="34"/>
  <c r="U1060" i="34"/>
  <c r="V1060" i="34"/>
  <c r="W1060" i="34"/>
  <c r="Y1060" i="34"/>
  <c r="AB1060" i="34"/>
  <c r="AC1060" i="34"/>
  <c r="AD1060" i="34"/>
  <c r="P1061" i="34"/>
  <c r="T1061" i="34"/>
  <c r="U1061" i="34"/>
  <c r="V1061" i="34"/>
  <c r="W1061" i="34"/>
  <c r="Y1061" i="34"/>
  <c r="AB1061" i="34"/>
  <c r="AC1061" i="34"/>
  <c r="AD1061" i="34"/>
  <c r="P1062" i="34"/>
  <c r="T1062" i="34"/>
  <c r="U1062" i="34"/>
  <c r="V1062" i="34"/>
  <c r="W1062" i="34"/>
  <c r="Y1062" i="34"/>
  <c r="AB1062" i="34"/>
  <c r="AC1062" i="34"/>
  <c r="AD1062" i="34"/>
  <c r="P1063" i="34"/>
  <c r="T1063" i="34"/>
  <c r="U1063" i="34"/>
  <c r="V1063" i="34"/>
  <c r="W1063" i="34"/>
  <c r="Y1063" i="34"/>
  <c r="AB1063" i="34"/>
  <c r="AC1063" i="34"/>
  <c r="AD1063" i="34"/>
  <c r="P1064" i="34"/>
  <c r="T1064" i="34"/>
  <c r="U1064" i="34"/>
  <c r="V1064" i="34"/>
  <c r="W1064" i="34"/>
  <c r="Y1064" i="34"/>
  <c r="AB1064" i="34"/>
  <c r="AC1064" i="34"/>
  <c r="AD1064" i="34"/>
  <c r="P1065" i="34"/>
  <c r="T1065" i="34"/>
  <c r="U1065" i="34"/>
  <c r="V1065" i="34"/>
  <c r="W1065" i="34"/>
  <c r="Y1065" i="34"/>
  <c r="AB1065" i="34"/>
  <c r="AC1065" i="34"/>
  <c r="AD1065" i="34"/>
  <c r="P1066" i="34"/>
  <c r="T1066" i="34"/>
  <c r="U1066" i="34"/>
  <c r="V1066" i="34"/>
  <c r="W1066" i="34"/>
  <c r="Y1066" i="34"/>
  <c r="AB1066" i="34"/>
  <c r="AC1066" i="34"/>
  <c r="AD1066" i="34"/>
  <c r="P1067" i="34"/>
  <c r="T1067" i="34"/>
  <c r="U1067" i="34"/>
  <c r="V1067" i="34"/>
  <c r="W1067" i="34"/>
  <c r="Y1067" i="34"/>
  <c r="AB1067" i="34"/>
  <c r="AC1067" i="34"/>
  <c r="AD1067" i="34"/>
  <c r="P1068" i="34"/>
  <c r="T1068" i="34"/>
  <c r="U1068" i="34"/>
  <c r="V1068" i="34"/>
  <c r="W1068" i="34"/>
  <c r="Y1068" i="34"/>
  <c r="AB1068" i="34"/>
  <c r="AC1068" i="34"/>
  <c r="AD1068" i="34"/>
  <c r="P1069" i="34"/>
  <c r="T1069" i="34"/>
  <c r="U1069" i="34"/>
  <c r="V1069" i="34"/>
  <c r="W1069" i="34"/>
  <c r="Y1069" i="34"/>
  <c r="AB1069" i="34"/>
  <c r="AC1069" i="34"/>
  <c r="AD1069" i="34"/>
  <c r="P1070" i="34"/>
  <c r="T1070" i="34"/>
  <c r="U1070" i="34"/>
  <c r="V1070" i="34"/>
  <c r="W1070" i="34"/>
  <c r="Y1070" i="34"/>
  <c r="AB1070" i="34"/>
  <c r="AC1070" i="34"/>
  <c r="AD1070" i="34"/>
  <c r="P1071" i="34"/>
  <c r="T1071" i="34"/>
  <c r="U1071" i="34"/>
  <c r="V1071" i="34"/>
  <c r="W1071" i="34"/>
  <c r="Y1071" i="34"/>
  <c r="AB1071" i="34"/>
  <c r="AC1071" i="34"/>
  <c r="AD1071" i="34"/>
  <c r="P1072" i="34"/>
  <c r="T1072" i="34"/>
  <c r="U1072" i="34"/>
  <c r="V1072" i="34"/>
  <c r="W1072" i="34"/>
  <c r="Y1072" i="34"/>
  <c r="AB1072" i="34"/>
  <c r="AC1072" i="34"/>
  <c r="AD1072" i="34"/>
  <c r="P1073" i="34"/>
  <c r="T1073" i="34"/>
  <c r="U1073" i="34"/>
  <c r="V1073" i="34"/>
  <c r="W1073" i="34"/>
  <c r="Y1073" i="34"/>
  <c r="AB1073" i="34"/>
  <c r="AC1073" i="34"/>
  <c r="AD1073" i="34"/>
  <c r="P1074" i="34"/>
  <c r="T1074" i="34"/>
  <c r="U1074" i="34"/>
  <c r="V1074" i="34"/>
  <c r="W1074" i="34"/>
  <c r="Y1074" i="34"/>
  <c r="AB1074" i="34"/>
  <c r="AC1074" i="34"/>
  <c r="AD1074" i="34"/>
  <c r="P1075" i="34"/>
  <c r="T1075" i="34"/>
  <c r="U1075" i="34"/>
  <c r="V1075" i="34"/>
  <c r="W1075" i="34"/>
  <c r="Y1075" i="34"/>
  <c r="AB1075" i="34"/>
  <c r="AC1075" i="34"/>
  <c r="AD1075" i="34"/>
  <c r="P1076" i="34"/>
  <c r="T1076" i="34"/>
  <c r="U1076" i="34"/>
  <c r="V1076" i="34"/>
  <c r="W1076" i="34"/>
  <c r="Y1076" i="34"/>
  <c r="AB1076" i="34"/>
  <c r="AC1076" i="34"/>
  <c r="AD1076" i="34"/>
  <c r="P1077" i="34"/>
  <c r="T1077" i="34"/>
  <c r="U1077" i="34"/>
  <c r="V1077" i="34"/>
  <c r="W1077" i="34"/>
  <c r="Y1077" i="34"/>
  <c r="AB1077" i="34"/>
  <c r="AC1077" i="34"/>
  <c r="AD1077" i="34"/>
  <c r="P1078" i="34"/>
  <c r="T1078" i="34"/>
  <c r="U1078" i="34"/>
  <c r="V1078" i="34"/>
  <c r="W1078" i="34"/>
  <c r="Y1078" i="34"/>
  <c r="AB1078" i="34"/>
  <c r="AC1078" i="34"/>
  <c r="AD1078" i="34"/>
  <c r="P1079" i="34"/>
  <c r="T1079" i="34"/>
  <c r="U1079" i="34"/>
  <c r="V1079" i="34"/>
  <c r="W1079" i="34"/>
  <c r="Y1079" i="34"/>
  <c r="AB1079" i="34"/>
  <c r="AC1079" i="34"/>
  <c r="AD1079" i="34"/>
  <c r="P1080" i="34"/>
  <c r="T1080" i="34"/>
  <c r="U1080" i="34"/>
  <c r="V1080" i="34"/>
  <c r="W1080" i="34"/>
  <c r="Y1080" i="34"/>
  <c r="AB1080" i="34"/>
  <c r="AC1080" i="34"/>
  <c r="AD1080" i="34"/>
  <c r="P1081" i="34"/>
  <c r="T1081" i="34"/>
  <c r="U1081" i="34"/>
  <c r="V1081" i="34"/>
  <c r="W1081" i="34"/>
  <c r="Y1081" i="34"/>
  <c r="AB1081" i="34"/>
  <c r="AC1081" i="34"/>
  <c r="AD1081" i="34"/>
  <c r="P1082" i="34"/>
  <c r="T1082" i="34"/>
  <c r="U1082" i="34"/>
  <c r="V1082" i="34"/>
  <c r="W1082" i="34"/>
  <c r="Y1082" i="34"/>
  <c r="AB1082" i="34"/>
  <c r="AC1082" i="34"/>
  <c r="AD1082" i="34"/>
  <c r="P1083" i="34"/>
  <c r="T1083" i="34"/>
  <c r="U1083" i="34"/>
  <c r="V1083" i="34"/>
  <c r="W1083" i="34"/>
  <c r="Y1083" i="34"/>
  <c r="AB1083" i="34"/>
  <c r="AC1083" i="34"/>
  <c r="AD1083" i="34"/>
  <c r="P1084" i="34"/>
  <c r="T1084" i="34"/>
  <c r="U1084" i="34"/>
  <c r="V1084" i="34"/>
  <c r="W1084" i="34"/>
  <c r="Y1084" i="34"/>
  <c r="AB1084" i="34"/>
  <c r="AC1084" i="34"/>
  <c r="AD1084" i="34"/>
  <c r="P1085" i="34"/>
  <c r="T1085" i="34"/>
  <c r="U1085" i="34"/>
  <c r="V1085" i="34"/>
  <c r="W1085" i="34"/>
  <c r="Y1085" i="34"/>
  <c r="AB1085" i="34"/>
  <c r="AC1085" i="34"/>
  <c r="AD1085" i="34"/>
  <c r="P1086" i="34"/>
  <c r="T1086" i="34"/>
  <c r="U1086" i="34"/>
  <c r="V1086" i="34"/>
  <c r="W1086" i="34"/>
  <c r="Y1086" i="34"/>
  <c r="AB1086" i="34"/>
  <c r="AC1086" i="34"/>
  <c r="AD1086" i="34"/>
  <c r="P1087" i="34"/>
  <c r="T1087" i="34"/>
  <c r="U1087" i="34"/>
  <c r="V1087" i="34"/>
  <c r="W1087" i="34"/>
  <c r="Y1087" i="34"/>
  <c r="AB1087" i="34"/>
  <c r="AC1087" i="34"/>
  <c r="AD1087" i="34"/>
  <c r="P1088" i="34"/>
  <c r="T1088" i="34"/>
  <c r="U1088" i="34"/>
  <c r="V1088" i="34"/>
  <c r="W1088" i="34"/>
  <c r="Y1088" i="34"/>
  <c r="AB1088" i="34"/>
  <c r="AC1088" i="34"/>
  <c r="AD1088" i="34"/>
  <c r="P1089" i="34"/>
  <c r="T1089" i="34"/>
  <c r="U1089" i="34"/>
  <c r="V1089" i="34"/>
  <c r="W1089" i="34"/>
  <c r="Y1089" i="34"/>
  <c r="AB1089" i="34"/>
  <c r="AC1089" i="34"/>
  <c r="AD1089" i="34"/>
  <c r="P1090" i="34"/>
  <c r="T1090" i="34"/>
  <c r="U1090" i="34"/>
  <c r="V1090" i="34"/>
  <c r="W1090" i="34"/>
  <c r="Y1090" i="34"/>
  <c r="AB1090" i="34"/>
  <c r="AC1090" i="34"/>
  <c r="AD1090" i="34"/>
  <c r="P1091" i="34"/>
  <c r="T1091" i="34"/>
  <c r="U1091" i="34"/>
  <c r="V1091" i="34"/>
  <c r="W1091" i="34"/>
  <c r="Y1091" i="34"/>
  <c r="AB1091" i="34"/>
  <c r="AC1091" i="34"/>
  <c r="AD1091" i="34"/>
  <c r="P1092" i="34"/>
  <c r="T1092" i="34"/>
  <c r="U1092" i="34"/>
  <c r="V1092" i="34"/>
  <c r="W1092" i="34"/>
  <c r="Y1092" i="34"/>
  <c r="AB1092" i="34"/>
  <c r="AC1092" i="34"/>
  <c r="AD1092" i="34"/>
  <c r="P1093" i="34"/>
  <c r="T1093" i="34"/>
  <c r="U1093" i="34"/>
  <c r="V1093" i="34"/>
  <c r="W1093" i="34"/>
  <c r="Y1093" i="34"/>
  <c r="AB1093" i="34"/>
  <c r="AC1093" i="34"/>
  <c r="AD1093" i="34"/>
  <c r="P1094" i="34"/>
  <c r="T1094" i="34"/>
  <c r="U1094" i="34"/>
  <c r="V1094" i="34"/>
  <c r="W1094" i="34"/>
  <c r="Y1094" i="34"/>
  <c r="AB1094" i="34"/>
  <c r="AC1094" i="34"/>
  <c r="AD1094" i="34"/>
  <c r="P1095" i="34"/>
  <c r="T1095" i="34"/>
  <c r="U1095" i="34"/>
  <c r="V1095" i="34"/>
  <c r="W1095" i="34"/>
  <c r="Y1095" i="34"/>
  <c r="AB1095" i="34"/>
  <c r="AC1095" i="34"/>
  <c r="AD1095" i="34"/>
  <c r="P1096" i="34"/>
  <c r="T1096" i="34"/>
  <c r="U1096" i="34"/>
  <c r="V1096" i="34"/>
  <c r="W1096" i="34"/>
  <c r="Y1096" i="34"/>
  <c r="AB1096" i="34"/>
  <c r="AC1096" i="34"/>
  <c r="AD1096" i="34"/>
  <c r="P1097" i="34"/>
  <c r="T1097" i="34"/>
  <c r="U1097" i="34"/>
  <c r="V1097" i="34"/>
  <c r="W1097" i="34"/>
  <c r="Y1097" i="34"/>
  <c r="AB1097" i="34"/>
  <c r="AC1097" i="34"/>
  <c r="AD1097" i="34"/>
  <c r="P1098" i="34"/>
  <c r="T1098" i="34"/>
  <c r="U1098" i="34"/>
  <c r="V1098" i="34"/>
  <c r="W1098" i="34"/>
  <c r="Y1098" i="34"/>
  <c r="AB1098" i="34"/>
  <c r="AC1098" i="34"/>
  <c r="AD1098" i="34"/>
  <c r="P1099" i="34"/>
  <c r="T1099" i="34"/>
  <c r="U1099" i="34"/>
  <c r="V1099" i="34"/>
  <c r="W1099" i="34"/>
  <c r="Y1099" i="34"/>
  <c r="AB1099" i="34"/>
  <c r="AC1099" i="34"/>
  <c r="AD1099" i="34"/>
  <c r="P1100" i="34"/>
  <c r="T1100" i="34"/>
  <c r="U1100" i="34"/>
  <c r="V1100" i="34"/>
  <c r="W1100" i="34"/>
  <c r="Y1100" i="34"/>
  <c r="AB1100" i="34"/>
  <c r="AC1100" i="34"/>
  <c r="AD1100" i="34"/>
  <c r="P1101" i="34"/>
  <c r="Q1101" i="34"/>
  <c r="R1101" i="34"/>
  <c r="S1101" i="34"/>
  <c r="T1101" i="34"/>
  <c r="U1101" i="34"/>
  <c r="V1101" i="34"/>
  <c r="W1101" i="34"/>
  <c r="Y1101" i="34"/>
  <c r="AB1101" i="34"/>
  <c r="AC1101" i="34"/>
  <c r="AD1101" i="34"/>
  <c r="P1102" i="34"/>
  <c r="Q1102" i="34"/>
  <c r="R1102" i="34"/>
  <c r="S1102" i="34"/>
  <c r="T1102" i="34"/>
  <c r="U1102" i="34"/>
  <c r="V1102" i="34"/>
  <c r="W1102" i="34"/>
  <c r="Y1102" i="34"/>
  <c r="AB1102" i="34"/>
  <c r="AC1102" i="34"/>
  <c r="AD1102" i="34"/>
  <c r="P1103" i="34"/>
  <c r="Q1103" i="34"/>
  <c r="R1103" i="34"/>
  <c r="S1103" i="34"/>
  <c r="T1103" i="34"/>
  <c r="U1103" i="34"/>
  <c r="V1103" i="34"/>
  <c r="W1103" i="34"/>
  <c r="Y1103" i="34"/>
  <c r="AB1103" i="34"/>
  <c r="AC1103" i="34"/>
  <c r="AD1103" i="34"/>
  <c r="P1104" i="34"/>
  <c r="Q1104" i="34"/>
  <c r="R1104" i="34"/>
  <c r="S1104" i="34"/>
  <c r="T1104" i="34"/>
  <c r="U1104" i="34"/>
  <c r="V1104" i="34"/>
  <c r="W1104" i="34"/>
  <c r="Y1104" i="34"/>
  <c r="AB1104" i="34"/>
  <c r="AC1104" i="34"/>
  <c r="AD1104" i="34"/>
  <c r="P1105" i="34"/>
  <c r="Q1105" i="34"/>
  <c r="R1105" i="34"/>
  <c r="S1105" i="34"/>
  <c r="T1105" i="34"/>
  <c r="U1105" i="34"/>
  <c r="V1105" i="34"/>
  <c r="W1105" i="34"/>
  <c r="Y1105" i="34"/>
  <c r="AB1105" i="34"/>
  <c r="AC1105" i="34"/>
  <c r="AD1105" i="34"/>
  <c r="P1106" i="34"/>
  <c r="Q1106" i="34"/>
  <c r="R1106" i="34"/>
  <c r="S1106" i="34"/>
  <c r="T1106" i="34"/>
  <c r="U1106" i="34"/>
  <c r="V1106" i="34"/>
  <c r="W1106" i="34"/>
  <c r="Y1106" i="34"/>
  <c r="AB1106" i="34"/>
  <c r="AC1106" i="34"/>
  <c r="AD1106" i="34"/>
  <c r="P1107" i="34"/>
  <c r="Q1107" i="34"/>
  <c r="R1107" i="34"/>
  <c r="S1107" i="34"/>
  <c r="T1107" i="34"/>
  <c r="U1107" i="34"/>
  <c r="V1107" i="34"/>
  <c r="W1107" i="34"/>
  <c r="Y1107" i="34"/>
  <c r="AB1107" i="34"/>
  <c r="AC1107" i="34"/>
  <c r="AD1107" i="34"/>
  <c r="P1108" i="34"/>
  <c r="Q1108" i="34"/>
  <c r="R1108" i="34"/>
  <c r="S1108" i="34"/>
  <c r="T1108" i="34"/>
  <c r="U1108" i="34"/>
  <c r="V1108" i="34"/>
  <c r="W1108" i="34"/>
  <c r="Y1108" i="34"/>
  <c r="AB1108" i="34"/>
  <c r="AC1108" i="34"/>
  <c r="AD1108" i="34"/>
  <c r="P1109" i="34"/>
  <c r="Q1109" i="34"/>
  <c r="R1109" i="34"/>
  <c r="S1109" i="34"/>
  <c r="T1109" i="34"/>
  <c r="U1109" i="34"/>
  <c r="V1109" i="34"/>
  <c r="W1109" i="34"/>
  <c r="Y1109" i="34"/>
  <c r="AB1109" i="34"/>
  <c r="AC1109" i="34"/>
  <c r="AD1109" i="34"/>
  <c r="P1110" i="34"/>
  <c r="Q1110" i="34"/>
  <c r="R1110" i="34"/>
  <c r="S1110" i="34"/>
  <c r="T1110" i="34"/>
  <c r="U1110" i="34"/>
  <c r="V1110" i="34"/>
  <c r="W1110" i="34"/>
  <c r="Y1110" i="34"/>
  <c r="AB1110" i="34"/>
  <c r="AC1110" i="34"/>
  <c r="AD1110" i="34"/>
  <c r="P1111" i="34"/>
  <c r="Q1111" i="34"/>
  <c r="R1111" i="34"/>
  <c r="S1111" i="34"/>
  <c r="T1111" i="34"/>
  <c r="U1111" i="34"/>
  <c r="V1111" i="34"/>
  <c r="W1111" i="34"/>
  <c r="Y1111" i="34"/>
  <c r="AB1111" i="34"/>
  <c r="AC1111" i="34"/>
  <c r="AD1111" i="34"/>
  <c r="P1112" i="34"/>
  <c r="Q1112" i="34"/>
  <c r="R1112" i="34"/>
  <c r="S1112" i="34"/>
  <c r="T1112" i="34"/>
  <c r="U1112" i="34"/>
  <c r="V1112" i="34"/>
  <c r="W1112" i="34"/>
  <c r="Y1112" i="34"/>
  <c r="AB1112" i="34"/>
  <c r="AC1112" i="34"/>
  <c r="AD1112" i="34"/>
  <c r="P1113" i="34"/>
  <c r="Q1113" i="34"/>
  <c r="R1113" i="34"/>
  <c r="S1113" i="34"/>
  <c r="T1113" i="34"/>
  <c r="U1113" i="34"/>
  <c r="V1113" i="34"/>
  <c r="W1113" i="34"/>
  <c r="Y1113" i="34"/>
  <c r="AB1113" i="34"/>
  <c r="AC1113" i="34"/>
  <c r="AD1113" i="34"/>
  <c r="P1115" i="34"/>
  <c r="Q1115" i="34"/>
  <c r="R1115" i="34"/>
  <c r="S1115" i="34"/>
  <c r="T1115" i="34"/>
  <c r="U1115" i="34"/>
  <c r="V1115" i="34"/>
  <c r="W1115" i="34"/>
  <c r="Y1115" i="34"/>
  <c r="AB1115" i="34"/>
  <c r="AC1115" i="34"/>
  <c r="AD1115" i="34"/>
  <c r="P1114" i="34"/>
  <c r="Q1114" i="34"/>
  <c r="R1114" i="34"/>
  <c r="S1114" i="34"/>
  <c r="T1114" i="34"/>
  <c r="U1114" i="34"/>
  <c r="V1114" i="34"/>
  <c r="W1114" i="34"/>
  <c r="Y1114" i="34"/>
  <c r="AB1114" i="34"/>
  <c r="AC1114" i="34"/>
  <c r="AD1114" i="34"/>
  <c r="P1116" i="34"/>
  <c r="Q1116" i="34"/>
  <c r="R1116" i="34"/>
  <c r="S1116" i="34"/>
  <c r="T1116" i="34"/>
  <c r="U1116" i="34"/>
  <c r="V1116" i="34"/>
  <c r="W1116" i="34"/>
  <c r="Y1116" i="34"/>
  <c r="AB1116" i="34"/>
  <c r="AC1116" i="34"/>
  <c r="AD1116" i="34"/>
  <c r="P1117" i="34"/>
  <c r="Q1117" i="34"/>
  <c r="R1117" i="34"/>
  <c r="S1117" i="34"/>
  <c r="T1117" i="34"/>
  <c r="U1117" i="34"/>
  <c r="V1117" i="34"/>
  <c r="W1117" i="34"/>
  <c r="Y1117" i="34"/>
  <c r="AB1117" i="34"/>
  <c r="AC1117" i="34"/>
  <c r="AD1117" i="34"/>
  <c r="P1118" i="34"/>
  <c r="Q1118" i="34"/>
  <c r="R1118" i="34"/>
  <c r="S1118" i="34"/>
  <c r="T1118" i="34"/>
  <c r="U1118" i="34"/>
  <c r="V1118" i="34"/>
  <c r="W1118" i="34"/>
  <c r="Y1118" i="34"/>
  <c r="AB1118" i="34"/>
  <c r="AC1118" i="34"/>
  <c r="AD1118" i="34"/>
  <c r="P1119" i="34"/>
  <c r="Q1119" i="34"/>
  <c r="R1119" i="34"/>
  <c r="S1119" i="34"/>
  <c r="T1119" i="34"/>
  <c r="U1119" i="34"/>
  <c r="V1119" i="34"/>
  <c r="W1119" i="34"/>
  <c r="Y1119" i="34"/>
  <c r="AB1119" i="34"/>
  <c r="AC1119" i="34"/>
  <c r="AD1119" i="34"/>
  <c r="P1120" i="34"/>
  <c r="Q1120" i="34"/>
  <c r="R1120" i="34"/>
  <c r="S1120" i="34"/>
  <c r="T1120" i="34"/>
  <c r="U1120" i="34"/>
  <c r="V1120" i="34"/>
  <c r="W1120" i="34"/>
  <c r="Y1120" i="34"/>
  <c r="AB1120" i="34"/>
  <c r="AC1120" i="34"/>
  <c r="AD1120" i="34"/>
  <c r="P1121" i="34"/>
  <c r="Q1121" i="34"/>
  <c r="R1121" i="34"/>
  <c r="S1121" i="34"/>
  <c r="T1121" i="34"/>
  <c r="U1121" i="34"/>
  <c r="V1121" i="34"/>
  <c r="W1121" i="34"/>
  <c r="Y1121" i="34"/>
  <c r="AB1121" i="34"/>
  <c r="AC1121" i="34"/>
  <c r="AD1121" i="34"/>
  <c r="P1122" i="34"/>
  <c r="Q1122" i="34"/>
  <c r="R1122" i="34"/>
  <c r="S1122" i="34"/>
  <c r="T1122" i="34"/>
  <c r="U1122" i="34"/>
  <c r="V1122" i="34"/>
  <c r="W1122" i="34"/>
  <c r="Y1122" i="34"/>
  <c r="AB1122" i="34"/>
  <c r="AC1122" i="34"/>
  <c r="AD1122" i="34"/>
  <c r="P1123" i="34"/>
  <c r="Q1123" i="34"/>
  <c r="R1123" i="34"/>
  <c r="S1123" i="34"/>
  <c r="T1123" i="34"/>
  <c r="U1123" i="34"/>
  <c r="V1123" i="34"/>
  <c r="W1123" i="34"/>
  <c r="Y1123" i="34"/>
  <c r="AB1123" i="34"/>
  <c r="AC1123" i="34"/>
  <c r="AD1123" i="34"/>
  <c r="P1124" i="34"/>
  <c r="Q1124" i="34"/>
  <c r="R1124" i="34"/>
  <c r="S1124" i="34"/>
  <c r="T1124" i="34"/>
  <c r="U1124" i="34"/>
  <c r="V1124" i="34"/>
  <c r="W1124" i="34"/>
  <c r="Y1124" i="34"/>
  <c r="AB1124" i="34"/>
  <c r="AC1124" i="34"/>
  <c r="AD1124" i="34"/>
  <c r="P1125" i="34"/>
  <c r="Q1125" i="34"/>
  <c r="R1125" i="34"/>
  <c r="S1125" i="34"/>
  <c r="T1125" i="34"/>
  <c r="U1125" i="34"/>
  <c r="V1125" i="34"/>
  <c r="W1125" i="34"/>
  <c r="Y1125" i="34"/>
  <c r="AB1125" i="34"/>
  <c r="AC1125" i="34"/>
  <c r="AD1125" i="34"/>
  <c r="P1126" i="34"/>
  <c r="Q1126" i="34"/>
  <c r="R1126" i="34"/>
  <c r="S1126" i="34"/>
  <c r="T1126" i="34"/>
  <c r="U1126" i="34"/>
  <c r="V1126" i="34"/>
  <c r="W1126" i="34"/>
  <c r="Y1126" i="34"/>
  <c r="AB1126" i="34"/>
  <c r="AC1126" i="34"/>
  <c r="AD1126" i="34"/>
  <c r="P1127" i="34"/>
  <c r="Q1127" i="34"/>
  <c r="R1127" i="34"/>
  <c r="S1127" i="34"/>
  <c r="T1127" i="34"/>
  <c r="U1127" i="34"/>
  <c r="V1127" i="34"/>
  <c r="W1127" i="34"/>
  <c r="Y1127" i="34"/>
  <c r="AB1127" i="34"/>
  <c r="AC1127" i="34"/>
  <c r="AD1127" i="34"/>
  <c r="P1128" i="34"/>
  <c r="Q1128" i="34"/>
  <c r="R1128" i="34"/>
  <c r="S1128" i="34"/>
  <c r="T1128" i="34"/>
  <c r="U1128" i="34"/>
  <c r="V1128" i="34"/>
  <c r="W1128" i="34"/>
  <c r="Y1128" i="34"/>
  <c r="AB1128" i="34"/>
  <c r="AC1128" i="34"/>
  <c r="AD1128" i="34"/>
  <c r="P1129" i="34"/>
  <c r="Q1129" i="34"/>
  <c r="R1129" i="34"/>
  <c r="S1129" i="34"/>
  <c r="T1129" i="34"/>
  <c r="U1129" i="34"/>
  <c r="V1129" i="34"/>
  <c r="W1129" i="34"/>
  <c r="Y1129" i="34"/>
  <c r="AB1129" i="34"/>
  <c r="AC1129" i="34"/>
  <c r="AD1129" i="34"/>
  <c r="P1130" i="34"/>
  <c r="Q1130" i="34"/>
  <c r="R1130" i="34"/>
  <c r="S1130" i="34"/>
  <c r="T1130" i="34"/>
  <c r="U1130" i="34"/>
  <c r="V1130" i="34"/>
  <c r="W1130" i="34"/>
  <c r="Y1130" i="34"/>
  <c r="AB1130" i="34"/>
  <c r="AC1130" i="34"/>
  <c r="AD1130" i="34"/>
  <c r="P1131" i="34"/>
  <c r="Q1131" i="34"/>
  <c r="R1131" i="34"/>
  <c r="S1131" i="34"/>
  <c r="T1131" i="34"/>
  <c r="U1131" i="34"/>
  <c r="V1131" i="34"/>
  <c r="W1131" i="34"/>
  <c r="Y1131" i="34"/>
  <c r="AB1131" i="34"/>
  <c r="AC1131" i="34"/>
  <c r="AD1131" i="34"/>
  <c r="P1132" i="34"/>
  <c r="Q1132" i="34"/>
  <c r="R1132" i="34"/>
  <c r="S1132" i="34"/>
  <c r="T1132" i="34"/>
  <c r="U1132" i="34"/>
  <c r="V1132" i="34"/>
  <c r="W1132" i="34"/>
  <c r="Y1132" i="34"/>
  <c r="AB1132" i="34"/>
  <c r="AC1132" i="34"/>
  <c r="P1133" i="34"/>
  <c r="T1133" i="34"/>
  <c r="U1133" i="34"/>
  <c r="V1133" i="34"/>
  <c r="W1133" i="34"/>
  <c r="Y1133" i="34"/>
  <c r="AB1133" i="34"/>
  <c r="AC1133" i="34"/>
  <c r="P1134" i="34"/>
  <c r="T1134" i="34"/>
  <c r="U1134" i="34"/>
  <c r="V1134" i="34"/>
  <c r="W1134" i="34"/>
  <c r="Y1134" i="34"/>
  <c r="AB1134" i="34"/>
  <c r="AC1134" i="34"/>
  <c r="P1135" i="34"/>
  <c r="T1135" i="34"/>
  <c r="U1135" i="34"/>
  <c r="V1135" i="34"/>
  <c r="W1135" i="34"/>
  <c r="Y1135" i="34"/>
  <c r="AB1135" i="34"/>
  <c r="AC1135" i="34"/>
  <c r="P1136" i="34"/>
  <c r="T1136" i="34"/>
  <c r="U1136" i="34"/>
  <c r="V1136" i="34"/>
  <c r="W1136" i="34"/>
  <c r="Y1136" i="34"/>
  <c r="AB1136" i="34"/>
  <c r="AC1136" i="34"/>
  <c r="P1137" i="34"/>
  <c r="T1137" i="34"/>
  <c r="U1137" i="34"/>
  <c r="V1137" i="34"/>
  <c r="W1137" i="34"/>
  <c r="Y1137" i="34"/>
  <c r="AB1137" i="34"/>
  <c r="AC1137" i="34"/>
  <c r="P1138" i="34"/>
  <c r="T1138" i="34"/>
  <c r="U1138" i="34"/>
  <c r="V1138" i="34"/>
  <c r="W1138" i="34"/>
  <c r="Y1138" i="34"/>
  <c r="AB1138" i="34"/>
  <c r="AC1138" i="34"/>
  <c r="P1139" i="34"/>
  <c r="T1139" i="34"/>
  <c r="U1139" i="34"/>
  <c r="V1139" i="34"/>
  <c r="W1139" i="34"/>
  <c r="Y1139" i="34"/>
  <c r="AB1139" i="34"/>
  <c r="AC1139" i="34"/>
  <c r="P1140" i="34"/>
  <c r="T1140" i="34"/>
  <c r="U1140" i="34"/>
  <c r="V1140" i="34"/>
  <c r="W1140" i="34"/>
  <c r="Y1140" i="34"/>
  <c r="AB1140" i="34"/>
  <c r="AC1140" i="34"/>
  <c r="P1141" i="34"/>
  <c r="T1141" i="34"/>
  <c r="U1141" i="34"/>
  <c r="V1141" i="34"/>
  <c r="W1141" i="34"/>
  <c r="Y1141" i="34"/>
  <c r="AB1141" i="34"/>
  <c r="AC1141" i="34"/>
  <c r="P1142" i="34"/>
  <c r="T1142" i="34"/>
  <c r="U1142" i="34"/>
  <c r="V1142" i="34"/>
  <c r="W1142" i="34"/>
  <c r="Y1142" i="34"/>
  <c r="AB1142" i="34"/>
  <c r="AC1142" i="34"/>
  <c r="P1143" i="34"/>
  <c r="T1143" i="34"/>
  <c r="U1143" i="34"/>
  <c r="V1143" i="34"/>
  <c r="W1143" i="34"/>
  <c r="Y1143" i="34"/>
  <c r="AB1143" i="34"/>
  <c r="AC1143" i="34"/>
  <c r="P1144" i="34"/>
  <c r="T1144" i="34"/>
  <c r="U1144" i="34"/>
  <c r="V1144" i="34"/>
  <c r="W1144" i="34"/>
  <c r="Y1144" i="34"/>
  <c r="AB1144" i="34"/>
  <c r="AC1144" i="34"/>
  <c r="P1147" i="34"/>
  <c r="T1147" i="34"/>
  <c r="U1147" i="34"/>
  <c r="V1147" i="34"/>
  <c r="W1147" i="34"/>
  <c r="Y1147" i="34"/>
  <c r="AB1147" i="34"/>
  <c r="AC1147" i="34"/>
  <c r="P1148" i="34"/>
  <c r="T1148" i="34"/>
  <c r="U1148" i="34"/>
  <c r="V1148" i="34"/>
  <c r="W1148" i="34"/>
  <c r="Y1148" i="34"/>
  <c r="AB1148" i="34"/>
  <c r="AC1148" i="34"/>
  <c r="P1150" i="34"/>
  <c r="T1150" i="34"/>
  <c r="U1150" i="34"/>
  <c r="V1150" i="34"/>
  <c r="W1150" i="34"/>
  <c r="Y1150" i="34"/>
  <c r="AB1150" i="34"/>
  <c r="AC1150" i="34"/>
  <c r="P1152" i="34"/>
  <c r="T1152" i="34"/>
  <c r="U1152" i="34"/>
  <c r="V1152" i="34"/>
  <c r="W1152" i="34"/>
  <c r="Y1152" i="34"/>
  <c r="AB1152" i="34"/>
  <c r="AC1152" i="34"/>
  <c r="P1145" i="34"/>
  <c r="T1145" i="34"/>
  <c r="U1145" i="34"/>
  <c r="V1145" i="34"/>
  <c r="W1145" i="34"/>
  <c r="Y1145" i="34"/>
  <c r="AB1145" i="34"/>
  <c r="AC1145" i="34"/>
  <c r="P1146" i="34"/>
  <c r="T1146" i="34"/>
  <c r="U1146" i="34"/>
  <c r="V1146" i="34"/>
  <c r="W1146" i="34"/>
  <c r="Y1146" i="34"/>
  <c r="AB1146" i="34"/>
  <c r="AC1146" i="34"/>
  <c r="P1149" i="34"/>
  <c r="T1149" i="34"/>
  <c r="U1149" i="34"/>
  <c r="V1149" i="34"/>
  <c r="W1149" i="34"/>
  <c r="Y1149" i="34"/>
  <c r="AB1149" i="34"/>
  <c r="AC1149" i="34"/>
  <c r="P1151" i="34"/>
  <c r="T1151" i="34"/>
  <c r="U1151" i="34"/>
  <c r="V1151" i="34"/>
  <c r="W1151" i="34"/>
  <c r="Y1151" i="34"/>
  <c r="AB1151" i="34"/>
  <c r="AC1151" i="34"/>
  <c r="P1153" i="34"/>
  <c r="T1153" i="34"/>
  <c r="U1153" i="34"/>
  <c r="V1153" i="34"/>
  <c r="W1153" i="34"/>
  <c r="Y1153" i="34"/>
  <c r="AB1153" i="34"/>
  <c r="AC1153" i="34"/>
  <c r="P1154" i="34"/>
  <c r="T1154" i="34"/>
  <c r="U1154" i="34"/>
  <c r="V1154" i="34"/>
  <c r="W1154" i="34"/>
  <c r="Y1154" i="34"/>
  <c r="AB1154" i="34"/>
  <c r="AC1154" i="34"/>
  <c r="P1155" i="34"/>
  <c r="T1155" i="34"/>
  <c r="U1155" i="34"/>
  <c r="V1155" i="34"/>
  <c r="W1155" i="34"/>
  <c r="Y1155" i="34"/>
  <c r="AB1155" i="34"/>
  <c r="AC1155" i="34"/>
  <c r="P1156" i="34"/>
  <c r="T1156" i="34"/>
  <c r="U1156" i="34"/>
  <c r="V1156" i="34"/>
  <c r="W1156" i="34"/>
  <c r="Y1156" i="34"/>
  <c r="AB1156" i="34"/>
  <c r="AC1156" i="34"/>
  <c r="P1157" i="34"/>
  <c r="T1157" i="34"/>
  <c r="U1157" i="34"/>
  <c r="V1157" i="34"/>
  <c r="W1157" i="34"/>
  <c r="Y1157" i="34"/>
  <c r="AB1157" i="34"/>
  <c r="AC1157" i="34"/>
  <c r="P1158" i="34"/>
  <c r="T1158" i="34"/>
  <c r="U1158" i="34"/>
  <c r="V1158" i="34"/>
  <c r="W1158" i="34"/>
  <c r="Y1158" i="34"/>
  <c r="AB1158" i="34"/>
  <c r="AC1158" i="34"/>
  <c r="P1159" i="34"/>
  <c r="T1159" i="34"/>
  <c r="U1159" i="34"/>
  <c r="V1159" i="34"/>
  <c r="W1159" i="34"/>
  <c r="Y1159" i="34"/>
  <c r="AB1159" i="34"/>
  <c r="AC1159" i="34"/>
  <c r="P1160" i="34"/>
  <c r="T1160" i="34"/>
  <c r="U1160" i="34"/>
  <c r="V1160" i="34"/>
  <c r="W1160" i="34"/>
  <c r="Y1160" i="34"/>
  <c r="AB1160" i="34"/>
  <c r="AC1160" i="34"/>
  <c r="P1161" i="34"/>
  <c r="T1161" i="34"/>
  <c r="U1161" i="34"/>
  <c r="V1161" i="34"/>
  <c r="W1161" i="34"/>
  <c r="Y1161" i="34"/>
  <c r="AB1161" i="34"/>
  <c r="AC1161" i="34"/>
  <c r="P1162" i="34"/>
  <c r="T1162" i="34"/>
  <c r="U1162" i="34"/>
  <c r="V1162" i="34"/>
  <c r="W1162" i="34"/>
  <c r="Y1162" i="34"/>
  <c r="AB1162" i="34"/>
  <c r="AC1162" i="34"/>
  <c r="P1163" i="34"/>
  <c r="T1163" i="34"/>
  <c r="U1163" i="34"/>
  <c r="V1163" i="34"/>
  <c r="W1163" i="34"/>
  <c r="Y1163" i="34"/>
  <c r="AB1163" i="34"/>
  <c r="AC1163" i="34"/>
  <c r="P1164" i="34"/>
  <c r="T1164" i="34"/>
  <c r="U1164" i="34"/>
  <c r="V1164" i="34"/>
  <c r="W1164" i="34"/>
  <c r="Y1164" i="34"/>
  <c r="AB1164" i="34"/>
  <c r="AC1164" i="34"/>
  <c r="P1165" i="34"/>
  <c r="T1165" i="34"/>
  <c r="U1165" i="34"/>
  <c r="V1165" i="34"/>
  <c r="W1165" i="34"/>
  <c r="Y1165" i="34"/>
  <c r="AB1165" i="34"/>
  <c r="AC1165" i="34"/>
  <c r="P1166" i="34"/>
  <c r="T1166" i="34"/>
  <c r="U1166" i="34"/>
  <c r="V1166" i="34"/>
  <c r="W1166" i="34"/>
  <c r="Y1166" i="34"/>
  <c r="AB1166" i="34"/>
  <c r="AC1166"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1" i="34"/>
  <c r="T1181" i="34"/>
  <c r="U1181" i="34"/>
  <c r="V1181" i="34"/>
  <c r="W1181" i="34"/>
  <c r="Y1181" i="34"/>
  <c r="AB1181" i="34"/>
  <c r="AC1181" i="34"/>
  <c r="P1187" i="34"/>
  <c r="T1187" i="34"/>
  <c r="U1187" i="34"/>
  <c r="V1187" i="34"/>
  <c r="W1187" i="34"/>
  <c r="Y1187" i="34"/>
  <c r="AB1187" i="34"/>
  <c r="AC1187" i="34"/>
  <c r="P1188" i="34"/>
  <c r="T1188" i="34"/>
  <c r="U1188" i="34"/>
  <c r="V1188" i="34"/>
  <c r="W1188" i="34"/>
  <c r="Y1188" i="34"/>
  <c r="AB1188" i="34"/>
  <c r="AC1188" i="34"/>
  <c r="P1189" i="34"/>
  <c r="T1189" i="34"/>
  <c r="U1189" i="34"/>
  <c r="V1189" i="34"/>
  <c r="W1189" i="34"/>
  <c r="Y1189" i="34"/>
  <c r="AB1189" i="34"/>
  <c r="AC1189" i="34"/>
  <c r="P1167" i="34"/>
  <c r="T1167" i="34"/>
  <c r="U1167" i="34"/>
  <c r="V1167" i="34"/>
  <c r="W1167" i="34"/>
  <c r="Y1167" i="34"/>
  <c r="AB1167" i="34"/>
  <c r="AC1167" i="34"/>
  <c r="P1168" i="34"/>
  <c r="T1168" i="34"/>
  <c r="U1168" i="34"/>
  <c r="V1168" i="34"/>
  <c r="W1168" i="34"/>
  <c r="Y1168" i="34"/>
  <c r="AB1168" i="34"/>
  <c r="AC1168" i="34"/>
  <c r="P1169" i="34"/>
  <c r="T1169" i="34"/>
  <c r="U1169" i="34"/>
  <c r="V1169" i="34"/>
  <c r="W1169" i="34"/>
  <c r="Y1169" i="34"/>
  <c r="AB1169" i="34"/>
  <c r="AC1169"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P1190" i="34"/>
  <c r="T1190" i="34"/>
  <c r="U1190" i="34"/>
  <c r="V1190" i="34"/>
  <c r="W1190" i="34"/>
  <c r="Y1190" i="34"/>
  <c r="AB1190" i="34"/>
  <c r="AC1190" i="34"/>
  <c r="P1191" i="34"/>
  <c r="T1191" i="34"/>
  <c r="U1191" i="34"/>
  <c r="V1191" i="34"/>
  <c r="W1191" i="34"/>
  <c r="Y1191" i="34"/>
  <c r="AB1191" i="34"/>
  <c r="AC1191" i="34"/>
  <c r="P1192" i="34"/>
  <c r="T1192" i="34"/>
  <c r="U1192" i="34"/>
  <c r="V1192" i="34"/>
  <c r="W1192" i="34"/>
  <c r="Y1192" i="34"/>
  <c r="AB1192" i="34"/>
  <c r="AC1192" i="34"/>
  <c r="P1193" i="34"/>
  <c r="T1193" i="34"/>
  <c r="U1193" i="34"/>
  <c r="V1193" i="34"/>
  <c r="W1193" i="34"/>
  <c r="Y1193" i="34"/>
  <c r="AB1193" i="34"/>
  <c r="AC1193" i="34"/>
  <c r="P1194" i="34"/>
  <c r="T1194" i="34"/>
  <c r="U1194" i="34"/>
  <c r="V1194" i="34"/>
  <c r="W1194" i="34"/>
  <c r="Y1194" i="34"/>
  <c r="AB1194" i="34"/>
  <c r="AC1194" i="34"/>
  <c r="P1195" i="34"/>
  <c r="T1195" i="34"/>
  <c r="U1195" i="34"/>
  <c r="V1195" i="34"/>
  <c r="W1195" i="34"/>
  <c r="Y1195" i="34"/>
  <c r="AB1195" i="34"/>
  <c r="AC1195" i="34"/>
  <c r="P1197" i="34"/>
  <c r="T1197" i="34"/>
  <c r="U1197" i="34"/>
  <c r="V1197" i="34"/>
  <c r="W1197" i="34"/>
  <c r="Y1197" i="34"/>
  <c r="AB1197" i="34"/>
  <c r="AC1197" i="34"/>
  <c r="P1202" i="34"/>
  <c r="T1202" i="34"/>
  <c r="U1202" i="34"/>
  <c r="V1202" i="34"/>
  <c r="W1202" i="34"/>
  <c r="Y1202" i="34"/>
  <c r="AB1202" i="34"/>
  <c r="AC1202" i="34"/>
  <c r="P1203" i="34"/>
  <c r="T1203" i="34"/>
  <c r="U1203" i="34"/>
  <c r="V1203" i="34"/>
  <c r="W1203" i="34"/>
  <c r="Y1203" i="34"/>
  <c r="AB1203" i="34"/>
  <c r="AC1203" i="34"/>
  <c r="P1204" i="34"/>
  <c r="T1204" i="34"/>
  <c r="U1204" i="34"/>
  <c r="V1204" i="34"/>
  <c r="W1204" i="34"/>
  <c r="Y1204" i="34"/>
  <c r="AB1204" i="34"/>
  <c r="AC1204" i="34"/>
  <c r="P1205" i="34"/>
  <c r="T1205" i="34"/>
  <c r="U1205" i="34"/>
  <c r="V1205" i="34"/>
  <c r="W1205" i="34"/>
  <c r="Y1205" i="34"/>
  <c r="AB1205" i="34"/>
  <c r="AC1205" i="34"/>
  <c r="P1212" i="34"/>
  <c r="T1212" i="34"/>
  <c r="U1212" i="34"/>
  <c r="V1212" i="34"/>
  <c r="W1212" i="34"/>
  <c r="Y1212" i="34"/>
  <c r="AB1212" i="34"/>
  <c r="AC1212" i="34"/>
  <c r="P1213" i="34"/>
  <c r="T1213" i="34"/>
  <c r="U1213" i="34"/>
  <c r="V1213" i="34"/>
  <c r="W1213" i="34"/>
  <c r="Y1213" i="34"/>
  <c r="AB1213" i="34"/>
  <c r="AC1213" i="34"/>
  <c r="P1214" i="34"/>
  <c r="T1214" i="34"/>
  <c r="U1214" i="34"/>
  <c r="V1214" i="34"/>
  <c r="W1214" i="34"/>
  <c r="Y1214" i="34"/>
  <c r="AB1214" i="34"/>
  <c r="AC1214" i="34"/>
  <c r="P1215" i="34"/>
  <c r="T1215" i="34"/>
  <c r="U1215" i="34"/>
  <c r="V1215" i="34"/>
  <c r="W1215" i="34"/>
  <c r="Y1215" i="34"/>
  <c r="AB1215" i="34"/>
  <c r="AC1215" i="34"/>
  <c r="P1216" i="34"/>
  <c r="T1216" i="34"/>
  <c r="U1216" i="34"/>
  <c r="V1216" i="34"/>
  <c r="W1216" i="34"/>
  <c r="Y1216" i="34"/>
  <c r="AB1216" i="34"/>
  <c r="AC1216" i="34"/>
  <c r="P1218" i="34"/>
  <c r="T1218" i="34"/>
  <c r="U1218" i="34"/>
  <c r="V1218" i="34"/>
  <c r="W1218" i="34"/>
  <c r="Y1218" i="34"/>
  <c r="AB1218" i="34"/>
  <c r="AC1218" i="34"/>
  <c r="P1199" i="34"/>
  <c r="T1199" i="34"/>
  <c r="U1199" i="34"/>
  <c r="V1199" i="34"/>
  <c r="W1199" i="34"/>
  <c r="Y1199" i="34"/>
  <c r="AB1199" i="34"/>
  <c r="AC1199" i="34"/>
  <c r="P1200" i="34"/>
  <c r="T1200" i="34"/>
  <c r="U1200" i="34"/>
  <c r="V1200" i="34"/>
  <c r="W1200" i="34"/>
  <c r="Y1200" i="34"/>
  <c r="AB1200" i="34"/>
  <c r="AC1200" i="34"/>
  <c r="P1201" i="34"/>
  <c r="T1201" i="34"/>
  <c r="U1201" i="34"/>
  <c r="V1201" i="34"/>
  <c r="W1201" i="34"/>
  <c r="Y1201" i="34"/>
  <c r="AB1201" i="34"/>
  <c r="AC1201" i="34"/>
  <c r="P1206" i="34"/>
  <c r="T1206" i="34"/>
  <c r="U1206" i="34"/>
  <c r="V1206" i="34"/>
  <c r="W1206" i="34"/>
  <c r="Y1206" i="34"/>
  <c r="AB1206" i="34"/>
  <c r="AC1206" i="34"/>
  <c r="P1207" i="34"/>
  <c r="T1207" i="34"/>
  <c r="U1207" i="34"/>
  <c r="V1207" i="34"/>
  <c r="W1207" i="34"/>
  <c r="Y1207" i="34"/>
  <c r="AB1207" i="34"/>
  <c r="AC1207" i="34"/>
  <c r="P1208" i="34"/>
  <c r="T1208" i="34"/>
  <c r="U1208" i="34"/>
  <c r="V1208" i="34"/>
  <c r="W1208" i="34"/>
  <c r="Y1208" i="34"/>
  <c r="AB1208" i="34"/>
  <c r="AC1208" i="34"/>
  <c r="P1209" i="34"/>
  <c r="T1209" i="34"/>
  <c r="U1209" i="34"/>
  <c r="V1209" i="34"/>
  <c r="W1209" i="34"/>
  <c r="Y1209" i="34"/>
  <c r="AB1209" i="34"/>
  <c r="AC1209" i="34"/>
  <c r="P1210" i="34"/>
  <c r="T1210" i="34"/>
  <c r="U1210" i="34"/>
  <c r="V1210" i="34"/>
  <c r="W1210" i="34"/>
  <c r="Y1210" i="34"/>
  <c r="AB1210" i="34"/>
  <c r="AC1210" i="34"/>
  <c r="P1211" i="34"/>
  <c r="T1211" i="34"/>
  <c r="U1211" i="34"/>
  <c r="V1211" i="34"/>
  <c r="W1211" i="34"/>
  <c r="Y1211" i="34"/>
  <c r="AB1211" i="34"/>
  <c r="AC1211" i="34"/>
  <c r="P1219" i="34"/>
  <c r="T1219" i="34"/>
  <c r="U1219" i="34"/>
  <c r="V1219" i="34"/>
  <c r="W1219" i="34"/>
  <c r="Y1219" i="34"/>
  <c r="AB1219" i="34"/>
  <c r="AC1219" i="34"/>
  <c r="P1220" i="34"/>
  <c r="T1220" i="34"/>
  <c r="U1220" i="34"/>
  <c r="V1220" i="34"/>
  <c r="W1220" i="34"/>
  <c r="Y1220" i="34"/>
  <c r="AB1220" i="34"/>
  <c r="AC1220" i="34"/>
  <c r="P1221" i="34"/>
  <c r="T1221" i="34"/>
  <c r="U1221" i="34"/>
  <c r="V1221" i="34"/>
  <c r="W1221" i="34"/>
  <c r="Y1221" i="34"/>
  <c r="AB1221" i="34"/>
  <c r="AC1221" i="34"/>
  <c r="P1196" i="34"/>
  <c r="T1196" i="34"/>
  <c r="U1196" i="34"/>
  <c r="V1196" i="34"/>
  <c r="W1196" i="34"/>
  <c r="Y1196" i="34"/>
  <c r="AB1196" i="34"/>
  <c r="AC1196" i="34"/>
  <c r="P1198" i="34"/>
  <c r="T1198" i="34"/>
  <c r="U1198" i="34"/>
  <c r="V1198" i="34"/>
  <c r="W1198" i="34"/>
  <c r="Y1198" i="34"/>
  <c r="AB1198" i="34"/>
  <c r="AC1198" i="34"/>
  <c r="P1217" i="34"/>
  <c r="T1217" i="34"/>
  <c r="U1217" i="34"/>
  <c r="V1217" i="34"/>
  <c r="W1217" i="34"/>
  <c r="Y1217" i="34"/>
  <c r="AB1217" i="34"/>
  <c r="AC1217"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27" i="34"/>
  <c r="T1227" i="34"/>
  <c r="U1227" i="34"/>
  <c r="V1227" i="34"/>
  <c r="W1227" i="34"/>
  <c r="Y1227" i="34"/>
  <c r="AB1227" i="34"/>
  <c r="AC1227" i="34"/>
  <c r="P1228" i="34"/>
  <c r="T1228" i="34"/>
  <c r="U1228" i="34"/>
  <c r="V1228" i="34"/>
  <c r="W1228" i="34"/>
  <c r="Y1228" i="34"/>
  <c r="AB1228" i="34"/>
  <c r="AC1228" i="34"/>
  <c r="P1229" i="34"/>
  <c r="T1229" i="34"/>
  <c r="U1229" i="34"/>
  <c r="V1229" i="34"/>
  <c r="W1229" i="34"/>
  <c r="Y1229" i="34"/>
  <c r="AB1229" i="34"/>
  <c r="AC1229" i="34"/>
  <c r="P1230" i="34"/>
  <c r="T1230" i="34"/>
  <c r="U1230" i="34"/>
  <c r="V1230" i="34"/>
  <c r="W1230" i="34"/>
  <c r="Y1230" i="34"/>
  <c r="AB1230" i="34"/>
  <c r="AC1230" i="34"/>
  <c r="P1231" i="34"/>
  <c r="T1231" i="34"/>
  <c r="U1231" i="34"/>
  <c r="V1231" i="34"/>
  <c r="W1231" i="34"/>
  <c r="Y1231" i="34"/>
  <c r="AB1231" i="34"/>
  <c r="AC1231" i="34"/>
  <c r="P1232" i="34"/>
  <c r="T1232" i="34"/>
  <c r="U1232" i="34"/>
  <c r="V1232" i="34"/>
  <c r="W1232" i="34"/>
  <c r="Y1232" i="34"/>
  <c r="AB1232" i="34"/>
  <c r="AC1232" i="34"/>
  <c r="P1233" i="34"/>
  <c r="T1233" i="34"/>
  <c r="U1233" i="34"/>
  <c r="V1233" i="34"/>
  <c r="W1233" i="34"/>
  <c r="Y1233" i="34"/>
  <c r="AB1233" i="34"/>
  <c r="AC1233" i="34"/>
  <c r="P1234" i="34"/>
  <c r="T1234" i="34"/>
  <c r="U1234" i="34"/>
  <c r="V1234" i="34"/>
  <c r="W1234" i="34"/>
  <c r="Y1234" i="34"/>
  <c r="AB1234" i="34"/>
  <c r="AC1234" i="34"/>
  <c r="P1235" i="34"/>
  <c r="T1235" i="34"/>
  <c r="U1235" i="34"/>
  <c r="V1235" i="34"/>
  <c r="W1235" i="34"/>
  <c r="Y1235" i="34"/>
  <c r="AB1235" i="34"/>
  <c r="AC1235" i="34"/>
  <c r="P1236" i="34"/>
  <c r="T1236" i="34"/>
  <c r="U1236" i="34"/>
  <c r="V1236" i="34"/>
  <c r="W1236" i="34"/>
  <c r="Y1236" i="34"/>
  <c r="AB1236" i="34"/>
  <c r="AC1236" i="34"/>
  <c r="P1237" i="34"/>
  <c r="T1237" i="34"/>
  <c r="U1237" i="34"/>
  <c r="V1237" i="34"/>
  <c r="W1237" i="34"/>
  <c r="Y1237" i="34"/>
  <c r="AB1237" i="34"/>
  <c r="AC1237" i="34"/>
  <c r="P1238" i="34"/>
  <c r="T1238" i="34"/>
  <c r="U1238" i="34"/>
  <c r="V1238" i="34"/>
  <c r="W1238" i="34"/>
  <c r="Y1238" i="34"/>
  <c r="AB1238" i="34"/>
  <c r="AC1238" i="34"/>
  <c r="P1239" i="34"/>
  <c r="T1239" i="34"/>
  <c r="U1239" i="34"/>
  <c r="V1239" i="34"/>
  <c r="W1239" i="34"/>
  <c r="Y1239" i="34"/>
  <c r="AB1239" i="34"/>
  <c r="AC1239" i="34"/>
  <c r="P1244" i="34"/>
  <c r="T1244" i="34"/>
  <c r="U1244" i="34"/>
  <c r="V1244" i="34"/>
  <c r="W1244" i="34"/>
  <c r="Y1244" i="34"/>
  <c r="AB1244" i="34"/>
  <c r="AC1244" i="34"/>
  <c r="P1246" i="34"/>
  <c r="T1246" i="34"/>
  <c r="U1246" i="34"/>
  <c r="V1246" i="34"/>
  <c r="W1246" i="34"/>
  <c r="Y1246" i="34"/>
  <c r="AB1246" i="34"/>
  <c r="AC1246" i="34"/>
  <c r="P1247" i="34"/>
  <c r="T1247" i="34"/>
  <c r="U1247" i="34"/>
  <c r="V1247" i="34"/>
  <c r="W1247" i="34"/>
  <c r="Y1247" i="34"/>
  <c r="AB1247" i="34"/>
  <c r="AC1247" i="34"/>
  <c r="P1240" i="34"/>
  <c r="T1240" i="34"/>
  <c r="U1240" i="34"/>
  <c r="V1240" i="34"/>
  <c r="W1240" i="34"/>
  <c r="Y1240" i="34"/>
  <c r="AB1240" i="34"/>
  <c r="AC1240" i="34"/>
  <c r="P1241" i="34"/>
  <c r="T1241" i="34"/>
  <c r="U1241" i="34"/>
  <c r="V1241" i="34"/>
  <c r="W1241" i="34"/>
  <c r="Y1241" i="34"/>
  <c r="AB1241" i="34"/>
  <c r="AC1241" i="34"/>
  <c r="P1248" i="34"/>
  <c r="T1248" i="34"/>
  <c r="U1248" i="34"/>
  <c r="V1248" i="34"/>
  <c r="W1248" i="34"/>
  <c r="Y1248" i="34"/>
  <c r="AB1248" i="34"/>
  <c r="AC1248" i="34"/>
  <c r="P1249" i="34"/>
  <c r="T1249" i="34"/>
  <c r="U1249" i="34"/>
  <c r="V1249" i="34"/>
  <c r="W1249" i="34"/>
  <c r="Y1249" i="34"/>
  <c r="AB1249" i="34"/>
  <c r="AC1249" i="34"/>
  <c r="P1250" i="34"/>
  <c r="T1250" i="34"/>
  <c r="U1250" i="34"/>
  <c r="V1250" i="34"/>
  <c r="W1250" i="34"/>
  <c r="Y1250" i="34"/>
  <c r="AB1250" i="34"/>
  <c r="AC1250" i="34"/>
  <c r="P1251" i="34"/>
  <c r="T1251" i="34"/>
  <c r="U1251" i="34"/>
  <c r="V1251" i="34"/>
  <c r="W1251" i="34"/>
  <c r="Y1251" i="34"/>
  <c r="AB1251" i="34"/>
  <c r="AC1251" i="34"/>
  <c r="P1252" i="34"/>
  <c r="T1252" i="34"/>
  <c r="U1252" i="34"/>
  <c r="V1252" i="34"/>
  <c r="W1252" i="34"/>
  <c r="Y1252" i="34"/>
  <c r="AB1252" i="34"/>
  <c r="AC1252" i="34"/>
  <c r="P1253" i="34"/>
  <c r="T1253" i="34"/>
  <c r="U1253" i="34"/>
  <c r="V1253" i="34"/>
  <c r="W1253" i="34"/>
  <c r="Y1253" i="34"/>
  <c r="AB1253" i="34"/>
  <c r="AC1253" i="34"/>
  <c r="P1254" i="34"/>
  <c r="T1254" i="34"/>
  <c r="U1254" i="34"/>
  <c r="V1254" i="34"/>
  <c r="W1254" i="34"/>
  <c r="Y1254" i="34"/>
  <c r="AB1254" i="34"/>
  <c r="AC1254" i="34"/>
  <c r="P1255" i="34"/>
  <c r="T1255" i="34"/>
  <c r="U1255" i="34"/>
  <c r="V1255" i="34"/>
  <c r="W1255" i="34"/>
  <c r="Y1255" i="34"/>
  <c r="AB1255" i="34"/>
  <c r="AC1255" i="34"/>
  <c r="P1256" i="34"/>
  <c r="T1256" i="34"/>
  <c r="U1256" i="34"/>
  <c r="V1256" i="34"/>
  <c r="W1256" i="34"/>
  <c r="Y1256" i="34"/>
  <c r="AB1256" i="34"/>
  <c r="AC1256" i="34"/>
  <c r="P1257" i="34"/>
  <c r="T1257" i="34"/>
  <c r="U1257" i="34"/>
  <c r="V1257" i="34"/>
  <c r="W1257" i="34"/>
  <c r="Y1257" i="34"/>
  <c r="AB1257" i="34"/>
  <c r="AC1257" i="34"/>
  <c r="P1242" i="34"/>
  <c r="T1242" i="34"/>
  <c r="U1242" i="34"/>
  <c r="V1242" i="34"/>
  <c r="W1242" i="34"/>
  <c r="Y1242" i="34"/>
  <c r="AB1242" i="34"/>
  <c r="AC1242" i="34"/>
  <c r="P1243" i="34"/>
  <c r="T1243" i="34"/>
  <c r="U1243" i="34"/>
  <c r="V1243" i="34"/>
  <c r="W1243" i="34"/>
  <c r="Y1243" i="34"/>
  <c r="AB1243" i="34"/>
  <c r="AC1243" i="34"/>
  <c r="P1245" i="34"/>
  <c r="T1245" i="34"/>
  <c r="U1245" i="34"/>
  <c r="V1245" i="34"/>
  <c r="W1245" i="34"/>
  <c r="Y1245" i="34"/>
  <c r="AB1245" i="34"/>
  <c r="AC1245" i="34"/>
  <c r="P1258" i="34"/>
  <c r="T1258" i="34"/>
  <c r="U1258" i="34"/>
  <c r="V1258" i="34"/>
  <c r="W1258" i="34"/>
  <c r="Y1258" i="34"/>
  <c r="AB1258" i="34"/>
  <c r="AC1258" i="34"/>
  <c r="P1259" i="34"/>
  <c r="T1259" i="34"/>
  <c r="U1259" i="34"/>
  <c r="V1259" i="34"/>
  <c r="W1259" i="34"/>
  <c r="Y1259" i="34"/>
  <c r="AB1259" i="34"/>
  <c r="AC1259" i="34"/>
  <c r="P1260" i="34"/>
  <c r="T1260" i="34"/>
  <c r="U1260" i="34"/>
  <c r="V1260" i="34"/>
  <c r="W1260" i="34"/>
  <c r="Y1260" i="34"/>
  <c r="AB1260" i="34"/>
  <c r="AC1260" i="34"/>
  <c r="P1261" i="34"/>
  <c r="T1261" i="34"/>
  <c r="U1261" i="34"/>
  <c r="V1261" i="34"/>
  <c r="W1261" i="34"/>
  <c r="Y1261" i="34"/>
  <c r="AB1261" i="34"/>
  <c r="AC1261" i="34"/>
  <c r="P1262" i="34"/>
  <c r="T1262" i="34"/>
  <c r="U1262" i="34"/>
  <c r="V1262" i="34"/>
  <c r="W1262" i="34"/>
  <c r="Y1262" i="34"/>
  <c r="AB1262" i="34"/>
  <c r="AC1262" i="34"/>
  <c r="P1263" i="34"/>
  <c r="T1263" i="34"/>
  <c r="U1263" i="34"/>
  <c r="V1263" i="34"/>
  <c r="W1263" i="34"/>
  <c r="Y1263" i="34"/>
  <c r="AB1263" i="34"/>
  <c r="AC1263" i="34"/>
  <c r="P1264" i="34"/>
  <c r="T1264" i="34"/>
  <c r="U1264" i="34"/>
  <c r="V1264" i="34"/>
  <c r="W1264" i="34"/>
  <c r="Y1264" i="34"/>
  <c r="AB1264" i="34"/>
  <c r="AC1264" i="34"/>
  <c r="P1265" i="34"/>
  <c r="T1265" i="34"/>
  <c r="U1265" i="34"/>
  <c r="V1265" i="34"/>
  <c r="W1265" i="34"/>
  <c r="Y1265" i="34"/>
  <c r="AB1265" i="34"/>
  <c r="AC1265" i="34"/>
  <c r="P1266" i="34"/>
  <c r="T1266" i="34"/>
  <c r="U1266" i="34"/>
  <c r="V1266" i="34"/>
  <c r="W1266" i="34"/>
  <c r="Y1266" i="34"/>
  <c r="AB1266" i="34"/>
  <c r="AC1266" i="34"/>
  <c r="P1267" i="34"/>
  <c r="T1267" i="34"/>
  <c r="U1267" i="34"/>
  <c r="V1267" i="34"/>
  <c r="W1267" i="34"/>
  <c r="Y1267" i="34"/>
  <c r="AB1267" i="34"/>
  <c r="AC1267" i="34"/>
  <c r="P1268" i="34"/>
  <c r="T1268" i="34"/>
  <c r="U1268" i="34"/>
  <c r="V1268" i="34"/>
  <c r="W1268" i="34"/>
  <c r="Y1268" i="34"/>
  <c r="AB1268" i="34"/>
  <c r="AC1268" i="34"/>
  <c r="P1269" i="34"/>
  <c r="T1269" i="34"/>
  <c r="U1269" i="34"/>
  <c r="V1269" i="34"/>
  <c r="W1269" i="34"/>
  <c r="Y1269" i="34"/>
  <c r="AB1269" i="34"/>
  <c r="AC1269" i="34"/>
  <c r="P1270" i="34"/>
  <c r="T1270" i="34"/>
  <c r="U1270" i="34"/>
  <c r="V1270" i="34"/>
  <c r="W1270" i="34"/>
  <c r="Y1270" i="34"/>
  <c r="AB1270" i="34"/>
  <c r="AC1270" i="34"/>
  <c r="P1271" i="34"/>
  <c r="T1271" i="34"/>
  <c r="U1271" i="34"/>
  <c r="V1271" i="34"/>
  <c r="W1271" i="34"/>
  <c r="Y1271" i="34"/>
  <c r="AB1271" i="34"/>
  <c r="AC1271" i="34"/>
  <c r="P1272" i="34"/>
  <c r="T1272" i="34"/>
  <c r="U1272" i="34"/>
  <c r="V1272" i="34"/>
  <c r="W1272" i="34"/>
  <c r="Y1272" i="34"/>
  <c r="AB1272" i="34"/>
  <c r="AC1272" i="34"/>
  <c r="P1278" i="34"/>
  <c r="T1278" i="34"/>
  <c r="U1278" i="34"/>
  <c r="V1278" i="34"/>
  <c r="W1278" i="34"/>
  <c r="Y1278" i="34"/>
  <c r="AB1278" i="34"/>
  <c r="AC1278" i="34"/>
  <c r="P1283" i="34"/>
  <c r="T1283" i="34"/>
  <c r="U1283" i="34"/>
  <c r="V1283" i="34"/>
  <c r="W1283" i="34"/>
  <c r="Y1283" i="34"/>
  <c r="AB1283" i="34"/>
  <c r="AC1283" i="34"/>
  <c r="P1284" i="34"/>
  <c r="T1284" i="34"/>
  <c r="U1284" i="34"/>
  <c r="V1284" i="34"/>
  <c r="W1284" i="34"/>
  <c r="Y1284" i="34"/>
  <c r="AB1284" i="34"/>
  <c r="AC1284" i="34"/>
  <c r="P1273" i="34"/>
  <c r="T1273" i="34"/>
  <c r="U1273" i="34"/>
  <c r="V1273" i="34"/>
  <c r="W1273" i="34"/>
  <c r="Y1273" i="34"/>
  <c r="AB1273" i="34"/>
  <c r="AC1273" i="34"/>
  <c r="P1274" i="34"/>
  <c r="T1274" i="34"/>
  <c r="U1274" i="34"/>
  <c r="V1274" i="34"/>
  <c r="W1274" i="34"/>
  <c r="Y1274" i="34"/>
  <c r="AB1274" i="34"/>
  <c r="AC1274" i="34"/>
  <c r="P1287" i="34"/>
  <c r="T1287" i="34"/>
  <c r="U1287" i="34"/>
  <c r="V1287" i="34"/>
  <c r="W1287" i="34"/>
  <c r="Y1287" i="34"/>
  <c r="AB1287" i="34"/>
  <c r="AC1287" i="34"/>
  <c r="P1275" i="34"/>
  <c r="T1275" i="34"/>
  <c r="U1275" i="34"/>
  <c r="V1275" i="34"/>
  <c r="W1275" i="34"/>
  <c r="Y1275" i="34"/>
  <c r="AB1275" i="34"/>
  <c r="AC1275" i="34"/>
  <c r="P1276" i="34"/>
  <c r="T1276" i="34"/>
  <c r="U1276" i="34"/>
  <c r="V1276" i="34"/>
  <c r="W1276" i="34"/>
  <c r="Y1276" i="34"/>
  <c r="AB1276" i="34"/>
  <c r="AC1276" i="34"/>
  <c r="P1277" i="34"/>
  <c r="T1277" i="34"/>
  <c r="U1277" i="34"/>
  <c r="V1277" i="34"/>
  <c r="W1277" i="34"/>
  <c r="Y1277" i="34"/>
  <c r="AB1277" i="34"/>
  <c r="AC1277" i="34"/>
  <c r="P1293" i="34"/>
  <c r="T1293" i="34"/>
  <c r="U1293" i="34"/>
  <c r="V1293" i="34"/>
  <c r="W1293" i="34"/>
  <c r="Y1293" i="34"/>
  <c r="AB1293" i="34"/>
  <c r="AC1293" i="34"/>
  <c r="P1294" i="34"/>
  <c r="T1294" i="34"/>
  <c r="U1294" i="34"/>
  <c r="V1294" i="34"/>
  <c r="W1294" i="34"/>
  <c r="Y1294" i="34"/>
  <c r="AB1294" i="34"/>
  <c r="AC1294" i="34"/>
  <c r="P1295" i="34"/>
  <c r="T1295" i="34"/>
  <c r="U1295" i="34"/>
  <c r="V1295" i="34"/>
  <c r="W1295" i="34"/>
  <c r="Y1295" i="34"/>
  <c r="AB1295" i="34"/>
  <c r="AC1295" i="34"/>
  <c r="P1279" i="34"/>
  <c r="T1279" i="34"/>
  <c r="U1279" i="34"/>
  <c r="V1279" i="34"/>
  <c r="W1279" i="34"/>
  <c r="Y1279" i="34"/>
  <c r="AB1279" i="34"/>
  <c r="AC1279" i="34"/>
  <c r="P1285" i="34"/>
  <c r="T1285" i="34"/>
  <c r="U1285" i="34"/>
  <c r="V1285" i="34"/>
  <c r="W1285" i="34"/>
  <c r="Y1285" i="34"/>
  <c r="AB1285" i="34"/>
  <c r="AC1285" i="34"/>
  <c r="P1280" i="34"/>
  <c r="T1280" i="34"/>
  <c r="U1280" i="34"/>
  <c r="V1280" i="34"/>
  <c r="W1280" i="34"/>
  <c r="Y1280" i="34"/>
  <c r="AB1280" i="34"/>
  <c r="AC1280" i="34"/>
  <c r="P1281" i="34"/>
  <c r="T1281" i="34"/>
  <c r="U1281" i="34"/>
  <c r="V1281" i="34"/>
  <c r="W1281" i="34"/>
  <c r="Y1281" i="34"/>
  <c r="AB1281" i="34"/>
  <c r="AC1281" i="34"/>
  <c r="P1289" i="34"/>
  <c r="T1289" i="34"/>
  <c r="U1289" i="34"/>
  <c r="V1289" i="34"/>
  <c r="W1289" i="34"/>
  <c r="Y1289" i="34"/>
  <c r="AB1289" i="34"/>
  <c r="AC1289" i="34"/>
  <c r="P1290" i="34"/>
  <c r="T1290" i="34"/>
  <c r="U1290" i="34"/>
  <c r="V1290" i="34"/>
  <c r="W1290" i="34"/>
  <c r="Y1290" i="34"/>
  <c r="AB1290" i="34"/>
  <c r="AC1290" i="34"/>
  <c r="P1291" i="34"/>
  <c r="T1291" i="34"/>
  <c r="U1291" i="34"/>
  <c r="V1291" i="34"/>
  <c r="W1291" i="34"/>
  <c r="Y1291" i="34"/>
  <c r="AB1291" i="34"/>
  <c r="AC1291" i="34"/>
  <c r="P1292" i="34"/>
  <c r="T1292" i="34"/>
  <c r="U1292" i="34"/>
  <c r="V1292" i="34"/>
  <c r="W1292" i="34"/>
  <c r="Y1292" i="34"/>
  <c r="AB1292" i="34"/>
  <c r="AC1292"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302" i="34"/>
  <c r="T1302" i="34"/>
  <c r="U1302" i="34"/>
  <c r="V1302" i="34"/>
  <c r="W1302" i="34"/>
  <c r="Y1302" i="34"/>
  <c r="AB1302" i="34"/>
  <c r="AC1302" i="34"/>
  <c r="P1282" i="34"/>
  <c r="T1282" i="34"/>
  <c r="U1282" i="34"/>
  <c r="V1282" i="34"/>
  <c r="W1282" i="34"/>
  <c r="Y1282" i="34"/>
  <c r="AB1282" i="34"/>
  <c r="AC1282" i="34"/>
  <c r="P1286" i="34"/>
  <c r="T1286" i="34"/>
  <c r="U1286" i="34"/>
  <c r="V1286" i="34"/>
  <c r="W1286" i="34"/>
  <c r="Y1286" i="34"/>
  <c r="AB1286" i="34"/>
  <c r="AC1286" i="34"/>
  <c r="P1288" i="34"/>
  <c r="T1288" i="34"/>
  <c r="U1288" i="34"/>
  <c r="V1288" i="34"/>
  <c r="W1288" i="34"/>
  <c r="Y1288" i="34"/>
  <c r="AB1288" i="34"/>
  <c r="AC1288"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09" i="34"/>
  <c r="T1309" i="34"/>
  <c r="U1309" i="34"/>
  <c r="V1309" i="34"/>
  <c r="W1309" i="34"/>
  <c r="Y1309" i="34"/>
  <c r="AB1309" i="34"/>
  <c r="AC1309" i="34"/>
  <c r="P1312" i="34"/>
  <c r="T1312" i="34"/>
  <c r="U1312" i="34"/>
  <c r="V1312" i="34"/>
  <c r="W1312" i="34"/>
  <c r="Y1312" i="34"/>
  <c r="AB1312" i="34"/>
  <c r="AC1312" i="34"/>
  <c r="P1313" i="34"/>
  <c r="T1313" i="34"/>
  <c r="U1313" i="34"/>
  <c r="V1313" i="34"/>
  <c r="W1313" i="34"/>
  <c r="Y1313" i="34"/>
  <c r="AB1313" i="34"/>
  <c r="AC1313" i="34"/>
  <c r="P1314" i="34"/>
  <c r="T1314" i="34"/>
  <c r="U1314" i="34"/>
  <c r="V1314" i="34"/>
  <c r="W1314" i="34"/>
  <c r="Y1314" i="34"/>
  <c r="AB1314" i="34"/>
  <c r="AC1314" i="34"/>
  <c r="P1315" i="34"/>
  <c r="T1315" i="34"/>
  <c r="U1315" i="34"/>
  <c r="V1315" i="34"/>
  <c r="W1315" i="34"/>
  <c r="Y1315" i="34"/>
  <c r="AB1315" i="34"/>
  <c r="AC1315" i="34"/>
  <c r="P1316" i="34"/>
  <c r="T1316" i="34"/>
  <c r="U1316" i="34"/>
  <c r="V1316" i="34"/>
  <c r="W1316" i="34"/>
  <c r="Y1316" i="34"/>
  <c r="AB1316" i="34"/>
  <c r="AC1316" i="34"/>
  <c r="P1310" i="34"/>
  <c r="T1310" i="34"/>
  <c r="U1310" i="34"/>
  <c r="V1310" i="34"/>
  <c r="W1310" i="34"/>
  <c r="Y1310" i="34"/>
  <c r="AB1310" i="34"/>
  <c r="AC1310" i="34"/>
  <c r="P1311" i="34"/>
  <c r="T1311" i="34"/>
  <c r="U1311" i="34"/>
  <c r="V1311" i="34"/>
  <c r="W1311" i="34"/>
  <c r="Y1311" i="34"/>
  <c r="AB1311" i="34"/>
  <c r="AC1311" i="34"/>
  <c r="P1317" i="34"/>
  <c r="T1317" i="34"/>
  <c r="U1317" i="34"/>
  <c r="V1317" i="34"/>
  <c r="W1317" i="34"/>
  <c r="Y1317" i="34"/>
  <c r="AB1317" i="34"/>
  <c r="AC1317" i="34"/>
  <c r="P1319" i="34"/>
  <c r="T1319" i="34"/>
  <c r="U1319" i="34"/>
  <c r="V1319" i="34"/>
  <c r="W1319" i="34"/>
  <c r="Y1319" i="34"/>
  <c r="AB1319" i="34"/>
  <c r="AC1319" i="34"/>
  <c r="P1320" i="34"/>
  <c r="T1320" i="34"/>
  <c r="U1320" i="34"/>
  <c r="V1320" i="34"/>
  <c r="W1320" i="34"/>
  <c r="Y1320" i="34"/>
  <c r="AB1320" i="34"/>
  <c r="AC1320" i="34"/>
  <c r="P1321" i="34"/>
  <c r="T1321" i="34"/>
  <c r="U1321" i="34"/>
  <c r="V1321" i="34"/>
  <c r="W1321" i="34"/>
  <c r="Y1321" i="34"/>
  <c r="AB1321" i="34"/>
  <c r="AC1321" i="34"/>
  <c r="P1322" i="34"/>
  <c r="T1322" i="34"/>
  <c r="U1322" i="34"/>
  <c r="V1322" i="34"/>
  <c r="W1322" i="34"/>
  <c r="Y1322" i="34"/>
  <c r="AB1322" i="34"/>
  <c r="AC1322" i="34"/>
  <c r="P1323" i="34"/>
  <c r="T1323" i="34"/>
  <c r="U1323" i="34"/>
  <c r="V1323" i="34"/>
  <c r="W1323" i="34"/>
  <c r="Y1323" i="34"/>
  <c r="AB1323" i="34"/>
  <c r="AC1323" i="34"/>
  <c r="P1325" i="34"/>
  <c r="T1325" i="34"/>
  <c r="U1325" i="34"/>
  <c r="V1325" i="34"/>
  <c r="W1325" i="34"/>
  <c r="Y1325" i="34"/>
  <c r="AB1325" i="34"/>
  <c r="AC1325" i="34"/>
  <c r="P1326" i="34"/>
  <c r="T1326" i="34"/>
  <c r="U1326" i="34"/>
  <c r="V1326" i="34"/>
  <c r="W1326" i="34"/>
  <c r="Y1326" i="34"/>
  <c r="AB1326" i="34"/>
  <c r="AC1326" i="34"/>
  <c r="P1327" i="34"/>
  <c r="T1327" i="34"/>
  <c r="U1327" i="34"/>
  <c r="V1327" i="34"/>
  <c r="W1327" i="34"/>
  <c r="Y1327" i="34"/>
  <c r="AB1327" i="34"/>
  <c r="AC1327" i="34"/>
  <c r="P1328" i="34"/>
  <c r="T1328" i="34"/>
  <c r="U1328" i="34"/>
  <c r="V1328" i="34"/>
  <c r="W1328" i="34"/>
  <c r="Y1328" i="34"/>
  <c r="AB1328" i="34"/>
  <c r="AC1328" i="34"/>
  <c r="P1329" i="34"/>
  <c r="T1329" i="34"/>
  <c r="U1329" i="34"/>
  <c r="V1329" i="34"/>
  <c r="W1329" i="34"/>
  <c r="Y1329" i="34"/>
  <c r="AB1329" i="34"/>
  <c r="AC1329" i="34"/>
  <c r="P1331" i="34"/>
  <c r="T1331" i="34"/>
  <c r="U1331" i="34"/>
  <c r="V1331" i="34"/>
  <c r="W1331" i="34"/>
  <c r="Y1331" i="34"/>
  <c r="AB1331" i="34"/>
  <c r="AC1331" i="34"/>
  <c r="P1332" i="34"/>
  <c r="T1332" i="34"/>
  <c r="U1332" i="34"/>
  <c r="V1332" i="34"/>
  <c r="W1332" i="34"/>
  <c r="Y1332" i="34"/>
  <c r="AB1332" i="34"/>
  <c r="AC1332" i="34"/>
  <c r="P1333" i="34"/>
  <c r="T1333" i="34"/>
  <c r="U1333" i="34"/>
  <c r="V1333" i="34"/>
  <c r="W1333" i="34"/>
  <c r="Y1333" i="34"/>
  <c r="AB1333" i="34"/>
  <c r="AC1333" i="34"/>
  <c r="P1334" i="34"/>
  <c r="T1334" i="34"/>
  <c r="U1334" i="34"/>
  <c r="V1334" i="34"/>
  <c r="W1334" i="34"/>
  <c r="Y1334" i="34"/>
  <c r="AB1334" i="34"/>
  <c r="AC1334" i="34"/>
  <c r="P1335" i="34"/>
  <c r="T1335" i="34"/>
  <c r="U1335" i="34"/>
  <c r="V1335" i="34"/>
  <c r="W1335" i="34"/>
  <c r="Y1335" i="34"/>
  <c r="AB1335" i="34"/>
  <c r="AC1335" i="34"/>
  <c r="P1336" i="34"/>
  <c r="T1336" i="34"/>
  <c r="U1336" i="34"/>
  <c r="V1336" i="34"/>
  <c r="W1336" i="34"/>
  <c r="Y1336" i="34"/>
  <c r="AB1336" i="34"/>
  <c r="AC1336" i="34"/>
  <c r="P1337" i="34"/>
  <c r="T1337" i="34"/>
  <c r="U1337" i="34"/>
  <c r="V1337" i="34"/>
  <c r="W1337" i="34"/>
  <c r="Y1337" i="34"/>
  <c r="AB1337" i="34"/>
  <c r="AC1337" i="34"/>
  <c r="P1338" i="34"/>
  <c r="T1338" i="34"/>
  <c r="U1338" i="34"/>
  <c r="V1338" i="34"/>
  <c r="W1338" i="34"/>
  <c r="Y1338" i="34"/>
  <c r="AB1338" i="34"/>
  <c r="AC1338" i="34"/>
  <c r="P1339" i="34"/>
  <c r="T1339" i="34"/>
  <c r="U1339" i="34"/>
  <c r="V1339" i="34"/>
  <c r="W1339" i="34"/>
  <c r="Y1339" i="34"/>
  <c r="AB1339" i="34"/>
  <c r="AC1339" i="34"/>
  <c r="P1340" i="34"/>
  <c r="T1340" i="34"/>
  <c r="U1340" i="34"/>
  <c r="V1340" i="34"/>
  <c r="W1340" i="34"/>
  <c r="Y1340" i="34"/>
  <c r="AB1340" i="34"/>
  <c r="AC1340" i="34"/>
  <c r="P1341" i="34"/>
  <c r="T1341" i="34"/>
  <c r="U1341" i="34"/>
  <c r="V1341" i="34"/>
  <c r="W1341" i="34"/>
  <c r="Y1341" i="34"/>
  <c r="AB1341" i="34"/>
  <c r="AC1341" i="34"/>
  <c r="P1342" i="34"/>
  <c r="T1342" i="34"/>
  <c r="U1342" i="34"/>
  <c r="V1342" i="34"/>
  <c r="W1342" i="34"/>
  <c r="Y1342" i="34"/>
  <c r="AB1342" i="34"/>
  <c r="AC1342" i="34"/>
  <c r="P1343" i="34"/>
  <c r="T1343" i="34"/>
  <c r="U1343" i="34"/>
  <c r="V1343" i="34"/>
  <c r="W1343" i="34"/>
  <c r="Y1343" i="34"/>
  <c r="AB1343" i="34"/>
  <c r="AC1343" i="34"/>
  <c r="P1318" i="34"/>
  <c r="T1318" i="34"/>
  <c r="U1318" i="34"/>
  <c r="V1318" i="34"/>
  <c r="W1318" i="34"/>
  <c r="Y1318" i="34"/>
  <c r="AB1318" i="34"/>
  <c r="AC1318" i="34"/>
  <c r="P1324" i="34"/>
  <c r="T1324" i="34"/>
  <c r="U1324" i="34"/>
  <c r="V1324" i="34"/>
  <c r="W1324" i="34"/>
  <c r="Y1324" i="34"/>
  <c r="AB1324" i="34"/>
  <c r="AC1324" i="34"/>
  <c r="P1330" i="34"/>
  <c r="T1330" i="34"/>
  <c r="U1330" i="34"/>
  <c r="V1330" i="34"/>
  <c r="W1330" i="34"/>
  <c r="Y1330" i="34"/>
  <c r="AB1330" i="34"/>
  <c r="AC1330" i="34"/>
  <c r="P1344" i="34"/>
  <c r="T1344" i="34"/>
  <c r="U1344" i="34"/>
  <c r="V1344" i="34"/>
  <c r="W1344" i="34"/>
  <c r="Y1344" i="34"/>
  <c r="AB1344" i="34"/>
  <c r="AC1344" i="34"/>
  <c r="P1345" i="34"/>
  <c r="T1345" i="34"/>
  <c r="U1345" i="34"/>
  <c r="V1345" i="34"/>
  <c r="W1345" i="34"/>
  <c r="Y1345" i="34"/>
  <c r="AB1345" i="34"/>
  <c r="AC1345" i="34"/>
  <c r="P1346" i="34"/>
  <c r="T1346" i="34"/>
  <c r="U1346" i="34"/>
  <c r="V1346" i="34"/>
  <c r="W1346" i="34"/>
  <c r="Y1346" i="34"/>
  <c r="AB1346" i="34"/>
  <c r="AC1346" i="34"/>
  <c r="P1347" i="34"/>
  <c r="T1347" i="34"/>
  <c r="U1347" i="34"/>
  <c r="V1347" i="34"/>
  <c r="W1347" i="34"/>
  <c r="Y1347" i="34"/>
  <c r="AB1347" i="34"/>
  <c r="AC1347" i="34"/>
  <c r="P1348" i="34"/>
  <c r="T1348" i="34"/>
  <c r="U1348" i="34"/>
  <c r="V1348" i="34"/>
  <c r="W1348" i="34"/>
  <c r="Y1348" i="34"/>
  <c r="AB1348" i="34"/>
  <c r="AC1348" i="34"/>
  <c r="P1349" i="34"/>
  <c r="T1349" i="34"/>
  <c r="U1349" i="34"/>
  <c r="V1349" i="34"/>
  <c r="W1349" i="34"/>
  <c r="Y1349" i="34"/>
  <c r="AB1349" i="34"/>
  <c r="AC1349" i="34"/>
  <c r="P1350" i="34"/>
  <c r="T1350" i="34"/>
  <c r="U1350" i="34"/>
  <c r="V1350" i="34"/>
  <c r="W1350" i="34"/>
  <c r="Y1350" i="34"/>
  <c r="AB1350" i="34"/>
  <c r="AC1350" i="34"/>
  <c r="P1351" i="34"/>
  <c r="T1351" i="34"/>
  <c r="U1351" i="34"/>
  <c r="V1351" i="34"/>
  <c r="W1351" i="34"/>
  <c r="Y1351" i="34"/>
  <c r="AB1351" i="34"/>
  <c r="AC1351" i="34"/>
  <c r="P1352" i="34"/>
  <c r="T1352" i="34"/>
  <c r="U1352" i="34"/>
  <c r="V1352" i="34"/>
  <c r="W1352" i="34"/>
  <c r="Y1352" i="34"/>
  <c r="AB1352" i="34"/>
  <c r="AC1352" i="34"/>
  <c r="P1353" i="34"/>
  <c r="T1353" i="34"/>
  <c r="U1353" i="34"/>
  <c r="V1353" i="34"/>
  <c r="W1353" i="34"/>
  <c r="Y1353" i="34"/>
  <c r="AB1353" i="34"/>
  <c r="AC1353" i="34"/>
  <c r="P1356" i="34"/>
  <c r="T1356" i="34"/>
  <c r="U1356" i="34"/>
  <c r="V1356" i="34"/>
  <c r="W1356" i="34"/>
  <c r="Y1356" i="34"/>
  <c r="AB1356" i="34"/>
  <c r="AC1356" i="34"/>
  <c r="P1357" i="34"/>
  <c r="T1357" i="34"/>
  <c r="U1357" i="34"/>
  <c r="V1357" i="34"/>
  <c r="W1357" i="34"/>
  <c r="Y1357" i="34"/>
  <c r="AB1357" i="34"/>
  <c r="AC1357" i="34"/>
  <c r="P1358" i="34"/>
  <c r="T1358" i="34"/>
  <c r="U1358" i="34"/>
  <c r="V1358" i="34"/>
  <c r="W1358" i="34"/>
  <c r="Y1358" i="34"/>
  <c r="AB1358" i="34"/>
  <c r="AC1358" i="34"/>
  <c r="P1372" i="34"/>
  <c r="T1372" i="34"/>
  <c r="U1372" i="34"/>
  <c r="V1372" i="34"/>
  <c r="W1372" i="34"/>
  <c r="Y1372" i="34"/>
  <c r="AB1372" i="34"/>
  <c r="AC1372" i="34"/>
  <c r="P1362" i="34"/>
  <c r="T1362" i="34"/>
  <c r="U1362" i="34"/>
  <c r="V1362" i="34"/>
  <c r="W1362" i="34"/>
  <c r="Y1362" i="34"/>
  <c r="AB1362" i="34"/>
  <c r="AC1362" i="34"/>
  <c r="P1363" i="34"/>
  <c r="T1363" i="34"/>
  <c r="U1363" i="34"/>
  <c r="V1363" i="34"/>
  <c r="W1363" i="34"/>
  <c r="Y1363" i="34"/>
  <c r="AB1363" i="34"/>
  <c r="AC1363" i="34"/>
  <c r="P1364" i="34"/>
  <c r="T1364" i="34"/>
  <c r="U1364" i="34"/>
  <c r="V1364" i="34"/>
  <c r="W1364" i="34"/>
  <c r="Y1364" i="34"/>
  <c r="AB1364" i="34"/>
  <c r="AC1364" i="34"/>
  <c r="P1365" i="34"/>
  <c r="T1365" i="34"/>
  <c r="U1365" i="34"/>
  <c r="V1365" i="34"/>
  <c r="W1365" i="34"/>
  <c r="Y1365" i="34"/>
  <c r="AB1365" i="34"/>
  <c r="AC1365" i="34"/>
  <c r="P1366" i="34"/>
  <c r="T1366" i="34"/>
  <c r="U1366" i="34"/>
  <c r="V1366" i="34"/>
  <c r="W1366" i="34"/>
  <c r="Y1366" i="34"/>
  <c r="AB1366" i="34"/>
  <c r="AC1366" i="34"/>
  <c r="P1367" i="34"/>
  <c r="T1367" i="34"/>
  <c r="U1367" i="34"/>
  <c r="V1367" i="34"/>
  <c r="W1367" i="34"/>
  <c r="Y1367" i="34"/>
  <c r="AB1367" i="34"/>
  <c r="AC1367" i="34"/>
  <c r="P1368" i="34"/>
  <c r="T1368" i="34"/>
  <c r="U1368" i="34"/>
  <c r="V1368" i="34"/>
  <c r="W1368" i="34"/>
  <c r="Y1368" i="34"/>
  <c r="AB1368" i="34"/>
  <c r="AC1368" i="34"/>
  <c r="P1369" i="34"/>
  <c r="T1369" i="34"/>
  <c r="U1369" i="34"/>
  <c r="V1369" i="34"/>
  <c r="W1369" i="34"/>
  <c r="Y1369" i="34"/>
  <c r="AB1369" i="34"/>
  <c r="AC1369" i="34"/>
  <c r="P1370" i="34"/>
  <c r="T1370" i="34"/>
  <c r="U1370" i="34"/>
  <c r="V1370" i="34"/>
  <c r="W1370" i="34"/>
  <c r="Y1370" i="34"/>
  <c r="AB1370" i="34"/>
  <c r="AC1370" i="34"/>
  <c r="P1371" i="34"/>
  <c r="T1371" i="34"/>
  <c r="U1371" i="34"/>
  <c r="V1371" i="34"/>
  <c r="W1371" i="34"/>
  <c r="Y1371" i="34"/>
  <c r="AB1371" i="34"/>
  <c r="AC1371" i="34"/>
  <c r="P1354" i="34"/>
  <c r="T1354" i="34"/>
  <c r="U1354" i="34"/>
  <c r="V1354" i="34"/>
  <c r="W1354" i="34"/>
  <c r="Y1354" i="34"/>
  <c r="AB1354" i="34"/>
  <c r="AC1354" i="34"/>
  <c r="P1355" i="34"/>
  <c r="T1355" i="34"/>
  <c r="U1355" i="34"/>
  <c r="V1355" i="34"/>
  <c r="W1355" i="34"/>
  <c r="Y1355" i="34"/>
  <c r="AB1355" i="34"/>
  <c r="AC1355" i="34"/>
  <c r="P1359" i="34"/>
  <c r="T1359" i="34"/>
  <c r="U1359" i="34"/>
  <c r="V1359" i="34"/>
  <c r="W1359" i="34"/>
  <c r="Y1359" i="34"/>
  <c r="AB1359" i="34"/>
  <c r="AC1359" i="34"/>
  <c r="P1360" i="34"/>
  <c r="T1360" i="34"/>
  <c r="U1360" i="34"/>
  <c r="V1360" i="34"/>
  <c r="W1360" i="34"/>
  <c r="Y1360" i="34"/>
  <c r="AB1360" i="34"/>
  <c r="AC1360" i="34"/>
  <c r="P1361" i="34"/>
  <c r="T1361" i="34"/>
  <c r="U1361" i="34"/>
  <c r="V1361" i="34"/>
  <c r="W1361" i="34"/>
  <c r="Y1361" i="34"/>
  <c r="AB1361" i="34"/>
  <c r="AC1361" i="34"/>
  <c r="P1373" i="34"/>
  <c r="T1373" i="34"/>
  <c r="U1373" i="34"/>
  <c r="V1373" i="34"/>
  <c r="W1373" i="34"/>
  <c r="Y1373" i="34"/>
  <c r="AB1373" i="34"/>
  <c r="AC1373" i="34"/>
  <c r="AD1373" i="34"/>
  <c r="P1374" i="34"/>
  <c r="T1374" i="34"/>
  <c r="U1374" i="34"/>
  <c r="V1374" i="34"/>
  <c r="W1374" i="34"/>
  <c r="Y1374" i="34"/>
  <c r="AB1374" i="34"/>
  <c r="AC1374" i="34"/>
  <c r="AD1374" i="34"/>
  <c r="P1375" i="34"/>
  <c r="T1375" i="34"/>
  <c r="U1375" i="34"/>
  <c r="V1375" i="34"/>
  <c r="W1375" i="34"/>
  <c r="Y1375" i="34"/>
  <c r="AB1375" i="34"/>
  <c r="AC1375" i="34"/>
  <c r="AD1375" i="34"/>
  <c r="P1376" i="34"/>
  <c r="T1376" i="34"/>
  <c r="U1376" i="34"/>
  <c r="V1376" i="34"/>
  <c r="W1376" i="34"/>
  <c r="Y1376" i="34"/>
  <c r="AB1376" i="34"/>
  <c r="AC1376" i="34"/>
  <c r="AD1376" i="34"/>
  <c r="P1377" i="34"/>
  <c r="T1377" i="34"/>
  <c r="U1377" i="34"/>
  <c r="V1377" i="34"/>
  <c r="W1377" i="34"/>
  <c r="Y1377" i="34"/>
  <c r="AB1377" i="34"/>
  <c r="AC1377" i="34"/>
  <c r="AD1377" i="34"/>
  <c r="P1378" i="34"/>
  <c r="T1378" i="34"/>
  <c r="U1378" i="34"/>
  <c r="V1378" i="34"/>
  <c r="W1378" i="34"/>
  <c r="Y1378" i="34"/>
  <c r="AB1378" i="34"/>
  <c r="AC1378" i="34"/>
  <c r="AD1378" i="34"/>
  <c r="P1379" i="34"/>
  <c r="T1379" i="34"/>
  <c r="U1379" i="34"/>
  <c r="V1379" i="34"/>
  <c r="W1379" i="34"/>
  <c r="Y1379" i="34"/>
  <c r="AB1379" i="34"/>
  <c r="AC1379" i="34"/>
  <c r="AD1379" i="34"/>
  <c r="P1380" i="34"/>
  <c r="T1380" i="34"/>
  <c r="U1380" i="34"/>
  <c r="V1380" i="34"/>
  <c r="W1380" i="34"/>
  <c r="Y1380" i="34"/>
  <c r="AB1380" i="34"/>
  <c r="AC1380" i="34"/>
  <c r="AD1380" i="34"/>
  <c r="P1381" i="34"/>
  <c r="T1381" i="34"/>
  <c r="U1381" i="34"/>
  <c r="V1381" i="34"/>
  <c r="W1381" i="34"/>
  <c r="Y1381" i="34"/>
  <c r="AB1381" i="34"/>
  <c r="AC1381" i="34"/>
  <c r="AD1381" i="34"/>
  <c r="P1382" i="34"/>
  <c r="T1382" i="34"/>
  <c r="U1382" i="34"/>
  <c r="V1382" i="34"/>
  <c r="W1382" i="34"/>
  <c r="Y1382" i="34"/>
  <c r="AB1382" i="34"/>
  <c r="AC1382" i="34"/>
  <c r="AD1382" i="34"/>
  <c r="P1383" i="34"/>
  <c r="T1383" i="34"/>
  <c r="U1383" i="34"/>
  <c r="V1383" i="34"/>
  <c r="W1383" i="34"/>
  <c r="Y1383" i="34"/>
  <c r="AB1383" i="34"/>
  <c r="AC1383" i="34"/>
  <c r="AD1383" i="34"/>
  <c r="P1384" i="34"/>
  <c r="T1384" i="34"/>
  <c r="U1384" i="34"/>
  <c r="V1384" i="34"/>
  <c r="W1384" i="34"/>
  <c r="Y1384" i="34"/>
  <c r="AB1384" i="34"/>
  <c r="AC1384" i="34"/>
  <c r="AD1384" i="34"/>
  <c r="P1385" i="34"/>
  <c r="T1385" i="34"/>
  <c r="U1385" i="34"/>
  <c r="V1385" i="34"/>
  <c r="W1385" i="34"/>
  <c r="Y1385" i="34"/>
  <c r="AB1385" i="34"/>
  <c r="AC1385" i="34"/>
  <c r="AD1385" i="34"/>
  <c r="P1386" i="34"/>
  <c r="T1386" i="34"/>
  <c r="U1386" i="34"/>
  <c r="V1386" i="34"/>
  <c r="W1386" i="34"/>
  <c r="Y1386" i="34"/>
  <c r="AB1386" i="34"/>
  <c r="AC1386" i="34"/>
  <c r="AD1386" i="34"/>
  <c r="P1387" i="34"/>
  <c r="T1387" i="34"/>
  <c r="U1387" i="34"/>
  <c r="V1387" i="34"/>
  <c r="W1387" i="34"/>
  <c r="Y1387" i="34"/>
  <c r="AB1387" i="34"/>
  <c r="AC1387" i="34"/>
  <c r="AD1387" i="34"/>
  <c r="P1388" i="34"/>
  <c r="T1388" i="34"/>
  <c r="U1388" i="34"/>
  <c r="V1388" i="34"/>
  <c r="W1388" i="34"/>
  <c r="Y1388" i="34"/>
  <c r="AB1388" i="34"/>
  <c r="AC1388" i="34"/>
  <c r="AD1388" i="34"/>
  <c r="P1389" i="34"/>
  <c r="T1389" i="34"/>
  <c r="U1389" i="34"/>
  <c r="V1389" i="34"/>
  <c r="W1389" i="34"/>
  <c r="Y1389" i="34"/>
  <c r="AB1389" i="34"/>
  <c r="AC1389" i="34"/>
  <c r="AD1389" i="34"/>
  <c r="P1390" i="34"/>
  <c r="T1390" i="34"/>
  <c r="U1390" i="34"/>
  <c r="V1390" i="34"/>
  <c r="W1390" i="34"/>
  <c r="Y1390" i="34"/>
  <c r="AB1390" i="34"/>
  <c r="AC1390" i="34"/>
  <c r="AD1390" i="34"/>
  <c r="P1391" i="34"/>
  <c r="T1391" i="34"/>
  <c r="U1391" i="34"/>
  <c r="V1391" i="34"/>
  <c r="W1391" i="34"/>
  <c r="Y1391" i="34"/>
  <c r="AB1391" i="34"/>
  <c r="AC1391" i="34"/>
  <c r="AD1391" i="34"/>
  <c r="P1392" i="34"/>
  <c r="T1392" i="34"/>
  <c r="U1392" i="34"/>
  <c r="V1392" i="34"/>
  <c r="W1392" i="34"/>
  <c r="Y1392" i="34"/>
  <c r="AB1392" i="34"/>
  <c r="AC1392" i="34"/>
  <c r="AD1392" i="34"/>
  <c r="P1393" i="34"/>
  <c r="T1393" i="34"/>
  <c r="U1393" i="34"/>
  <c r="V1393" i="34"/>
  <c r="W1393" i="34"/>
  <c r="Y1393" i="34"/>
  <c r="AB1393" i="34"/>
  <c r="AC1393" i="34"/>
  <c r="AD1393" i="34"/>
  <c r="P1394" i="34"/>
  <c r="T1394" i="34"/>
  <c r="U1394" i="34"/>
  <c r="V1394" i="34"/>
  <c r="W1394" i="34"/>
  <c r="Y1394" i="34"/>
  <c r="AB1394" i="34"/>
  <c r="AC1394" i="34"/>
  <c r="AD1394" i="34"/>
  <c r="P1395" i="34"/>
  <c r="T1395" i="34"/>
  <c r="U1395" i="34"/>
  <c r="V1395" i="34"/>
  <c r="W1395" i="34"/>
  <c r="Y1395" i="34"/>
  <c r="AB1395" i="34"/>
  <c r="AC1395" i="34"/>
  <c r="AD1395" i="34"/>
  <c r="P1396" i="34"/>
  <c r="T1396" i="34"/>
  <c r="U1396" i="34"/>
  <c r="V1396" i="34"/>
  <c r="W1396" i="34"/>
  <c r="Y1396" i="34"/>
  <c r="AB1396" i="34"/>
  <c r="AC1396" i="34"/>
  <c r="AD1396" i="34"/>
  <c r="P1397" i="34"/>
  <c r="T1397" i="34"/>
  <c r="U1397" i="34"/>
  <c r="V1397" i="34"/>
  <c r="W1397" i="34"/>
  <c r="Y1397" i="34"/>
  <c r="AB1397" i="34"/>
  <c r="AC1397" i="34"/>
  <c r="AD1397" i="34"/>
  <c r="P1398" i="34"/>
  <c r="T1398" i="34"/>
  <c r="U1398" i="34"/>
  <c r="V1398" i="34"/>
  <c r="W1398" i="34"/>
  <c r="Y1398" i="34"/>
  <c r="AB1398" i="34"/>
  <c r="AC1398" i="34"/>
  <c r="AD1398" i="34"/>
  <c r="P1399" i="34"/>
  <c r="T1399" i="34"/>
  <c r="U1399" i="34"/>
  <c r="V1399" i="34"/>
  <c r="W1399" i="34"/>
  <c r="Y1399" i="34"/>
  <c r="AB1399" i="34"/>
  <c r="AC1399" i="34"/>
  <c r="AD1399" i="34"/>
  <c r="P1400" i="34"/>
  <c r="T1400" i="34"/>
  <c r="U1400" i="34"/>
  <c r="V1400" i="34"/>
  <c r="W1400" i="34"/>
  <c r="Y1400" i="34"/>
  <c r="AB1400" i="34"/>
  <c r="AC1400" i="34"/>
  <c r="AD1400" i="34"/>
  <c r="P1401" i="34"/>
  <c r="T1401" i="34"/>
  <c r="U1401" i="34"/>
  <c r="V1401" i="34"/>
  <c r="W1401" i="34"/>
  <c r="Y1401" i="34"/>
  <c r="AB1401" i="34"/>
  <c r="AC1401" i="34"/>
  <c r="AD1401" i="34"/>
  <c r="P1402" i="34"/>
  <c r="T1402" i="34"/>
  <c r="U1402" i="34"/>
  <c r="V1402" i="34"/>
  <c r="W1402" i="34"/>
  <c r="Y1402" i="34"/>
  <c r="AB1402" i="34"/>
  <c r="AC1402" i="34"/>
  <c r="AD1402" i="34"/>
  <c r="P1403" i="34"/>
  <c r="T1403" i="34"/>
  <c r="U1403" i="34"/>
  <c r="V1403" i="34"/>
  <c r="W1403" i="34"/>
  <c r="Y1403" i="34"/>
  <c r="AB1403" i="34"/>
  <c r="AC1403" i="34"/>
  <c r="AD1403" i="34"/>
  <c r="P1404" i="34"/>
  <c r="T1404" i="34"/>
  <c r="U1404" i="34"/>
  <c r="V1404" i="34"/>
  <c r="W1404" i="34"/>
  <c r="Y1404" i="34"/>
  <c r="AB1404" i="34"/>
  <c r="AC1404" i="34"/>
  <c r="AD1404" i="34"/>
  <c r="P1405" i="34"/>
  <c r="T1405" i="34"/>
  <c r="U1405" i="34"/>
  <c r="V1405" i="34"/>
  <c r="W1405" i="34"/>
  <c r="Y1405" i="34"/>
  <c r="AB1405" i="34"/>
  <c r="AC1405" i="34"/>
  <c r="AD1405" i="34"/>
  <c r="P1406" i="34"/>
  <c r="T1406" i="34"/>
  <c r="U1406" i="34"/>
  <c r="V1406" i="34"/>
  <c r="W1406" i="34"/>
  <c r="Y1406" i="34"/>
  <c r="AB1406" i="34"/>
  <c r="AC1406" i="34"/>
  <c r="AD1406" i="34"/>
  <c r="P1407" i="34"/>
  <c r="T1407" i="34"/>
  <c r="U1407" i="34"/>
  <c r="V1407" i="34"/>
  <c r="W1407" i="34"/>
  <c r="Y1407" i="34"/>
  <c r="AB1407" i="34"/>
  <c r="AC1407" i="34"/>
  <c r="AD1407" i="34"/>
  <c r="P1408" i="34"/>
  <c r="T1408" i="34"/>
  <c r="U1408" i="34"/>
  <c r="V1408" i="34"/>
  <c r="W1408" i="34"/>
  <c r="Y1408" i="34"/>
  <c r="AB1408" i="34"/>
  <c r="AC1408" i="34"/>
  <c r="AD1408" i="34"/>
  <c r="P1409" i="34"/>
  <c r="T1409" i="34"/>
  <c r="U1409" i="34"/>
  <c r="V1409" i="34"/>
  <c r="W1409" i="34"/>
  <c r="Y1409" i="34"/>
  <c r="AB1409" i="34"/>
  <c r="AC1409" i="34"/>
  <c r="AD1409" i="34"/>
  <c r="P1410" i="34"/>
  <c r="T1410" i="34"/>
  <c r="U1410" i="34"/>
  <c r="V1410" i="34"/>
  <c r="W1410" i="34"/>
  <c r="Y1410" i="34"/>
  <c r="AB1410" i="34"/>
  <c r="AC1410" i="34"/>
  <c r="AD1410" i="34"/>
  <c r="P1411" i="34"/>
  <c r="T1411" i="34"/>
  <c r="U1411" i="34"/>
  <c r="V1411" i="34"/>
  <c r="W1411" i="34"/>
  <c r="Y1411" i="34"/>
  <c r="AB1411" i="34"/>
  <c r="AC1411" i="34"/>
  <c r="AD1411" i="34"/>
  <c r="P1412" i="34"/>
  <c r="T1412" i="34"/>
  <c r="U1412" i="34"/>
  <c r="V1412" i="34"/>
  <c r="W1412" i="34"/>
  <c r="Y1412" i="34"/>
  <c r="AB1412" i="34"/>
  <c r="AC1412" i="34"/>
  <c r="AD1412" i="34"/>
  <c r="P1413" i="34"/>
  <c r="T1413" i="34"/>
  <c r="U1413" i="34"/>
  <c r="V1413" i="34"/>
  <c r="W1413" i="34"/>
  <c r="Y1413" i="34"/>
  <c r="AB1413" i="34"/>
  <c r="AC1413" i="34"/>
  <c r="AD1413" i="34"/>
  <c r="P1414" i="34"/>
  <c r="T1414" i="34"/>
  <c r="U1414" i="34"/>
  <c r="V1414" i="34"/>
  <c r="W1414" i="34"/>
  <c r="Y1414" i="34"/>
  <c r="AB1414" i="34"/>
  <c r="AC1414" i="34"/>
  <c r="AD1414" i="34"/>
  <c r="P1415" i="34"/>
  <c r="T1415" i="34"/>
  <c r="U1415" i="34"/>
  <c r="V1415" i="34"/>
  <c r="W1415" i="34"/>
  <c r="Y1415" i="34"/>
  <c r="AB1415" i="34"/>
  <c r="AC1415" i="34"/>
  <c r="AD1415" i="34"/>
  <c r="P1416" i="34"/>
  <c r="T1416" i="34"/>
  <c r="U1416" i="34"/>
  <c r="V1416" i="34"/>
  <c r="W1416" i="34"/>
  <c r="Y1416" i="34"/>
  <c r="AB1416" i="34"/>
  <c r="AC1416" i="34"/>
  <c r="AD1416" i="34"/>
  <c r="P1417" i="34"/>
  <c r="T1417" i="34"/>
  <c r="U1417" i="34"/>
  <c r="V1417" i="34"/>
  <c r="W1417" i="34"/>
  <c r="Y1417" i="34"/>
  <c r="AB1417" i="34"/>
  <c r="AC1417" i="34"/>
  <c r="AD1417" i="34"/>
  <c r="P1418" i="34"/>
  <c r="T1418" i="34"/>
  <c r="U1418" i="34"/>
  <c r="V1418" i="34"/>
  <c r="W1418" i="34"/>
  <c r="Y1418" i="34"/>
  <c r="AB1418" i="34"/>
  <c r="AC1418" i="34"/>
  <c r="AD1418" i="34"/>
  <c r="P1419" i="34"/>
  <c r="T1419" i="34"/>
  <c r="U1419" i="34"/>
  <c r="V1419" i="34"/>
  <c r="W1419" i="34"/>
  <c r="Y1419" i="34"/>
  <c r="AB1419" i="34"/>
  <c r="AC1419" i="34"/>
  <c r="AD1419" i="34"/>
  <c r="P1420" i="34"/>
  <c r="T1420" i="34"/>
  <c r="U1420" i="34"/>
  <c r="V1420" i="34"/>
  <c r="W1420" i="34"/>
  <c r="Y1420" i="34"/>
  <c r="AB1420" i="34"/>
  <c r="AC1420" i="34"/>
  <c r="AD1420" i="34"/>
  <c r="P1421" i="34"/>
  <c r="T1421" i="34"/>
  <c r="U1421" i="34"/>
  <c r="V1421" i="34"/>
  <c r="W1421" i="34"/>
  <c r="Y1421" i="34"/>
  <c r="AB1421" i="34"/>
  <c r="AC1421" i="34"/>
  <c r="AD1421" i="34"/>
  <c r="P1422" i="34"/>
  <c r="T1422" i="34"/>
  <c r="U1422" i="34"/>
  <c r="V1422" i="34"/>
  <c r="W1422" i="34"/>
  <c r="Y1422" i="34"/>
  <c r="AB1422" i="34"/>
  <c r="AC1422" i="34"/>
  <c r="AD1422" i="34"/>
  <c r="P1423" i="34"/>
  <c r="T1423" i="34"/>
  <c r="U1423" i="34"/>
  <c r="V1423" i="34"/>
  <c r="W1423" i="34"/>
  <c r="Y1423" i="34"/>
  <c r="AB1423" i="34"/>
  <c r="AC1423" i="34"/>
  <c r="AD1423" i="34"/>
  <c r="P1424" i="34"/>
  <c r="T1424" i="34"/>
  <c r="U1424" i="34"/>
  <c r="V1424" i="34"/>
  <c r="W1424" i="34"/>
  <c r="Y1424" i="34"/>
  <c r="AB1424" i="34"/>
  <c r="AC1424" i="34"/>
  <c r="AD1424" i="34"/>
  <c r="P1425" i="34"/>
  <c r="T1425" i="34"/>
  <c r="U1425" i="34"/>
  <c r="V1425" i="34"/>
  <c r="W1425" i="34"/>
  <c r="Y1425" i="34"/>
  <c r="AB1425" i="34"/>
  <c r="AC1425" i="34"/>
  <c r="AD1425" i="34"/>
  <c r="P1426" i="34"/>
  <c r="T1426" i="34"/>
  <c r="U1426" i="34"/>
  <c r="V1426" i="34"/>
  <c r="W1426" i="34"/>
  <c r="Y1426" i="34"/>
  <c r="AB1426" i="34"/>
  <c r="AC1426" i="34"/>
  <c r="AD1426" i="34"/>
  <c r="P1427" i="34"/>
  <c r="T1427" i="34"/>
  <c r="U1427" i="34"/>
  <c r="V1427" i="34"/>
  <c r="W1427" i="34"/>
  <c r="Y1427" i="34"/>
  <c r="AB1427" i="34"/>
  <c r="AC1427" i="34"/>
  <c r="AD1427" i="34"/>
  <c r="P1428" i="34"/>
  <c r="T1428" i="34"/>
  <c r="U1428" i="34"/>
  <c r="V1428" i="34"/>
  <c r="W1428" i="34"/>
  <c r="Y1428" i="34"/>
  <c r="AB1428" i="34"/>
  <c r="AC1428" i="34"/>
  <c r="AD1428" i="34"/>
  <c r="P1429" i="34"/>
  <c r="T1429" i="34"/>
  <c r="U1429" i="34"/>
  <c r="V1429" i="34"/>
  <c r="W1429" i="34"/>
  <c r="Y1429" i="34"/>
  <c r="AB1429" i="34"/>
  <c r="AC1429" i="34"/>
  <c r="AD1429" i="34"/>
  <c r="P1430" i="34"/>
  <c r="T1430" i="34"/>
  <c r="U1430" i="34"/>
  <c r="V1430" i="34"/>
  <c r="W1430" i="34"/>
  <c r="Y1430" i="34"/>
  <c r="AB1430" i="34"/>
  <c r="AC1430" i="34"/>
  <c r="AD1430" i="34"/>
  <c r="P1431" i="34"/>
  <c r="T1431" i="34"/>
  <c r="U1431" i="34"/>
  <c r="V1431" i="34"/>
  <c r="W1431" i="34"/>
  <c r="Y1431" i="34"/>
  <c r="AB1431" i="34"/>
  <c r="AC1431" i="34"/>
  <c r="AD1431" i="34"/>
  <c r="P1432" i="34"/>
  <c r="T1432" i="34"/>
  <c r="U1432" i="34"/>
  <c r="V1432" i="34"/>
  <c r="W1432" i="34"/>
  <c r="Y1432" i="34"/>
  <c r="AB1432" i="34"/>
  <c r="AC1432" i="34"/>
  <c r="AD1432" i="34"/>
  <c r="P1433" i="34"/>
  <c r="T1433" i="34"/>
  <c r="U1433" i="34"/>
  <c r="V1433" i="34"/>
  <c r="W1433" i="34"/>
  <c r="Y1433" i="34"/>
  <c r="AB1433" i="34"/>
  <c r="AC1433" i="34"/>
  <c r="AD1433" i="34"/>
  <c r="P1434" i="34"/>
  <c r="T1434" i="34"/>
  <c r="U1434" i="34"/>
  <c r="V1434" i="34"/>
  <c r="W1434" i="34"/>
  <c r="Y1434" i="34"/>
  <c r="AB1434" i="34"/>
  <c r="AC1434" i="34"/>
  <c r="AD1434" i="34"/>
  <c r="P1435" i="34"/>
  <c r="T1435" i="34"/>
  <c r="U1435" i="34"/>
  <c r="V1435" i="34"/>
  <c r="W1435" i="34"/>
  <c r="Y1435" i="34"/>
  <c r="AB1435" i="34"/>
  <c r="AC1435" i="34"/>
  <c r="AD1435" i="34"/>
  <c r="P1436" i="34"/>
  <c r="T1436" i="34"/>
  <c r="U1436" i="34"/>
  <c r="V1436" i="34"/>
  <c r="W1436" i="34"/>
  <c r="Y1436" i="34"/>
  <c r="AB1436" i="34"/>
  <c r="AC1436" i="34"/>
  <c r="AD1436" i="34"/>
  <c r="P1437" i="34"/>
  <c r="T1437" i="34"/>
  <c r="U1437" i="34"/>
  <c r="V1437" i="34"/>
  <c r="W1437" i="34"/>
  <c r="Y1437" i="34"/>
  <c r="AB1437" i="34"/>
  <c r="AC1437" i="34"/>
  <c r="AD1437" i="34"/>
  <c r="P1438" i="34"/>
  <c r="T1438" i="34"/>
  <c r="U1438" i="34"/>
  <c r="V1438" i="34"/>
  <c r="W1438" i="34"/>
  <c r="Y1438" i="34"/>
  <c r="AB1438" i="34"/>
  <c r="AC1438" i="34"/>
  <c r="AD1438" i="34"/>
  <c r="P1439" i="34"/>
  <c r="T1439" i="34"/>
  <c r="U1439" i="34"/>
  <c r="V1439" i="34"/>
  <c r="W1439" i="34"/>
  <c r="Y1439" i="34"/>
  <c r="AB1439" i="34"/>
  <c r="AC1439" i="34"/>
  <c r="AD1439" i="34"/>
  <c r="P1440" i="34"/>
  <c r="T1440" i="34"/>
  <c r="U1440" i="34"/>
  <c r="V1440" i="34"/>
  <c r="W1440" i="34"/>
  <c r="Y1440" i="34"/>
  <c r="AB1440" i="34"/>
  <c r="AC1440" i="34"/>
  <c r="AD1440" i="34"/>
  <c r="P1441" i="34"/>
  <c r="T1441" i="34"/>
  <c r="U1441" i="34"/>
  <c r="V1441" i="34"/>
  <c r="W1441" i="34"/>
  <c r="Y1441" i="34"/>
  <c r="AB1441" i="34"/>
  <c r="AC1441" i="34"/>
  <c r="AD1441" i="34"/>
  <c r="P1442" i="34"/>
  <c r="T1442" i="34"/>
  <c r="U1442" i="34"/>
  <c r="V1442" i="34"/>
  <c r="W1442" i="34"/>
  <c r="Y1442" i="34"/>
  <c r="AB1442" i="34"/>
  <c r="AC1442" i="34"/>
  <c r="AD1442" i="34"/>
  <c r="P1443" i="34"/>
  <c r="T1443" i="34"/>
  <c r="U1443" i="34"/>
  <c r="V1443" i="34"/>
  <c r="W1443" i="34"/>
  <c r="Y1443" i="34"/>
  <c r="AB1443" i="34"/>
  <c r="AC1443" i="34"/>
  <c r="AD1443" i="34"/>
  <c r="P1444" i="34"/>
  <c r="T1444" i="34"/>
  <c r="U1444" i="34"/>
  <c r="V1444" i="34"/>
  <c r="W1444" i="34"/>
  <c r="Y1444" i="34"/>
  <c r="AB1444" i="34"/>
  <c r="AC1444" i="34"/>
  <c r="AD1444" i="34"/>
  <c r="P1445" i="34"/>
  <c r="T1445" i="34"/>
  <c r="U1445" i="34"/>
  <c r="V1445" i="34"/>
  <c r="W1445" i="34"/>
  <c r="Y1445" i="34"/>
  <c r="AB1445" i="34"/>
  <c r="AC1445" i="34"/>
  <c r="AD1445" i="34"/>
  <c r="P1446" i="34"/>
  <c r="T1446" i="34"/>
  <c r="U1446" i="34"/>
  <c r="V1446" i="34"/>
  <c r="W1446" i="34"/>
  <c r="Y1446" i="34"/>
  <c r="AB1446" i="34"/>
  <c r="AC1446" i="34"/>
  <c r="AD1446" i="34"/>
  <c r="P1447" i="34"/>
  <c r="T1447" i="34"/>
  <c r="U1447" i="34"/>
  <c r="V1447" i="34"/>
  <c r="W1447" i="34"/>
  <c r="Y1447" i="34"/>
  <c r="AB1447" i="34"/>
  <c r="AC1447" i="34"/>
  <c r="AD1447" i="34"/>
  <c r="P1448" i="34"/>
  <c r="T1448" i="34"/>
  <c r="U1448" i="34"/>
  <c r="V1448" i="34"/>
  <c r="W1448" i="34"/>
  <c r="Y1448" i="34"/>
  <c r="AB1448" i="34"/>
  <c r="AC1448" i="34"/>
  <c r="AD1448" i="34"/>
  <c r="P1449" i="34"/>
  <c r="T1449" i="34"/>
  <c r="U1449" i="34"/>
  <c r="V1449" i="34"/>
  <c r="W1449" i="34"/>
  <c r="Y1449" i="34"/>
  <c r="AB1449" i="34"/>
  <c r="AC1449" i="34"/>
  <c r="AD1449" i="34"/>
  <c r="P1450" i="34"/>
  <c r="T1450" i="34"/>
  <c r="U1450" i="34"/>
  <c r="V1450" i="34"/>
  <c r="W1450" i="34"/>
  <c r="Y1450" i="34"/>
  <c r="AB1450" i="34"/>
  <c r="AC1450" i="34"/>
  <c r="AD1450" i="34"/>
  <c r="P1451" i="34"/>
  <c r="T1451" i="34"/>
  <c r="U1451" i="34"/>
  <c r="V1451" i="34"/>
  <c r="W1451" i="34"/>
  <c r="Y1451" i="34"/>
  <c r="AB1451" i="34"/>
  <c r="AC1451" i="34"/>
  <c r="AD1451" i="34"/>
  <c r="P1452" i="34"/>
  <c r="T1452" i="34"/>
  <c r="U1452" i="34"/>
  <c r="V1452" i="34"/>
  <c r="W1452" i="34"/>
  <c r="Y1452" i="34"/>
  <c r="AB1452" i="34"/>
  <c r="AC1452" i="34"/>
  <c r="AD1452" i="34"/>
  <c r="P1453" i="34"/>
  <c r="T1453" i="34"/>
  <c r="U1453" i="34"/>
  <c r="V1453" i="34"/>
  <c r="W1453" i="34"/>
  <c r="Y1453" i="34"/>
  <c r="AB1453" i="34"/>
  <c r="AC1453" i="34"/>
  <c r="AD1453" i="34"/>
  <c r="P1454" i="34"/>
  <c r="T1454" i="34"/>
  <c r="U1454" i="34"/>
  <c r="V1454" i="34"/>
  <c r="W1454" i="34"/>
  <c r="Y1454" i="34"/>
  <c r="AB1454" i="34"/>
  <c r="AC1454" i="34"/>
  <c r="AD1454" i="34"/>
  <c r="P1455" i="34"/>
  <c r="T1455" i="34"/>
  <c r="U1455" i="34"/>
  <c r="V1455" i="34"/>
  <c r="W1455" i="34"/>
  <c r="Y1455" i="34"/>
  <c r="AB1455" i="34"/>
  <c r="AC1455" i="34"/>
  <c r="AD1455" i="34"/>
  <c r="P1456" i="34"/>
  <c r="T1456" i="34"/>
  <c r="U1456" i="34"/>
  <c r="V1456" i="34"/>
  <c r="W1456" i="34"/>
  <c r="Y1456" i="34"/>
  <c r="AB1456" i="34"/>
  <c r="AC1456" i="34"/>
  <c r="AD1456" i="34"/>
  <c r="P1457" i="34"/>
  <c r="T1457" i="34"/>
  <c r="U1457" i="34"/>
  <c r="V1457" i="34"/>
  <c r="W1457" i="34"/>
  <c r="Y1457" i="34"/>
  <c r="AB1457" i="34"/>
  <c r="AC1457" i="34"/>
  <c r="AD1457" i="34"/>
  <c r="P1458" i="34"/>
  <c r="T1458" i="34"/>
  <c r="U1458" i="34"/>
  <c r="V1458" i="34"/>
  <c r="W1458" i="34"/>
  <c r="Y1458" i="34"/>
  <c r="AB1458" i="34"/>
  <c r="AC1458" i="34"/>
  <c r="AD1458" i="34"/>
  <c r="P1459" i="34"/>
  <c r="T1459" i="34"/>
  <c r="U1459" i="34"/>
  <c r="V1459" i="34"/>
  <c r="W1459" i="34"/>
  <c r="Y1459" i="34"/>
  <c r="AB1459" i="34"/>
  <c r="AC1459" i="34"/>
  <c r="AD1459" i="34"/>
  <c r="P1460" i="34"/>
  <c r="T1460" i="34"/>
  <c r="U1460" i="34"/>
  <c r="V1460" i="34"/>
  <c r="W1460" i="34"/>
  <c r="Y1460" i="34"/>
  <c r="AB1460" i="34"/>
  <c r="AC1460" i="34"/>
  <c r="AD1460" i="34"/>
  <c r="P1461" i="34"/>
  <c r="T1461" i="34"/>
  <c r="U1461" i="34"/>
  <c r="V1461" i="34"/>
  <c r="W1461" i="34"/>
  <c r="Y1461" i="34"/>
  <c r="AB1461" i="34"/>
  <c r="AC1461" i="34"/>
  <c r="AD1461" i="34"/>
  <c r="P1462" i="34"/>
  <c r="T1462" i="34"/>
  <c r="U1462" i="34"/>
  <c r="V1462" i="34"/>
  <c r="W1462" i="34"/>
  <c r="Y1462" i="34"/>
  <c r="AB1462" i="34"/>
  <c r="AC1462" i="34"/>
  <c r="AD1462" i="34"/>
  <c r="P1463" i="34"/>
  <c r="T1463" i="34"/>
  <c r="U1463" i="34"/>
  <c r="V1463" i="34"/>
  <c r="W1463" i="34"/>
  <c r="Y1463" i="34"/>
  <c r="AB1463" i="34"/>
  <c r="AC1463" i="34"/>
  <c r="AD1463" i="34"/>
  <c r="P1464" i="34"/>
  <c r="T1464" i="34"/>
  <c r="U1464" i="34"/>
  <c r="V1464" i="34"/>
  <c r="W1464" i="34"/>
  <c r="Y1464" i="34"/>
  <c r="AB1464" i="34"/>
  <c r="AC1464" i="34"/>
  <c r="AD1464" i="34"/>
  <c r="P1465" i="34"/>
  <c r="T1465" i="34"/>
  <c r="U1465" i="34"/>
  <c r="V1465" i="34"/>
  <c r="W1465" i="34"/>
  <c r="Y1465" i="34"/>
  <c r="AB1465" i="34"/>
  <c r="AC1465" i="34"/>
  <c r="AD1465" i="34"/>
  <c r="P1466" i="34"/>
  <c r="T1466" i="34"/>
  <c r="U1466" i="34"/>
  <c r="V1466" i="34"/>
  <c r="W1466" i="34"/>
  <c r="Y1466" i="34"/>
  <c r="AB1466" i="34"/>
  <c r="AC1466" i="34"/>
  <c r="AD1466" i="34"/>
  <c r="P1467" i="34"/>
  <c r="T1467" i="34"/>
  <c r="U1467" i="34"/>
  <c r="V1467" i="34"/>
  <c r="W1467" i="34"/>
  <c r="Y1467" i="34"/>
  <c r="AB1467" i="34"/>
  <c r="AC1467" i="34"/>
  <c r="AD1467" i="34"/>
  <c r="P1468" i="34"/>
  <c r="T1468" i="34"/>
  <c r="U1468" i="34"/>
  <c r="V1468" i="34"/>
  <c r="W1468" i="34"/>
  <c r="Y1468" i="34"/>
  <c r="AB1468" i="34"/>
  <c r="AC1468" i="34"/>
  <c r="AD1468" i="34"/>
  <c r="P1469" i="34"/>
  <c r="T1469" i="34"/>
  <c r="U1469" i="34"/>
  <c r="V1469" i="34"/>
  <c r="W1469" i="34"/>
  <c r="Y1469" i="34"/>
  <c r="AB1469" i="34"/>
  <c r="AC1469" i="34"/>
  <c r="AD1469" i="34"/>
  <c r="P1470" i="34"/>
  <c r="T1470" i="34"/>
  <c r="U1470" i="34"/>
  <c r="V1470" i="34"/>
  <c r="W1470" i="34"/>
  <c r="Y1470" i="34"/>
  <c r="AB1470" i="34"/>
  <c r="AC1470" i="34"/>
  <c r="AD1470" i="34"/>
  <c r="P1471" i="34"/>
  <c r="T1471" i="34"/>
  <c r="U1471" i="34"/>
  <c r="V1471" i="34"/>
  <c r="W1471" i="34"/>
  <c r="Y1471" i="34"/>
  <c r="AB1471" i="34"/>
  <c r="AC1471" i="34"/>
  <c r="AD1471" i="34"/>
  <c r="P1472" i="34"/>
  <c r="T1472" i="34"/>
  <c r="U1472" i="34"/>
  <c r="V1472" i="34"/>
  <c r="W1472" i="34"/>
  <c r="Y1472" i="34"/>
  <c r="AB1472" i="34"/>
  <c r="AC1472" i="34"/>
  <c r="AD1472" i="34"/>
  <c r="P1473" i="34"/>
  <c r="T1473" i="34"/>
  <c r="U1473" i="34"/>
  <c r="V1473" i="34"/>
  <c r="W1473" i="34"/>
  <c r="Y1473" i="34"/>
  <c r="AB1473" i="34"/>
  <c r="AC1473" i="34"/>
  <c r="AD1473" i="34"/>
  <c r="P1474" i="34"/>
  <c r="T1474" i="34"/>
  <c r="U1474" i="34"/>
  <c r="V1474" i="34"/>
  <c r="W1474" i="34"/>
  <c r="Y1474" i="34"/>
  <c r="AB1474" i="34"/>
  <c r="AC1474" i="34"/>
  <c r="AD1474" i="34"/>
  <c r="P1475" i="34"/>
  <c r="T1475" i="34"/>
  <c r="U1475" i="34"/>
  <c r="V1475" i="34"/>
  <c r="W1475" i="34"/>
  <c r="Y1475" i="34"/>
  <c r="AB1475" i="34"/>
  <c r="AC1475" i="34"/>
  <c r="AD1475" i="34"/>
  <c r="P1476" i="34"/>
  <c r="T1476" i="34"/>
  <c r="U1476" i="34"/>
  <c r="V1476" i="34"/>
  <c r="W1476" i="34"/>
  <c r="Y1476" i="34"/>
  <c r="AB1476" i="34"/>
  <c r="AC1476" i="34"/>
  <c r="AD1476" i="34"/>
  <c r="P1477" i="34"/>
  <c r="T1477" i="34"/>
  <c r="U1477" i="34"/>
  <c r="V1477" i="34"/>
  <c r="W1477" i="34"/>
  <c r="Y1477" i="34"/>
  <c r="AB1477" i="34"/>
  <c r="AC1477" i="34"/>
  <c r="AD1477" i="34"/>
  <c r="P1478" i="34"/>
  <c r="T1478" i="34"/>
  <c r="U1478" i="34"/>
  <c r="V1478" i="34"/>
  <c r="W1478" i="34"/>
  <c r="Y1478" i="34"/>
  <c r="AB1478" i="34"/>
  <c r="AC1478" i="34"/>
  <c r="AD1478" i="34"/>
  <c r="P1479" i="34"/>
  <c r="T1479" i="34"/>
  <c r="U1479" i="34"/>
  <c r="V1479" i="34"/>
  <c r="W1479" i="34"/>
  <c r="Y1479" i="34"/>
  <c r="AB1479" i="34"/>
  <c r="AC1479" i="34"/>
  <c r="AD1479" i="34"/>
  <c r="P1480" i="34"/>
  <c r="T1480" i="34"/>
  <c r="U1480" i="34"/>
  <c r="V1480" i="34"/>
  <c r="W1480" i="34"/>
  <c r="Y1480" i="34"/>
  <c r="AB1480" i="34"/>
  <c r="AC1480" i="34"/>
  <c r="AD1480" i="34"/>
  <c r="P1481" i="34"/>
  <c r="T1481" i="34"/>
  <c r="U1481" i="34"/>
  <c r="V1481" i="34"/>
  <c r="W1481" i="34"/>
  <c r="Y1481" i="34"/>
  <c r="AB1481" i="34"/>
  <c r="AC1481" i="34"/>
  <c r="AD1481" i="34"/>
  <c r="P1482" i="34"/>
  <c r="T1482" i="34"/>
  <c r="U1482" i="34"/>
  <c r="V1482" i="34"/>
  <c r="W1482" i="34"/>
  <c r="Y1482" i="34"/>
  <c r="AB1482" i="34"/>
  <c r="AC1482" i="34"/>
  <c r="AD1482" i="34"/>
  <c r="P1483" i="34"/>
  <c r="T1483" i="34"/>
  <c r="U1483" i="34"/>
  <c r="V1483" i="34"/>
  <c r="W1483" i="34"/>
  <c r="Y1483" i="34"/>
  <c r="AB1483" i="34"/>
  <c r="AC1483" i="34"/>
  <c r="AD1483" i="34"/>
  <c r="P1484" i="34"/>
  <c r="T1484" i="34"/>
  <c r="U1484" i="34"/>
  <c r="V1484" i="34"/>
  <c r="W1484" i="34"/>
  <c r="Y1484" i="34"/>
  <c r="AB1484" i="34"/>
  <c r="AC1484" i="34"/>
  <c r="AD1484" i="34"/>
  <c r="P1485" i="34"/>
  <c r="T1485" i="34"/>
  <c r="U1485" i="34"/>
  <c r="V1485" i="34"/>
  <c r="W1485" i="34"/>
  <c r="Y1485" i="34"/>
  <c r="AB1485" i="34"/>
  <c r="AC1485" i="34"/>
  <c r="AD1485" i="34"/>
  <c r="P1486" i="34"/>
  <c r="T1486" i="34"/>
  <c r="U1486" i="34"/>
  <c r="V1486" i="34"/>
  <c r="W1486" i="34"/>
  <c r="Y1486" i="34"/>
  <c r="AB1486" i="34"/>
  <c r="AC1486" i="34"/>
  <c r="AD1486" i="34"/>
  <c r="P1487" i="34"/>
  <c r="T1487" i="34"/>
  <c r="U1487" i="34"/>
  <c r="V1487" i="34"/>
  <c r="W1487" i="34"/>
  <c r="Y1487" i="34"/>
  <c r="AB1487" i="34"/>
  <c r="AC1487" i="34"/>
  <c r="AD1487" i="34"/>
  <c r="P1488" i="34"/>
  <c r="T1488" i="34"/>
  <c r="U1488" i="34"/>
  <c r="V1488" i="34"/>
  <c r="W1488" i="34"/>
  <c r="Y1488" i="34"/>
  <c r="AB1488" i="34"/>
  <c r="AC1488" i="34"/>
  <c r="AD1488" i="34"/>
  <c r="P1489" i="34"/>
  <c r="T1489" i="34"/>
  <c r="U1489" i="34"/>
  <c r="V1489" i="34"/>
  <c r="W1489" i="34"/>
  <c r="Y1489" i="34"/>
  <c r="AB1489" i="34"/>
  <c r="AC1489" i="34"/>
  <c r="AD1489" i="34"/>
  <c r="P1490" i="34"/>
  <c r="T1490" i="34"/>
  <c r="U1490" i="34"/>
  <c r="V1490" i="34"/>
  <c r="W1490" i="34"/>
  <c r="Y1490" i="34"/>
  <c r="AB1490" i="34"/>
  <c r="AC1490" i="34"/>
  <c r="AD1490" i="34"/>
  <c r="P1491" i="34"/>
  <c r="T1491" i="34"/>
  <c r="U1491" i="34"/>
  <c r="V1491" i="34"/>
  <c r="W1491" i="34"/>
  <c r="Y1491" i="34"/>
  <c r="AB1491" i="34"/>
  <c r="AC1491" i="34"/>
  <c r="AD1491" i="34"/>
  <c r="P1492" i="34"/>
  <c r="T1492" i="34"/>
  <c r="U1492" i="34"/>
  <c r="V1492" i="34"/>
  <c r="W1492" i="34"/>
  <c r="Y1492" i="34"/>
  <c r="AB1492" i="34"/>
  <c r="AC1492" i="34"/>
  <c r="AD1492" i="34"/>
  <c r="P1493" i="34"/>
  <c r="T1493" i="34"/>
  <c r="U1493" i="34"/>
  <c r="V1493" i="34"/>
  <c r="W1493" i="34"/>
  <c r="Y1493" i="34"/>
  <c r="AB1493" i="34"/>
  <c r="AC1493" i="34"/>
  <c r="AD1493" i="34"/>
  <c r="P1494" i="34"/>
  <c r="T1494" i="34"/>
  <c r="U1494" i="34"/>
  <c r="V1494" i="34"/>
  <c r="W1494" i="34"/>
  <c r="Y1494" i="34"/>
  <c r="AB1494" i="34"/>
  <c r="AC1494" i="34"/>
  <c r="AD1494" i="34"/>
  <c r="P1495" i="34"/>
  <c r="T1495" i="34"/>
  <c r="U1495" i="34"/>
  <c r="V1495" i="34"/>
  <c r="W1495" i="34"/>
  <c r="Y1495" i="34"/>
  <c r="AB1495" i="34"/>
  <c r="AC1495" i="34"/>
  <c r="AD1495" i="34"/>
  <c r="P1496" i="34"/>
  <c r="T1496" i="34"/>
  <c r="U1496" i="34"/>
  <c r="V1496" i="34"/>
  <c r="W1496" i="34"/>
  <c r="Y1496" i="34"/>
  <c r="AB1496" i="34"/>
  <c r="AC1496" i="34"/>
  <c r="AD1496" i="34"/>
  <c r="P1497" i="34"/>
  <c r="T1497" i="34"/>
  <c r="U1497" i="34"/>
  <c r="V1497" i="34"/>
  <c r="W1497" i="34"/>
  <c r="Y1497" i="34"/>
  <c r="AB1497" i="34"/>
  <c r="AC1497" i="34"/>
  <c r="AD1497" i="34"/>
  <c r="P1498" i="34"/>
  <c r="T1498" i="34"/>
  <c r="U1498" i="34"/>
  <c r="V1498" i="34"/>
  <c r="W1498" i="34"/>
  <c r="Y1498" i="34"/>
  <c r="AB1498" i="34"/>
  <c r="AC1498" i="34"/>
  <c r="AD1498" i="34"/>
  <c r="P1499" i="34"/>
  <c r="T1499" i="34"/>
  <c r="U1499" i="34"/>
  <c r="V1499" i="34"/>
  <c r="W1499" i="34"/>
  <c r="Y1499" i="34"/>
  <c r="AB1499" i="34"/>
  <c r="AC1499" i="34"/>
  <c r="AD1499" i="34"/>
  <c r="P1500" i="34"/>
  <c r="T1500" i="34"/>
  <c r="U1500" i="34"/>
  <c r="V1500" i="34"/>
  <c r="W1500" i="34"/>
  <c r="Y1500" i="34"/>
  <c r="AB1500" i="34"/>
  <c r="AC1500" i="34"/>
  <c r="AD1500" i="34"/>
  <c r="P1501" i="34"/>
  <c r="T1501" i="34"/>
  <c r="U1501" i="34"/>
  <c r="V1501" i="34"/>
  <c r="W1501" i="34"/>
  <c r="Y1501" i="34"/>
  <c r="AB1501" i="34"/>
  <c r="AC1501" i="34"/>
  <c r="AD1501" i="34"/>
  <c r="P1502" i="34"/>
  <c r="T1502" i="34"/>
  <c r="U1502" i="34"/>
  <c r="V1502" i="34"/>
  <c r="W1502" i="34"/>
  <c r="Y1502" i="34"/>
  <c r="AB1502" i="34"/>
  <c r="AC1502" i="34"/>
  <c r="AD1502" i="34"/>
  <c r="P1503" i="34"/>
  <c r="T1503" i="34"/>
  <c r="U1503" i="34"/>
  <c r="V1503" i="34"/>
  <c r="W1503" i="34"/>
  <c r="Y1503" i="34"/>
  <c r="AB1503" i="34"/>
  <c r="AC1503" i="34"/>
  <c r="AD1503" i="34"/>
  <c r="P1504" i="34"/>
  <c r="T1504" i="34"/>
  <c r="U1504" i="34"/>
  <c r="V1504" i="34"/>
  <c r="W1504" i="34"/>
  <c r="Y1504" i="34"/>
  <c r="AB1504" i="34"/>
  <c r="AC1504" i="34"/>
  <c r="AD1504" i="34"/>
  <c r="P1505" i="34"/>
  <c r="T1505" i="34"/>
  <c r="U1505" i="34"/>
  <c r="V1505" i="34"/>
  <c r="W1505" i="34"/>
  <c r="Y1505" i="34"/>
  <c r="AB1505" i="34"/>
  <c r="AC1505" i="34"/>
  <c r="AD1505" i="34"/>
  <c r="P1506" i="34"/>
  <c r="T1506" i="34"/>
  <c r="U1506" i="34"/>
  <c r="V1506" i="34"/>
  <c r="W1506" i="34"/>
  <c r="Y1506" i="34"/>
  <c r="AB1506" i="34"/>
  <c r="AC1506" i="34"/>
  <c r="AD1506" i="34"/>
  <c r="P1507" i="34"/>
  <c r="T1507" i="34"/>
  <c r="U1507" i="34"/>
  <c r="V1507" i="34"/>
  <c r="W1507" i="34"/>
  <c r="Y1507" i="34"/>
  <c r="AB1507" i="34"/>
  <c r="AC1507" i="34"/>
  <c r="AD1507" i="34"/>
  <c r="P1508" i="34"/>
  <c r="T1508" i="34"/>
  <c r="U1508" i="34"/>
  <c r="V1508" i="34"/>
  <c r="W1508" i="34"/>
  <c r="Y1508" i="34"/>
  <c r="AB1508" i="34"/>
  <c r="AC1508" i="34"/>
  <c r="AD1508" i="34"/>
  <c r="P1509" i="34"/>
  <c r="T1509" i="34"/>
  <c r="U1509" i="34"/>
  <c r="V1509" i="34"/>
  <c r="W1509" i="34"/>
  <c r="Y1509" i="34"/>
  <c r="AB1509" i="34"/>
  <c r="AC1509" i="34"/>
  <c r="AD1509" i="34"/>
  <c r="P1510" i="34"/>
  <c r="T1510" i="34"/>
  <c r="U1510" i="34"/>
  <c r="V1510" i="34"/>
  <c r="W1510" i="34"/>
  <c r="Y1510" i="34"/>
  <c r="AB1510" i="34"/>
  <c r="AC1510" i="34"/>
  <c r="AD1510" i="34"/>
  <c r="P1511" i="34"/>
  <c r="T1511" i="34"/>
  <c r="U1511" i="34"/>
  <c r="V1511" i="34"/>
  <c r="W1511" i="34"/>
  <c r="Y1511" i="34"/>
  <c r="AB1511" i="34"/>
  <c r="AC1511" i="34"/>
  <c r="AD1511" i="34"/>
  <c r="P1512" i="34"/>
  <c r="T1512" i="34"/>
  <c r="U1512" i="34"/>
  <c r="V1512" i="34"/>
  <c r="W1512" i="34"/>
  <c r="Y1512" i="34"/>
  <c r="AB1512" i="34"/>
  <c r="AC1512" i="34"/>
  <c r="AD1512" i="34"/>
  <c r="P1513" i="34"/>
  <c r="T1513" i="34"/>
  <c r="U1513" i="34"/>
  <c r="V1513" i="34"/>
  <c r="W1513" i="34"/>
  <c r="Y1513" i="34"/>
  <c r="AB1513" i="34"/>
  <c r="AC1513" i="34"/>
  <c r="AD1513" i="34"/>
  <c r="P1514" i="34"/>
  <c r="T1514" i="34"/>
  <c r="U1514" i="34"/>
  <c r="V1514" i="34"/>
  <c r="W1514" i="34"/>
  <c r="Y1514" i="34"/>
  <c r="AB1514" i="34"/>
  <c r="AC1514" i="34"/>
  <c r="AD1514" i="34"/>
  <c r="P1515" i="34"/>
  <c r="T1515" i="34"/>
  <c r="U1515" i="34"/>
  <c r="V1515" i="34"/>
  <c r="W1515" i="34"/>
  <c r="Y1515" i="34"/>
  <c r="AB1515" i="34"/>
  <c r="AC1515" i="34"/>
  <c r="AD1515" i="34"/>
  <c r="P1516" i="34"/>
  <c r="T1516" i="34"/>
  <c r="U1516" i="34"/>
  <c r="V1516" i="34"/>
  <c r="W1516" i="34"/>
  <c r="Y1516" i="34"/>
  <c r="AB1516" i="34"/>
  <c r="AC1516" i="34"/>
  <c r="AD1516" i="34"/>
  <c r="P1517" i="34"/>
  <c r="T1517" i="34"/>
  <c r="U1517" i="34"/>
  <c r="V1517" i="34"/>
  <c r="W1517" i="34"/>
  <c r="Y1517" i="34"/>
  <c r="AB1517" i="34"/>
  <c r="AC1517" i="34"/>
  <c r="AD1517" i="34"/>
  <c r="P1518" i="34"/>
  <c r="T1518" i="34"/>
  <c r="U1518" i="34"/>
  <c r="V1518" i="34"/>
  <c r="W1518" i="34"/>
  <c r="Y1518" i="34"/>
  <c r="AB1518" i="34"/>
  <c r="AC1518" i="34"/>
  <c r="AD1518" i="34"/>
  <c r="P1519" i="34"/>
  <c r="T1519" i="34"/>
  <c r="U1519" i="34"/>
  <c r="V1519" i="34"/>
  <c r="W1519" i="34"/>
  <c r="Y1519" i="34"/>
  <c r="AB1519" i="34"/>
  <c r="AC1519" i="34"/>
  <c r="AD1519" i="34"/>
  <c r="P1520" i="34"/>
  <c r="T1520" i="34"/>
  <c r="U1520" i="34"/>
  <c r="V1520" i="34"/>
  <c r="W1520" i="34"/>
  <c r="Y1520" i="34"/>
  <c r="AB1520" i="34"/>
  <c r="AC1520" i="34"/>
  <c r="AD1520" i="34"/>
  <c r="P1521" i="34"/>
  <c r="T1521" i="34"/>
  <c r="U1521" i="34"/>
  <c r="V1521" i="34"/>
  <c r="W1521" i="34"/>
  <c r="Y1521" i="34"/>
  <c r="AB1521" i="34"/>
  <c r="AC1521" i="34"/>
  <c r="AD1521" i="34"/>
  <c r="P1522" i="34"/>
  <c r="T1522" i="34"/>
  <c r="U1522" i="34"/>
  <c r="V1522" i="34"/>
  <c r="W1522" i="34"/>
  <c r="Y1522" i="34"/>
  <c r="AB1522" i="34"/>
  <c r="AC1522" i="34"/>
  <c r="AD1522" i="34"/>
  <c r="P1523" i="34"/>
  <c r="T1523" i="34"/>
  <c r="U1523" i="34"/>
  <c r="V1523" i="34"/>
  <c r="W1523" i="34"/>
  <c r="Y1523" i="34"/>
  <c r="AB1523" i="34"/>
  <c r="AC1523" i="34"/>
  <c r="AD1523" i="34"/>
  <c r="P1524" i="34"/>
  <c r="T1524" i="34"/>
  <c r="U1524" i="34"/>
  <c r="V1524" i="34"/>
  <c r="W1524" i="34"/>
  <c r="Y1524" i="34"/>
  <c r="AB1524" i="34"/>
  <c r="AC1524" i="34"/>
  <c r="AD1524" i="34"/>
  <c r="P1525" i="34"/>
  <c r="T1525" i="34"/>
  <c r="U1525" i="34"/>
  <c r="V1525" i="34"/>
  <c r="W1525" i="34"/>
  <c r="Y1525" i="34"/>
  <c r="AB1525" i="34"/>
  <c r="AC1525" i="34"/>
  <c r="AD1525" i="34"/>
  <c r="P1526" i="34"/>
  <c r="T1526" i="34"/>
  <c r="U1526" i="34"/>
  <c r="V1526" i="34"/>
  <c r="W1526" i="34"/>
  <c r="Y1526" i="34"/>
  <c r="AB1526" i="34"/>
  <c r="AC1526" i="34"/>
  <c r="AD1526" i="34"/>
  <c r="P1527" i="34"/>
  <c r="T1527" i="34"/>
  <c r="U1527" i="34"/>
  <c r="V1527" i="34"/>
  <c r="W1527" i="34"/>
  <c r="Y1527" i="34"/>
  <c r="AB1527" i="34"/>
  <c r="AC1527" i="34"/>
  <c r="AD1527" i="34"/>
  <c r="P1528" i="34"/>
  <c r="T1528" i="34"/>
  <c r="U1528" i="34"/>
  <c r="V1528" i="34"/>
  <c r="W1528" i="34"/>
  <c r="Y1528" i="34"/>
  <c r="AB1528" i="34"/>
  <c r="AC1528" i="34"/>
  <c r="AD1528" i="34"/>
  <c r="P1529" i="34"/>
  <c r="T1529" i="34"/>
  <c r="U1529" i="34"/>
  <c r="V1529" i="34"/>
  <c r="W1529" i="34"/>
  <c r="Y1529" i="34"/>
  <c r="AB1529" i="34"/>
  <c r="AC1529" i="34"/>
  <c r="AD1529" i="34"/>
  <c r="P1530" i="34"/>
  <c r="T1530" i="34"/>
  <c r="U1530" i="34"/>
  <c r="V1530" i="34"/>
  <c r="W1530" i="34"/>
  <c r="Y1530" i="34"/>
  <c r="AB1530" i="34"/>
  <c r="AC1530" i="34"/>
  <c r="AD1530" i="34"/>
  <c r="P1531" i="34"/>
  <c r="T1531" i="34"/>
  <c r="U1531" i="34"/>
  <c r="V1531" i="34"/>
  <c r="W1531" i="34"/>
  <c r="Y1531" i="34"/>
  <c r="AB1531" i="34"/>
  <c r="AC1531" i="34"/>
  <c r="AD1531" i="34"/>
  <c r="P1532" i="34"/>
  <c r="T1532" i="34"/>
  <c r="U1532" i="34"/>
  <c r="V1532" i="34"/>
  <c r="W1532" i="34"/>
  <c r="Y1532" i="34"/>
  <c r="AB1532" i="34"/>
  <c r="AC1532" i="34"/>
  <c r="AD1532" i="34"/>
  <c r="P1534" i="34"/>
  <c r="T1534" i="34"/>
  <c r="U1534" i="34"/>
  <c r="V1534" i="34"/>
  <c r="W1534" i="34"/>
  <c r="Y1534" i="34"/>
  <c r="AB1534" i="34"/>
  <c r="AC1534" i="34"/>
  <c r="AD1534" i="34"/>
  <c r="P1533" i="34"/>
  <c r="T1533" i="34"/>
  <c r="U1533" i="34"/>
  <c r="V1533" i="34"/>
  <c r="W1533" i="34"/>
  <c r="Y1533" i="34"/>
  <c r="AB1533" i="34"/>
  <c r="AC1533" i="34"/>
  <c r="AD1533" i="34"/>
  <c r="P1535" i="34"/>
  <c r="T1535" i="34"/>
  <c r="U1535" i="34"/>
  <c r="V1535" i="34"/>
  <c r="W1535" i="34"/>
  <c r="Y1535" i="34"/>
  <c r="AB1535" i="34"/>
  <c r="AC1535" i="34"/>
  <c r="AD1535" i="34"/>
  <c r="P1536" i="34"/>
  <c r="T1536" i="34"/>
  <c r="U1536" i="34"/>
  <c r="V1536" i="34"/>
  <c r="W1536" i="34"/>
  <c r="Y1536" i="34"/>
  <c r="AB1536" i="34"/>
  <c r="AC1536" i="34"/>
  <c r="AD1536" i="34"/>
  <c r="P1537" i="34"/>
  <c r="T1537" i="34"/>
  <c r="U1537" i="34"/>
  <c r="V1537" i="34"/>
  <c r="W1537" i="34"/>
  <c r="Y1537" i="34"/>
  <c r="AB1537" i="34"/>
  <c r="AC1537" i="34"/>
  <c r="AD1537" i="34"/>
  <c r="P1538" i="34"/>
  <c r="T1538" i="34"/>
  <c r="U1538" i="34"/>
  <c r="V1538" i="34"/>
  <c r="W1538" i="34"/>
  <c r="Y1538" i="34"/>
  <c r="AB1538" i="34"/>
  <c r="AC1538" i="34"/>
  <c r="AD1538" i="34"/>
  <c r="P1539" i="34"/>
  <c r="T1539" i="34"/>
  <c r="U1539" i="34"/>
  <c r="V1539" i="34"/>
  <c r="W1539" i="34"/>
  <c r="Y1539" i="34"/>
  <c r="AB1539" i="34"/>
  <c r="AC1539" i="34"/>
  <c r="AD1539" i="34"/>
  <c r="P1540" i="34"/>
  <c r="T1540" i="34"/>
  <c r="U1540" i="34"/>
  <c r="V1540" i="34"/>
  <c r="W1540" i="34"/>
  <c r="Y1540" i="34"/>
  <c r="AB1540" i="34"/>
  <c r="AC1540" i="34"/>
  <c r="AD1540" i="34"/>
  <c r="P1541" i="34"/>
  <c r="T1541" i="34"/>
  <c r="U1541" i="34"/>
  <c r="V1541" i="34"/>
  <c r="W1541" i="34"/>
  <c r="Y1541" i="34"/>
  <c r="AB1541" i="34"/>
  <c r="AC1541" i="34"/>
  <c r="AD1541" i="34"/>
  <c r="P1542" i="34"/>
  <c r="T1542" i="34"/>
  <c r="U1542" i="34"/>
  <c r="V1542" i="34"/>
  <c r="W1542" i="34"/>
  <c r="Y1542" i="34"/>
  <c r="AB1542" i="34"/>
  <c r="AC1542" i="34"/>
  <c r="AD1542" i="34"/>
  <c r="P1543" i="34"/>
  <c r="T1543" i="34"/>
  <c r="U1543" i="34"/>
  <c r="V1543" i="34"/>
  <c r="W1543" i="34"/>
  <c r="Y1543" i="34"/>
  <c r="AB1543" i="34"/>
  <c r="AC1543" i="34"/>
  <c r="AD1543" i="34"/>
  <c r="P1544" i="34"/>
  <c r="T1544" i="34"/>
  <c r="U1544" i="34"/>
  <c r="V1544" i="34"/>
  <c r="W1544" i="34"/>
  <c r="Y1544" i="34"/>
  <c r="AB1544" i="34"/>
  <c r="AC1544" i="34"/>
  <c r="AD1544" i="34"/>
  <c r="P1545" i="34"/>
  <c r="T1545" i="34"/>
  <c r="U1545" i="34"/>
  <c r="V1545" i="34"/>
  <c r="W1545" i="34"/>
  <c r="Y1545" i="34"/>
  <c r="AB1545" i="34"/>
  <c r="AC1545" i="34"/>
  <c r="AD1545" i="34"/>
  <c r="P1546" i="34"/>
  <c r="T1546" i="34"/>
  <c r="U1546" i="34"/>
  <c r="V1546" i="34"/>
  <c r="W1546" i="34"/>
  <c r="Y1546" i="34"/>
  <c r="AB1546" i="34"/>
  <c r="AC1546" i="34"/>
  <c r="AD1546" i="34"/>
  <c r="P1547" i="34"/>
  <c r="T1547" i="34"/>
  <c r="U1547" i="34"/>
  <c r="V1547" i="34"/>
  <c r="W1547" i="34"/>
  <c r="Y1547" i="34"/>
  <c r="AB1547" i="34"/>
  <c r="AC1547" i="34"/>
  <c r="AD1547" i="34"/>
  <c r="P1548" i="34"/>
  <c r="T1548" i="34"/>
  <c r="U1548" i="34"/>
  <c r="V1548" i="34"/>
  <c r="W1548" i="34"/>
  <c r="Y1548" i="34"/>
  <c r="AB1548" i="34"/>
  <c r="AC1548" i="34"/>
  <c r="AD1548" i="34"/>
  <c r="P1549" i="34"/>
  <c r="T1549" i="34"/>
  <c r="U1549" i="34"/>
  <c r="V1549" i="34"/>
  <c r="W1549" i="34"/>
  <c r="Y1549" i="34"/>
  <c r="AB1549" i="34"/>
  <c r="AC1549" i="34"/>
  <c r="AD1549" i="34"/>
  <c r="P1550" i="34"/>
  <c r="T1550" i="34"/>
  <c r="U1550" i="34"/>
  <c r="V1550" i="34"/>
  <c r="W1550" i="34"/>
  <c r="Y1550" i="34"/>
  <c r="AB1550" i="34"/>
  <c r="AC1550" i="34"/>
  <c r="AD1550" i="34"/>
  <c r="P1551" i="34"/>
  <c r="T1551" i="34"/>
  <c r="U1551" i="34"/>
  <c r="V1551" i="34"/>
  <c r="W1551" i="34"/>
  <c r="Y1551" i="34"/>
  <c r="AB1551" i="34"/>
  <c r="AC1551" i="34"/>
  <c r="AD1551" i="34"/>
  <c r="P1552" i="34"/>
  <c r="T1552" i="34"/>
  <c r="U1552" i="34"/>
  <c r="V1552" i="34"/>
  <c r="W1552" i="34"/>
  <c r="Y1552" i="34"/>
  <c r="AB1552" i="34"/>
  <c r="AC1552" i="34"/>
  <c r="AD1552" i="34"/>
  <c r="P1553" i="34"/>
  <c r="T1553" i="34"/>
  <c r="U1553" i="34"/>
  <c r="V1553" i="34"/>
  <c r="W1553" i="34"/>
  <c r="Y1553" i="34"/>
  <c r="AB1553" i="34"/>
  <c r="AC1553" i="34"/>
  <c r="AD1553" i="34"/>
  <c r="P1554" i="34"/>
  <c r="T1554" i="34"/>
  <c r="U1554" i="34"/>
  <c r="V1554" i="34"/>
  <c r="W1554" i="34"/>
  <c r="Y1554" i="34"/>
  <c r="AB1554" i="34"/>
  <c r="AC1554" i="34"/>
  <c r="AD1554" i="34"/>
  <c r="P1555" i="34"/>
  <c r="T1555" i="34"/>
  <c r="U1555" i="34"/>
  <c r="V1555" i="34"/>
  <c r="W1555" i="34"/>
  <c r="Y1555" i="34"/>
  <c r="AB1555" i="34"/>
  <c r="AC1555" i="34"/>
  <c r="AD1555" i="34"/>
  <c r="P1556" i="34"/>
  <c r="T1556" i="34"/>
  <c r="U1556" i="34"/>
  <c r="V1556" i="34"/>
  <c r="W1556" i="34"/>
  <c r="Y1556" i="34"/>
  <c r="AB1556" i="34"/>
  <c r="AC1556" i="34"/>
  <c r="AD1556" i="34"/>
  <c r="P1557" i="34"/>
  <c r="T1557" i="34"/>
  <c r="U1557" i="34"/>
  <c r="V1557" i="34"/>
  <c r="W1557" i="34"/>
  <c r="Y1557" i="34"/>
  <c r="AB1557" i="34"/>
  <c r="AC1557" i="34"/>
  <c r="AD1557" i="34"/>
  <c r="P1558" i="34"/>
  <c r="T1558" i="34"/>
  <c r="U1558" i="34"/>
  <c r="V1558" i="34"/>
  <c r="W1558" i="34"/>
  <c r="Y1558" i="34"/>
  <c r="AB1558" i="34"/>
  <c r="AC1558" i="34"/>
  <c r="AD1558" i="34"/>
  <c r="P1559" i="34"/>
  <c r="T1559" i="34"/>
  <c r="U1559" i="34"/>
  <c r="V1559" i="34"/>
  <c r="W1559" i="34"/>
  <c r="Y1559" i="34"/>
  <c r="AB1559" i="34"/>
  <c r="AC1559" i="34"/>
  <c r="AD1559" i="34"/>
  <c r="P1560" i="34"/>
  <c r="T1560" i="34"/>
  <c r="U1560" i="34"/>
  <c r="V1560" i="34"/>
  <c r="W1560" i="34"/>
  <c r="Y1560" i="34"/>
  <c r="AB1560" i="34"/>
  <c r="AC1560" i="34"/>
  <c r="AD1560" i="34"/>
  <c r="P1561" i="34"/>
  <c r="T1561" i="34"/>
  <c r="U1561" i="34"/>
  <c r="V1561" i="34"/>
  <c r="W1561" i="34"/>
  <c r="Y1561" i="34"/>
  <c r="AB1561" i="34"/>
  <c r="AC1561" i="34"/>
  <c r="AD1561" i="34"/>
  <c r="P1562" i="34"/>
  <c r="T1562" i="34"/>
  <c r="U1562" i="34"/>
  <c r="V1562" i="34"/>
  <c r="W1562" i="34"/>
  <c r="Y1562" i="34"/>
  <c r="AB1562" i="34"/>
  <c r="AC1562" i="34"/>
  <c r="AD1562" i="34"/>
  <c r="P1563" i="34"/>
  <c r="T1563" i="34"/>
  <c r="U1563" i="34"/>
  <c r="V1563" i="34"/>
  <c r="W1563" i="34"/>
  <c r="Y1563" i="34"/>
  <c r="AB1563" i="34"/>
  <c r="AC1563" i="34"/>
  <c r="AD1563" i="34"/>
  <c r="P1564" i="34"/>
  <c r="T1564" i="34"/>
  <c r="U1564" i="34"/>
  <c r="V1564" i="34"/>
  <c r="W1564" i="34"/>
  <c r="Y1564" i="34"/>
  <c r="AB1564" i="34"/>
  <c r="AC1564" i="34"/>
  <c r="AD1564" i="34"/>
  <c r="P1565" i="34"/>
  <c r="T1565" i="34"/>
  <c r="U1565" i="34"/>
  <c r="V1565" i="34"/>
  <c r="W1565" i="34"/>
  <c r="Y1565" i="34"/>
  <c r="AB1565" i="34"/>
  <c r="AC1565" i="34"/>
  <c r="AD1565" i="34"/>
  <c r="P1566" i="34"/>
  <c r="T1566" i="34"/>
  <c r="U1566" i="34"/>
  <c r="V1566" i="34"/>
  <c r="W1566" i="34"/>
  <c r="Y1566" i="34"/>
  <c r="AB1566" i="34"/>
  <c r="AC1566" i="34"/>
  <c r="AD1566" i="34"/>
  <c r="P1567" i="34"/>
  <c r="T1567" i="34"/>
  <c r="U1567" i="34"/>
  <c r="V1567" i="34"/>
  <c r="W1567" i="34"/>
  <c r="Y1567" i="34"/>
  <c r="AB1567" i="34"/>
  <c r="AC1567" i="34"/>
  <c r="AD1567" i="34"/>
  <c r="P1568" i="34"/>
  <c r="T1568" i="34"/>
  <c r="U1568" i="34"/>
  <c r="V1568" i="34"/>
  <c r="W1568" i="34"/>
  <c r="Y1568" i="34"/>
  <c r="AB1568" i="34"/>
  <c r="AC1568" i="34"/>
  <c r="AD1568" i="34"/>
  <c r="P1569" i="34"/>
  <c r="T1569" i="34"/>
  <c r="U1569" i="34"/>
  <c r="V1569" i="34"/>
  <c r="W1569" i="34"/>
  <c r="Y1569" i="34"/>
  <c r="AB1569" i="34"/>
  <c r="AC1569" i="34"/>
  <c r="AD1569" i="34"/>
  <c r="P1570" i="34"/>
  <c r="W1570" i="34"/>
  <c r="Y1570" i="34"/>
  <c r="AB1570" i="34"/>
  <c r="AC1570" i="34"/>
  <c r="AD1570" i="34"/>
  <c r="P1571" i="34"/>
  <c r="W1571" i="34"/>
  <c r="Y1571" i="34"/>
  <c r="AB1571" i="34"/>
  <c r="AC1571" i="34"/>
  <c r="AD1571" i="34"/>
  <c r="P1572" i="34"/>
  <c r="W1572" i="34"/>
  <c r="Y1572" i="34"/>
  <c r="AB1572" i="34"/>
  <c r="AC1572" i="34"/>
  <c r="AD1572" i="34"/>
  <c r="P1573" i="34"/>
  <c r="W1573" i="34"/>
  <c r="Y1573" i="34"/>
  <c r="AB1573" i="34"/>
  <c r="AC1573" i="34"/>
  <c r="AD1573" i="34"/>
  <c r="P1574" i="34"/>
  <c r="T1574" i="34"/>
  <c r="U1574" i="34"/>
  <c r="V1574" i="34"/>
  <c r="W1574" i="34"/>
  <c r="Y1574" i="34"/>
  <c r="AB1574" i="34"/>
  <c r="AC1574" i="34"/>
  <c r="AD1574" i="34"/>
  <c r="P1575" i="34"/>
  <c r="T1575" i="34"/>
  <c r="U1575" i="34"/>
  <c r="V1575" i="34"/>
  <c r="W1575" i="34"/>
  <c r="Y1575" i="34"/>
  <c r="AB1575" i="34"/>
  <c r="AC1575" i="34"/>
  <c r="AD1575" i="34"/>
  <c r="P1576" i="34"/>
  <c r="T1576" i="34"/>
  <c r="U1576" i="34"/>
  <c r="V1576" i="34"/>
  <c r="W1576" i="34"/>
  <c r="Y1576" i="34"/>
  <c r="AB1576" i="34"/>
  <c r="AC1576" i="34"/>
  <c r="AD1576" i="34"/>
  <c r="P1577" i="34"/>
  <c r="W1577" i="34"/>
  <c r="Y1577" i="34"/>
  <c r="AB1577" i="34"/>
  <c r="AC1577" i="34"/>
  <c r="AD1577" i="34"/>
  <c r="P1578" i="34"/>
  <c r="T1578" i="34"/>
  <c r="U1578" i="34"/>
  <c r="V1578" i="34"/>
  <c r="W1578" i="34"/>
  <c r="Y1578" i="34"/>
  <c r="AB1578" i="34"/>
  <c r="AC1578" i="34"/>
  <c r="AD1578" i="34"/>
  <c r="P1579" i="34"/>
  <c r="W1579" i="34"/>
  <c r="Y1579" i="34"/>
  <c r="AB1579" i="34"/>
  <c r="AC1579" i="34"/>
  <c r="AD1579" i="34"/>
  <c r="P1580" i="34"/>
  <c r="W1580" i="34"/>
  <c r="Y1580" i="34"/>
  <c r="AB1580" i="34"/>
  <c r="AC1580" i="34"/>
  <c r="AD1580" i="34"/>
  <c r="P1581" i="34"/>
  <c r="W1581" i="34"/>
  <c r="Y1581" i="34"/>
  <c r="AB1581" i="34"/>
  <c r="AC1581" i="34"/>
  <c r="AD1581" i="34"/>
  <c r="P1582" i="34"/>
  <c r="W1582" i="34"/>
  <c r="Y1582" i="34"/>
  <c r="AB1582" i="34"/>
  <c r="AC1582" i="34"/>
  <c r="AD1582" i="34"/>
  <c r="P1583" i="34"/>
  <c r="W1583" i="34"/>
  <c r="Y1583" i="34"/>
  <c r="AB1583" i="34"/>
  <c r="AC1583" i="34"/>
  <c r="AD1583" i="34"/>
  <c r="P1584" i="34"/>
  <c r="T1584" i="34"/>
  <c r="U1584" i="34"/>
  <c r="V1584" i="34"/>
  <c r="W1584" i="34"/>
  <c r="Y1584" i="34"/>
  <c r="AB1584" i="34"/>
  <c r="AC1584" i="34"/>
  <c r="AD1584" i="34"/>
  <c r="P1585" i="34"/>
  <c r="W1585" i="34"/>
  <c r="Y1585" i="34"/>
  <c r="AB1585" i="34"/>
  <c r="AC1585" i="34"/>
  <c r="AD1585" i="34"/>
  <c r="P1586" i="34"/>
  <c r="W1586" i="34"/>
  <c r="Y1586" i="34"/>
  <c r="AB1586" i="34"/>
  <c r="AC1586" i="34"/>
  <c r="AD1586" i="34"/>
  <c r="P1587" i="34"/>
  <c r="W1587" i="34"/>
  <c r="Y1587" i="34"/>
  <c r="AB1587" i="34"/>
  <c r="AC1587" i="34"/>
  <c r="AD1587" i="34"/>
  <c r="P1588" i="34"/>
  <c r="W1588" i="34"/>
  <c r="Y1588" i="34"/>
  <c r="AB1588" i="34"/>
  <c r="AC1588" i="34"/>
  <c r="AD1588" i="34"/>
  <c r="P1589" i="34"/>
  <c r="W1589" i="34"/>
  <c r="Y1589" i="34"/>
  <c r="AB1589" i="34"/>
  <c r="AC1589" i="34"/>
  <c r="AD1589" i="34"/>
  <c r="P1590" i="34"/>
  <c r="W1590" i="34"/>
  <c r="Y1590" i="34"/>
  <c r="AB1590" i="34"/>
  <c r="AC1590" i="34"/>
  <c r="AD1590" i="34"/>
  <c r="P1591" i="34"/>
  <c r="W1591" i="34"/>
  <c r="Y1591" i="34"/>
  <c r="AB1591" i="34"/>
  <c r="AC1591" i="34"/>
  <c r="AD1591" i="34"/>
  <c r="P1592" i="34"/>
  <c r="T1592" i="34"/>
  <c r="U1592" i="34"/>
  <c r="V1592" i="34"/>
  <c r="W1592" i="34"/>
  <c r="Y1592" i="34"/>
  <c r="AB1592" i="34"/>
  <c r="AC1592" i="34"/>
  <c r="AD1592" i="34"/>
  <c r="P1593" i="34"/>
  <c r="W1593" i="34"/>
  <c r="Y1593" i="34"/>
  <c r="AB1593" i="34"/>
  <c r="AC1593" i="34"/>
  <c r="AD1593" i="34"/>
  <c r="P1594" i="34"/>
  <c r="W1594" i="34"/>
  <c r="Y1594" i="34"/>
  <c r="AB1594" i="34"/>
  <c r="AC1594" i="34"/>
  <c r="AD1594" i="34"/>
  <c r="P1595" i="34"/>
  <c r="W1595" i="34"/>
  <c r="Y1595" i="34"/>
  <c r="AB1595" i="34"/>
  <c r="AC1595" i="34"/>
  <c r="AD1595" i="34"/>
  <c r="P1596" i="34"/>
  <c r="W1596" i="34"/>
  <c r="Y1596" i="34"/>
  <c r="AB1596" i="34"/>
  <c r="AC1596" i="34"/>
  <c r="AD1596" i="34"/>
  <c r="P1597" i="34"/>
  <c r="W1597" i="34"/>
  <c r="Y1597" i="34"/>
  <c r="AB1597" i="34"/>
  <c r="AC1597" i="34"/>
  <c r="AD1597" i="34"/>
  <c r="P1598" i="34"/>
  <c r="W1598" i="34"/>
  <c r="Y1598" i="34"/>
  <c r="AB1598" i="34"/>
  <c r="AC1598" i="34"/>
  <c r="AD1598" i="34"/>
  <c r="P1599" i="34"/>
  <c r="W1599" i="34"/>
  <c r="Y1599" i="34"/>
  <c r="AB1599" i="34"/>
  <c r="AC1599" i="34"/>
  <c r="AD1599" i="34"/>
  <c r="P1600" i="34"/>
  <c r="W1600" i="34"/>
  <c r="Y1600" i="34"/>
  <c r="AB1600" i="34"/>
  <c r="AC1600" i="34"/>
  <c r="AD1600" i="34"/>
  <c r="P1601" i="34"/>
  <c r="W1601" i="34"/>
  <c r="Y1601" i="34"/>
  <c r="AB1601" i="34"/>
  <c r="AC1601" i="34"/>
  <c r="AD1601" i="34"/>
  <c r="P1602" i="34"/>
  <c r="W1602" i="34"/>
  <c r="Y1602" i="34"/>
  <c r="AB1602" i="34"/>
  <c r="AC1602" i="34"/>
  <c r="AD1602" i="34"/>
  <c r="P1603" i="34"/>
  <c r="W1603" i="34"/>
  <c r="Y1603" i="34"/>
  <c r="AB1603" i="34"/>
  <c r="AC1603" i="34"/>
  <c r="AD1603" i="34"/>
  <c r="P1604" i="34"/>
  <c r="W1604" i="34"/>
  <c r="Y1604" i="34"/>
  <c r="AB1604" i="34"/>
  <c r="AC1604" i="34"/>
  <c r="AD1604" i="34"/>
  <c r="P1605" i="34"/>
  <c r="W1605" i="34"/>
  <c r="Y1605" i="34"/>
  <c r="AB1605" i="34"/>
  <c r="AC1605" i="34"/>
  <c r="AD1605" i="34"/>
  <c r="P1606" i="34"/>
  <c r="W1606" i="34"/>
  <c r="Y1606" i="34"/>
  <c r="AB1606" i="34"/>
  <c r="AC1606" i="34"/>
  <c r="AD1606" i="34"/>
  <c r="P1607" i="34"/>
  <c r="W1607" i="34"/>
  <c r="Y1607" i="34"/>
  <c r="AB1607" i="34"/>
  <c r="AC1607" i="34"/>
  <c r="AD1607" i="34"/>
  <c r="P1608" i="34"/>
  <c r="W1608" i="34"/>
  <c r="Y1608" i="34"/>
  <c r="AB1608" i="34"/>
  <c r="AC1608" i="34"/>
  <c r="AD1608" i="34"/>
  <c r="P1609" i="34"/>
  <c r="W1609" i="34"/>
  <c r="Y1609" i="34"/>
  <c r="AB1609" i="34"/>
  <c r="AC1609" i="34"/>
  <c r="AD1609" i="34"/>
  <c r="P1610" i="34"/>
  <c r="W1610" i="34"/>
  <c r="Y1610" i="34"/>
  <c r="AB1610" i="34"/>
  <c r="AC1610" i="34"/>
  <c r="AD1610" i="34"/>
  <c r="P1611" i="34"/>
  <c r="W1611" i="34"/>
  <c r="Y1611" i="34"/>
  <c r="AB1611" i="34"/>
  <c r="AC1611" i="34"/>
  <c r="AD1611" i="34"/>
  <c r="P1612" i="34"/>
  <c r="W1612" i="34"/>
  <c r="Y1612" i="34"/>
  <c r="AB1612" i="34"/>
  <c r="AC1612" i="34"/>
  <c r="AD1612" i="34"/>
  <c r="P1613" i="34"/>
  <c r="W1613" i="34"/>
  <c r="Y1613" i="34"/>
  <c r="AB1613" i="34"/>
  <c r="AC1613" i="34"/>
  <c r="AD1613" i="34"/>
  <c r="P1614" i="34"/>
  <c r="W1614" i="34"/>
  <c r="Y1614" i="34"/>
  <c r="AB1614" i="34"/>
  <c r="AC1614" i="34"/>
  <c r="AD1614" i="34"/>
  <c r="P1615" i="34"/>
  <c r="W1615" i="34"/>
  <c r="Y1615" i="34"/>
  <c r="AB1615" i="34"/>
  <c r="AC1615" i="34"/>
  <c r="AD1615" i="34"/>
  <c r="P1616" i="34"/>
  <c r="W1616" i="34"/>
  <c r="Y1616" i="34"/>
  <c r="AB1616" i="34"/>
  <c r="AC1616" i="34"/>
  <c r="AD1616" i="34"/>
  <c r="P1617" i="34"/>
  <c r="W1617" i="34"/>
  <c r="Y1617" i="34"/>
  <c r="AB1617" i="34"/>
  <c r="AC1617" i="34"/>
  <c r="AD1617" i="34"/>
  <c r="P1618" i="34"/>
  <c r="W1618" i="34"/>
  <c r="Y1618" i="34"/>
  <c r="AB1618" i="34"/>
  <c r="AC1618" i="34"/>
  <c r="AD1618" i="34"/>
  <c r="P1619" i="34"/>
  <c r="W1619" i="34"/>
  <c r="Y1619" i="34"/>
  <c r="AB1619" i="34"/>
  <c r="AC1619" i="34"/>
  <c r="AD1619" i="34"/>
  <c r="P1620" i="34"/>
  <c r="T1620" i="34"/>
  <c r="U1620" i="34"/>
  <c r="V1620" i="34"/>
  <c r="W1620" i="34"/>
  <c r="Y1620" i="34"/>
  <c r="AB1620" i="34"/>
  <c r="AC1620" i="34"/>
  <c r="AD1620" i="34"/>
  <c r="P1621" i="34"/>
  <c r="T1621" i="34"/>
  <c r="U1621" i="34"/>
  <c r="V1621" i="34"/>
  <c r="W1621" i="34"/>
  <c r="Y1621" i="34"/>
  <c r="AB1621" i="34"/>
  <c r="AC1621" i="34"/>
  <c r="AD1621" i="34"/>
  <c r="P1622" i="34"/>
  <c r="T1622" i="34"/>
  <c r="U1622" i="34"/>
  <c r="V1622" i="34"/>
  <c r="W1622" i="34"/>
  <c r="Y1622" i="34"/>
  <c r="AB1622" i="34"/>
  <c r="AC1622" i="34"/>
  <c r="AD1622" i="34"/>
  <c r="P1623" i="34"/>
  <c r="T1623" i="34"/>
  <c r="U1623" i="34"/>
  <c r="V1623" i="34"/>
  <c r="W1623" i="34"/>
  <c r="Y1623" i="34"/>
  <c r="AB1623" i="34"/>
  <c r="AC1623" i="34"/>
  <c r="AD1623" i="34"/>
  <c r="P1624" i="34"/>
  <c r="T1624" i="34"/>
  <c r="U1624" i="34"/>
  <c r="V1624" i="34"/>
  <c r="W1624" i="34"/>
  <c r="Y1624" i="34"/>
  <c r="AB1624" i="34"/>
  <c r="AC1624" i="34"/>
  <c r="AD1624" i="34"/>
  <c r="P1625" i="34"/>
  <c r="T1625" i="34"/>
  <c r="U1625" i="34"/>
  <c r="V1625" i="34"/>
  <c r="W1625" i="34"/>
  <c r="Y1625" i="34"/>
  <c r="AB1625" i="34"/>
  <c r="AC1625" i="34"/>
  <c r="AD1625" i="34"/>
  <c r="P1626" i="34"/>
  <c r="T1626" i="34"/>
  <c r="U1626" i="34"/>
  <c r="V1626" i="34"/>
  <c r="W1626" i="34"/>
  <c r="Y1626" i="34"/>
  <c r="AB1626" i="34"/>
  <c r="AC1626" i="34"/>
  <c r="AD1626" i="34"/>
  <c r="P1627" i="34"/>
  <c r="T1627" i="34"/>
  <c r="U1627" i="34"/>
  <c r="V1627" i="34"/>
  <c r="W1627" i="34"/>
  <c r="Y1627" i="34"/>
  <c r="AB1627" i="34"/>
  <c r="AC1627" i="34"/>
  <c r="AD1627" i="34"/>
  <c r="P1628" i="34"/>
  <c r="T1628" i="34"/>
  <c r="U1628" i="34"/>
  <c r="V1628" i="34"/>
  <c r="W1628" i="34"/>
  <c r="Y1628" i="34"/>
  <c r="AB1628" i="34"/>
  <c r="AC1628" i="34"/>
  <c r="AD1628" i="34"/>
  <c r="P1629" i="34"/>
  <c r="T1629" i="34"/>
  <c r="U1629" i="34"/>
  <c r="V1629" i="34"/>
  <c r="W1629" i="34"/>
  <c r="Y1629" i="34"/>
  <c r="AB1629" i="34"/>
  <c r="AC1629" i="34"/>
  <c r="AD1629" i="34"/>
  <c r="P1630" i="34"/>
  <c r="T1630" i="34"/>
  <c r="U1630" i="34"/>
  <c r="V1630" i="34"/>
  <c r="W1630" i="34"/>
  <c r="Y1630" i="34"/>
  <c r="AB1630" i="34"/>
  <c r="AC1630" i="34"/>
  <c r="AD1630" i="34"/>
  <c r="P1631" i="34"/>
  <c r="T1631" i="34"/>
  <c r="U1631" i="34"/>
  <c r="V1631" i="34"/>
  <c r="W1631" i="34"/>
  <c r="Y1631" i="34"/>
  <c r="AB1631" i="34"/>
  <c r="AC1631" i="34"/>
  <c r="AD1631" i="34"/>
  <c r="P1632" i="34"/>
  <c r="T1632" i="34"/>
  <c r="U1632" i="34"/>
  <c r="V1632" i="34"/>
  <c r="W1632" i="34"/>
  <c r="Y1632" i="34"/>
  <c r="AB1632" i="34"/>
  <c r="AC1632" i="34"/>
  <c r="AD1632" i="34"/>
  <c r="P1633" i="34"/>
  <c r="T1633" i="34"/>
  <c r="U1633" i="34"/>
  <c r="V1633" i="34"/>
  <c r="W1633" i="34"/>
  <c r="Y1633" i="34"/>
  <c r="AB1633" i="34"/>
  <c r="AC1633" i="34"/>
  <c r="AD1633" i="34"/>
  <c r="P1634" i="34"/>
  <c r="T1634" i="34"/>
  <c r="U1634" i="34"/>
  <c r="V1634" i="34"/>
  <c r="W1634" i="34"/>
  <c r="Y1634" i="34"/>
  <c r="AB1634" i="34"/>
  <c r="AC1634" i="34"/>
  <c r="AD1634" i="34"/>
  <c r="P1635" i="34"/>
  <c r="T1635" i="34"/>
  <c r="U1635" i="34"/>
  <c r="V1635" i="34"/>
  <c r="W1635" i="34"/>
  <c r="Y1635" i="34"/>
  <c r="AB1635" i="34"/>
  <c r="AC1635" i="34"/>
  <c r="AD1635" i="34"/>
  <c r="P1636" i="34"/>
  <c r="T1636" i="34"/>
  <c r="U1636" i="34"/>
  <c r="V1636" i="34"/>
  <c r="W1636" i="34"/>
  <c r="Y1636" i="34"/>
  <c r="AB1636" i="34"/>
  <c r="AC1636" i="34"/>
  <c r="AD1636" i="34"/>
  <c r="P1637" i="34"/>
  <c r="T1637" i="34"/>
  <c r="U1637" i="34"/>
  <c r="V1637" i="34"/>
  <c r="W1637" i="34"/>
  <c r="Y1637" i="34"/>
  <c r="AB1637" i="34"/>
  <c r="AC1637" i="34"/>
  <c r="AD1637" i="34"/>
  <c r="P1638" i="34"/>
  <c r="T1638" i="34"/>
  <c r="U1638" i="34"/>
  <c r="V1638" i="34"/>
  <c r="W1638" i="34"/>
  <c r="Y1638" i="34"/>
  <c r="AB1638" i="34"/>
  <c r="AC1638" i="34"/>
  <c r="AD1638" i="34"/>
  <c r="P1639" i="34"/>
  <c r="T1639" i="34"/>
  <c r="U1639" i="34"/>
  <c r="V1639" i="34"/>
  <c r="W1639" i="34"/>
  <c r="Y1639" i="34"/>
  <c r="AB1639" i="34"/>
  <c r="AC1639" i="34"/>
  <c r="AD1639" i="34"/>
  <c r="P1640" i="34"/>
  <c r="T1640" i="34"/>
  <c r="U1640" i="34"/>
  <c r="V1640" i="34"/>
  <c r="W1640" i="34"/>
  <c r="Y1640" i="34"/>
  <c r="AB1640" i="34"/>
  <c r="AC1640" i="34"/>
  <c r="AD1640" i="34"/>
  <c r="P1641" i="34"/>
  <c r="T1641" i="34"/>
  <c r="U1641" i="34"/>
  <c r="V1641" i="34"/>
  <c r="W1641" i="34"/>
  <c r="Y1641" i="34"/>
  <c r="AB1641" i="34"/>
  <c r="AC1641" i="34"/>
  <c r="AD1641" i="34"/>
  <c r="P1642" i="34"/>
  <c r="T1642" i="34"/>
  <c r="U1642" i="34"/>
  <c r="V1642" i="34"/>
  <c r="W1642" i="34"/>
  <c r="Y1642" i="34"/>
  <c r="AB1642" i="34"/>
  <c r="AC1642" i="34"/>
  <c r="AD1642" i="34"/>
  <c r="P1643" i="34"/>
  <c r="T1643" i="34"/>
  <c r="U1643" i="34"/>
  <c r="V1643" i="34"/>
  <c r="W1643" i="34"/>
  <c r="Y1643" i="34"/>
  <c r="AB1643" i="34"/>
  <c r="AC1643" i="34"/>
  <c r="AD1643" i="34"/>
  <c r="P1644" i="34"/>
  <c r="T1644" i="34"/>
  <c r="U1644" i="34"/>
  <c r="V1644" i="34"/>
  <c r="W1644" i="34"/>
  <c r="Y1644" i="34"/>
  <c r="AB1644" i="34"/>
  <c r="AC1644" i="34"/>
  <c r="AD1644" i="34"/>
  <c r="P1645" i="34"/>
  <c r="T1645" i="34"/>
  <c r="U1645" i="34"/>
  <c r="V1645" i="34"/>
  <c r="W1645" i="34"/>
  <c r="Y1645" i="34"/>
  <c r="AB1645" i="34"/>
  <c r="AC1645" i="34"/>
  <c r="AD1645" i="34"/>
  <c r="P1646" i="34"/>
  <c r="T1646" i="34"/>
  <c r="U1646" i="34"/>
  <c r="V1646" i="34"/>
  <c r="W1646" i="34"/>
  <c r="Y1646" i="34"/>
  <c r="AB1646" i="34"/>
  <c r="AC1646" i="34"/>
  <c r="AD1646" i="34"/>
  <c r="P1647" i="34"/>
  <c r="T1647" i="34"/>
  <c r="U1647" i="34"/>
  <c r="V1647" i="34"/>
  <c r="W1647" i="34"/>
  <c r="Y1647" i="34"/>
  <c r="AB1647" i="34"/>
  <c r="AC1647" i="34"/>
  <c r="AD1647" i="34"/>
  <c r="P1648" i="34"/>
  <c r="T1648" i="34"/>
  <c r="U1648" i="34"/>
  <c r="V1648" i="34"/>
  <c r="W1648" i="34"/>
  <c r="Y1648" i="34"/>
  <c r="AB1648" i="34"/>
  <c r="AC1648" i="34"/>
  <c r="AD1648" i="34"/>
  <c r="P1649" i="34"/>
  <c r="T1649" i="34"/>
  <c r="U1649" i="34"/>
  <c r="V1649" i="34"/>
  <c r="W1649" i="34"/>
  <c r="Y1649" i="34"/>
  <c r="AB1649" i="34"/>
  <c r="AC1649" i="34"/>
  <c r="AD1649" i="34"/>
  <c r="P1650" i="34"/>
  <c r="T1650" i="34"/>
  <c r="U1650" i="34"/>
  <c r="V1650" i="34"/>
  <c r="W1650" i="34"/>
  <c r="Y1650" i="34"/>
  <c r="AB1650" i="34"/>
  <c r="AC1650" i="34"/>
  <c r="AD1650" i="34"/>
  <c r="P1651" i="34"/>
  <c r="T1651" i="34"/>
  <c r="U1651" i="34"/>
  <c r="V1651" i="34"/>
  <c r="W1651" i="34"/>
  <c r="Y1651" i="34"/>
  <c r="AB1651" i="34"/>
  <c r="AC1651" i="34"/>
  <c r="AD1651" i="34"/>
  <c r="P1652" i="34"/>
  <c r="T1652" i="34"/>
  <c r="U1652" i="34"/>
  <c r="V1652" i="34"/>
  <c r="W1652" i="34"/>
  <c r="Y1652" i="34"/>
  <c r="AB1652" i="34"/>
  <c r="AC1652" i="34"/>
  <c r="AD1652" i="34"/>
  <c r="P1653" i="34"/>
  <c r="T1653" i="34"/>
  <c r="U1653" i="34"/>
  <c r="V1653" i="34"/>
  <c r="W1653" i="34"/>
  <c r="Y1653" i="34"/>
  <c r="AB1653" i="34"/>
  <c r="AC1653" i="34"/>
  <c r="AD1653" i="34"/>
  <c r="P1654" i="34"/>
  <c r="T1654" i="34"/>
  <c r="U1654" i="34"/>
  <c r="V1654" i="34"/>
  <c r="W1654" i="34"/>
  <c r="Y1654" i="34"/>
  <c r="AB1654" i="34"/>
  <c r="AC1654" i="34"/>
  <c r="AD1654" i="34"/>
  <c r="P1655" i="34"/>
  <c r="T1655" i="34"/>
  <c r="U1655" i="34"/>
  <c r="V1655" i="34"/>
  <c r="W1655" i="34"/>
  <c r="Y1655" i="34"/>
  <c r="AB1655" i="34"/>
  <c r="AC1655" i="34"/>
  <c r="AD1655" i="34"/>
  <c r="P1656" i="34"/>
  <c r="T1656" i="34"/>
  <c r="U1656" i="34"/>
  <c r="V1656" i="34"/>
  <c r="W1656" i="34"/>
  <c r="Y1656" i="34"/>
  <c r="AB1656" i="34"/>
  <c r="AC1656" i="34"/>
  <c r="AD1656" i="34"/>
  <c r="P1657" i="34"/>
  <c r="T1657" i="34"/>
  <c r="U1657" i="34"/>
  <c r="V1657" i="34"/>
  <c r="W1657" i="34"/>
  <c r="Y1657" i="34"/>
  <c r="AB1657" i="34"/>
  <c r="AC1657" i="34"/>
  <c r="AD1657" i="34"/>
  <c r="P1658" i="34"/>
  <c r="T1658" i="34"/>
  <c r="U1658" i="34"/>
  <c r="V1658" i="34"/>
  <c r="W1658" i="34"/>
  <c r="Y1658" i="34"/>
  <c r="AB1658" i="34"/>
  <c r="AC1658" i="34"/>
  <c r="AD1658" i="34"/>
  <c r="P1659" i="34"/>
  <c r="T1659" i="34"/>
  <c r="U1659" i="34"/>
  <c r="V1659" i="34"/>
  <c r="W1659" i="34"/>
  <c r="Y1659" i="34"/>
  <c r="AB1659" i="34"/>
  <c r="AC1659" i="34"/>
  <c r="AD1659" i="34"/>
  <c r="P1660" i="34"/>
  <c r="T1660" i="34"/>
  <c r="U1660" i="34"/>
  <c r="V1660" i="34"/>
  <c r="W1660" i="34"/>
  <c r="Y1660" i="34"/>
  <c r="AB1660" i="34"/>
  <c r="AC1660" i="34"/>
  <c r="AD1660" i="34"/>
  <c r="P1661" i="34"/>
  <c r="T1661" i="34"/>
  <c r="U1661" i="34"/>
  <c r="V1661" i="34"/>
  <c r="W1661" i="34"/>
  <c r="Y1661" i="34"/>
  <c r="AB1661" i="34"/>
  <c r="AC1661" i="34"/>
  <c r="AD1661" i="34"/>
  <c r="P1662" i="34"/>
  <c r="T1662" i="34"/>
  <c r="U1662" i="34"/>
  <c r="V1662" i="34"/>
  <c r="W1662" i="34"/>
  <c r="Y1662" i="34"/>
  <c r="AB1662" i="34"/>
  <c r="AC1662" i="34"/>
  <c r="AD1662" i="34"/>
  <c r="P1663" i="34"/>
  <c r="T1663" i="34"/>
  <c r="U1663" i="34"/>
  <c r="V1663" i="34"/>
  <c r="W1663" i="34"/>
  <c r="Y1663" i="34"/>
  <c r="AB1663" i="34"/>
  <c r="AC1663" i="34"/>
  <c r="AD1663" i="34"/>
  <c r="P1664" i="34"/>
  <c r="T1664" i="34"/>
  <c r="U1664" i="34"/>
  <c r="V1664" i="34"/>
  <c r="W1664" i="34"/>
  <c r="Y1664" i="34"/>
  <c r="AB1664" i="34"/>
  <c r="AC1664" i="34"/>
  <c r="AD1664" i="34"/>
  <c r="P1665" i="34"/>
  <c r="T1665" i="34"/>
  <c r="U1665" i="34"/>
  <c r="V1665" i="34"/>
  <c r="W1665" i="34"/>
  <c r="Y1665" i="34"/>
  <c r="AB1665" i="34"/>
  <c r="AC1665" i="34"/>
  <c r="AD1665" i="34"/>
  <c r="P1666" i="34"/>
  <c r="T1666" i="34"/>
  <c r="U1666" i="34"/>
  <c r="V1666" i="34"/>
  <c r="W1666" i="34"/>
  <c r="Y1666" i="34"/>
  <c r="AB1666" i="34"/>
  <c r="AC1666" i="34"/>
  <c r="AD1666" i="34"/>
  <c r="P1667" i="34"/>
  <c r="T1667" i="34"/>
  <c r="U1667" i="34"/>
  <c r="V1667" i="34"/>
  <c r="W1667" i="34"/>
  <c r="Y1667" i="34"/>
  <c r="AB1667" i="34"/>
  <c r="AC1667" i="34"/>
  <c r="AD1667" i="34"/>
  <c r="P1668" i="34"/>
  <c r="T1668" i="34"/>
  <c r="U1668" i="34"/>
  <c r="V1668" i="34"/>
  <c r="W1668" i="34"/>
  <c r="Y1668" i="34"/>
  <c r="AB1668" i="34"/>
  <c r="AC1668" i="34"/>
  <c r="AD1668" i="34"/>
  <c r="P1669" i="34"/>
  <c r="T1669" i="34"/>
  <c r="U1669" i="34"/>
  <c r="V1669" i="34"/>
  <c r="W1669" i="34"/>
  <c r="Y1669" i="34"/>
  <c r="AB1669" i="34"/>
  <c r="AC1669" i="34"/>
  <c r="AD1669" i="34"/>
  <c r="P1670" i="34"/>
  <c r="T1670" i="34"/>
  <c r="U1670" i="34"/>
  <c r="V1670" i="34"/>
  <c r="W1670" i="34"/>
  <c r="Y1670" i="34"/>
  <c r="AB1670" i="34"/>
  <c r="AC1670" i="34"/>
  <c r="AD1670" i="34"/>
  <c r="P1671" i="34"/>
  <c r="T1671" i="34"/>
  <c r="U1671" i="34"/>
  <c r="V1671" i="34"/>
  <c r="W1671" i="34"/>
  <c r="Y1671" i="34"/>
  <c r="AB1671" i="34"/>
  <c r="AC1671" i="34"/>
  <c r="AD1671" i="34"/>
  <c r="P1672" i="34"/>
  <c r="T1672" i="34"/>
  <c r="U1672" i="34"/>
  <c r="V1672" i="34"/>
  <c r="W1672" i="34"/>
  <c r="Y1672" i="34"/>
  <c r="AB1672" i="34"/>
  <c r="AC1672" i="34"/>
  <c r="AD1672" i="34"/>
  <c r="P1673" i="34"/>
  <c r="T1673" i="34"/>
  <c r="U1673" i="34"/>
  <c r="V1673" i="34"/>
  <c r="W1673" i="34"/>
  <c r="Y1673" i="34"/>
  <c r="AB1673" i="34"/>
  <c r="AC1673" i="34"/>
  <c r="AD1673" i="34"/>
  <c r="P1674" i="34"/>
  <c r="T1674" i="34"/>
  <c r="U1674" i="34"/>
  <c r="V1674" i="34"/>
  <c r="W1674" i="34"/>
  <c r="Y1674" i="34"/>
  <c r="AB1674" i="34"/>
  <c r="AC1674" i="34"/>
  <c r="AD1674" i="34"/>
  <c r="P1675" i="34"/>
  <c r="T1675" i="34"/>
  <c r="U1675" i="34"/>
  <c r="V1675" i="34"/>
  <c r="W1675" i="34"/>
  <c r="Y1675" i="34"/>
  <c r="AB1675" i="34"/>
  <c r="AC1675" i="34"/>
  <c r="AD1675" i="34"/>
  <c r="P1676" i="34"/>
  <c r="T1676" i="34"/>
  <c r="U1676" i="34"/>
  <c r="V1676" i="34"/>
  <c r="W1676" i="34"/>
  <c r="Y1676" i="34"/>
  <c r="AB1676" i="34"/>
  <c r="AC1676" i="34"/>
  <c r="AD1676" i="34"/>
  <c r="P1677" i="34"/>
  <c r="T1677" i="34"/>
  <c r="U1677" i="34"/>
  <c r="V1677" i="34"/>
  <c r="W1677" i="34"/>
  <c r="Y1677" i="34"/>
  <c r="AB1677" i="34"/>
  <c r="AC1677" i="34"/>
  <c r="AD1677" i="34"/>
  <c r="P1678" i="34"/>
  <c r="T1678" i="34"/>
  <c r="U1678" i="34"/>
  <c r="V1678" i="34"/>
  <c r="W1678" i="34"/>
  <c r="Y1678" i="34"/>
  <c r="AB1678" i="34"/>
  <c r="AC1678" i="34"/>
  <c r="AD1678" i="34"/>
  <c r="P1679" i="34"/>
  <c r="T1679" i="34"/>
  <c r="U1679" i="34"/>
  <c r="V1679" i="34"/>
  <c r="W1679" i="34"/>
  <c r="Y1679" i="34"/>
  <c r="AB1679" i="34"/>
  <c r="AC1679" i="34"/>
  <c r="AD1679" i="34"/>
  <c r="P1680" i="34"/>
  <c r="T1680" i="34"/>
  <c r="U1680" i="34"/>
  <c r="V1680" i="34"/>
  <c r="W1680" i="34"/>
  <c r="Y1680" i="34"/>
  <c r="AB1680" i="34"/>
  <c r="AC1680" i="34"/>
  <c r="AD1680" i="34"/>
  <c r="P1681" i="34"/>
  <c r="T1681" i="34"/>
  <c r="U1681" i="34"/>
  <c r="V1681" i="34"/>
  <c r="W1681" i="34"/>
  <c r="Y1681" i="34"/>
  <c r="AB1681" i="34"/>
  <c r="AC1681" i="34"/>
  <c r="AD1681" i="34"/>
  <c r="P1682" i="34"/>
  <c r="T1682" i="34"/>
  <c r="U1682" i="34"/>
  <c r="V1682" i="34"/>
  <c r="W1682" i="34"/>
  <c r="Y1682" i="34"/>
  <c r="AB1682" i="34"/>
  <c r="AC1682" i="34"/>
  <c r="P1683" i="34"/>
  <c r="T1683" i="34"/>
  <c r="U1683" i="34"/>
  <c r="V1683" i="34"/>
  <c r="W1683" i="34"/>
  <c r="Y1683" i="34"/>
  <c r="AB1683" i="34"/>
  <c r="AC1683" i="34"/>
  <c r="AD1683" i="34"/>
  <c r="P1684" i="34"/>
  <c r="T1684" i="34"/>
  <c r="U1684" i="34"/>
  <c r="V1684" i="34"/>
  <c r="W1684" i="34"/>
  <c r="Y1684" i="34"/>
  <c r="AB1684" i="34"/>
  <c r="AC1684" i="34"/>
  <c r="AD1684" i="34"/>
  <c r="P1685" i="34"/>
  <c r="T1685" i="34"/>
  <c r="U1685" i="34"/>
  <c r="V1685" i="34"/>
  <c r="W1685" i="34"/>
  <c r="Y1685" i="34"/>
  <c r="AB1685" i="34"/>
  <c r="AC1685" i="34"/>
  <c r="AD1685" i="34"/>
  <c r="P1686" i="34"/>
  <c r="T1686" i="34"/>
  <c r="U1686" i="34"/>
  <c r="V1686" i="34"/>
  <c r="W1686" i="34"/>
  <c r="Y1686" i="34"/>
  <c r="AB1686" i="34"/>
  <c r="AC1686" i="34"/>
  <c r="AD1686" i="34"/>
  <c r="P1687" i="34"/>
  <c r="T1687" i="34"/>
  <c r="U1687" i="34"/>
  <c r="V1687" i="34"/>
  <c r="W1687" i="34"/>
  <c r="Y1687" i="34"/>
  <c r="AB1687" i="34"/>
  <c r="AC1687" i="34"/>
  <c r="AD1687" i="34"/>
  <c r="P1688" i="34"/>
  <c r="T1688" i="34"/>
  <c r="U1688" i="34"/>
  <c r="V1688" i="34"/>
  <c r="W1688" i="34"/>
  <c r="Y1688" i="34"/>
  <c r="AB1688" i="34"/>
  <c r="AC1688" i="34"/>
  <c r="AD1688" i="34"/>
  <c r="P1689" i="34"/>
  <c r="T1689" i="34"/>
  <c r="U1689" i="34"/>
  <c r="V1689" i="34"/>
  <c r="W1689" i="34"/>
  <c r="Y1689" i="34"/>
  <c r="AB1689" i="34"/>
  <c r="AC1689" i="34"/>
  <c r="P1690" i="34"/>
  <c r="T1690" i="34"/>
  <c r="U1690" i="34"/>
  <c r="V1690" i="34"/>
  <c r="W1690" i="34"/>
  <c r="Y1690" i="34"/>
  <c r="AB1690" i="34"/>
  <c r="AC1690" i="34"/>
  <c r="P1691" i="34"/>
  <c r="T1691" i="34"/>
  <c r="U1691" i="34"/>
  <c r="V1691" i="34"/>
  <c r="W1691" i="34"/>
  <c r="Y1691" i="34"/>
  <c r="AB1691" i="34"/>
  <c r="AC1691" i="34"/>
  <c r="AD1691" i="34"/>
  <c r="P1692" i="34"/>
  <c r="T1692" i="34"/>
  <c r="U1692" i="34"/>
  <c r="V1692" i="34"/>
  <c r="W1692" i="34"/>
  <c r="Y1692" i="34"/>
  <c r="AB1692" i="34"/>
  <c r="AC1692" i="34"/>
  <c r="AD1692" i="34"/>
  <c r="P1693" i="34"/>
  <c r="T1693" i="34"/>
  <c r="U1693" i="34"/>
  <c r="V1693" i="34"/>
  <c r="W1693" i="34"/>
  <c r="Y1693" i="34"/>
  <c r="AB1693" i="34"/>
  <c r="AC1693" i="34"/>
  <c r="AD1693" i="34"/>
  <c r="P1694" i="34"/>
  <c r="T1694" i="34"/>
  <c r="U1694" i="34"/>
  <c r="V1694" i="34"/>
  <c r="W1694" i="34"/>
  <c r="Y1694" i="34"/>
  <c r="AB1694" i="34"/>
  <c r="AC1694" i="34"/>
  <c r="AD1694" i="34"/>
  <c r="P1695" i="34"/>
  <c r="T1695" i="34"/>
  <c r="U1695" i="34"/>
  <c r="V1695" i="34"/>
  <c r="W1695" i="34"/>
  <c r="Y1695" i="34"/>
  <c r="AB1695" i="34"/>
  <c r="AC1695" i="34"/>
  <c r="AD1695" i="34"/>
  <c r="P1696" i="34"/>
  <c r="T1696" i="34"/>
  <c r="U1696" i="34"/>
  <c r="V1696" i="34"/>
  <c r="W1696" i="34"/>
  <c r="Y1696" i="34"/>
  <c r="AB1696" i="34"/>
  <c r="AC1696" i="34"/>
  <c r="AD1696" i="34"/>
  <c r="P1697" i="34"/>
  <c r="T1697" i="34"/>
  <c r="U1697" i="34"/>
  <c r="V1697" i="34"/>
  <c r="W1697" i="34"/>
  <c r="Y1697" i="34"/>
  <c r="AB1697" i="34"/>
  <c r="AC1697" i="34"/>
  <c r="AD1697" i="34"/>
  <c r="P1698" i="34"/>
  <c r="T1698" i="34"/>
  <c r="U1698" i="34"/>
  <c r="V1698" i="34"/>
  <c r="W1698" i="34"/>
  <c r="Y1698" i="34"/>
  <c r="AB1698" i="34"/>
  <c r="AC1698" i="34"/>
  <c r="AD1698" i="34"/>
  <c r="P1699" i="34"/>
  <c r="T1699" i="34"/>
  <c r="U1699" i="34"/>
  <c r="V1699" i="34"/>
  <c r="W1699" i="34"/>
  <c r="Y1699" i="34"/>
  <c r="AB1699" i="34"/>
  <c r="AC1699" i="34"/>
  <c r="AD1699" i="34"/>
  <c r="P1700" i="34"/>
  <c r="T1700" i="34"/>
  <c r="U1700" i="34"/>
  <c r="V1700" i="34"/>
  <c r="W1700" i="34"/>
  <c r="Y1700" i="34"/>
  <c r="AB1700" i="34"/>
  <c r="AC1700" i="34"/>
  <c r="AD1700" i="34"/>
  <c r="P1701" i="34"/>
  <c r="T1701" i="34"/>
  <c r="U1701" i="34"/>
  <c r="V1701" i="34"/>
  <c r="W1701" i="34"/>
  <c r="Y1701" i="34"/>
  <c r="AB1701" i="34"/>
  <c r="AC1701" i="34"/>
  <c r="AD1701" i="34"/>
  <c r="P1702" i="34"/>
  <c r="T1702" i="34"/>
  <c r="U1702" i="34"/>
  <c r="V1702" i="34"/>
  <c r="W1702" i="34"/>
  <c r="Y1702" i="34"/>
  <c r="AB1702" i="34"/>
  <c r="AC1702" i="34"/>
  <c r="AD1702" i="34"/>
  <c r="P1703" i="34"/>
  <c r="T1703" i="34"/>
  <c r="U1703" i="34"/>
  <c r="V1703" i="34"/>
  <c r="W1703" i="34"/>
  <c r="Y1703" i="34"/>
  <c r="AB1703" i="34"/>
  <c r="AC1703" i="34"/>
  <c r="AD1703" i="34"/>
  <c r="P1704" i="34"/>
  <c r="T1704" i="34"/>
  <c r="U1704" i="34"/>
  <c r="V1704" i="34"/>
  <c r="W1704" i="34"/>
  <c r="Y1704" i="34"/>
  <c r="AB1704" i="34"/>
  <c r="AC1704" i="34"/>
  <c r="AD1704" i="34"/>
  <c r="P1705" i="34"/>
  <c r="T1705" i="34"/>
  <c r="U1705" i="34"/>
  <c r="V1705" i="34"/>
  <c r="W1705" i="34"/>
  <c r="Y1705" i="34"/>
  <c r="AB1705" i="34"/>
  <c r="AC1705" i="34"/>
  <c r="AD1705" i="34"/>
  <c r="P1706" i="34"/>
  <c r="T1706" i="34"/>
  <c r="U1706" i="34"/>
  <c r="V1706" i="34"/>
  <c r="W1706" i="34"/>
  <c r="Y1706" i="34"/>
  <c r="AB1706" i="34"/>
  <c r="AC1706" i="34"/>
  <c r="AD1706" i="34"/>
  <c r="P1707" i="34"/>
  <c r="T1707" i="34"/>
  <c r="U1707" i="34"/>
  <c r="V1707" i="34"/>
  <c r="W1707" i="34"/>
  <c r="Y1707" i="34"/>
  <c r="AB1707" i="34"/>
  <c r="AC1707" i="34"/>
  <c r="AD1707" i="34"/>
  <c r="P1708" i="34"/>
  <c r="T1708" i="34"/>
  <c r="U1708" i="34"/>
  <c r="V1708" i="34"/>
  <c r="W1708" i="34"/>
  <c r="Y1708" i="34"/>
  <c r="AB1708" i="34"/>
  <c r="AC1708" i="34"/>
  <c r="AD1708" i="34"/>
  <c r="P1709" i="34"/>
  <c r="T1709" i="34"/>
  <c r="U1709" i="34"/>
  <c r="V1709" i="34"/>
  <c r="W1709" i="34"/>
  <c r="Y1709" i="34"/>
  <c r="AB1709" i="34"/>
  <c r="AC1709" i="34"/>
  <c r="AD1709" i="34"/>
  <c r="P1710" i="34"/>
  <c r="T1710" i="34"/>
  <c r="U1710" i="34"/>
  <c r="V1710" i="34"/>
  <c r="W1710" i="34"/>
  <c r="Y1710" i="34"/>
  <c r="AB1710" i="34"/>
  <c r="AC1710" i="34"/>
  <c r="AD1710" i="34"/>
  <c r="P1711" i="34"/>
  <c r="T1711" i="34"/>
  <c r="U1711" i="34"/>
  <c r="V1711" i="34"/>
  <c r="W1711" i="34"/>
  <c r="Y1711" i="34"/>
  <c r="AB1711" i="34"/>
  <c r="AC1711" i="34"/>
  <c r="AD1711" i="34"/>
  <c r="P1712" i="34"/>
  <c r="T1712" i="34"/>
  <c r="U1712" i="34"/>
  <c r="V1712" i="34"/>
  <c r="W1712" i="34"/>
  <c r="Y1712" i="34"/>
  <c r="AB1712" i="34"/>
  <c r="AC1712" i="34"/>
  <c r="AD1712" i="34"/>
  <c r="P1713" i="34"/>
  <c r="T1713" i="34"/>
  <c r="U1713" i="34"/>
  <c r="V1713" i="34"/>
  <c r="W1713" i="34"/>
  <c r="Y1713" i="34"/>
  <c r="AB1713" i="34"/>
  <c r="AC1713" i="34"/>
  <c r="AD1713" i="34"/>
  <c r="P1714" i="34"/>
  <c r="T1714" i="34"/>
  <c r="U1714" i="34"/>
  <c r="V1714" i="34"/>
  <c r="W1714" i="34"/>
  <c r="Y1714" i="34"/>
  <c r="AB1714" i="34"/>
  <c r="AC1714" i="34"/>
  <c r="AD1714" i="34"/>
  <c r="P1715" i="34"/>
  <c r="T1715" i="34"/>
  <c r="U1715" i="34"/>
  <c r="V1715" i="34"/>
  <c r="W1715" i="34"/>
  <c r="Y1715" i="34"/>
  <c r="AB1715" i="34"/>
  <c r="AC1715" i="34"/>
  <c r="AD1715" i="34"/>
  <c r="P1716" i="34"/>
  <c r="T1716" i="34"/>
  <c r="U1716" i="34"/>
  <c r="V1716" i="34"/>
  <c r="W1716" i="34"/>
  <c r="Y1716" i="34"/>
  <c r="AB1716" i="34"/>
  <c r="AC1716" i="34"/>
  <c r="AD1716" i="34"/>
  <c r="P1717" i="34"/>
  <c r="T1717" i="34"/>
  <c r="U1717" i="34"/>
  <c r="V1717" i="34"/>
  <c r="W1717" i="34"/>
  <c r="Y1717" i="34"/>
  <c r="AB1717" i="34"/>
  <c r="AC1717" i="34"/>
  <c r="AD1717" i="34"/>
  <c r="P1718" i="34"/>
  <c r="T1718" i="34"/>
  <c r="U1718" i="34"/>
  <c r="V1718" i="34"/>
  <c r="W1718" i="34"/>
  <c r="Y1718" i="34"/>
  <c r="AB1718" i="34"/>
  <c r="AC1718" i="34"/>
  <c r="AD1718" i="34"/>
  <c r="P1719" i="34"/>
  <c r="T1719" i="34"/>
  <c r="U1719" i="34"/>
  <c r="V1719" i="34"/>
  <c r="W1719" i="34"/>
  <c r="Y1719" i="34"/>
  <c r="AB1719" i="34"/>
  <c r="AC1719" i="34"/>
  <c r="AD1719" i="34"/>
  <c r="P1720" i="34"/>
  <c r="T1720" i="34"/>
  <c r="U1720" i="34"/>
  <c r="V1720" i="34"/>
  <c r="W1720" i="34"/>
  <c r="Y1720" i="34"/>
  <c r="AB1720" i="34"/>
  <c r="AC1720" i="34"/>
  <c r="AD1720" i="34"/>
  <c r="P1721" i="34"/>
  <c r="T1721" i="34"/>
  <c r="U1721" i="34"/>
  <c r="V1721" i="34"/>
  <c r="W1721" i="34"/>
  <c r="Y1721" i="34"/>
  <c r="AB1721" i="34"/>
  <c r="AC1721" i="34"/>
  <c r="AD1721" i="34"/>
  <c r="P1722" i="34"/>
  <c r="T1722" i="34"/>
  <c r="U1722" i="34"/>
  <c r="V1722" i="34"/>
  <c r="W1722" i="34"/>
  <c r="Y1722" i="34"/>
  <c r="AB1722" i="34"/>
  <c r="AC1722" i="34"/>
  <c r="AD1722" i="34"/>
  <c r="P1723" i="34"/>
  <c r="T1723" i="34"/>
  <c r="U1723" i="34"/>
  <c r="V1723" i="34"/>
  <c r="W1723" i="34"/>
  <c r="Y1723" i="34"/>
  <c r="AB1723" i="34"/>
  <c r="AC1723" i="34"/>
  <c r="AD1723" i="34"/>
  <c r="P1724" i="34"/>
  <c r="T1724" i="34"/>
  <c r="U1724" i="34"/>
  <c r="V1724" i="34"/>
  <c r="W1724" i="34"/>
  <c r="Y1724" i="34"/>
  <c r="AB1724" i="34"/>
  <c r="AC1724" i="34"/>
  <c r="AD1724" i="34"/>
  <c r="P1725" i="34"/>
  <c r="T1725" i="34"/>
  <c r="U1725" i="34"/>
  <c r="V1725" i="34"/>
  <c r="W1725" i="34"/>
  <c r="Y1725" i="34"/>
  <c r="AB1725" i="34"/>
  <c r="AC1725" i="34"/>
  <c r="AD1725" i="34"/>
  <c r="P1726" i="34"/>
  <c r="T1726" i="34"/>
  <c r="U1726" i="34"/>
  <c r="V1726" i="34"/>
  <c r="W1726" i="34"/>
  <c r="Y1726" i="34"/>
  <c r="AB1726" i="34"/>
  <c r="AC1726" i="34"/>
  <c r="AD1726" i="34"/>
  <c r="P1727" i="34"/>
  <c r="T1727" i="34"/>
  <c r="U1727" i="34"/>
  <c r="V1727" i="34"/>
  <c r="W1727" i="34"/>
  <c r="Y1727" i="34"/>
  <c r="AB1727" i="34"/>
  <c r="AC1727" i="34"/>
  <c r="AD1727" i="34"/>
  <c r="P1728" i="34"/>
  <c r="T1728" i="34"/>
  <c r="U1728" i="34"/>
  <c r="V1728" i="34"/>
  <c r="W1728" i="34"/>
  <c r="Y1728" i="34"/>
  <c r="AB1728" i="34"/>
  <c r="AC1728" i="34"/>
  <c r="AD1728" i="34"/>
  <c r="P1729" i="34"/>
  <c r="T1729" i="34"/>
  <c r="U1729" i="34"/>
  <c r="V1729" i="34"/>
  <c r="W1729" i="34"/>
  <c r="Y1729" i="34"/>
  <c r="AB1729" i="34"/>
  <c r="AC1729" i="34"/>
  <c r="AD1729" i="34"/>
  <c r="P1730" i="34"/>
  <c r="T1730" i="34"/>
  <c r="U1730" i="34"/>
  <c r="V1730" i="34"/>
  <c r="W1730" i="34"/>
  <c r="Y1730" i="34"/>
  <c r="AB1730" i="34"/>
  <c r="AC1730" i="34"/>
  <c r="AD1730" i="34"/>
  <c r="P1731" i="34"/>
  <c r="T1731" i="34"/>
  <c r="U1731" i="34"/>
  <c r="V1731" i="34"/>
  <c r="W1731" i="34"/>
  <c r="Y1731" i="34"/>
  <c r="AB1731" i="34"/>
  <c r="AC1731" i="34"/>
  <c r="AD1731" i="34"/>
  <c r="P1732" i="34"/>
  <c r="T1732" i="34"/>
  <c r="U1732" i="34"/>
  <c r="V1732" i="34"/>
  <c r="W1732" i="34"/>
  <c r="Y1732" i="34"/>
  <c r="AB1732" i="34"/>
  <c r="AC1732" i="34"/>
  <c r="AD1732" i="34"/>
  <c r="P1733" i="34"/>
  <c r="T1733" i="34"/>
  <c r="U1733" i="34"/>
  <c r="V1733" i="34"/>
  <c r="W1733" i="34"/>
  <c r="Y1733" i="34"/>
  <c r="AB1733" i="34"/>
  <c r="AC1733" i="34"/>
  <c r="AD1733" i="34"/>
  <c r="P1734" i="34"/>
  <c r="T1734" i="34"/>
  <c r="U1734" i="34"/>
  <c r="V1734" i="34"/>
  <c r="W1734" i="34"/>
  <c r="Y1734" i="34"/>
  <c r="AB1734" i="34"/>
  <c r="AC1734" i="34"/>
  <c r="AD1734" i="34"/>
  <c r="P1735" i="34"/>
  <c r="T1735" i="34"/>
  <c r="U1735" i="34"/>
  <c r="V1735" i="34"/>
  <c r="W1735" i="34"/>
  <c r="Y1735" i="34"/>
  <c r="AB1735" i="34"/>
  <c r="AC1735" i="34"/>
  <c r="AD1735" i="34"/>
  <c r="P1736" i="34"/>
  <c r="T1736" i="34"/>
  <c r="U1736" i="34"/>
  <c r="V1736" i="34"/>
  <c r="W1736" i="34"/>
  <c r="Y1736" i="34"/>
  <c r="AB1736" i="34"/>
  <c r="AC1736" i="34"/>
  <c r="AD1736" i="34"/>
  <c r="P1737" i="34"/>
  <c r="T1737" i="34"/>
  <c r="U1737" i="34"/>
  <c r="V1737" i="34"/>
  <c r="W1737" i="34"/>
  <c r="Y1737" i="34"/>
  <c r="AB1737" i="34"/>
  <c r="AC1737" i="34"/>
  <c r="AD1737" i="34"/>
  <c r="P1738" i="34"/>
  <c r="T1738" i="34"/>
  <c r="U1738" i="34"/>
  <c r="V1738" i="34"/>
  <c r="W1738" i="34"/>
  <c r="Y1738" i="34"/>
  <c r="AB1738" i="34"/>
  <c r="AC1738" i="34"/>
  <c r="AD1738" i="34"/>
  <c r="P1739" i="34"/>
  <c r="T1739" i="34"/>
  <c r="U1739" i="34"/>
  <c r="V1739" i="34"/>
  <c r="W1739" i="34"/>
  <c r="Y1739" i="34"/>
  <c r="AB1739" i="34"/>
  <c r="AC1739" i="34"/>
  <c r="AD1739" i="34"/>
  <c r="P1740" i="34"/>
  <c r="T1740" i="34"/>
  <c r="U1740" i="34"/>
  <c r="V1740" i="34"/>
  <c r="W1740" i="34"/>
  <c r="Y1740" i="34"/>
  <c r="AB1740" i="34"/>
  <c r="AC1740" i="34"/>
  <c r="AD1740" i="34"/>
  <c r="P1741" i="34"/>
  <c r="T1741" i="34"/>
  <c r="U1741" i="34"/>
  <c r="V1741" i="34"/>
  <c r="W1741" i="34"/>
  <c r="Y1741" i="34"/>
  <c r="AB1741" i="34"/>
  <c r="AC1741" i="34"/>
  <c r="AD1741" i="34"/>
  <c r="P1742" i="34"/>
  <c r="T1742" i="34"/>
  <c r="U1742" i="34"/>
  <c r="V1742" i="34"/>
  <c r="W1742" i="34"/>
  <c r="Y1742" i="34"/>
  <c r="AB1742" i="34"/>
  <c r="AC1742" i="34"/>
  <c r="AD1742" i="34"/>
  <c r="P1743" i="34"/>
  <c r="T1743" i="34"/>
  <c r="U1743" i="34"/>
  <c r="V1743" i="34"/>
  <c r="W1743" i="34"/>
  <c r="Y1743" i="34"/>
  <c r="AB1743" i="34"/>
  <c r="AC1743" i="34"/>
  <c r="AD1743" i="34"/>
  <c r="P1744" i="34"/>
  <c r="T1744" i="34"/>
  <c r="U1744" i="34"/>
  <c r="V1744" i="34"/>
  <c r="W1744" i="34"/>
  <c r="Y1744" i="34"/>
  <c r="AB1744" i="34"/>
  <c r="AC1744" i="34"/>
  <c r="AD1744" i="34"/>
  <c r="P1745" i="34"/>
  <c r="T1745" i="34"/>
  <c r="U1745" i="34"/>
  <c r="V1745" i="34"/>
  <c r="W1745" i="34"/>
  <c r="Y1745" i="34"/>
  <c r="AB1745" i="34"/>
  <c r="AC1745" i="34"/>
  <c r="AD1745" i="34"/>
  <c r="P1746" i="34"/>
  <c r="T1746" i="34"/>
  <c r="U1746" i="34"/>
  <c r="V1746" i="34"/>
  <c r="W1746" i="34"/>
  <c r="Y1746" i="34"/>
  <c r="AB1746" i="34"/>
  <c r="AC1746" i="34"/>
  <c r="AD1746" i="34"/>
  <c r="P1747" i="34"/>
  <c r="T1747" i="34"/>
  <c r="U1747" i="34"/>
  <c r="V1747" i="34"/>
  <c r="W1747" i="34"/>
  <c r="Y1747" i="34"/>
  <c r="AB1747" i="34"/>
  <c r="AC1747" i="34"/>
  <c r="AD1747" i="34"/>
  <c r="P1748" i="34"/>
  <c r="T1748" i="34"/>
  <c r="U1748" i="34"/>
  <c r="V1748" i="34"/>
  <c r="W1748" i="34"/>
  <c r="Y1748" i="34"/>
  <c r="AB1748" i="34"/>
  <c r="AC1748" i="34"/>
  <c r="AD1748" i="34"/>
  <c r="P1749" i="34"/>
  <c r="T1749" i="34"/>
  <c r="U1749" i="34"/>
  <c r="V1749" i="34"/>
  <c r="W1749" i="34"/>
  <c r="Y1749" i="34"/>
  <c r="AB1749" i="34"/>
  <c r="AC1749" i="34"/>
  <c r="AD1749" i="34"/>
  <c r="P1750" i="34"/>
  <c r="T1750" i="34"/>
  <c r="U1750" i="34"/>
  <c r="V1750" i="34"/>
  <c r="W1750" i="34"/>
  <c r="Y1750" i="34"/>
  <c r="AB1750" i="34"/>
  <c r="AC1750" i="34"/>
  <c r="AD1750" i="34"/>
  <c r="P1751" i="34"/>
  <c r="T1751" i="34"/>
  <c r="U1751" i="34"/>
  <c r="V1751" i="34"/>
  <c r="W1751" i="34"/>
  <c r="Y1751" i="34"/>
  <c r="AB1751" i="34"/>
  <c r="AC1751" i="34"/>
  <c r="AD1751" i="34"/>
  <c r="P1752" i="34"/>
  <c r="T1752" i="34"/>
  <c r="U1752" i="34"/>
  <c r="V1752" i="34"/>
  <c r="W1752" i="34"/>
  <c r="Y1752" i="34"/>
  <c r="AB1752" i="34"/>
  <c r="AC1752" i="34"/>
  <c r="AD1752" i="34"/>
  <c r="P1753" i="34"/>
  <c r="T1753" i="34"/>
  <c r="U1753" i="34"/>
  <c r="V1753" i="34"/>
  <c r="W1753" i="34"/>
  <c r="Y1753" i="34"/>
  <c r="AB1753" i="34"/>
  <c r="AC1753" i="34"/>
  <c r="AD1753" i="34"/>
  <c r="P1754" i="34"/>
  <c r="T1754" i="34"/>
  <c r="U1754" i="34"/>
  <c r="V1754" i="34"/>
  <c r="W1754" i="34"/>
  <c r="Y1754" i="34"/>
  <c r="AB1754" i="34"/>
  <c r="AC1754" i="34"/>
  <c r="AD1754" i="34"/>
  <c r="P1755" i="34"/>
  <c r="T1755" i="34"/>
  <c r="U1755" i="34"/>
  <c r="V1755" i="34"/>
  <c r="W1755" i="34"/>
  <c r="Y1755" i="34"/>
  <c r="AB1755" i="34"/>
  <c r="AC1755" i="34"/>
  <c r="AD1755" i="34"/>
  <c r="P1756" i="34"/>
  <c r="T1756" i="34"/>
  <c r="U1756" i="34"/>
  <c r="V1756" i="34"/>
  <c r="W1756" i="34"/>
  <c r="Y1756" i="34"/>
  <c r="AB1756" i="34"/>
  <c r="AC1756" i="34"/>
  <c r="AD1756" i="34"/>
  <c r="P1757" i="34"/>
  <c r="T1757" i="34"/>
  <c r="U1757" i="34"/>
  <c r="V1757" i="34"/>
  <c r="W1757" i="34"/>
  <c r="Y1757" i="34"/>
  <c r="AB1757" i="34"/>
  <c r="AC1757" i="34"/>
  <c r="AD1757" i="34"/>
  <c r="P1758" i="34"/>
  <c r="T1758" i="34"/>
  <c r="U1758" i="34"/>
  <c r="V1758" i="34"/>
  <c r="W1758" i="34"/>
  <c r="Y1758" i="34"/>
  <c r="AB1758" i="34"/>
  <c r="AC1758" i="34"/>
  <c r="AD1758" i="34"/>
  <c r="P1759" i="34"/>
  <c r="T1759" i="34"/>
  <c r="U1759" i="34"/>
  <c r="V1759" i="34"/>
  <c r="W1759" i="34"/>
  <c r="Y1759" i="34"/>
  <c r="AB1759" i="34"/>
  <c r="AC1759" i="34"/>
  <c r="AD1759" i="34"/>
  <c r="P1760" i="34"/>
  <c r="T1760" i="34"/>
  <c r="U1760" i="34"/>
  <c r="V1760" i="34"/>
  <c r="W1760" i="34"/>
  <c r="Y1760" i="34"/>
  <c r="AB1760" i="34"/>
  <c r="AC1760" i="34"/>
  <c r="AD1760" i="34"/>
  <c r="P1761" i="34"/>
  <c r="T1761" i="34"/>
  <c r="U1761" i="34"/>
  <c r="V1761" i="34"/>
  <c r="W1761" i="34"/>
  <c r="Y1761" i="34"/>
  <c r="AB1761" i="34"/>
  <c r="AC1761" i="34"/>
  <c r="AD1761" i="34"/>
  <c r="P1762" i="34"/>
  <c r="T1762" i="34"/>
  <c r="U1762" i="34"/>
  <c r="V1762" i="34"/>
  <c r="W1762" i="34"/>
  <c r="Y1762" i="34"/>
  <c r="AB1762" i="34"/>
  <c r="AC1762" i="34"/>
  <c r="AD1762" i="34"/>
  <c r="P1763" i="34"/>
  <c r="T1763" i="34"/>
  <c r="U1763" i="34"/>
  <c r="V1763" i="34"/>
  <c r="W1763" i="34"/>
  <c r="Y1763" i="34"/>
  <c r="AB1763" i="34"/>
  <c r="AC1763" i="34"/>
  <c r="AD1763" i="34"/>
  <c r="P1764" i="34"/>
  <c r="T1764" i="34"/>
  <c r="U1764" i="34"/>
  <c r="V1764" i="34"/>
  <c r="W1764" i="34"/>
  <c r="Y1764" i="34"/>
  <c r="AB1764" i="34"/>
  <c r="AC1764" i="34"/>
  <c r="AD1764" i="34"/>
  <c r="P1765" i="34"/>
  <c r="T1765" i="34"/>
  <c r="U1765" i="34"/>
  <c r="V1765" i="34"/>
  <c r="W1765" i="34"/>
  <c r="Y1765" i="34"/>
  <c r="AB1765" i="34"/>
  <c r="AC1765" i="34"/>
  <c r="AD1765" i="34"/>
  <c r="P1766" i="34"/>
  <c r="T1766" i="34"/>
  <c r="U1766" i="34"/>
  <c r="V1766" i="34"/>
  <c r="W1766" i="34"/>
  <c r="Y1766" i="34"/>
  <c r="AB1766" i="34"/>
  <c r="AC1766" i="34"/>
  <c r="AD1766" i="34"/>
  <c r="P1767" i="34"/>
  <c r="T1767" i="34"/>
  <c r="U1767" i="34"/>
  <c r="V1767" i="34"/>
  <c r="W1767" i="34"/>
  <c r="Y1767" i="34"/>
  <c r="AB1767" i="34"/>
  <c r="AC1767" i="34"/>
  <c r="AD1767" i="34"/>
  <c r="P1768" i="34"/>
  <c r="T1768" i="34"/>
  <c r="U1768" i="34"/>
  <c r="V1768" i="34"/>
  <c r="W1768" i="34"/>
  <c r="Y1768" i="34"/>
  <c r="AB1768" i="34"/>
  <c r="AC1768" i="34"/>
  <c r="AD1768" i="34"/>
  <c r="P1769" i="34"/>
  <c r="T1769" i="34"/>
  <c r="U1769" i="34"/>
  <c r="V1769" i="34"/>
  <c r="W1769" i="34"/>
  <c r="Y1769" i="34"/>
  <c r="AB1769" i="34"/>
  <c r="AC1769" i="34"/>
  <c r="AD1769" i="34"/>
  <c r="P1770" i="34"/>
  <c r="T1770" i="34"/>
  <c r="U1770" i="34"/>
  <c r="V1770" i="34"/>
  <c r="W1770" i="34"/>
  <c r="Y1770" i="34"/>
  <c r="AB1770" i="34"/>
  <c r="AC1770" i="34"/>
  <c r="AD1770" i="34"/>
  <c r="P1771" i="34"/>
  <c r="T1771" i="34"/>
  <c r="U1771" i="34"/>
  <c r="V1771" i="34"/>
  <c r="W1771" i="34"/>
  <c r="Y1771" i="34"/>
  <c r="AB1771" i="34"/>
  <c r="AC1771" i="34"/>
  <c r="AD1771" i="34"/>
  <c r="P1772" i="34"/>
  <c r="T1772" i="34"/>
  <c r="U1772" i="34"/>
  <c r="V1772" i="34"/>
  <c r="W1772" i="34"/>
  <c r="Y1772" i="34"/>
  <c r="AB1772" i="34"/>
  <c r="AC1772" i="34"/>
  <c r="AD1772" i="34"/>
  <c r="P1773" i="34"/>
  <c r="T1773" i="34"/>
  <c r="U1773" i="34"/>
  <c r="V1773" i="34"/>
  <c r="W1773" i="34"/>
  <c r="Y1773" i="34"/>
  <c r="AB1773" i="34"/>
  <c r="AC1773" i="34"/>
  <c r="AD1773" i="34"/>
  <c r="P1774" i="34"/>
  <c r="T1774" i="34"/>
  <c r="U1774" i="34"/>
  <c r="V1774" i="34"/>
  <c r="W1774" i="34"/>
  <c r="Y1774" i="34"/>
  <c r="AB1774" i="34"/>
  <c r="AC1774" i="34"/>
  <c r="AD1774" i="34"/>
  <c r="P1775" i="34"/>
  <c r="T1775" i="34"/>
  <c r="U1775" i="34"/>
  <c r="V1775" i="34"/>
  <c r="W1775" i="34"/>
  <c r="Y1775" i="34"/>
  <c r="AB1775" i="34"/>
  <c r="AC1775" i="34"/>
  <c r="AD1775" i="34"/>
  <c r="P1776" i="34"/>
  <c r="T1776" i="34"/>
  <c r="U1776" i="34"/>
  <c r="V1776" i="34"/>
  <c r="W1776" i="34"/>
  <c r="Y1776" i="34"/>
  <c r="AB1776" i="34"/>
  <c r="AC1776" i="34"/>
  <c r="AD1776" i="34"/>
  <c r="P1777" i="34"/>
  <c r="T1777" i="34"/>
  <c r="U1777" i="34"/>
  <c r="V1777" i="34"/>
  <c r="W1777" i="34"/>
  <c r="Y1777" i="34"/>
  <c r="AB1777" i="34"/>
  <c r="AC1777" i="34"/>
  <c r="AD1777" i="34"/>
  <c r="P1778" i="34"/>
  <c r="T1778" i="34"/>
  <c r="U1778" i="34"/>
  <c r="V1778" i="34"/>
  <c r="W1778" i="34"/>
  <c r="Y1778" i="34"/>
  <c r="AB1778" i="34"/>
  <c r="AC1778" i="34"/>
  <c r="AD1778" i="34"/>
  <c r="P1779" i="34"/>
  <c r="T1779" i="34"/>
  <c r="U1779" i="34"/>
  <c r="V1779" i="34"/>
  <c r="W1779" i="34"/>
  <c r="Y1779" i="34"/>
  <c r="AB1779" i="34"/>
  <c r="AC1779" i="34"/>
  <c r="AD1779" i="34"/>
  <c r="P1780" i="34"/>
  <c r="T1780" i="34"/>
  <c r="U1780" i="34"/>
  <c r="V1780" i="34"/>
  <c r="W1780" i="34"/>
  <c r="Y1780" i="34"/>
  <c r="AB1780" i="34"/>
  <c r="AC1780" i="34"/>
  <c r="AD1780" i="34"/>
  <c r="P1781" i="34"/>
  <c r="T1781" i="34"/>
  <c r="U1781" i="34"/>
  <c r="V1781" i="34"/>
  <c r="W1781" i="34"/>
  <c r="Y1781" i="34"/>
  <c r="AB1781" i="34"/>
  <c r="AC1781" i="34"/>
  <c r="AD1781" i="34"/>
  <c r="P1782" i="34"/>
  <c r="T1782" i="34"/>
  <c r="U1782" i="34"/>
  <c r="V1782" i="34"/>
  <c r="W1782" i="34"/>
  <c r="Y1782" i="34"/>
  <c r="AB1782" i="34"/>
  <c r="AC1782" i="34"/>
  <c r="AD1782" i="34"/>
  <c r="P1783" i="34"/>
  <c r="T1783" i="34"/>
  <c r="U1783" i="34"/>
  <c r="V1783" i="34"/>
  <c r="W1783" i="34"/>
  <c r="Y1783" i="34"/>
  <c r="AB1783" i="34"/>
  <c r="AC1783" i="34"/>
  <c r="AD1783" i="34"/>
  <c r="P1784" i="34"/>
  <c r="T1784" i="34"/>
  <c r="U1784" i="34"/>
  <c r="V1784" i="34"/>
  <c r="W1784" i="34"/>
  <c r="Y1784" i="34"/>
  <c r="AB1784" i="34"/>
  <c r="AC1784" i="34"/>
  <c r="AD1784" i="34"/>
  <c r="P1785" i="34"/>
  <c r="T1785" i="34"/>
  <c r="U1785" i="34"/>
  <c r="V1785" i="34"/>
  <c r="W1785" i="34"/>
  <c r="Y1785" i="34"/>
  <c r="AB1785" i="34"/>
  <c r="AC1785" i="34"/>
  <c r="AD1785" i="34"/>
  <c r="P1786" i="34"/>
  <c r="T1786" i="34"/>
  <c r="U1786" i="34"/>
  <c r="V1786" i="34"/>
  <c r="W1786" i="34"/>
  <c r="Y1786" i="34"/>
  <c r="AB1786" i="34"/>
  <c r="AC1786" i="34"/>
  <c r="AD1786" i="34"/>
  <c r="P1787" i="34"/>
  <c r="T1787" i="34"/>
  <c r="U1787" i="34"/>
  <c r="V1787" i="34"/>
  <c r="W1787" i="34"/>
  <c r="Y1787" i="34"/>
  <c r="AB1787" i="34"/>
  <c r="AC1787" i="34"/>
  <c r="AD1787" i="34"/>
  <c r="P1788" i="34"/>
  <c r="T1788" i="34"/>
  <c r="U1788" i="34"/>
  <c r="V1788" i="34"/>
  <c r="W1788" i="34"/>
  <c r="Y1788" i="34"/>
  <c r="AB1788" i="34"/>
  <c r="AC1788" i="34"/>
  <c r="AD1788" i="34"/>
  <c r="P1789" i="34"/>
  <c r="T1789" i="34"/>
  <c r="U1789" i="34"/>
  <c r="V1789" i="34"/>
  <c r="W1789" i="34"/>
  <c r="Y1789" i="34"/>
  <c r="AB1789" i="34"/>
  <c r="AC1789" i="34"/>
  <c r="AD1789" i="34"/>
  <c r="P1790" i="34"/>
  <c r="T1790" i="34"/>
  <c r="U1790" i="34"/>
  <c r="V1790" i="34"/>
  <c r="W1790" i="34"/>
  <c r="Y1790" i="34"/>
  <c r="AB1790" i="34"/>
  <c r="AC1790" i="34"/>
  <c r="AD1790" i="34"/>
  <c r="P1791" i="34"/>
  <c r="T1791" i="34"/>
  <c r="U1791" i="34"/>
  <c r="V1791" i="34"/>
  <c r="W1791" i="34"/>
  <c r="Y1791" i="34"/>
  <c r="AB1791" i="34"/>
  <c r="AC1791" i="34"/>
  <c r="AD1791" i="34"/>
  <c r="P1792" i="34"/>
  <c r="T1792" i="34"/>
  <c r="U1792" i="34"/>
  <c r="V1792" i="34"/>
  <c r="W1792" i="34"/>
  <c r="Y1792" i="34"/>
  <c r="AB1792" i="34"/>
  <c r="AC1792" i="34"/>
  <c r="AD1792" i="34"/>
  <c r="P1793" i="34"/>
  <c r="T1793" i="34"/>
  <c r="U1793" i="34"/>
  <c r="V1793" i="34"/>
  <c r="W1793" i="34"/>
  <c r="Y1793" i="34"/>
  <c r="AB1793" i="34"/>
  <c r="AC1793" i="34"/>
  <c r="AD1793" i="34"/>
  <c r="P1794" i="34"/>
  <c r="T1794" i="34"/>
  <c r="U1794" i="34"/>
  <c r="V1794" i="34"/>
  <c r="W1794" i="34"/>
  <c r="Y1794" i="34"/>
  <c r="AB1794" i="34"/>
  <c r="AC1794" i="34"/>
  <c r="AD1794" i="34"/>
  <c r="P1795" i="34"/>
  <c r="T1795" i="34"/>
  <c r="U1795" i="34"/>
  <c r="V1795" i="34"/>
  <c r="W1795" i="34"/>
  <c r="Y1795" i="34"/>
  <c r="AB1795" i="34"/>
  <c r="AC1795" i="34"/>
  <c r="AD1795" i="34"/>
  <c r="P1796" i="34"/>
  <c r="T1796" i="34"/>
  <c r="U1796" i="34"/>
  <c r="V1796" i="34"/>
  <c r="W1796" i="34"/>
  <c r="Y1796" i="34"/>
  <c r="AB1796" i="34"/>
  <c r="AC1796" i="34"/>
  <c r="AD1796" i="34"/>
  <c r="P1797" i="34"/>
  <c r="T1797" i="34"/>
  <c r="U1797" i="34"/>
  <c r="V1797" i="34"/>
  <c r="W1797" i="34"/>
  <c r="Y1797" i="34"/>
  <c r="AB1797" i="34"/>
  <c r="AC1797" i="34"/>
  <c r="AD1797" i="34"/>
  <c r="P1798" i="34"/>
  <c r="T1798" i="34"/>
  <c r="U1798" i="34"/>
  <c r="V1798" i="34"/>
  <c r="W1798" i="34"/>
  <c r="Y1798" i="34"/>
  <c r="AB1798" i="34"/>
  <c r="AC1798" i="34"/>
  <c r="AD1798" i="34"/>
  <c r="P1799" i="34"/>
  <c r="T1799" i="34"/>
  <c r="U1799" i="34"/>
  <c r="V1799" i="34"/>
  <c r="W1799" i="34"/>
  <c r="Y1799" i="34"/>
  <c r="AB1799" i="34"/>
  <c r="AC1799" i="34"/>
  <c r="AD1799" i="34"/>
  <c r="P1800" i="34"/>
  <c r="T1800" i="34"/>
  <c r="U1800" i="34"/>
  <c r="V1800" i="34"/>
  <c r="W1800" i="34"/>
  <c r="Y1800" i="34"/>
  <c r="AB1800" i="34"/>
  <c r="AC1800" i="34"/>
  <c r="AD1800" i="34"/>
  <c r="P1801" i="34"/>
  <c r="T1801" i="34"/>
  <c r="U1801" i="34"/>
  <c r="V1801" i="34"/>
  <c r="W1801" i="34"/>
  <c r="Y1801" i="34"/>
  <c r="AB1801" i="34"/>
  <c r="AC1801" i="34"/>
  <c r="AD1801" i="34"/>
  <c r="P1802" i="34"/>
  <c r="T1802" i="34"/>
  <c r="U1802" i="34"/>
  <c r="V1802" i="34"/>
  <c r="W1802" i="34"/>
  <c r="Y1802" i="34"/>
  <c r="AB1802" i="34"/>
  <c r="AC1802" i="34"/>
  <c r="AD1802" i="34"/>
  <c r="P1803" i="34"/>
  <c r="T1803" i="34"/>
  <c r="U1803" i="34"/>
  <c r="V1803" i="34"/>
  <c r="W1803" i="34"/>
  <c r="Y1803" i="34"/>
  <c r="AB1803" i="34"/>
  <c r="AC1803" i="34"/>
  <c r="AD1803" i="34"/>
  <c r="P1804" i="34"/>
  <c r="T1804" i="34"/>
  <c r="U1804" i="34"/>
  <c r="V1804" i="34"/>
  <c r="W1804" i="34"/>
  <c r="Y1804" i="34"/>
  <c r="AB1804" i="34"/>
  <c r="AC1804" i="34"/>
  <c r="AD1804" i="34"/>
  <c r="P1805" i="34"/>
  <c r="T1805" i="34"/>
  <c r="U1805" i="34"/>
  <c r="V1805" i="34"/>
  <c r="W1805" i="34"/>
  <c r="Y1805" i="34"/>
  <c r="AB1805" i="34"/>
  <c r="AC1805" i="34"/>
  <c r="AD1805" i="34"/>
  <c r="P1806" i="34"/>
  <c r="T1806" i="34"/>
  <c r="U1806" i="34"/>
  <c r="V1806" i="34"/>
  <c r="W1806" i="34"/>
  <c r="Y1806" i="34"/>
  <c r="AB1806" i="34"/>
  <c r="AC1806" i="34"/>
  <c r="AD1806" i="34"/>
  <c r="P1807" i="34"/>
  <c r="T1807" i="34"/>
  <c r="U1807" i="34"/>
  <c r="V1807" i="34"/>
  <c r="W1807" i="34"/>
  <c r="Y1807" i="34"/>
  <c r="AB1807" i="34"/>
  <c r="AC1807" i="34"/>
  <c r="AD1807" i="34"/>
  <c r="P1808" i="34"/>
  <c r="T1808" i="34"/>
  <c r="U1808" i="34"/>
  <c r="V1808" i="34"/>
  <c r="W1808" i="34"/>
  <c r="Y1808" i="34"/>
  <c r="AB1808" i="34"/>
  <c r="AC1808" i="34"/>
  <c r="AD1808" i="34"/>
  <c r="P1817" i="34"/>
  <c r="T1817" i="34"/>
  <c r="U1817" i="34"/>
  <c r="V1817" i="34"/>
  <c r="W1817" i="34"/>
  <c r="Y1817" i="34"/>
  <c r="AB1817" i="34"/>
  <c r="AC1817" i="34"/>
  <c r="AD1817" i="34"/>
  <c r="P1818" i="34"/>
  <c r="T1818" i="34"/>
  <c r="U1818" i="34"/>
  <c r="V1818" i="34"/>
  <c r="W1818" i="34"/>
  <c r="Y1818" i="34"/>
  <c r="AB1818" i="34"/>
  <c r="AC1818" i="34"/>
  <c r="AD1818" i="34"/>
  <c r="P1819" i="34"/>
  <c r="T1819" i="34"/>
  <c r="U1819" i="34"/>
  <c r="V1819" i="34"/>
  <c r="W1819" i="34"/>
  <c r="Y1819" i="34"/>
  <c r="AB1819" i="34"/>
  <c r="AC1819" i="34"/>
  <c r="AD1819" i="34"/>
  <c r="P1820" i="34"/>
  <c r="T1820" i="34"/>
  <c r="U1820" i="34"/>
  <c r="V1820" i="34"/>
  <c r="W1820" i="34"/>
  <c r="Y1820" i="34"/>
  <c r="AB1820" i="34"/>
  <c r="AC1820" i="34"/>
  <c r="AD1820" i="34"/>
  <c r="P1821" i="34"/>
  <c r="T1821" i="34"/>
  <c r="U1821" i="34"/>
  <c r="V1821" i="34"/>
  <c r="W1821" i="34"/>
  <c r="Y1821" i="34"/>
  <c r="AB1821" i="34"/>
  <c r="AC1821" i="34"/>
  <c r="AD1821" i="34"/>
  <c r="P1822" i="34"/>
  <c r="T1822" i="34"/>
  <c r="U1822" i="34"/>
  <c r="V1822" i="34"/>
  <c r="W1822" i="34"/>
  <c r="Y1822" i="34"/>
  <c r="AB1822" i="34"/>
  <c r="AC1822" i="34"/>
  <c r="AD1822" i="34"/>
  <c r="P1823" i="34"/>
  <c r="T1823" i="34"/>
  <c r="U1823" i="34"/>
  <c r="V1823" i="34"/>
  <c r="W1823" i="34"/>
  <c r="Y1823" i="34"/>
  <c r="AB1823" i="34"/>
  <c r="AC1823" i="34"/>
  <c r="AD1823" i="34"/>
  <c r="P1824" i="34"/>
  <c r="T1824" i="34"/>
  <c r="U1824" i="34"/>
  <c r="V1824" i="34"/>
  <c r="W1824" i="34"/>
  <c r="Y1824" i="34"/>
  <c r="AB1824" i="34"/>
  <c r="AC1824" i="34"/>
  <c r="AD1824" i="34"/>
  <c r="P1825" i="34"/>
  <c r="T1825" i="34"/>
  <c r="U1825" i="34"/>
  <c r="V1825" i="34"/>
  <c r="W1825" i="34"/>
  <c r="Y1825" i="34"/>
  <c r="AB1825" i="34"/>
  <c r="AC1825" i="34"/>
  <c r="AD1825" i="34"/>
  <c r="P1826" i="34"/>
  <c r="T1826" i="34"/>
  <c r="U1826" i="34"/>
  <c r="V1826" i="34"/>
  <c r="W1826" i="34"/>
  <c r="Y1826" i="34"/>
  <c r="AB1826" i="34"/>
  <c r="AC1826" i="34"/>
  <c r="AD1826" i="34"/>
  <c r="P1827" i="34"/>
  <c r="T1827" i="34"/>
  <c r="U1827" i="34"/>
  <c r="V1827" i="34"/>
  <c r="W1827" i="34"/>
  <c r="Y1827" i="34"/>
  <c r="AB1827" i="34"/>
  <c r="AC1827" i="34"/>
  <c r="AD1827" i="34"/>
  <c r="P1828" i="34"/>
  <c r="T1828" i="34"/>
  <c r="U1828" i="34"/>
  <c r="V1828" i="34"/>
  <c r="W1828" i="34"/>
  <c r="Y1828" i="34"/>
  <c r="AB1828" i="34"/>
  <c r="AC1828" i="34"/>
  <c r="AD1828" i="34"/>
  <c r="P1829" i="34"/>
  <c r="T1829" i="34"/>
  <c r="U1829" i="34"/>
  <c r="V1829" i="34"/>
  <c r="W1829" i="34"/>
  <c r="Y1829" i="34"/>
  <c r="AB1829" i="34"/>
  <c r="AC1829" i="34"/>
  <c r="AD1829" i="34"/>
  <c r="P1830" i="34"/>
  <c r="T1830" i="34"/>
  <c r="U1830" i="34"/>
  <c r="V1830" i="34"/>
  <c r="W1830" i="34"/>
  <c r="Y1830" i="34"/>
  <c r="AB1830" i="34"/>
  <c r="AC1830" i="34"/>
  <c r="AD1830" i="34"/>
  <c r="P1831" i="34"/>
  <c r="T1831" i="34"/>
  <c r="U1831" i="34"/>
  <c r="V1831" i="34"/>
  <c r="W1831" i="34"/>
  <c r="Y1831" i="34"/>
  <c r="AB1831" i="34"/>
  <c r="AC1831" i="34"/>
  <c r="AD1831" i="34"/>
  <c r="P1832" i="34"/>
  <c r="T1832" i="34"/>
  <c r="U1832" i="34"/>
  <c r="V1832" i="34"/>
  <c r="W1832" i="34"/>
  <c r="Y1832" i="34"/>
  <c r="AB1832" i="34"/>
  <c r="AC1832" i="34"/>
  <c r="AD1832" i="34"/>
  <c r="P1833" i="34"/>
  <c r="T1833" i="34"/>
  <c r="U1833" i="34"/>
  <c r="V1833" i="34"/>
  <c r="W1833" i="34"/>
  <c r="Y1833" i="34"/>
  <c r="AB1833" i="34"/>
  <c r="AC1833" i="34"/>
  <c r="AD1833" i="34"/>
  <c r="P1834" i="34"/>
  <c r="T1834" i="34"/>
  <c r="U1834" i="34"/>
  <c r="V1834" i="34"/>
  <c r="W1834" i="34"/>
  <c r="Y1834" i="34"/>
  <c r="AB1834" i="34"/>
  <c r="AC1834" i="34"/>
  <c r="AD1834" i="34"/>
  <c r="P1835" i="34"/>
  <c r="T1835" i="34"/>
  <c r="U1835" i="34"/>
  <c r="V1835" i="34"/>
  <c r="W1835" i="34"/>
  <c r="Y1835" i="34"/>
  <c r="AB1835" i="34"/>
  <c r="AC1835" i="34"/>
  <c r="AD1835" i="34"/>
  <c r="P1836" i="34"/>
  <c r="T1836" i="34"/>
  <c r="U1836" i="34"/>
  <c r="V1836" i="34"/>
  <c r="W1836" i="34"/>
  <c r="Y1836" i="34"/>
  <c r="AB1836" i="34"/>
  <c r="AC1836" i="34"/>
  <c r="AD1836" i="34"/>
  <c r="P1837" i="34"/>
  <c r="T1837" i="34"/>
  <c r="U1837" i="34"/>
  <c r="V1837" i="34"/>
  <c r="W1837" i="34"/>
  <c r="Y1837" i="34"/>
  <c r="AB1837" i="34"/>
  <c r="AC1837" i="34"/>
  <c r="AD1837" i="34"/>
  <c r="P1838" i="34"/>
  <c r="T1838" i="34"/>
  <c r="U1838" i="34"/>
  <c r="V1838" i="34"/>
  <c r="W1838" i="34"/>
  <c r="Y1838" i="34"/>
  <c r="AB1838" i="34"/>
  <c r="AC1838" i="34"/>
  <c r="AD1838" i="34"/>
  <c r="P1839" i="34"/>
  <c r="T1839" i="34"/>
  <c r="U1839" i="34"/>
  <c r="V1839" i="34"/>
  <c r="W1839" i="34"/>
  <c r="Y1839" i="34"/>
  <c r="AB1839" i="34"/>
  <c r="AC1839" i="34"/>
  <c r="AD1839" i="34"/>
  <c r="P1840" i="34"/>
  <c r="T1840" i="34"/>
  <c r="U1840" i="34"/>
  <c r="V1840" i="34"/>
  <c r="W1840" i="34"/>
  <c r="Y1840" i="34"/>
  <c r="AB1840" i="34"/>
  <c r="AC1840" i="34"/>
  <c r="AD1840" i="34"/>
  <c r="P1841" i="34"/>
  <c r="T1841" i="34"/>
  <c r="U1841" i="34"/>
  <c r="V1841" i="34"/>
  <c r="W1841" i="34"/>
  <c r="Y1841" i="34"/>
  <c r="AB1841" i="34"/>
  <c r="AC1841" i="34"/>
  <c r="AD1841" i="34"/>
  <c r="P1842" i="34"/>
  <c r="T1842" i="34"/>
  <c r="U1842" i="34"/>
  <c r="V1842" i="34"/>
  <c r="W1842" i="34"/>
  <c r="Y1842" i="34"/>
  <c r="AB1842" i="34"/>
  <c r="AC1842" i="34"/>
  <c r="AD1842" i="34"/>
  <c r="P1843" i="34"/>
  <c r="T1843" i="34"/>
  <c r="U1843" i="34"/>
  <c r="V1843" i="34"/>
  <c r="W1843" i="34"/>
  <c r="Y1843" i="34"/>
  <c r="AB1843" i="34"/>
  <c r="AC1843" i="34"/>
  <c r="AD1843" i="34"/>
  <c r="P1844" i="34"/>
  <c r="T1844" i="34"/>
  <c r="U1844" i="34"/>
  <c r="V1844" i="34"/>
  <c r="W1844" i="34"/>
  <c r="Y1844" i="34"/>
  <c r="AB1844" i="34"/>
  <c r="AC1844" i="34"/>
  <c r="AD1844" i="34"/>
  <c r="P1845" i="34"/>
  <c r="T1845" i="34"/>
  <c r="U1845" i="34"/>
  <c r="V1845" i="34"/>
  <c r="W1845" i="34"/>
  <c r="Y1845" i="34"/>
  <c r="AB1845" i="34"/>
  <c r="AC1845" i="34"/>
  <c r="AD1845" i="34"/>
  <c r="P1846" i="34"/>
  <c r="T1846" i="34"/>
  <c r="U1846" i="34"/>
  <c r="V1846" i="34"/>
  <c r="W1846" i="34"/>
  <c r="Y1846" i="34"/>
  <c r="AB1846" i="34"/>
  <c r="AC1846" i="34"/>
  <c r="AD1846" i="34"/>
  <c r="P1847" i="34"/>
  <c r="T1847" i="34"/>
  <c r="U1847" i="34"/>
  <c r="V1847" i="34"/>
  <c r="W1847" i="34"/>
  <c r="Y1847" i="34"/>
  <c r="AB1847" i="34"/>
  <c r="AC1847" i="34"/>
  <c r="AD1847" i="34"/>
  <c r="P1848" i="34"/>
  <c r="T1848" i="34"/>
  <c r="U1848" i="34"/>
  <c r="V1848" i="34"/>
  <c r="W1848" i="34"/>
  <c r="Y1848" i="34"/>
  <c r="AB1848" i="34"/>
  <c r="AC1848" i="34"/>
  <c r="AD1848" i="34"/>
  <c r="P1849" i="34"/>
  <c r="T1849" i="34"/>
  <c r="U1849" i="34"/>
  <c r="V1849" i="34"/>
  <c r="W1849" i="34"/>
  <c r="Y1849" i="34"/>
  <c r="AB1849" i="34"/>
  <c r="AC1849" i="34"/>
  <c r="AD1849" i="34"/>
  <c r="P1850" i="34"/>
  <c r="T1850" i="34"/>
  <c r="U1850" i="34"/>
  <c r="V1850" i="34"/>
  <c r="W1850" i="34"/>
  <c r="Y1850" i="34"/>
  <c r="AB1850" i="34"/>
  <c r="AC1850" i="34"/>
  <c r="AD1850" i="34"/>
  <c r="P1851" i="34"/>
  <c r="T1851" i="34"/>
  <c r="U1851" i="34"/>
  <c r="V1851" i="34"/>
  <c r="W1851" i="34"/>
  <c r="Y1851" i="34"/>
  <c r="AB1851" i="34"/>
  <c r="AC1851" i="34"/>
  <c r="AD1851" i="34"/>
  <c r="P1852" i="34"/>
  <c r="T1852" i="34"/>
  <c r="U1852" i="34"/>
  <c r="V1852" i="34"/>
  <c r="W1852" i="34"/>
  <c r="Y1852" i="34"/>
  <c r="AB1852" i="34"/>
  <c r="AC1852" i="34"/>
  <c r="AD1852" i="34"/>
  <c r="P1853" i="34"/>
  <c r="T1853" i="34"/>
  <c r="U1853" i="34"/>
  <c r="V1853" i="34"/>
  <c r="W1853" i="34"/>
  <c r="Y1853" i="34"/>
  <c r="AB1853" i="34"/>
  <c r="AC1853" i="34"/>
  <c r="AD1853" i="34"/>
  <c r="P1854" i="34"/>
  <c r="T1854" i="34"/>
  <c r="U1854" i="34"/>
  <c r="V1854" i="34"/>
  <c r="W1854" i="34"/>
  <c r="Y1854" i="34"/>
  <c r="AB1854" i="34"/>
  <c r="AC1854" i="34"/>
  <c r="AD1854" i="34"/>
  <c r="P1855" i="34"/>
  <c r="T1855" i="34"/>
  <c r="U1855" i="34"/>
  <c r="V1855" i="34"/>
  <c r="W1855" i="34"/>
  <c r="Y1855" i="34"/>
  <c r="AB1855" i="34"/>
  <c r="AC1855" i="34"/>
  <c r="AD1855" i="34"/>
  <c r="P1856" i="34"/>
  <c r="T1856" i="34"/>
  <c r="U1856" i="34"/>
  <c r="V1856" i="34"/>
  <c r="W1856" i="34"/>
  <c r="Y1856" i="34"/>
  <c r="AB1856" i="34"/>
  <c r="AC1856" i="34"/>
  <c r="AD1856" i="34"/>
  <c r="P1857" i="34"/>
  <c r="T1857" i="34"/>
  <c r="U1857" i="34"/>
  <c r="V1857" i="34"/>
  <c r="W1857" i="34"/>
  <c r="Y1857" i="34"/>
  <c r="AB1857" i="34"/>
  <c r="AC1857" i="34"/>
  <c r="AD1857" i="34"/>
  <c r="P1858" i="34"/>
  <c r="T1858" i="34"/>
  <c r="U1858" i="34"/>
  <c r="V1858" i="34"/>
  <c r="W1858" i="34"/>
  <c r="Y1858" i="34"/>
  <c r="AB1858" i="34"/>
  <c r="AC1858" i="34"/>
  <c r="AD1858" i="34"/>
  <c r="P1859" i="34"/>
  <c r="T1859" i="34"/>
  <c r="U1859" i="34"/>
  <c r="V1859" i="34"/>
  <c r="W1859" i="34"/>
  <c r="Y1859" i="34"/>
  <c r="AB1859" i="34"/>
  <c r="AC1859" i="34"/>
  <c r="AD1859" i="34"/>
  <c r="P1860" i="34"/>
  <c r="T1860" i="34"/>
  <c r="U1860" i="34"/>
  <c r="V1860" i="34"/>
  <c r="W1860" i="34"/>
  <c r="Y1860" i="34"/>
  <c r="AB1860" i="34"/>
  <c r="AC1860" i="34"/>
  <c r="AD1860" i="34"/>
  <c r="P1861" i="34"/>
  <c r="T1861" i="34"/>
  <c r="U1861" i="34"/>
  <c r="V1861" i="34"/>
  <c r="W1861" i="34"/>
  <c r="Y1861" i="34"/>
  <c r="AB1861" i="34"/>
  <c r="AC1861" i="34"/>
  <c r="AD1861" i="34"/>
  <c r="P1862" i="34"/>
  <c r="T1862" i="34"/>
  <c r="U1862" i="34"/>
  <c r="V1862" i="34"/>
  <c r="W1862" i="34"/>
  <c r="Y1862" i="34"/>
  <c r="AB1862" i="34"/>
  <c r="AC1862" i="34"/>
  <c r="AD1862" i="34"/>
  <c r="P1863" i="34"/>
  <c r="T1863" i="34"/>
  <c r="U1863" i="34"/>
  <c r="V1863" i="34"/>
  <c r="W1863" i="34"/>
  <c r="Y1863" i="34"/>
  <c r="AB1863" i="34"/>
  <c r="AC1863" i="34"/>
  <c r="AD1863" i="34"/>
  <c r="P1864" i="34"/>
  <c r="T1864" i="34"/>
  <c r="U1864" i="34"/>
  <c r="V1864" i="34"/>
  <c r="W1864" i="34"/>
  <c r="Y1864" i="34"/>
  <c r="AB1864" i="34"/>
  <c r="AC1864" i="34"/>
  <c r="AD1864" i="34"/>
  <c r="P1865" i="34"/>
  <c r="T1865" i="34"/>
  <c r="U1865" i="34"/>
  <c r="V1865" i="34"/>
  <c r="W1865" i="34"/>
  <c r="Y1865" i="34"/>
  <c r="AB1865" i="34"/>
  <c r="AC1865" i="34"/>
  <c r="AD1865" i="34"/>
  <c r="P1866" i="34"/>
  <c r="T1866" i="34"/>
  <c r="U1866" i="34"/>
  <c r="V1866" i="34"/>
  <c r="W1866" i="34"/>
  <c r="Y1866" i="34"/>
  <c r="AB1866" i="34"/>
  <c r="AC1866" i="34"/>
  <c r="AD1866" i="34"/>
  <c r="P1867" i="34"/>
  <c r="T1867" i="34"/>
  <c r="U1867" i="34"/>
  <c r="V1867" i="34"/>
  <c r="W1867" i="34"/>
  <c r="Y1867" i="34"/>
  <c r="AB1867" i="34"/>
  <c r="AC1867" i="34"/>
  <c r="AD1867" i="34"/>
  <c r="P1868" i="34"/>
  <c r="T1868" i="34"/>
  <c r="U1868" i="34"/>
  <c r="V1868" i="34"/>
  <c r="W1868" i="34"/>
  <c r="Y1868" i="34"/>
  <c r="AB1868" i="34"/>
  <c r="AC1868" i="34"/>
  <c r="AD1868" i="34"/>
  <c r="P1869" i="34"/>
  <c r="T1869" i="34"/>
  <c r="U1869" i="34"/>
  <c r="V1869" i="34"/>
  <c r="W1869" i="34"/>
  <c r="Y1869" i="34"/>
  <c r="AB1869" i="34"/>
  <c r="AC1869" i="34"/>
  <c r="AD1869" i="34"/>
  <c r="P1870" i="34"/>
  <c r="T1870" i="34"/>
  <c r="U1870" i="34"/>
  <c r="V1870" i="34"/>
  <c r="W1870" i="34"/>
  <c r="Y1870" i="34"/>
  <c r="AB1870" i="34"/>
  <c r="AC1870" i="34"/>
  <c r="AD1870" i="34"/>
  <c r="P1871" i="34"/>
  <c r="T1871" i="34"/>
  <c r="U1871" i="34"/>
  <c r="V1871" i="34"/>
  <c r="W1871" i="34"/>
  <c r="Y1871" i="34"/>
  <c r="AB1871" i="34"/>
  <c r="AC1871" i="34"/>
  <c r="AD1871" i="34"/>
  <c r="P1872" i="34"/>
  <c r="T1872" i="34"/>
  <c r="U1872" i="34"/>
  <c r="V1872" i="34"/>
  <c r="W1872" i="34"/>
  <c r="Y1872" i="34"/>
  <c r="AB1872" i="34"/>
  <c r="AC1872" i="34"/>
  <c r="AD1872" i="34"/>
  <c r="P1873" i="34"/>
  <c r="T1873" i="34"/>
  <c r="U1873" i="34"/>
  <c r="V1873" i="34"/>
  <c r="W1873" i="34"/>
  <c r="Y1873" i="34"/>
  <c r="AB1873" i="34"/>
  <c r="AC1873" i="34"/>
  <c r="AD1873" i="34"/>
  <c r="P1874" i="34"/>
  <c r="T1874" i="34"/>
  <c r="U1874" i="34"/>
  <c r="V1874" i="34"/>
  <c r="W1874" i="34"/>
  <c r="Y1874" i="34"/>
  <c r="AB1874" i="34"/>
  <c r="AC1874" i="34"/>
  <c r="AD1874" i="34"/>
  <c r="P1875" i="34"/>
  <c r="T1875" i="34"/>
  <c r="U1875" i="34"/>
  <c r="V1875" i="34"/>
  <c r="W1875" i="34"/>
  <c r="Y1875" i="34"/>
  <c r="AB1875" i="34"/>
  <c r="AC1875" i="34"/>
  <c r="AD1875" i="34"/>
  <c r="P1876" i="34"/>
  <c r="T1876" i="34"/>
  <c r="U1876" i="34"/>
  <c r="V1876" i="34"/>
  <c r="W1876" i="34"/>
  <c r="Y1876" i="34"/>
  <c r="AB1876" i="34"/>
  <c r="AC1876" i="34"/>
  <c r="AD1876" i="34"/>
  <c r="P1877" i="34"/>
  <c r="T1877" i="34"/>
  <c r="U1877" i="34"/>
  <c r="V1877" i="34"/>
  <c r="W1877" i="34"/>
  <c r="Y1877" i="34"/>
  <c r="AB1877" i="34"/>
  <c r="AC1877" i="34"/>
  <c r="AD1877" i="34"/>
  <c r="P1878" i="34"/>
  <c r="T1878" i="34"/>
  <c r="U1878" i="34"/>
  <c r="V1878" i="34"/>
  <c r="W1878" i="34"/>
  <c r="Y1878" i="34"/>
  <c r="AB1878" i="34"/>
  <c r="AC1878" i="34"/>
  <c r="AD1878" i="34"/>
  <c r="P1879" i="34"/>
  <c r="T1879" i="34"/>
  <c r="U1879" i="34"/>
  <c r="V1879" i="34"/>
  <c r="W1879" i="34"/>
  <c r="Y1879" i="34"/>
  <c r="AB1879" i="34"/>
  <c r="AC1879" i="34"/>
  <c r="AD1879" i="34"/>
  <c r="P1880" i="34"/>
  <c r="T1880" i="34"/>
  <c r="U1880" i="34"/>
  <c r="V1880" i="34"/>
  <c r="W1880" i="34"/>
  <c r="Y1880" i="34"/>
  <c r="AB1880" i="34"/>
  <c r="AC1880" i="34"/>
  <c r="AD1880" i="34"/>
  <c r="P1881" i="34"/>
  <c r="T1881" i="34"/>
  <c r="U1881" i="34"/>
  <c r="V1881" i="34"/>
  <c r="W1881" i="34"/>
  <c r="Y1881" i="34"/>
  <c r="AB1881" i="34"/>
  <c r="AC1881" i="34"/>
  <c r="AD1881" i="34"/>
  <c r="P1882" i="34"/>
  <c r="T1882" i="34"/>
  <c r="U1882" i="34"/>
  <c r="V1882" i="34"/>
  <c r="W1882" i="34"/>
  <c r="Y1882" i="34"/>
  <c r="AB1882" i="34"/>
  <c r="AC1882" i="34"/>
  <c r="AD1882" i="34"/>
  <c r="P1883" i="34"/>
  <c r="T1883" i="34"/>
  <c r="U1883" i="34"/>
  <c r="V1883" i="34"/>
  <c r="W1883" i="34"/>
  <c r="Y1883" i="34"/>
  <c r="AB1883" i="34"/>
  <c r="AC1883" i="34"/>
  <c r="AD1883" i="34"/>
  <c r="P1884" i="34"/>
  <c r="T1884" i="34"/>
  <c r="U1884" i="34"/>
  <c r="V1884" i="34"/>
  <c r="W1884" i="34"/>
  <c r="Y1884" i="34"/>
  <c r="AB1884" i="34"/>
  <c r="AC1884" i="34"/>
  <c r="AD1884" i="34"/>
  <c r="P1885" i="34"/>
  <c r="T1885" i="34"/>
  <c r="U1885" i="34"/>
  <c r="V1885" i="34"/>
  <c r="W1885" i="34"/>
  <c r="Y1885" i="34"/>
  <c r="AB1885" i="34"/>
  <c r="AC1885" i="34"/>
  <c r="AD1885" i="34"/>
  <c r="P1886" i="34"/>
  <c r="T1886" i="34"/>
  <c r="U1886" i="34"/>
  <c r="V1886" i="34"/>
  <c r="W1886" i="34"/>
  <c r="Y1886" i="34"/>
  <c r="AB1886" i="34"/>
  <c r="AC1886" i="34"/>
  <c r="AD1886" i="34"/>
  <c r="P1887" i="34"/>
  <c r="T1887" i="34"/>
  <c r="U1887" i="34"/>
  <c r="V1887" i="34"/>
  <c r="W1887" i="34"/>
  <c r="Y1887" i="34"/>
  <c r="AB1887" i="34"/>
  <c r="AC1887" i="34"/>
  <c r="AD1887" i="34"/>
  <c r="P1888" i="34"/>
  <c r="T1888" i="34"/>
  <c r="U1888" i="34"/>
  <c r="V1888" i="34"/>
  <c r="W1888" i="34"/>
  <c r="Y1888" i="34"/>
  <c r="AB1888" i="34"/>
  <c r="AC1888" i="34"/>
  <c r="AD1888" i="34"/>
  <c r="P1889" i="34"/>
  <c r="T1889" i="34"/>
  <c r="U1889" i="34"/>
  <c r="V1889" i="34"/>
  <c r="W1889" i="34"/>
  <c r="Y1889" i="34"/>
  <c r="AB1889" i="34"/>
  <c r="AC1889" i="34"/>
  <c r="AD1889" i="34"/>
  <c r="P1890" i="34"/>
  <c r="T1890" i="34"/>
  <c r="U1890" i="34"/>
  <c r="V1890" i="34"/>
  <c r="W1890" i="34"/>
  <c r="Y1890" i="34"/>
  <c r="AB1890" i="34"/>
  <c r="AC1890" i="34"/>
  <c r="AD1890" i="34"/>
  <c r="P1891" i="34"/>
  <c r="T1891" i="34"/>
  <c r="U1891" i="34"/>
  <c r="V1891" i="34"/>
  <c r="W1891" i="34"/>
  <c r="Y1891" i="34"/>
  <c r="AB1891" i="34"/>
  <c r="AC1891" i="34"/>
  <c r="AD1891" i="34"/>
  <c r="P1892" i="34"/>
  <c r="T1892" i="34"/>
  <c r="U1892" i="34"/>
  <c r="V1892" i="34"/>
  <c r="W1892" i="34"/>
  <c r="Y1892" i="34"/>
  <c r="AB1892" i="34"/>
  <c r="AC1892" i="34"/>
  <c r="AD1892" i="34"/>
  <c r="P1893" i="34"/>
  <c r="T1893" i="34"/>
  <c r="U1893" i="34"/>
  <c r="V1893" i="34"/>
  <c r="W1893" i="34"/>
  <c r="Y1893" i="34"/>
  <c r="AB1893" i="34"/>
  <c r="AC1893" i="34"/>
  <c r="AD1893" i="34"/>
  <c r="P1894" i="34"/>
  <c r="T1894" i="34"/>
  <c r="U1894" i="34"/>
  <c r="V1894" i="34"/>
  <c r="W1894" i="34"/>
  <c r="Y1894" i="34"/>
  <c r="AB1894" i="34"/>
  <c r="AC1894" i="34"/>
  <c r="AD1894" i="34"/>
  <c r="P1895" i="34"/>
  <c r="T1895" i="34"/>
  <c r="U1895" i="34"/>
  <c r="V1895" i="34"/>
  <c r="W1895" i="34"/>
  <c r="Y1895" i="34"/>
  <c r="AB1895" i="34"/>
  <c r="AC1895" i="34"/>
  <c r="AD1895" i="34"/>
  <c r="P1896" i="34"/>
  <c r="T1896" i="34"/>
  <c r="U1896" i="34"/>
  <c r="V1896" i="34"/>
  <c r="W1896" i="34"/>
  <c r="Y1896" i="34"/>
  <c r="AB1896" i="34"/>
  <c r="AC1896" i="34"/>
  <c r="AD1896" i="34"/>
  <c r="P1897" i="34"/>
  <c r="T1897" i="34"/>
  <c r="U1897" i="34"/>
  <c r="V1897" i="34"/>
  <c r="W1897" i="34"/>
  <c r="Y1897" i="34"/>
  <c r="AB1897" i="34"/>
  <c r="AC1897" i="34"/>
  <c r="AD1897" i="34"/>
  <c r="P1898" i="34"/>
  <c r="T1898" i="34"/>
  <c r="U1898" i="34"/>
  <c r="V1898" i="34"/>
  <c r="W1898" i="34"/>
  <c r="Y1898" i="34"/>
  <c r="AB1898" i="34"/>
  <c r="AC1898" i="34"/>
  <c r="AD1898" i="34"/>
  <c r="P1899" i="34"/>
  <c r="T1899" i="34"/>
  <c r="U1899" i="34"/>
  <c r="V1899" i="34"/>
  <c r="W1899" i="34"/>
  <c r="Y1899" i="34"/>
  <c r="AB1899" i="34"/>
  <c r="AC1899" i="34"/>
  <c r="AD1899" i="34"/>
  <c r="P1900" i="34"/>
  <c r="T1900" i="34"/>
  <c r="U1900" i="34"/>
  <c r="V1900" i="34"/>
  <c r="W1900" i="34"/>
  <c r="Y1900" i="34"/>
  <c r="AB1900" i="34"/>
  <c r="AC1900" i="34"/>
  <c r="AD1900" i="34"/>
  <c r="P1901" i="34"/>
  <c r="T1901" i="34"/>
  <c r="U1901" i="34"/>
  <c r="V1901" i="34"/>
  <c r="W1901" i="34"/>
  <c r="Y1901" i="34"/>
  <c r="AB1901" i="34"/>
  <c r="AC1901" i="34"/>
  <c r="AD1901" i="34"/>
  <c r="P1902" i="34"/>
  <c r="T1902" i="34"/>
  <c r="U1902" i="34"/>
  <c r="V1902" i="34"/>
  <c r="W1902" i="34"/>
  <c r="Y1902" i="34"/>
  <c r="AB1902" i="34"/>
  <c r="AC1902" i="34"/>
  <c r="AD1902" i="34"/>
  <c r="P1903" i="34"/>
  <c r="T1903" i="34"/>
  <c r="U1903" i="34"/>
  <c r="V1903" i="34"/>
  <c r="W1903" i="34"/>
  <c r="Y1903" i="34"/>
  <c r="AB1903" i="34"/>
  <c r="AC1903" i="34"/>
  <c r="AD1903" i="34"/>
  <c r="P1904" i="34"/>
  <c r="T1904" i="34"/>
  <c r="U1904" i="34"/>
  <c r="V1904" i="34"/>
  <c r="W1904" i="34"/>
  <c r="Y1904" i="34"/>
  <c r="AB1904" i="34"/>
  <c r="AC1904" i="34"/>
  <c r="AD1904" i="34"/>
  <c r="P1905" i="34"/>
  <c r="T1905" i="34"/>
  <c r="U1905" i="34"/>
  <c r="V1905" i="34"/>
  <c r="W1905" i="34"/>
  <c r="Y1905" i="34"/>
  <c r="AB1905" i="34"/>
  <c r="AC1905" i="34"/>
  <c r="AD1905" i="34"/>
  <c r="P1906" i="34"/>
  <c r="T1906" i="34"/>
  <c r="U1906" i="34"/>
  <c r="V1906" i="34"/>
  <c r="W1906" i="34"/>
  <c r="Y1906" i="34"/>
  <c r="AB1906" i="34"/>
  <c r="AC1906" i="34"/>
  <c r="AD1906" i="34"/>
  <c r="P1907" i="34"/>
  <c r="T1907" i="34"/>
  <c r="U1907" i="34"/>
  <c r="V1907" i="34"/>
  <c r="W1907" i="34"/>
  <c r="Y1907" i="34"/>
  <c r="AB1907" i="34"/>
  <c r="AC1907" i="34"/>
  <c r="AD1907" i="34"/>
  <c r="P1908" i="34"/>
  <c r="T1908" i="34"/>
  <c r="U1908" i="34"/>
  <c r="V1908" i="34"/>
  <c r="W1908" i="34"/>
  <c r="Y1908" i="34"/>
  <c r="AB1908" i="34"/>
  <c r="AC1908" i="34"/>
  <c r="AD1908" i="34"/>
  <c r="P1909" i="34"/>
  <c r="T1909" i="34"/>
  <c r="U1909" i="34"/>
  <c r="V1909" i="34"/>
  <c r="W1909" i="34"/>
  <c r="Y1909" i="34"/>
  <c r="AB1909" i="34"/>
  <c r="AC1909" i="34"/>
  <c r="AD1909" i="34"/>
  <c r="P1910" i="34"/>
  <c r="T1910" i="34"/>
  <c r="U1910" i="34"/>
  <c r="V1910" i="34"/>
  <c r="W1910" i="34"/>
  <c r="Y1910" i="34"/>
  <c r="AB1910" i="34"/>
  <c r="AC1910" i="34"/>
  <c r="AD1910" i="34"/>
  <c r="P1911" i="34"/>
  <c r="T1911" i="34"/>
  <c r="U1911" i="34"/>
  <c r="V1911" i="34"/>
  <c r="W1911" i="34"/>
  <c r="Y1911" i="34"/>
  <c r="AB1911" i="34"/>
  <c r="AC1911" i="34"/>
  <c r="AD1911" i="34"/>
  <c r="P1912" i="34"/>
  <c r="T1912" i="34"/>
  <c r="U1912" i="34"/>
  <c r="V1912" i="34"/>
  <c r="W1912" i="34"/>
  <c r="Y1912" i="34"/>
  <c r="AB1912" i="34"/>
  <c r="AC1912" i="34"/>
  <c r="AD1912" i="34"/>
  <c r="P1913" i="34"/>
  <c r="T1913" i="34"/>
  <c r="U1913" i="34"/>
  <c r="V1913" i="34"/>
  <c r="W1913" i="34"/>
  <c r="Y1913" i="34"/>
  <c r="AB1913" i="34"/>
  <c r="AC1913" i="34"/>
  <c r="AD1913" i="34"/>
  <c r="P1914" i="34"/>
  <c r="T1914" i="34"/>
  <c r="U1914" i="34"/>
  <c r="V1914" i="34"/>
  <c r="W1914" i="34"/>
  <c r="Y1914" i="34"/>
  <c r="AB1914" i="34"/>
  <c r="AC1914" i="34"/>
  <c r="AD1914" i="34"/>
  <c r="P1915" i="34"/>
  <c r="T1915" i="34"/>
  <c r="U1915" i="34"/>
  <c r="V1915" i="34"/>
  <c r="W1915" i="34"/>
  <c r="Y1915" i="34"/>
  <c r="AB1915" i="34"/>
  <c r="AC1915" i="34"/>
  <c r="AD1915" i="34"/>
  <c r="P1916" i="34"/>
  <c r="T1916" i="34"/>
  <c r="U1916" i="34"/>
  <c r="V1916" i="34"/>
  <c r="W1916" i="34"/>
  <c r="Y1916" i="34"/>
  <c r="AB1916" i="34"/>
  <c r="AC1916" i="34"/>
  <c r="AD1916" i="34"/>
  <c r="P1917" i="34"/>
  <c r="T1917" i="34"/>
  <c r="U1917" i="34"/>
  <c r="V1917" i="34"/>
  <c r="W1917" i="34"/>
  <c r="Y1917" i="34"/>
  <c r="AB1917" i="34"/>
  <c r="AC1917" i="34"/>
  <c r="AD1917" i="34"/>
  <c r="P1918" i="34"/>
  <c r="T1918" i="34"/>
  <c r="U1918" i="34"/>
  <c r="V1918" i="34"/>
  <c r="W1918" i="34"/>
  <c r="Y1918" i="34"/>
  <c r="AB1918" i="34"/>
  <c r="AC1918" i="34"/>
  <c r="AD1918" i="34"/>
  <c r="P1919" i="34"/>
  <c r="T1919" i="34"/>
  <c r="U1919" i="34"/>
  <c r="V1919" i="34"/>
  <c r="W1919" i="34"/>
  <c r="Y1919" i="34"/>
  <c r="AB1919" i="34"/>
  <c r="AC1919" i="34"/>
  <c r="AD1919" i="34"/>
  <c r="P1920" i="34"/>
  <c r="T1920" i="34"/>
  <c r="U1920" i="34"/>
  <c r="V1920" i="34"/>
  <c r="W1920" i="34"/>
  <c r="Y1920" i="34"/>
  <c r="AB1920" i="34"/>
  <c r="AC1920" i="34"/>
  <c r="AD1920" i="34"/>
  <c r="P1921" i="34"/>
  <c r="T1921" i="34"/>
  <c r="U1921" i="34"/>
  <c r="V1921" i="34"/>
  <c r="W1921" i="34"/>
  <c r="Y1921" i="34"/>
  <c r="AB1921" i="34"/>
  <c r="AC1921" i="34"/>
  <c r="AD1921" i="34"/>
  <c r="P1922" i="34"/>
  <c r="T1922" i="34"/>
  <c r="U1922" i="34"/>
  <c r="V1922" i="34"/>
  <c r="W1922" i="34"/>
  <c r="Y1922" i="34"/>
  <c r="AB1922" i="34"/>
  <c r="AC1922" i="34"/>
  <c r="AD1922" i="34"/>
  <c r="P1923" i="34"/>
  <c r="T1923" i="34"/>
  <c r="U1923" i="34"/>
  <c r="V1923" i="34"/>
  <c r="W1923" i="34"/>
  <c r="Y1923" i="34"/>
  <c r="AB1923" i="34"/>
  <c r="AC1923" i="34"/>
  <c r="AD1923" i="34"/>
  <c r="P1924" i="34"/>
  <c r="T1924" i="34"/>
  <c r="U1924" i="34"/>
  <c r="V1924" i="34"/>
  <c r="W1924" i="34"/>
  <c r="Y1924" i="34"/>
  <c r="AB1924" i="34"/>
  <c r="AC1924" i="34"/>
  <c r="AD1924" i="34"/>
  <c r="P1925" i="34"/>
  <c r="T1925" i="34"/>
  <c r="U1925" i="34"/>
  <c r="V1925" i="34"/>
  <c r="W1925" i="34"/>
  <c r="Y1925" i="34"/>
  <c r="AB1925" i="34"/>
  <c r="AC1925" i="34"/>
  <c r="AD1925" i="34"/>
  <c r="P1926" i="34"/>
  <c r="T1926" i="34"/>
  <c r="U1926" i="34"/>
  <c r="V1926" i="34"/>
  <c r="W1926" i="34"/>
  <c r="Y1926" i="34"/>
  <c r="AB1926" i="34"/>
  <c r="AC1926" i="34"/>
  <c r="AD1926" i="34"/>
  <c r="P1927" i="34"/>
  <c r="T1927" i="34"/>
  <c r="U1927" i="34"/>
  <c r="V1927" i="34"/>
  <c r="W1927" i="34"/>
  <c r="Y1927" i="34"/>
  <c r="AB1927" i="34"/>
  <c r="AC1927" i="34"/>
  <c r="AD1927" i="34"/>
  <c r="P1928" i="34"/>
  <c r="T1928" i="34"/>
  <c r="U1928" i="34"/>
  <c r="V1928" i="34"/>
  <c r="W1928" i="34"/>
  <c r="Y1928" i="34"/>
  <c r="AB1928" i="34"/>
  <c r="AC1928" i="34"/>
  <c r="AD1928" i="34"/>
  <c r="P1929" i="34"/>
  <c r="T1929" i="34"/>
  <c r="U1929" i="34"/>
  <c r="V1929" i="34"/>
  <c r="W1929" i="34"/>
  <c r="Y1929" i="34"/>
  <c r="AB1929" i="34"/>
  <c r="AC1929" i="34"/>
  <c r="AD1929" i="34"/>
  <c r="P1930" i="34"/>
  <c r="T1930" i="34"/>
  <c r="U1930" i="34"/>
  <c r="V1930" i="34"/>
  <c r="W1930" i="34"/>
  <c r="Y1930" i="34"/>
  <c r="AB1930" i="34"/>
  <c r="AC1930" i="34"/>
  <c r="AD1930" i="34"/>
  <c r="P1931" i="34"/>
  <c r="T1931" i="34"/>
  <c r="U1931" i="34"/>
  <c r="V1931" i="34"/>
  <c r="W1931" i="34"/>
  <c r="Y1931" i="34"/>
  <c r="AB1931" i="34"/>
  <c r="AC1931" i="34"/>
  <c r="AD1931" i="34"/>
  <c r="P1932" i="34"/>
  <c r="T1932" i="34"/>
  <c r="U1932" i="34"/>
  <c r="V1932" i="34"/>
  <c r="W1932" i="34"/>
  <c r="Y1932" i="34"/>
  <c r="AB1932" i="34"/>
  <c r="AC1932" i="34"/>
  <c r="AD1932" i="34"/>
  <c r="P1933" i="34"/>
  <c r="T1933" i="34"/>
  <c r="U1933" i="34"/>
  <c r="V1933" i="34"/>
  <c r="W1933" i="34"/>
  <c r="Y1933" i="34"/>
  <c r="AB1933" i="34"/>
  <c r="AC1933" i="34"/>
  <c r="AD1933" i="34"/>
  <c r="P1934" i="34"/>
  <c r="T1934" i="34"/>
  <c r="U1934" i="34"/>
  <c r="V1934" i="34"/>
  <c r="W1934" i="34"/>
  <c r="Y1934" i="34"/>
  <c r="AB1934" i="34"/>
  <c r="AC1934" i="34"/>
  <c r="AD1934" i="34"/>
  <c r="P1935" i="34"/>
  <c r="T1935" i="34"/>
  <c r="U1935" i="34"/>
  <c r="V1935" i="34"/>
  <c r="W1935" i="34"/>
  <c r="Y1935" i="34"/>
  <c r="AB1935" i="34"/>
  <c r="AC1935" i="34"/>
  <c r="AD1935" i="34"/>
  <c r="P1936" i="34"/>
  <c r="T1936" i="34"/>
  <c r="U1936" i="34"/>
  <c r="V1936" i="34"/>
  <c r="W1936" i="34"/>
  <c r="Y1936" i="34"/>
  <c r="AB1936" i="34"/>
  <c r="AC1936" i="34"/>
  <c r="AD1936" i="34"/>
  <c r="P1937" i="34"/>
  <c r="T1937" i="34"/>
  <c r="U1937" i="34"/>
  <c r="V1937" i="34"/>
  <c r="W1937" i="34"/>
  <c r="Y1937" i="34"/>
  <c r="AB1937" i="34"/>
  <c r="AC1937" i="34"/>
  <c r="AD1937" i="34"/>
  <c r="P1938" i="34"/>
  <c r="T1938" i="34"/>
  <c r="U1938" i="34"/>
  <c r="V1938" i="34"/>
  <c r="W1938" i="34"/>
  <c r="Y1938" i="34"/>
  <c r="AB1938" i="34"/>
  <c r="AC1938" i="34"/>
  <c r="AD1938" i="34"/>
  <c r="P1939" i="34"/>
  <c r="T1939" i="34"/>
  <c r="U1939" i="34"/>
  <c r="V1939" i="34"/>
  <c r="W1939" i="34"/>
  <c r="Y1939" i="34"/>
  <c r="AB1939" i="34"/>
  <c r="AC1939" i="34"/>
  <c r="AD1939" i="34"/>
  <c r="P1940" i="34"/>
  <c r="T1940" i="34"/>
  <c r="U1940" i="34"/>
  <c r="V1940" i="34"/>
  <c r="W1940" i="34"/>
  <c r="Y1940" i="34"/>
  <c r="AB1940" i="34"/>
  <c r="AC1940" i="34"/>
  <c r="AD1940" i="34"/>
  <c r="P1941" i="34"/>
  <c r="T1941" i="34"/>
  <c r="U1941" i="34"/>
  <c r="V1941" i="34"/>
  <c r="W1941" i="34"/>
  <c r="Y1941" i="34"/>
  <c r="AB1941" i="34"/>
  <c r="AC1941" i="34"/>
  <c r="AD1941" i="34"/>
  <c r="P1942" i="34"/>
  <c r="T1942" i="34"/>
  <c r="U1942" i="34"/>
  <c r="V1942" i="34"/>
  <c r="W1942" i="34"/>
  <c r="Y1942" i="34"/>
  <c r="AB1942" i="34"/>
  <c r="AC1942" i="34"/>
  <c r="AD1942" i="34"/>
  <c r="P1943" i="34"/>
  <c r="T1943" i="34"/>
  <c r="U1943" i="34"/>
  <c r="V1943" i="34"/>
  <c r="W1943" i="34"/>
  <c r="Y1943" i="34"/>
  <c r="AB1943" i="34"/>
  <c r="AC1943" i="34"/>
  <c r="AD1943" i="34"/>
  <c r="P1944" i="34"/>
  <c r="T1944" i="34"/>
  <c r="U1944" i="34"/>
  <c r="V1944" i="34"/>
  <c r="W1944" i="34"/>
  <c r="Y1944" i="34"/>
  <c r="AB1944" i="34"/>
  <c r="AC1944" i="34"/>
  <c r="AD1944" i="34"/>
  <c r="P1945" i="34"/>
  <c r="T1945" i="34"/>
  <c r="U1945" i="34"/>
  <c r="V1945" i="34"/>
  <c r="W1945" i="34"/>
  <c r="Y1945" i="34"/>
  <c r="AB1945" i="34"/>
  <c r="AC1945" i="34"/>
  <c r="AD1945" i="34"/>
  <c r="P1946" i="34"/>
  <c r="T1946" i="34"/>
  <c r="U1946" i="34"/>
  <c r="V1946" i="34"/>
  <c r="W1946" i="34"/>
  <c r="Y1946" i="34"/>
  <c r="AB1946" i="34"/>
  <c r="AC1946" i="34"/>
  <c r="AD1946" i="34"/>
  <c r="P1947" i="34"/>
  <c r="T1947" i="34"/>
  <c r="U1947" i="34"/>
  <c r="V1947" i="34"/>
  <c r="W1947" i="34"/>
  <c r="Y1947" i="34"/>
  <c r="AB1947" i="34"/>
  <c r="AC1947" i="34"/>
  <c r="AD1947" i="34"/>
  <c r="P1948" i="34"/>
  <c r="T1948" i="34"/>
  <c r="U1948" i="34"/>
  <c r="V1948" i="34"/>
  <c r="W1948" i="34"/>
  <c r="Y1948" i="34"/>
  <c r="AB1948" i="34"/>
  <c r="AC1948" i="34"/>
  <c r="AD1948" i="34"/>
  <c r="P1949" i="34"/>
  <c r="T1949" i="34"/>
  <c r="U1949" i="34"/>
  <c r="V1949" i="34"/>
  <c r="W1949" i="34"/>
  <c r="Y1949" i="34"/>
  <c r="AB1949" i="34"/>
  <c r="AC1949" i="34"/>
  <c r="AD1949" i="34"/>
  <c r="P1950" i="34"/>
  <c r="T1950" i="34"/>
  <c r="U1950" i="34"/>
  <c r="V1950" i="34"/>
  <c r="W1950" i="34"/>
  <c r="Y1950" i="34"/>
  <c r="AB1950" i="34"/>
  <c r="AC1950" i="34"/>
  <c r="AD1950" i="34"/>
  <c r="P1951" i="34"/>
  <c r="T1951" i="34"/>
  <c r="U1951" i="34"/>
  <c r="V1951" i="34"/>
  <c r="W1951" i="34"/>
  <c r="Y1951" i="34"/>
  <c r="AB1951" i="34"/>
  <c r="AC1951" i="34"/>
  <c r="AD1951" i="34"/>
  <c r="P1952" i="34"/>
  <c r="T1952" i="34"/>
  <c r="U1952" i="34"/>
  <c r="V1952" i="34"/>
  <c r="W1952" i="34"/>
  <c r="Y1952" i="34"/>
  <c r="AB1952" i="34"/>
  <c r="AC1952" i="34"/>
  <c r="AD1952" i="34"/>
  <c r="P1953" i="34"/>
  <c r="T1953" i="34"/>
  <c r="U1953" i="34"/>
  <c r="V1953" i="34"/>
  <c r="W1953" i="34"/>
  <c r="Y1953" i="34"/>
  <c r="AB1953" i="34"/>
  <c r="AC1953" i="34"/>
  <c r="AD1953" i="34"/>
  <c r="P1954" i="34"/>
  <c r="T1954" i="34"/>
  <c r="U1954" i="34"/>
  <c r="V1954" i="34"/>
  <c r="W1954" i="34"/>
  <c r="Y1954" i="34"/>
  <c r="AB1954" i="34"/>
  <c r="AC1954" i="34"/>
  <c r="AD1954" i="34"/>
  <c r="P1955" i="34"/>
  <c r="T1955" i="34"/>
  <c r="U1955" i="34"/>
  <c r="V1955" i="34"/>
  <c r="W1955" i="34"/>
  <c r="Y1955" i="34"/>
  <c r="AB1955" i="34"/>
  <c r="AC1955" i="34"/>
  <c r="AD1955" i="34"/>
  <c r="P1956" i="34"/>
  <c r="T1956" i="34"/>
  <c r="U1956" i="34"/>
  <c r="V1956" i="34"/>
  <c r="W1956" i="34"/>
  <c r="Y1956" i="34"/>
  <c r="AB1956" i="34"/>
  <c r="AC1956" i="34"/>
  <c r="AD1956" i="34"/>
  <c r="P1957" i="34"/>
  <c r="T1957" i="34"/>
  <c r="U1957" i="34"/>
  <c r="V1957" i="34"/>
  <c r="W1957" i="34"/>
  <c r="Y1957" i="34"/>
  <c r="AB1957" i="34"/>
  <c r="AC1957" i="34"/>
  <c r="AD1957" i="34"/>
  <c r="P1958" i="34"/>
  <c r="T1958" i="34"/>
  <c r="U1958" i="34"/>
  <c r="V1958" i="34"/>
  <c r="W1958" i="34"/>
  <c r="Y1958" i="34"/>
  <c r="AB1958" i="34"/>
  <c r="AC1958" i="34"/>
  <c r="AD1958" i="34"/>
  <c r="P1959" i="34"/>
  <c r="T1959" i="34"/>
  <c r="U1959" i="34"/>
  <c r="V1959" i="34"/>
  <c r="W1959" i="34"/>
  <c r="Y1959" i="34"/>
  <c r="AB1959" i="34"/>
  <c r="AC1959" i="34"/>
  <c r="AD1959" i="34"/>
  <c r="P1960" i="34"/>
  <c r="T1960" i="34"/>
  <c r="U1960" i="34"/>
  <c r="V1960" i="34"/>
  <c r="W1960" i="34"/>
  <c r="Y1960" i="34"/>
  <c r="AB1960" i="34"/>
  <c r="AC1960" i="34"/>
  <c r="AD1960" i="34"/>
  <c r="P1961" i="34"/>
  <c r="T1961" i="34"/>
  <c r="U1961" i="34"/>
  <c r="V1961" i="34"/>
  <c r="W1961" i="34"/>
  <c r="Y1961" i="34"/>
  <c r="AB1961" i="34"/>
  <c r="AC1961" i="34"/>
  <c r="AD1961" i="34"/>
  <c r="P1962" i="34"/>
  <c r="T1962" i="34"/>
  <c r="U1962" i="34"/>
  <c r="V1962" i="34"/>
  <c r="W1962" i="34"/>
  <c r="Y1962" i="34"/>
  <c r="AB1962" i="34"/>
  <c r="AC1962" i="34"/>
  <c r="AD1962" i="34"/>
  <c r="P1963" i="34"/>
  <c r="T1963" i="34"/>
  <c r="U1963" i="34"/>
  <c r="V1963" i="34"/>
  <c r="W1963" i="34"/>
  <c r="Y1963" i="34"/>
  <c r="AB1963" i="34"/>
  <c r="AC1963" i="34"/>
  <c r="AD1963" i="34"/>
  <c r="P1964" i="34"/>
  <c r="T1964" i="34"/>
  <c r="U1964" i="34"/>
  <c r="V1964" i="34"/>
  <c r="W1964" i="34"/>
  <c r="Y1964" i="34"/>
  <c r="AB1964" i="34"/>
  <c r="AC1964" i="34"/>
  <c r="AD1964" i="34"/>
  <c r="P1965" i="34"/>
  <c r="T1965" i="34"/>
  <c r="U1965" i="34"/>
  <c r="V1965" i="34"/>
  <c r="W1965" i="34"/>
  <c r="Y1965" i="34"/>
  <c r="AB1965" i="34"/>
  <c r="AC1965" i="34"/>
  <c r="AD1965" i="34"/>
  <c r="P1966" i="34"/>
  <c r="T1966" i="34"/>
  <c r="U1966" i="34"/>
  <c r="V1966" i="34"/>
  <c r="W1966" i="34"/>
  <c r="Y1966" i="34"/>
  <c r="AB1966" i="34"/>
  <c r="AC1966" i="34"/>
  <c r="AD1966" i="34"/>
  <c r="P1967" i="34"/>
  <c r="T1967" i="34"/>
  <c r="U1967" i="34"/>
  <c r="V1967" i="34"/>
  <c r="W1967" i="34"/>
  <c r="Y1967" i="34"/>
  <c r="AB1967" i="34"/>
  <c r="AC1967" i="34"/>
  <c r="AD1967" i="34"/>
  <c r="P1968" i="34"/>
  <c r="T1968" i="34"/>
  <c r="U1968" i="34"/>
  <c r="V1968" i="34"/>
  <c r="W1968" i="34"/>
  <c r="Y1968" i="34"/>
  <c r="AB1968" i="34"/>
  <c r="AC1968" i="34"/>
  <c r="AD1968" i="34"/>
  <c r="P1969" i="34"/>
  <c r="T1969" i="34"/>
  <c r="U1969" i="34"/>
  <c r="V1969" i="34"/>
  <c r="W1969" i="34"/>
  <c r="Y1969" i="34"/>
  <c r="AB1969" i="34"/>
  <c r="AC1969" i="34"/>
  <c r="AD1969" i="34"/>
  <c r="P1970" i="34"/>
  <c r="T1970" i="34"/>
  <c r="U1970" i="34"/>
  <c r="V1970" i="34"/>
  <c r="W1970" i="34"/>
  <c r="Y1970" i="34"/>
  <c r="AB1970" i="34"/>
  <c r="AC1970" i="34"/>
  <c r="AD1970" i="34"/>
  <c r="P1971" i="34"/>
  <c r="T1971" i="34"/>
  <c r="U1971" i="34"/>
  <c r="V1971" i="34"/>
  <c r="W1971" i="34"/>
  <c r="Y1971" i="34"/>
  <c r="AB1971" i="34"/>
  <c r="AC1971" i="34"/>
  <c r="AD1971" i="34"/>
  <c r="P1972" i="34"/>
  <c r="T1972" i="34"/>
  <c r="U1972" i="34"/>
  <c r="V1972" i="34"/>
  <c r="W1972" i="34"/>
  <c r="Y1972" i="34"/>
  <c r="AB1972" i="34"/>
  <c r="AC1972" i="34"/>
  <c r="AD1972" i="34"/>
  <c r="P1973" i="34"/>
  <c r="T1973" i="34"/>
  <c r="U1973" i="34"/>
  <c r="V1973" i="34"/>
  <c r="W1973" i="34"/>
  <c r="Y1973" i="34"/>
  <c r="AB1973" i="34"/>
  <c r="AC1973" i="34"/>
  <c r="AD1973" i="34"/>
  <c r="P1974" i="34"/>
  <c r="T1974" i="34"/>
  <c r="U1974" i="34"/>
  <c r="V1974" i="34"/>
  <c r="W1974" i="34"/>
  <c r="Y1974" i="34"/>
  <c r="AB1974" i="34"/>
  <c r="AC1974" i="34"/>
  <c r="AD1974" i="34"/>
  <c r="P1975" i="34"/>
  <c r="T1975" i="34"/>
  <c r="U1975" i="34"/>
  <c r="V1975" i="34"/>
  <c r="W1975" i="34"/>
  <c r="Y1975" i="34"/>
  <c r="AB1975" i="34"/>
  <c r="AC1975" i="34"/>
  <c r="AD1975" i="34"/>
  <c r="P1976" i="34"/>
  <c r="T1976" i="34"/>
  <c r="U1976" i="34"/>
  <c r="V1976" i="34"/>
  <c r="W1976" i="34"/>
  <c r="Y1976" i="34"/>
  <c r="AB1976" i="34"/>
  <c r="AC1976" i="34"/>
  <c r="AD1976" i="34"/>
  <c r="P1977" i="34"/>
  <c r="T1977" i="34"/>
  <c r="U1977" i="34"/>
  <c r="V1977" i="34"/>
  <c r="W1977" i="34"/>
  <c r="Y1977" i="34"/>
  <c r="AB1977" i="34"/>
  <c r="AC1977" i="34"/>
  <c r="AD1977" i="34"/>
  <c r="P1978" i="34"/>
  <c r="T1978" i="34"/>
  <c r="U1978" i="34"/>
  <c r="V1978" i="34"/>
  <c r="W1978" i="34"/>
  <c r="Y1978" i="34"/>
  <c r="AB1978" i="34"/>
  <c r="AC1978" i="34"/>
  <c r="AD1978" i="34"/>
  <c r="P1979" i="34"/>
  <c r="T1979" i="34"/>
  <c r="U1979" i="34"/>
  <c r="V1979" i="34"/>
  <c r="W1979" i="34"/>
  <c r="Y1979" i="34"/>
  <c r="AB1979" i="34"/>
  <c r="AC1979" i="34"/>
  <c r="AD1979" i="34"/>
  <c r="P1980" i="34"/>
  <c r="T1980" i="34"/>
  <c r="U1980" i="34"/>
  <c r="V1980" i="34"/>
  <c r="W1980" i="34"/>
  <c r="Y1980" i="34"/>
  <c r="AB1980" i="34"/>
  <c r="AC1980" i="34"/>
  <c r="AD1980" i="34"/>
  <c r="P1981" i="34"/>
  <c r="T1981" i="34"/>
  <c r="U1981" i="34"/>
  <c r="V1981" i="34"/>
  <c r="W1981" i="34"/>
  <c r="Y1981" i="34"/>
  <c r="AB1981" i="34"/>
  <c r="AC1981" i="34"/>
  <c r="AD1981" i="34"/>
  <c r="P1982" i="34"/>
  <c r="T1982" i="34"/>
  <c r="U1982" i="34"/>
  <c r="V1982" i="34"/>
  <c r="W1982" i="34"/>
  <c r="Y1982" i="34"/>
  <c r="AB1982" i="34"/>
  <c r="AC1982" i="34"/>
  <c r="AD1982" i="34"/>
  <c r="P1983" i="34"/>
  <c r="T1983" i="34"/>
  <c r="U1983" i="34"/>
  <c r="V1983" i="34"/>
  <c r="W1983" i="34"/>
  <c r="Y1983" i="34"/>
  <c r="AB1983" i="34"/>
  <c r="AC1983" i="34"/>
  <c r="AD1983" i="34"/>
  <c r="P1984" i="34"/>
  <c r="T1984" i="34"/>
  <c r="U1984" i="34"/>
  <c r="V1984" i="34"/>
  <c r="W1984" i="34"/>
  <c r="Y1984" i="34"/>
  <c r="AB1984" i="34"/>
  <c r="AC1984" i="34"/>
  <c r="AD1984" i="34"/>
  <c r="P1985" i="34"/>
  <c r="T1985" i="34"/>
  <c r="U1985" i="34"/>
  <c r="V1985" i="34"/>
  <c r="W1985" i="34"/>
  <c r="Y1985" i="34"/>
  <c r="AB1985" i="34"/>
  <c r="AC1985" i="34"/>
  <c r="AD1985" i="34"/>
  <c r="P1986" i="34"/>
  <c r="T1986" i="34"/>
  <c r="U1986" i="34"/>
  <c r="V1986" i="34"/>
  <c r="W1986" i="34"/>
  <c r="Y1986" i="34"/>
  <c r="AB1986" i="34"/>
  <c r="AC1986" i="34"/>
  <c r="AD1986" i="34"/>
  <c r="P1987" i="34"/>
  <c r="T1987" i="34"/>
  <c r="U1987" i="34"/>
  <c r="V1987" i="34"/>
  <c r="W1987" i="34"/>
  <c r="Y1987" i="34"/>
  <c r="AB1987" i="34"/>
  <c r="AC1987" i="34"/>
  <c r="AD1987" i="34"/>
  <c r="P1988" i="34"/>
  <c r="T1988" i="34"/>
  <c r="U1988" i="34"/>
  <c r="V1988" i="34"/>
  <c r="W1988" i="34"/>
  <c r="Y1988" i="34"/>
  <c r="AB1988" i="34"/>
  <c r="AC1988" i="34"/>
  <c r="AD1988" i="34"/>
  <c r="P1989" i="34"/>
  <c r="T1989" i="34"/>
  <c r="U1989" i="34"/>
  <c r="V1989" i="34"/>
  <c r="W1989" i="34"/>
  <c r="Y1989" i="34"/>
  <c r="AB1989" i="34"/>
  <c r="AC1989" i="34"/>
  <c r="AD1989" i="34"/>
  <c r="P1990" i="34"/>
  <c r="T1990" i="34"/>
  <c r="U1990" i="34"/>
  <c r="V1990" i="34"/>
  <c r="W1990" i="34"/>
  <c r="Y1990" i="34"/>
  <c r="AB1990" i="34"/>
  <c r="AC1990" i="34"/>
  <c r="AD1990" i="34"/>
  <c r="P1991" i="34"/>
  <c r="T1991" i="34"/>
  <c r="U1991" i="34"/>
  <c r="V1991" i="34"/>
  <c r="W1991" i="34"/>
  <c r="Y1991" i="34"/>
  <c r="AB1991" i="34"/>
  <c r="AC1991" i="34"/>
  <c r="AD1991" i="34"/>
  <c r="P1992" i="34"/>
  <c r="T1992" i="34"/>
  <c r="U1992" i="34"/>
  <c r="V1992" i="34"/>
  <c r="W1992" i="34"/>
  <c r="Y1992" i="34"/>
  <c r="AB1992" i="34"/>
  <c r="AC1992" i="34"/>
  <c r="AD1992" i="34"/>
  <c r="P1993" i="34"/>
  <c r="T1993" i="34"/>
  <c r="U1993" i="34"/>
  <c r="V1993" i="34"/>
  <c r="W1993" i="34"/>
  <c r="Y1993" i="34"/>
  <c r="AB1993" i="34"/>
  <c r="AC1993" i="34"/>
  <c r="AD1993" i="34"/>
  <c r="P1994" i="34"/>
  <c r="T1994" i="34"/>
  <c r="U1994" i="34"/>
  <c r="V1994" i="34"/>
  <c r="W1994" i="34"/>
  <c r="Y1994" i="34"/>
  <c r="AB1994" i="34"/>
  <c r="AC1994" i="34"/>
  <c r="AD1994" i="34"/>
  <c r="P1995" i="34"/>
  <c r="T1995" i="34"/>
  <c r="U1995" i="34"/>
  <c r="V1995" i="34"/>
  <c r="W1995" i="34"/>
  <c r="Y1995" i="34"/>
  <c r="AB1995" i="34"/>
  <c r="AC1995" i="34"/>
  <c r="AD1995" i="34"/>
  <c r="P1996" i="34"/>
  <c r="T1996" i="34"/>
  <c r="U1996" i="34"/>
  <c r="V1996" i="34"/>
  <c r="W1996" i="34"/>
  <c r="Y1996" i="34"/>
  <c r="AB1996" i="34"/>
  <c r="AC1996" i="34"/>
  <c r="AD1996" i="34"/>
  <c r="P1997" i="34"/>
  <c r="T1997" i="34"/>
  <c r="U1997" i="34"/>
  <c r="V1997" i="34"/>
  <c r="W1997" i="34"/>
  <c r="Y1997" i="34"/>
  <c r="AB1997" i="34"/>
  <c r="AC1997" i="34"/>
  <c r="AD1997" i="34"/>
  <c r="P1998" i="34"/>
  <c r="T1998" i="34"/>
  <c r="U1998" i="34"/>
  <c r="V1998" i="34"/>
  <c r="W1998" i="34"/>
  <c r="Y1998" i="34"/>
  <c r="AB1998" i="34"/>
  <c r="AC1998" i="34"/>
  <c r="AD1998" i="34"/>
  <c r="P1999" i="34"/>
  <c r="T1999" i="34"/>
  <c r="U1999" i="34"/>
  <c r="V1999" i="34"/>
  <c r="W1999" i="34"/>
  <c r="Y1999" i="34"/>
  <c r="AB1999" i="34"/>
  <c r="AC1999" i="34"/>
  <c r="AD1999" i="34"/>
  <c r="P2000" i="34"/>
  <c r="T2000" i="34"/>
  <c r="U2000" i="34"/>
  <c r="V2000" i="34"/>
  <c r="W2000" i="34"/>
  <c r="Y2000" i="34"/>
  <c r="AB2000" i="34"/>
  <c r="AC2000" i="34"/>
  <c r="AD2000" i="34"/>
  <c r="P2001" i="34"/>
  <c r="T2001" i="34"/>
  <c r="U2001" i="34"/>
  <c r="V2001" i="34"/>
  <c r="W2001" i="34"/>
  <c r="Y2001" i="34"/>
  <c r="AB2001" i="34"/>
  <c r="AC2001" i="34"/>
  <c r="AD2001" i="34"/>
  <c r="P2002" i="34"/>
  <c r="T2002" i="34"/>
  <c r="U2002" i="34"/>
  <c r="V2002" i="34"/>
  <c r="W2002" i="34"/>
  <c r="Y2002" i="34"/>
  <c r="AB2002" i="34"/>
  <c r="AC2002" i="34"/>
  <c r="AD2002" i="34"/>
  <c r="P2003" i="34"/>
  <c r="T2003" i="34"/>
  <c r="U2003" i="34"/>
  <c r="V2003" i="34"/>
  <c r="W2003" i="34"/>
  <c r="Y2003" i="34"/>
  <c r="AB2003" i="34"/>
  <c r="AC2003" i="34"/>
  <c r="AD2003" i="34"/>
  <c r="P2004" i="34"/>
  <c r="T2004" i="34"/>
  <c r="U2004" i="34"/>
  <c r="V2004" i="34"/>
  <c r="W2004" i="34"/>
  <c r="Y2004" i="34"/>
  <c r="AB2004" i="34"/>
  <c r="AC2004" i="34"/>
  <c r="AD2004" i="34"/>
  <c r="P2005" i="34"/>
  <c r="T2005" i="34"/>
  <c r="U2005" i="34"/>
  <c r="V2005" i="34"/>
  <c r="W2005" i="34"/>
  <c r="Y2005" i="34"/>
  <c r="AB2005" i="34"/>
  <c r="AC2005" i="34"/>
  <c r="AD2005" i="34"/>
  <c r="P2006" i="34"/>
  <c r="T2006" i="34"/>
  <c r="U2006" i="34"/>
  <c r="V2006" i="34"/>
  <c r="W2006" i="34"/>
  <c r="Y2006" i="34"/>
  <c r="AB2006" i="34"/>
  <c r="AC2006" i="34"/>
  <c r="AD2006" i="34"/>
  <c r="P2007" i="34"/>
  <c r="T2007" i="34"/>
  <c r="U2007" i="34"/>
  <c r="V2007" i="34"/>
  <c r="W2007" i="34"/>
  <c r="Y2007" i="34"/>
  <c r="AB2007" i="34"/>
  <c r="AC2007" i="34"/>
  <c r="AD2007" i="34"/>
  <c r="P2008" i="34"/>
  <c r="T2008" i="34"/>
  <c r="U2008" i="34"/>
  <c r="V2008" i="34"/>
  <c r="W2008" i="34"/>
  <c r="Y2008" i="34"/>
  <c r="AB2008" i="34"/>
  <c r="AC2008" i="34"/>
  <c r="AD2008" i="34"/>
  <c r="P2009" i="34"/>
  <c r="T2009" i="34"/>
  <c r="U2009" i="34"/>
  <c r="V2009" i="34"/>
  <c r="W2009" i="34"/>
  <c r="Y2009" i="34"/>
  <c r="AB2009" i="34"/>
  <c r="AC2009" i="34"/>
  <c r="AD2009" i="34"/>
  <c r="P2010" i="34"/>
  <c r="T2010" i="34"/>
  <c r="U2010" i="34"/>
  <c r="V2010" i="34"/>
  <c r="W2010" i="34"/>
  <c r="Y2010" i="34"/>
  <c r="AB2010" i="34"/>
  <c r="AC2010" i="34"/>
  <c r="AD2010" i="34"/>
  <c r="P2011" i="34"/>
  <c r="T2011" i="34"/>
  <c r="U2011" i="34"/>
  <c r="V2011" i="34"/>
  <c r="W2011" i="34"/>
  <c r="Y2011" i="34"/>
  <c r="AB2011" i="34"/>
  <c r="AC2011" i="34"/>
  <c r="AD2011" i="34"/>
  <c r="P3693" i="34"/>
  <c r="T3693" i="34"/>
  <c r="U3693" i="34"/>
  <c r="V3693" i="34"/>
  <c r="W3693" i="34"/>
  <c r="Y3693" i="34"/>
  <c r="AB3693" i="34"/>
  <c r="AC3693" i="34"/>
  <c r="AD3693" i="34"/>
  <c r="P3694" i="34"/>
  <c r="T3694" i="34"/>
  <c r="U3694" i="34"/>
  <c r="V3694" i="34"/>
  <c r="W3694" i="34"/>
  <c r="Y3694" i="34"/>
  <c r="AB3694" i="34"/>
  <c r="AC3694" i="34"/>
  <c r="AD3694" i="34"/>
  <c r="P2012" i="34"/>
  <c r="T2012" i="34"/>
  <c r="U2012" i="34"/>
  <c r="V2012" i="34"/>
  <c r="W2012" i="34"/>
  <c r="Y2012" i="34"/>
  <c r="AB2012" i="34"/>
  <c r="AC2012" i="34"/>
  <c r="AD2012" i="34"/>
  <c r="P2013" i="34"/>
  <c r="T2013" i="34"/>
  <c r="U2013" i="34"/>
  <c r="V2013" i="34"/>
  <c r="W2013" i="34"/>
  <c r="Y2013" i="34"/>
  <c r="AB2013" i="34"/>
  <c r="AC2013" i="34"/>
  <c r="AD2013" i="34"/>
  <c r="P2014" i="34"/>
  <c r="T2014" i="34"/>
  <c r="U2014" i="34"/>
  <c r="V2014" i="34"/>
  <c r="W2014" i="34"/>
  <c r="Y2014" i="34"/>
  <c r="AB2014" i="34"/>
  <c r="AC2014" i="34"/>
  <c r="AD2014" i="34"/>
  <c r="P2015" i="34"/>
  <c r="T2015" i="34"/>
  <c r="U2015" i="34"/>
  <c r="V2015" i="34"/>
  <c r="W2015" i="34"/>
  <c r="Y2015" i="34"/>
  <c r="AB2015" i="34"/>
  <c r="AC2015" i="34"/>
  <c r="AD2015" i="34"/>
  <c r="P2016" i="34"/>
  <c r="T2016" i="34"/>
  <c r="U2016" i="34"/>
  <c r="V2016" i="34"/>
  <c r="W2016" i="34"/>
  <c r="Y2016" i="34"/>
  <c r="AB2016" i="34"/>
  <c r="AC2016" i="34"/>
  <c r="AD2016" i="34"/>
  <c r="P2017" i="34"/>
  <c r="T2017" i="34"/>
  <c r="U2017" i="34"/>
  <c r="V2017" i="34"/>
  <c r="W2017" i="34"/>
  <c r="Y2017" i="34"/>
  <c r="AB2017" i="34"/>
  <c r="AC2017" i="34"/>
  <c r="AD2017" i="34"/>
  <c r="P2018" i="34"/>
  <c r="T2018" i="34"/>
  <c r="U2018" i="34"/>
  <c r="V2018" i="34"/>
  <c r="W2018" i="34"/>
  <c r="Y2018" i="34"/>
  <c r="AB2018" i="34"/>
  <c r="AC2018" i="34"/>
  <c r="AD2018" i="34"/>
  <c r="P2019" i="34"/>
  <c r="T2019" i="34"/>
  <c r="U2019" i="34"/>
  <c r="V2019" i="34"/>
  <c r="W2019" i="34"/>
  <c r="Y2019" i="34"/>
  <c r="AB2019" i="34"/>
  <c r="AC2019" i="34"/>
  <c r="AD2019" i="34"/>
  <c r="P2020" i="34"/>
  <c r="T2020" i="34"/>
  <c r="U2020" i="34"/>
  <c r="V2020" i="34"/>
  <c r="W2020" i="34"/>
  <c r="Y2020" i="34"/>
  <c r="AB2020" i="34"/>
  <c r="AC2020" i="34"/>
  <c r="AD2020" i="34"/>
  <c r="P2021" i="34"/>
  <c r="T2021" i="34"/>
  <c r="U2021" i="34"/>
  <c r="V2021" i="34"/>
  <c r="W2021" i="34"/>
  <c r="Y2021" i="34"/>
  <c r="AB2021" i="34"/>
  <c r="AC2021" i="34"/>
  <c r="AD2021" i="34"/>
  <c r="P2022" i="34"/>
  <c r="T2022" i="34"/>
  <c r="U2022" i="34"/>
  <c r="V2022" i="34"/>
  <c r="W2022" i="34"/>
  <c r="Y2022" i="34"/>
  <c r="AB2022" i="34"/>
  <c r="AC2022" i="34"/>
  <c r="AD2022" i="34"/>
  <c r="P2023" i="34"/>
  <c r="T2023" i="34"/>
  <c r="U2023" i="34"/>
  <c r="V2023" i="34"/>
  <c r="W2023" i="34"/>
  <c r="Y2023" i="34"/>
  <c r="AB2023" i="34"/>
  <c r="AC2023" i="34"/>
  <c r="AD2023" i="34"/>
  <c r="P2024" i="34"/>
  <c r="T2024" i="34"/>
  <c r="U2024" i="34"/>
  <c r="V2024" i="34"/>
  <c r="W2024" i="34"/>
  <c r="Y2024" i="34"/>
  <c r="AB2024" i="34"/>
  <c r="AC2024" i="34"/>
  <c r="AD2024" i="34"/>
  <c r="P2025" i="34"/>
  <c r="T2025" i="34"/>
  <c r="U2025" i="34"/>
  <c r="V2025" i="34"/>
  <c r="W2025" i="34"/>
  <c r="Y2025" i="34"/>
  <c r="AB2025" i="34"/>
  <c r="AC2025" i="34"/>
  <c r="AD2025" i="34"/>
  <c r="P2026" i="34"/>
  <c r="T2026" i="34"/>
  <c r="U2026" i="34"/>
  <c r="V2026" i="34"/>
  <c r="W2026" i="34"/>
  <c r="Y2026" i="34"/>
  <c r="AB2026" i="34"/>
  <c r="AC2026" i="34"/>
  <c r="AD2026" i="34"/>
  <c r="P2027" i="34"/>
  <c r="T2027" i="34"/>
  <c r="U2027" i="34"/>
  <c r="V2027" i="34"/>
  <c r="W2027" i="34"/>
  <c r="Y2027" i="34"/>
  <c r="AB2027" i="34"/>
  <c r="AC2027" i="34"/>
  <c r="AD2027" i="34"/>
  <c r="P2028" i="34"/>
  <c r="T2028" i="34"/>
  <c r="U2028" i="34"/>
  <c r="V2028" i="34"/>
  <c r="W2028" i="34"/>
  <c r="Y2028" i="34"/>
  <c r="AB2028" i="34"/>
  <c r="AC2028" i="34"/>
  <c r="AD2028" i="34"/>
  <c r="P2029" i="34"/>
  <c r="T2029" i="34"/>
  <c r="U2029" i="34"/>
  <c r="V2029" i="34"/>
  <c r="W2029" i="34"/>
  <c r="Y2029" i="34"/>
  <c r="AB2029" i="34"/>
  <c r="AC2029" i="34"/>
  <c r="AD2029" i="34"/>
  <c r="P2030" i="34"/>
  <c r="T2030" i="34"/>
  <c r="U2030" i="34"/>
  <c r="V2030" i="34"/>
  <c r="W2030" i="34"/>
  <c r="Y2030" i="34"/>
  <c r="AB2030" i="34"/>
  <c r="AC2030" i="34"/>
  <c r="AD2030" i="34"/>
  <c r="P2031" i="34"/>
  <c r="T2031" i="34"/>
  <c r="U2031" i="34"/>
  <c r="V2031" i="34"/>
  <c r="W2031" i="34"/>
  <c r="Y2031" i="34"/>
  <c r="AB2031" i="34"/>
  <c r="AC2031" i="34"/>
  <c r="AD2031" i="34"/>
  <c r="P2032" i="34"/>
  <c r="T2032" i="34"/>
  <c r="U2032" i="34"/>
  <c r="V2032" i="34"/>
  <c r="W2032" i="34"/>
  <c r="Y2032" i="34"/>
  <c r="AB2032" i="34"/>
  <c r="AC2032" i="34"/>
  <c r="AD2032" i="34"/>
  <c r="P2033" i="34"/>
  <c r="T2033" i="34"/>
  <c r="U2033" i="34"/>
  <c r="V2033" i="34"/>
  <c r="W2033" i="34"/>
  <c r="Y2033" i="34"/>
  <c r="AB2033" i="34"/>
  <c r="AC2033" i="34"/>
  <c r="AD2033" i="34"/>
  <c r="P2034" i="34"/>
  <c r="T2034" i="34"/>
  <c r="U2034" i="34"/>
  <c r="V2034" i="34"/>
  <c r="W2034" i="34"/>
  <c r="Y2034" i="34"/>
  <c r="AB2034" i="34"/>
  <c r="AC2034" i="34"/>
  <c r="AD2034" i="34"/>
  <c r="P2035" i="34"/>
  <c r="T2035" i="34"/>
  <c r="U2035" i="34"/>
  <c r="V2035" i="34"/>
  <c r="W2035" i="34"/>
  <c r="Y2035" i="34"/>
  <c r="AB2035" i="34"/>
  <c r="AC2035" i="34"/>
  <c r="AD2035" i="34"/>
  <c r="P2036" i="34"/>
  <c r="T2036" i="34"/>
  <c r="U2036" i="34"/>
  <c r="V2036" i="34"/>
  <c r="W2036" i="34"/>
  <c r="Y2036" i="34"/>
  <c r="AB2036" i="34"/>
  <c r="AC2036" i="34"/>
  <c r="AD2036" i="34"/>
  <c r="P2037" i="34"/>
  <c r="T2037" i="34"/>
  <c r="U2037" i="34"/>
  <c r="V2037" i="34"/>
  <c r="W2037" i="34"/>
  <c r="Y2037" i="34"/>
  <c r="AB2037" i="34"/>
  <c r="AC2037" i="34"/>
  <c r="AD2037" i="34"/>
  <c r="P2038" i="34"/>
  <c r="T2038" i="34"/>
  <c r="U2038" i="34"/>
  <c r="V2038" i="34"/>
  <c r="W2038" i="34"/>
  <c r="Y2038" i="34"/>
  <c r="AB2038" i="34"/>
  <c r="AC2038" i="34"/>
  <c r="AD2038" i="34"/>
  <c r="P2039" i="34"/>
  <c r="T2039" i="34"/>
  <c r="U2039" i="34"/>
  <c r="V2039" i="34"/>
  <c r="W2039" i="34"/>
  <c r="Y2039" i="34"/>
  <c r="AB2039" i="34"/>
  <c r="AC2039" i="34"/>
  <c r="AD2039" i="34"/>
  <c r="P2040" i="34"/>
  <c r="T2040" i="34"/>
  <c r="U2040" i="34"/>
  <c r="V2040" i="34"/>
  <c r="W2040" i="34"/>
  <c r="Y2040" i="34"/>
  <c r="AB2040" i="34"/>
  <c r="AC2040" i="34"/>
  <c r="AD2040" i="34"/>
  <c r="P2041" i="34"/>
  <c r="T2041" i="34"/>
  <c r="U2041" i="34"/>
  <c r="V2041" i="34"/>
  <c r="W2041" i="34"/>
  <c r="Y2041" i="34"/>
  <c r="AB2041" i="34"/>
  <c r="AC2041" i="34"/>
  <c r="AD2041" i="34"/>
  <c r="P2042" i="34"/>
  <c r="T2042" i="34"/>
  <c r="U2042" i="34"/>
  <c r="V2042" i="34"/>
  <c r="W2042" i="34"/>
  <c r="Y2042" i="34"/>
  <c r="AB2042" i="34"/>
  <c r="AC2042" i="34"/>
  <c r="AD2042" i="34"/>
  <c r="P2043" i="34"/>
  <c r="T2043" i="34"/>
  <c r="U2043" i="34"/>
  <c r="V2043" i="34"/>
  <c r="W2043" i="34"/>
  <c r="Y2043" i="34"/>
  <c r="AB2043" i="34"/>
  <c r="AC2043" i="34"/>
  <c r="AD2043" i="34"/>
  <c r="P2044" i="34"/>
  <c r="T2044" i="34"/>
  <c r="U2044" i="34"/>
  <c r="V2044" i="34"/>
  <c r="W2044" i="34"/>
  <c r="Y2044" i="34"/>
  <c r="AB2044" i="34"/>
  <c r="AC2044" i="34"/>
  <c r="AD2044" i="34"/>
  <c r="P2045" i="34"/>
  <c r="T2045" i="34"/>
  <c r="U2045" i="34"/>
  <c r="V2045" i="34"/>
  <c r="W2045" i="34"/>
  <c r="Y2045" i="34"/>
  <c r="AB2045" i="34"/>
  <c r="AC2045" i="34"/>
  <c r="AD2045" i="34"/>
  <c r="P2046" i="34"/>
  <c r="T2046" i="34"/>
  <c r="U2046" i="34"/>
  <c r="V2046" i="34"/>
  <c r="W2046" i="34"/>
  <c r="Y2046" i="34"/>
  <c r="AB2046" i="34"/>
  <c r="AC2046" i="34"/>
  <c r="AD2046" i="34"/>
  <c r="P2047" i="34"/>
  <c r="T2047" i="34"/>
  <c r="U2047" i="34"/>
  <c r="V2047" i="34"/>
  <c r="W2047" i="34"/>
  <c r="Y2047" i="34"/>
  <c r="AB2047" i="34"/>
  <c r="AC2047" i="34"/>
  <c r="AD2047" i="34"/>
  <c r="P2048" i="34"/>
  <c r="T2048" i="34"/>
  <c r="U2048" i="34"/>
  <c r="V2048" i="34"/>
  <c r="W2048" i="34"/>
  <c r="Y2048" i="34"/>
  <c r="AB2048" i="34"/>
  <c r="AC2048" i="34"/>
  <c r="AD2048" i="34"/>
  <c r="P2049" i="34"/>
  <c r="T2049" i="34"/>
  <c r="U2049" i="34"/>
  <c r="V2049" i="34"/>
  <c r="W2049" i="34"/>
  <c r="Y2049" i="34"/>
  <c r="AB2049" i="34"/>
  <c r="AC2049" i="34"/>
  <c r="AD2049" i="34"/>
  <c r="P2050" i="34"/>
  <c r="T2050" i="34"/>
  <c r="U2050" i="34"/>
  <c r="V2050" i="34"/>
  <c r="W2050" i="34"/>
  <c r="Y2050" i="34"/>
  <c r="AB2050" i="34"/>
  <c r="AC2050" i="34"/>
  <c r="AD2050" i="34"/>
  <c r="P2051" i="34"/>
  <c r="T2051" i="34"/>
  <c r="U2051" i="34"/>
  <c r="V2051" i="34"/>
  <c r="W2051" i="34"/>
  <c r="Y2051" i="34"/>
  <c r="AB2051" i="34"/>
  <c r="AC2051" i="34"/>
  <c r="AD2051" i="34"/>
  <c r="P2052" i="34"/>
  <c r="T2052" i="34"/>
  <c r="U2052" i="34"/>
  <c r="V2052" i="34"/>
  <c r="W2052" i="34"/>
  <c r="Y2052" i="34"/>
  <c r="AB2052" i="34"/>
  <c r="AC2052" i="34"/>
  <c r="AD2052" i="34"/>
  <c r="P2053" i="34"/>
  <c r="T2053" i="34"/>
  <c r="U2053" i="34"/>
  <c r="V2053" i="34"/>
  <c r="W2053" i="34"/>
  <c r="Y2053" i="34"/>
  <c r="AB2053" i="34"/>
  <c r="AC2053" i="34"/>
  <c r="AD2053" i="34"/>
  <c r="P2054" i="34"/>
  <c r="T2054" i="34"/>
  <c r="U2054" i="34"/>
  <c r="V2054" i="34"/>
  <c r="W2054" i="34"/>
  <c r="Y2054" i="34"/>
  <c r="AB2054" i="34"/>
  <c r="AC2054" i="34"/>
  <c r="AD2054" i="34"/>
  <c r="P2055" i="34"/>
  <c r="T2055" i="34"/>
  <c r="U2055" i="34"/>
  <c r="V2055" i="34"/>
  <c r="W2055" i="34"/>
  <c r="Y2055" i="34"/>
  <c r="AB2055" i="34"/>
  <c r="AC2055" i="34"/>
  <c r="AD2055" i="34"/>
  <c r="P2056" i="34"/>
  <c r="T2056" i="34"/>
  <c r="U2056" i="34"/>
  <c r="V2056" i="34"/>
  <c r="W2056" i="34"/>
  <c r="Y2056" i="34"/>
  <c r="AB2056" i="34"/>
  <c r="AC2056" i="34"/>
  <c r="AD2056" i="34"/>
  <c r="P2057" i="34"/>
  <c r="T2057" i="34"/>
  <c r="U2057" i="34"/>
  <c r="V2057" i="34"/>
  <c r="W2057" i="34"/>
  <c r="Y2057" i="34"/>
  <c r="AB2057" i="34"/>
  <c r="AC2057" i="34"/>
  <c r="AD2057" i="34"/>
  <c r="P2058" i="34"/>
  <c r="T2058" i="34"/>
  <c r="U2058" i="34"/>
  <c r="V2058" i="34"/>
  <c r="W2058" i="34"/>
  <c r="Y2058" i="34"/>
  <c r="AB2058" i="34"/>
  <c r="AC2058" i="34"/>
  <c r="AD2058" i="34"/>
  <c r="P2059" i="34"/>
  <c r="T2059" i="34"/>
  <c r="U2059" i="34"/>
  <c r="V2059" i="34"/>
  <c r="W2059" i="34"/>
  <c r="Y2059" i="34"/>
  <c r="AB2059" i="34"/>
  <c r="AC2059" i="34"/>
  <c r="AD2059" i="34"/>
  <c r="P2060" i="34"/>
  <c r="T2060" i="34"/>
  <c r="U2060" i="34"/>
  <c r="V2060" i="34"/>
  <c r="W2060" i="34"/>
  <c r="Y2060" i="34"/>
  <c r="AB2060" i="34"/>
  <c r="AC2060" i="34"/>
  <c r="AD2060" i="34"/>
  <c r="P2061" i="34"/>
  <c r="T2061" i="34"/>
  <c r="U2061" i="34"/>
  <c r="V2061" i="34"/>
  <c r="W2061" i="34"/>
  <c r="Y2061" i="34"/>
  <c r="AB2061" i="34"/>
  <c r="AC2061" i="34"/>
  <c r="AD2061" i="34"/>
  <c r="P2062" i="34"/>
  <c r="T2062" i="34"/>
  <c r="U2062" i="34"/>
  <c r="V2062" i="34"/>
  <c r="W2062" i="34"/>
  <c r="Y2062" i="34"/>
  <c r="AB2062" i="34"/>
  <c r="AC2062" i="34"/>
  <c r="AD2062" i="34"/>
  <c r="P2063" i="34"/>
  <c r="T2063" i="34"/>
  <c r="U2063" i="34"/>
  <c r="V2063" i="34"/>
  <c r="W2063" i="34"/>
  <c r="Y2063" i="34"/>
  <c r="AB2063" i="34"/>
  <c r="AC2063" i="34"/>
  <c r="AD2063" i="34"/>
  <c r="P2064" i="34"/>
  <c r="T2064" i="34"/>
  <c r="U2064" i="34"/>
  <c r="V2064" i="34"/>
  <c r="W2064" i="34"/>
  <c r="Y2064" i="34"/>
  <c r="AB2064" i="34"/>
  <c r="AC2064" i="34"/>
  <c r="AD2064" i="34"/>
  <c r="P2065" i="34"/>
  <c r="T2065" i="34"/>
  <c r="U2065" i="34"/>
  <c r="V2065" i="34"/>
  <c r="W2065" i="34"/>
  <c r="Y2065" i="34"/>
  <c r="AB2065" i="34"/>
  <c r="AC2065" i="34"/>
  <c r="AD2065" i="34"/>
  <c r="P2066" i="34"/>
  <c r="T2066" i="34"/>
  <c r="U2066" i="34"/>
  <c r="V2066" i="34"/>
  <c r="W2066" i="34"/>
  <c r="Y2066" i="34"/>
  <c r="AB2066" i="34"/>
  <c r="AC2066" i="34"/>
  <c r="AD2066" i="34"/>
  <c r="P2067" i="34"/>
  <c r="T2067" i="34"/>
  <c r="U2067" i="34"/>
  <c r="V2067" i="34"/>
  <c r="W2067" i="34"/>
  <c r="Y2067" i="34"/>
  <c r="AB2067" i="34"/>
  <c r="AC2067" i="34"/>
  <c r="AD2067" i="34"/>
  <c r="P2068" i="34"/>
  <c r="T2068" i="34"/>
  <c r="U2068" i="34"/>
  <c r="V2068" i="34"/>
  <c r="W2068" i="34"/>
  <c r="Y2068" i="34"/>
  <c r="AB2068" i="34"/>
  <c r="AC2068" i="34"/>
  <c r="AD2068" i="34"/>
  <c r="P2069" i="34"/>
  <c r="T2069" i="34"/>
  <c r="U2069" i="34"/>
  <c r="V2069" i="34"/>
  <c r="W2069" i="34"/>
  <c r="Y2069" i="34"/>
  <c r="AB2069" i="34"/>
  <c r="AC2069" i="34"/>
  <c r="AD2069" i="34"/>
  <c r="P2070" i="34"/>
  <c r="T2070" i="34"/>
  <c r="U2070" i="34"/>
  <c r="V2070" i="34"/>
  <c r="W2070" i="34"/>
  <c r="Y2070" i="34"/>
  <c r="AB2070" i="34"/>
  <c r="AC2070" i="34"/>
  <c r="AD2070" i="34"/>
  <c r="P2071" i="34"/>
  <c r="T2071" i="34"/>
  <c r="U2071" i="34"/>
  <c r="V2071" i="34"/>
  <c r="W2071" i="34"/>
  <c r="Y2071" i="34"/>
  <c r="AB2071" i="34"/>
  <c r="AC2071" i="34"/>
  <c r="AD2071" i="34"/>
  <c r="P2072" i="34"/>
  <c r="T2072" i="34"/>
  <c r="U2072" i="34"/>
  <c r="V2072" i="34"/>
  <c r="W2072" i="34"/>
  <c r="Y2072" i="34"/>
  <c r="AB2072" i="34"/>
  <c r="AC2072" i="34"/>
  <c r="AD2072" i="34"/>
  <c r="P2073" i="34"/>
  <c r="T2073" i="34"/>
  <c r="U2073" i="34"/>
  <c r="V2073" i="34"/>
  <c r="W2073" i="34"/>
  <c r="Y2073" i="34"/>
  <c r="AB2073" i="34"/>
  <c r="AC2073" i="34"/>
  <c r="AD2073" i="34"/>
  <c r="P2074" i="34"/>
  <c r="T2074" i="34"/>
  <c r="U2074" i="34"/>
  <c r="V2074" i="34"/>
  <c r="W2074" i="34"/>
  <c r="Y2074" i="34"/>
  <c r="AB2074" i="34"/>
  <c r="AC2074" i="34"/>
  <c r="AD2074" i="34"/>
  <c r="P2075" i="34"/>
  <c r="T2075" i="34"/>
  <c r="U2075" i="34"/>
  <c r="V2075" i="34"/>
  <c r="W2075" i="34"/>
  <c r="Y2075" i="34"/>
  <c r="AB2075" i="34"/>
  <c r="AC2075" i="34"/>
  <c r="AD2075" i="34"/>
  <c r="P2076" i="34"/>
  <c r="T2076" i="34"/>
  <c r="U2076" i="34"/>
  <c r="V2076" i="34"/>
  <c r="W2076" i="34"/>
  <c r="Y2076" i="34"/>
  <c r="AB2076" i="34"/>
  <c r="AC2076" i="34"/>
  <c r="AD2076" i="34"/>
  <c r="P2077" i="34"/>
  <c r="T2077" i="34"/>
  <c r="U2077" i="34"/>
  <c r="V2077" i="34"/>
  <c r="W2077" i="34"/>
  <c r="Y2077" i="34"/>
  <c r="AB2077" i="34"/>
  <c r="AC2077" i="34"/>
  <c r="AD2077" i="34"/>
  <c r="P2078" i="34"/>
  <c r="T2078" i="34"/>
  <c r="U2078" i="34"/>
  <c r="V2078" i="34"/>
  <c r="W2078" i="34"/>
  <c r="Y2078" i="34"/>
  <c r="AB2078" i="34"/>
  <c r="AC2078" i="34"/>
  <c r="AD2078" i="34"/>
  <c r="P2079" i="34"/>
  <c r="T2079" i="34"/>
  <c r="U2079" i="34"/>
  <c r="V2079" i="34"/>
  <c r="W2079" i="34"/>
  <c r="Y2079" i="34"/>
  <c r="AB2079" i="34"/>
  <c r="AC2079" i="34"/>
  <c r="AD2079" i="34"/>
  <c r="P2080" i="34"/>
  <c r="T2080" i="34"/>
  <c r="U2080" i="34"/>
  <c r="V2080" i="34"/>
  <c r="W2080" i="34"/>
  <c r="Y2080" i="34"/>
  <c r="AB2080" i="34"/>
  <c r="AC2080" i="34"/>
  <c r="AD2080" i="34"/>
  <c r="P2081" i="34"/>
  <c r="T2081" i="34"/>
  <c r="U2081" i="34"/>
  <c r="V2081" i="34"/>
  <c r="W2081" i="34"/>
  <c r="Y2081" i="34"/>
  <c r="AB2081" i="34"/>
  <c r="AC2081" i="34"/>
  <c r="AD2081" i="34"/>
  <c r="P2082" i="34"/>
  <c r="T2082" i="34"/>
  <c r="U2082" i="34"/>
  <c r="V2082" i="34"/>
  <c r="W2082" i="34"/>
  <c r="Y2082" i="34"/>
  <c r="AB2082" i="34"/>
  <c r="AC2082" i="34"/>
  <c r="AD2082" i="34"/>
  <c r="P2083" i="34"/>
  <c r="T2083" i="34"/>
  <c r="U2083" i="34"/>
  <c r="V2083" i="34"/>
  <c r="W2083" i="34"/>
  <c r="Y2083" i="34"/>
  <c r="AB2083" i="34"/>
  <c r="AC2083" i="34"/>
  <c r="AD2083" i="34"/>
  <c r="P2084" i="34"/>
  <c r="T2084" i="34"/>
  <c r="U2084" i="34"/>
  <c r="V2084" i="34"/>
  <c r="W2084" i="34"/>
  <c r="Y2084" i="34"/>
  <c r="AB2084" i="34"/>
  <c r="AC2084" i="34"/>
  <c r="AD2084" i="34"/>
  <c r="P2085" i="34"/>
  <c r="T2085" i="34"/>
  <c r="U2085" i="34"/>
  <c r="V2085" i="34"/>
  <c r="W2085" i="34"/>
  <c r="Y2085" i="34"/>
  <c r="AB2085" i="34"/>
  <c r="AC2085" i="34"/>
  <c r="AD2085" i="34"/>
  <c r="P2086" i="34"/>
  <c r="T2086" i="34"/>
  <c r="U2086" i="34"/>
  <c r="V2086" i="34"/>
  <c r="W2086" i="34"/>
  <c r="Y2086" i="34"/>
  <c r="AB2086" i="34"/>
  <c r="AC2086" i="34"/>
  <c r="AD2086" i="34"/>
  <c r="P2087" i="34"/>
  <c r="T2087" i="34"/>
  <c r="U2087" i="34"/>
  <c r="V2087" i="34"/>
  <c r="W2087" i="34"/>
  <c r="Y2087" i="34"/>
  <c r="AB2087" i="34"/>
  <c r="AC2087" i="34"/>
  <c r="AD2087" i="34"/>
  <c r="P2088" i="34"/>
  <c r="T2088" i="34"/>
  <c r="U2088" i="34"/>
  <c r="V2088" i="34"/>
  <c r="W2088" i="34"/>
  <c r="Y2088" i="34"/>
  <c r="AB2088" i="34"/>
  <c r="AC2088" i="34"/>
  <c r="AD2088" i="34"/>
  <c r="P2089" i="34"/>
  <c r="T2089" i="34"/>
  <c r="U2089" i="34"/>
  <c r="V2089" i="34"/>
  <c r="W2089" i="34"/>
  <c r="Y2089" i="34"/>
  <c r="AB2089" i="34"/>
  <c r="AC2089" i="34"/>
  <c r="AD2089" i="34"/>
  <c r="P2090" i="34"/>
  <c r="T2090" i="34"/>
  <c r="U2090" i="34"/>
  <c r="V2090" i="34"/>
  <c r="W2090" i="34"/>
  <c r="Y2090" i="34"/>
  <c r="AB2090" i="34"/>
  <c r="AC2090" i="34"/>
  <c r="AD2090" i="34"/>
  <c r="P2091" i="34"/>
  <c r="T2091" i="34"/>
  <c r="U2091" i="34"/>
  <c r="V2091" i="34"/>
  <c r="W2091" i="34"/>
  <c r="Y2091" i="34"/>
  <c r="AB2091" i="34"/>
  <c r="AC2091" i="34"/>
  <c r="AD2091" i="34"/>
  <c r="P2092" i="34"/>
  <c r="T2092" i="34"/>
  <c r="U2092" i="34"/>
  <c r="V2092" i="34"/>
  <c r="W2092" i="34"/>
  <c r="Y2092" i="34"/>
  <c r="AB2092" i="34"/>
  <c r="AC2092" i="34"/>
  <c r="AD2092" i="34"/>
  <c r="P2093" i="34"/>
  <c r="T2093" i="34"/>
  <c r="U2093" i="34"/>
  <c r="V2093" i="34"/>
  <c r="W2093" i="34"/>
  <c r="Y2093" i="34"/>
  <c r="AB2093" i="34"/>
  <c r="AC2093" i="34"/>
  <c r="AD2093" i="34"/>
  <c r="P2094" i="34"/>
  <c r="T2094" i="34"/>
  <c r="U2094" i="34"/>
  <c r="V2094" i="34"/>
  <c r="W2094" i="34"/>
  <c r="Y2094" i="34"/>
  <c r="AB2094" i="34"/>
  <c r="AC2094" i="34"/>
  <c r="AD2094" i="34"/>
  <c r="P2095" i="34"/>
  <c r="T2095" i="34"/>
  <c r="U2095" i="34"/>
  <c r="V2095" i="34"/>
  <c r="W2095" i="34"/>
  <c r="Y2095" i="34"/>
  <c r="AB2095" i="34"/>
  <c r="AC2095" i="34"/>
  <c r="AD2095" i="34"/>
  <c r="P2096" i="34"/>
  <c r="T2096" i="34"/>
  <c r="U2096" i="34"/>
  <c r="V2096" i="34"/>
  <c r="W2096" i="34"/>
  <c r="Y2096" i="34"/>
  <c r="AB2096" i="34"/>
  <c r="AC2096" i="34"/>
  <c r="AD2096" i="34"/>
  <c r="P2097" i="34"/>
  <c r="T2097" i="34"/>
  <c r="U2097" i="34"/>
  <c r="V2097" i="34"/>
  <c r="W2097" i="34"/>
  <c r="Y2097" i="34"/>
  <c r="AB2097" i="34"/>
  <c r="AC2097" i="34"/>
  <c r="AD2097" i="34"/>
  <c r="P2098" i="34"/>
  <c r="T2098" i="34"/>
  <c r="U2098" i="34"/>
  <c r="V2098" i="34"/>
  <c r="W2098" i="34"/>
  <c r="Y2098" i="34"/>
  <c r="AB2098" i="34"/>
  <c r="AC2098" i="34"/>
  <c r="AD2098" i="34"/>
  <c r="P2099" i="34"/>
  <c r="T2099" i="34"/>
  <c r="U2099" i="34"/>
  <c r="V2099" i="34"/>
  <c r="W2099" i="34"/>
  <c r="Y2099" i="34"/>
  <c r="AB2099" i="34"/>
  <c r="AC2099" i="34"/>
  <c r="AD2099" i="34"/>
  <c r="P2100" i="34"/>
  <c r="T2100" i="34"/>
  <c r="U2100" i="34"/>
  <c r="V2100" i="34"/>
  <c r="W2100" i="34"/>
  <c r="Y2100" i="34"/>
  <c r="AB2100" i="34"/>
  <c r="AC2100" i="34"/>
  <c r="AD2100" i="34"/>
  <c r="P2101" i="34"/>
  <c r="T2101" i="34"/>
  <c r="U2101" i="34"/>
  <c r="V2101" i="34"/>
  <c r="W2101" i="34"/>
  <c r="Y2101" i="34"/>
  <c r="AB2101" i="34"/>
  <c r="AC2101" i="34"/>
  <c r="AD2101" i="34"/>
  <c r="P2102" i="34"/>
  <c r="T2102" i="34"/>
  <c r="U2102" i="34"/>
  <c r="V2102" i="34"/>
  <c r="W2102" i="34"/>
  <c r="Y2102" i="34"/>
  <c r="AB2102" i="34"/>
  <c r="AC2102" i="34"/>
  <c r="AD2102" i="34"/>
  <c r="P2103" i="34"/>
  <c r="T2103" i="34"/>
  <c r="U2103" i="34"/>
  <c r="V2103" i="34"/>
  <c r="W2103" i="34"/>
  <c r="Y2103" i="34"/>
  <c r="AB2103" i="34"/>
  <c r="AC2103" i="34"/>
  <c r="AD2103" i="34"/>
  <c r="P2104" i="34"/>
  <c r="T2104" i="34"/>
  <c r="U2104" i="34"/>
  <c r="V2104" i="34"/>
  <c r="W2104" i="34"/>
  <c r="Y2104" i="34"/>
  <c r="AB2104" i="34"/>
  <c r="AC2104" i="34"/>
  <c r="AD2104" i="34"/>
  <c r="P2105" i="34"/>
  <c r="T2105" i="34"/>
  <c r="U2105" i="34"/>
  <c r="V2105" i="34"/>
  <c r="W2105" i="34"/>
  <c r="Y2105" i="34"/>
  <c r="AB2105" i="34"/>
  <c r="AC2105" i="34"/>
  <c r="AD2105" i="34"/>
  <c r="P2106" i="34"/>
  <c r="T2106" i="34"/>
  <c r="U2106" i="34"/>
  <c r="V2106" i="34"/>
  <c r="W2106" i="34"/>
  <c r="Y2106" i="34"/>
  <c r="AB2106" i="34"/>
  <c r="AC2106" i="34"/>
  <c r="AD2106" i="34"/>
  <c r="P2107" i="34"/>
  <c r="T2107" i="34"/>
  <c r="U2107" i="34"/>
  <c r="V2107" i="34"/>
  <c r="W2107" i="34"/>
  <c r="Y2107" i="34"/>
  <c r="AB2107" i="34"/>
  <c r="AC2107" i="34"/>
  <c r="AD2107" i="34"/>
  <c r="P2108" i="34"/>
  <c r="T2108" i="34"/>
  <c r="U2108" i="34"/>
  <c r="V2108" i="34"/>
  <c r="W2108" i="34"/>
  <c r="Y2108" i="34"/>
  <c r="AB2108" i="34"/>
  <c r="AC2108" i="34"/>
  <c r="AD2108" i="34"/>
  <c r="P2109" i="34"/>
  <c r="T2109" i="34"/>
  <c r="U2109" i="34"/>
  <c r="V2109" i="34"/>
  <c r="W2109" i="34"/>
  <c r="Y2109" i="34"/>
  <c r="AB2109" i="34"/>
  <c r="AC2109" i="34"/>
  <c r="AD2109" i="34"/>
  <c r="P2110" i="34"/>
  <c r="T2110" i="34"/>
  <c r="U2110" i="34"/>
  <c r="V2110" i="34"/>
  <c r="W2110" i="34"/>
  <c r="Y2110" i="34"/>
  <c r="AB2110" i="34"/>
  <c r="AC2110" i="34"/>
  <c r="AD2110" i="34"/>
  <c r="P2111" i="34"/>
  <c r="T2111" i="34"/>
  <c r="U2111" i="34"/>
  <c r="V2111" i="34"/>
  <c r="W2111" i="34"/>
  <c r="Y2111" i="34"/>
  <c r="AB2111" i="34"/>
  <c r="AC2111" i="34"/>
  <c r="AD2111" i="34"/>
  <c r="P2112" i="34"/>
  <c r="T2112" i="34"/>
  <c r="U2112" i="34"/>
  <c r="V2112" i="34"/>
  <c r="W2112" i="34"/>
  <c r="Y2112" i="34"/>
  <c r="AB2112" i="34"/>
  <c r="AC2112" i="34"/>
  <c r="AD2112" i="34"/>
  <c r="P2113" i="34"/>
  <c r="T2113" i="34"/>
  <c r="U2113" i="34"/>
  <c r="V2113" i="34"/>
  <c r="W2113" i="34"/>
  <c r="Y2113" i="34"/>
  <c r="AB2113" i="34"/>
  <c r="AC2113" i="34"/>
  <c r="AD2113" i="34"/>
  <c r="P2114" i="34"/>
  <c r="T2114" i="34"/>
  <c r="U2114" i="34"/>
  <c r="V2114" i="34"/>
  <c r="W2114" i="34"/>
  <c r="Y2114" i="34"/>
  <c r="AB2114" i="34"/>
  <c r="AC2114" i="34"/>
  <c r="AD2114" i="34"/>
  <c r="P2115" i="34"/>
  <c r="T2115" i="34"/>
  <c r="U2115" i="34"/>
  <c r="V2115" i="34"/>
  <c r="W2115" i="34"/>
  <c r="Y2115" i="34"/>
  <c r="AB2115" i="34"/>
  <c r="AC2115" i="34"/>
  <c r="AD2115" i="34"/>
  <c r="P2116" i="34"/>
  <c r="T2116" i="34"/>
  <c r="U2116" i="34"/>
  <c r="V2116" i="34"/>
  <c r="W2116" i="34"/>
  <c r="Y2116" i="34"/>
  <c r="AB2116" i="34"/>
  <c r="AC2116" i="34"/>
  <c r="AD2116" i="34"/>
  <c r="P2117" i="34"/>
  <c r="T2117" i="34"/>
  <c r="U2117" i="34"/>
  <c r="V2117" i="34"/>
  <c r="W2117" i="34"/>
  <c r="Y2117" i="34"/>
  <c r="AB2117" i="34"/>
  <c r="AC2117" i="34"/>
  <c r="AD2117" i="34"/>
  <c r="P2118" i="34"/>
  <c r="T2118" i="34"/>
  <c r="U2118" i="34"/>
  <c r="V2118" i="34"/>
  <c r="W2118" i="34"/>
  <c r="Y2118" i="34"/>
  <c r="AB2118" i="34"/>
  <c r="AC2118" i="34"/>
  <c r="AD2118" i="34"/>
  <c r="P2119" i="34"/>
  <c r="T2119" i="34"/>
  <c r="U2119" i="34"/>
  <c r="V2119" i="34"/>
  <c r="W2119" i="34"/>
  <c r="Y2119" i="34"/>
  <c r="AB2119" i="34"/>
  <c r="AC2119" i="34"/>
  <c r="AD2119" i="34"/>
  <c r="P2120" i="34"/>
  <c r="T2120" i="34"/>
  <c r="U2120" i="34"/>
  <c r="V2120" i="34"/>
  <c r="W2120" i="34"/>
  <c r="Y2120" i="34"/>
  <c r="AB2120" i="34"/>
  <c r="AC2120" i="34"/>
  <c r="AD2120" i="34"/>
  <c r="P2121" i="34"/>
  <c r="T2121" i="34"/>
  <c r="U2121" i="34"/>
  <c r="V2121" i="34"/>
  <c r="W2121" i="34"/>
  <c r="Y2121" i="34"/>
  <c r="AB2121" i="34"/>
  <c r="AC2121" i="34"/>
  <c r="AD2121" i="34"/>
  <c r="P2122" i="34"/>
  <c r="T2122" i="34"/>
  <c r="U2122" i="34"/>
  <c r="V2122" i="34"/>
  <c r="W2122" i="34"/>
  <c r="Y2122" i="34"/>
  <c r="AB2122" i="34"/>
  <c r="AC2122" i="34"/>
  <c r="AD2122" i="34"/>
  <c r="P2123" i="34"/>
  <c r="T2123" i="34"/>
  <c r="U2123" i="34"/>
  <c r="V2123" i="34"/>
  <c r="W2123" i="34"/>
  <c r="Y2123" i="34"/>
  <c r="AB2123" i="34"/>
  <c r="AC2123" i="34"/>
  <c r="AD2123" i="34"/>
  <c r="P2124" i="34"/>
  <c r="T2124" i="34"/>
  <c r="U2124" i="34"/>
  <c r="V2124" i="34"/>
  <c r="W2124" i="34"/>
  <c r="Y2124" i="34"/>
  <c r="AB2124" i="34"/>
  <c r="AC2124" i="34"/>
  <c r="AD2124" i="34"/>
  <c r="P2125" i="34"/>
  <c r="T2125" i="34"/>
  <c r="U2125" i="34"/>
  <c r="V2125" i="34"/>
  <c r="W2125" i="34"/>
  <c r="Y2125" i="34"/>
  <c r="AB2125" i="34"/>
  <c r="AC2125" i="34"/>
  <c r="AD2125" i="34"/>
  <c r="P2126" i="34"/>
  <c r="T2126" i="34"/>
  <c r="U2126" i="34"/>
  <c r="V2126" i="34"/>
  <c r="W2126" i="34"/>
  <c r="Y2126" i="34"/>
  <c r="AB2126" i="34"/>
  <c r="AC2126" i="34"/>
  <c r="AD2126" i="34"/>
  <c r="P2127" i="34"/>
  <c r="T2127" i="34"/>
  <c r="U2127" i="34"/>
  <c r="V2127" i="34"/>
  <c r="W2127" i="34"/>
  <c r="Y2127" i="34"/>
  <c r="AB2127" i="34"/>
  <c r="AC2127" i="34"/>
  <c r="AD2127" i="34"/>
  <c r="P2128" i="34"/>
  <c r="T2128" i="34"/>
  <c r="U2128" i="34"/>
  <c r="V2128" i="34"/>
  <c r="W2128" i="34"/>
  <c r="Y2128" i="34"/>
  <c r="AB2128" i="34"/>
  <c r="AC2128" i="34"/>
  <c r="AD2128" i="34"/>
  <c r="P2129" i="34"/>
  <c r="T2129" i="34"/>
  <c r="U2129" i="34"/>
  <c r="V2129" i="34"/>
  <c r="W2129" i="34"/>
  <c r="Y2129" i="34"/>
  <c r="AB2129" i="34"/>
  <c r="AC2129" i="34"/>
  <c r="AD2129" i="34"/>
  <c r="P2130" i="34"/>
  <c r="T2130" i="34"/>
  <c r="U2130" i="34"/>
  <c r="V2130" i="34"/>
  <c r="W2130" i="34"/>
  <c r="Y2130" i="34"/>
  <c r="AB2130" i="34"/>
  <c r="AC2130" i="34"/>
  <c r="AD2130" i="34"/>
  <c r="P2131" i="34"/>
  <c r="T2131" i="34"/>
  <c r="U2131" i="34"/>
  <c r="V2131" i="34"/>
  <c r="W2131" i="34"/>
  <c r="Y2131" i="34"/>
  <c r="AB2131" i="34"/>
  <c r="AC2131" i="34"/>
  <c r="AD2131" i="34"/>
  <c r="P2132" i="34"/>
  <c r="T2132" i="34"/>
  <c r="U2132" i="34"/>
  <c r="V2132" i="34"/>
  <c r="W2132" i="34"/>
  <c r="Y2132" i="34"/>
  <c r="AB2132" i="34"/>
  <c r="AC2132" i="34"/>
  <c r="AD2132" i="34"/>
  <c r="P2133" i="34"/>
  <c r="T2133" i="34"/>
  <c r="U2133" i="34"/>
  <c r="V2133" i="34"/>
  <c r="W2133" i="34"/>
  <c r="Y2133" i="34"/>
  <c r="AB2133" i="34"/>
  <c r="AC2133" i="34"/>
  <c r="AD2133" i="34"/>
  <c r="P2134" i="34"/>
  <c r="T2134" i="34"/>
  <c r="U2134" i="34"/>
  <c r="V2134" i="34"/>
  <c r="W2134" i="34"/>
  <c r="Y2134" i="34"/>
  <c r="AB2134" i="34"/>
  <c r="AC2134" i="34"/>
  <c r="AD2134" i="34"/>
  <c r="P2135" i="34"/>
  <c r="T2135" i="34"/>
  <c r="U2135" i="34"/>
  <c r="V2135" i="34"/>
  <c r="W2135" i="34"/>
  <c r="Y2135" i="34"/>
  <c r="AB2135" i="34"/>
  <c r="AC2135" i="34"/>
  <c r="AD2135" i="34"/>
  <c r="P2136" i="34"/>
  <c r="T2136" i="34"/>
  <c r="U2136" i="34"/>
  <c r="V2136" i="34"/>
  <c r="W2136" i="34"/>
  <c r="Y2136" i="34"/>
  <c r="AB2136" i="34"/>
  <c r="AC2136" i="34"/>
  <c r="AD2136" i="34"/>
  <c r="P2137" i="34"/>
  <c r="T2137" i="34"/>
  <c r="U2137" i="34"/>
  <c r="V2137" i="34"/>
  <c r="W2137" i="34"/>
  <c r="Y2137" i="34"/>
  <c r="AB2137" i="34"/>
  <c r="AC2137" i="34"/>
  <c r="AD2137" i="34"/>
  <c r="P2138" i="34"/>
  <c r="T2138" i="34"/>
  <c r="U2138" i="34"/>
  <c r="V2138" i="34"/>
  <c r="W2138" i="34"/>
  <c r="Y2138" i="34"/>
  <c r="AB2138" i="34"/>
  <c r="AC2138" i="34"/>
  <c r="AD2138" i="34"/>
  <c r="P2139" i="34"/>
  <c r="T2139" i="34"/>
  <c r="U2139" i="34"/>
  <c r="V2139" i="34"/>
  <c r="W2139" i="34"/>
  <c r="Y2139" i="34"/>
  <c r="AB2139" i="34"/>
  <c r="AC2139" i="34"/>
  <c r="AD2139" i="34"/>
  <c r="P2140" i="34"/>
  <c r="T2140" i="34"/>
  <c r="U2140" i="34"/>
  <c r="V2140" i="34"/>
  <c r="W2140" i="34"/>
  <c r="Y2140" i="34"/>
  <c r="AB2140" i="34"/>
  <c r="AC2140" i="34"/>
  <c r="AD2140" i="34"/>
  <c r="P2141" i="34"/>
  <c r="T2141" i="34"/>
  <c r="U2141" i="34"/>
  <c r="V2141" i="34"/>
  <c r="W2141" i="34"/>
  <c r="Y2141" i="34"/>
  <c r="AB2141" i="34"/>
  <c r="AC2141" i="34"/>
  <c r="AD2141" i="34"/>
  <c r="P2142" i="34"/>
  <c r="T2142" i="34"/>
  <c r="U2142" i="34"/>
  <c r="V2142" i="34"/>
  <c r="W2142" i="34"/>
  <c r="Y2142" i="34"/>
  <c r="AB2142" i="34"/>
  <c r="AC2142" i="34"/>
  <c r="AD2142" i="34"/>
  <c r="P2143" i="34"/>
  <c r="T2143" i="34"/>
  <c r="U2143" i="34"/>
  <c r="V2143" i="34"/>
  <c r="W2143" i="34"/>
  <c r="Y2143" i="34"/>
  <c r="AB2143" i="34"/>
  <c r="AC2143" i="34"/>
  <c r="AD2143" i="34"/>
  <c r="P2144" i="34"/>
  <c r="T2144" i="34"/>
  <c r="U2144" i="34"/>
  <c r="V2144" i="34"/>
  <c r="W2144" i="34"/>
  <c r="Y2144" i="34"/>
  <c r="AB2144" i="34"/>
  <c r="AC2144" i="34"/>
  <c r="AD2144" i="34"/>
  <c r="P2145" i="34"/>
  <c r="T2145" i="34"/>
  <c r="U2145" i="34"/>
  <c r="V2145" i="34"/>
  <c r="W2145" i="34"/>
  <c r="Y2145" i="34"/>
  <c r="AB2145" i="34"/>
  <c r="AC2145" i="34"/>
  <c r="AD2145" i="34"/>
  <c r="P2146" i="34"/>
  <c r="T2146" i="34"/>
  <c r="U2146" i="34"/>
  <c r="V2146" i="34"/>
  <c r="W2146" i="34"/>
  <c r="Y2146" i="34"/>
  <c r="AB2146" i="34"/>
  <c r="AC2146" i="34"/>
  <c r="AD2146" i="34"/>
  <c r="P2147" i="34"/>
  <c r="T2147" i="34"/>
  <c r="U2147" i="34"/>
  <c r="V2147" i="34"/>
  <c r="W2147" i="34"/>
  <c r="Y2147" i="34"/>
  <c r="AB2147" i="34"/>
  <c r="AC2147" i="34"/>
  <c r="AD2147" i="34"/>
  <c r="P2148" i="34"/>
  <c r="T2148" i="34"/>
  <c r="U2148" i="34"/>
  <c r="V2148" i="34"/>
  <c r="W2148" i="34"/>
  <c r="Y2148" i="34"/>
  <c r="AB2148" i="34"/>
  <c r="AC2148" i="34"/>
  <c r="AD2148" i="34"/>
  <c r="P2149" i="34"/>
  <c r="T2149" i="34"/>
  <c r="U2149" i="34"/>
  <c r="V2149" i="34"/>
  <c r="W2149" i="34"/>
  <c r="Y2149" i="34"/>
  <c r="AB2149" i="34"/>
  <c r="AC2149" i="34"/>
  <c r="AD2149" i="34"/>
  <c r="P2150" i="34"/>
  <c r="T2150" i="34"/>
  <c r="U2150" i="34"/>
  <c r="V2150" i="34"/>
  <c r="W2150" i="34"/>
  <c r="Y2150" i="34"/>
  <c r="AB2150" i="34"/>
  <c r="AC2150" i="34"/>
  <c r="AD2150" i="34"/>
  <c r="P2151" i="34"/>
  <c r="T2151" i="34"/>
  <c r="U2151" i="34"/>
  <c r="V2151" i="34"/>
  <c r="W2151" i="34"/>
  <c r="Y2151" i="34"/>
  <c r="AB2151" i="34"/>
  <c r="AC2151" i="34"/>
  <c r="AD2151" i="34"/>
  <c r="P2152" i="34"/>
  <c r="T2152" i="34"/>
  <c r="U2152" i="34"/>
  <c r="V2152" i="34"/>
  <c r="W2152" i="34"/>
  <c r="Y2152" i="34"/>
  <c r="AB2152" i="34"/>
  <c r="AC2152" i="34"/>
  <c r="AD2152" i="34"/>
  <c r="P2153" i="34"/>
  <c r="T2153" i="34"/>
  <c r="U2153" i="34"/>
  <c r="V2153" i="34"/>
  <c r="W2153" i="34"/>
  <c r="Y2153" i="34"/>
  <c r="AB2153" i="34"/>
  <c r="AC2153" i="34"/>
  <c r="AD2153" i="34"/>
  <c r="P2154" i="34"/>
  <c r="T2154" i="34"/>
  <c r="U2154" i="34"/>
  <c r="V2154" i="34"/>
  <c r="W2154" i="34"/>
  <c r="Y2154" i="34"/>
  <c r="AB2154" i="34"/>
  <c r="AC2154" i="34"/>
  <c r="AD2154" i="34"/>
  <c r="P2155" i="34"/>
  <c r="T2155" i="34"/>
  <c r="U2155" i="34"/>
  <c r="V2155" i="34"/>
  <c r="W2155" i="34"/>
  <c r="Y2155" i="34"/>
  <c r="AB2155" i="34"/>
  <c r="AC2155" i="34"/>
  <c r="AD2155" i="34"/>
  <c r="P2156" i="34"/>
  <c r="T2156" i="34"/>
  <c r="U2156" i="34"/>
  <c r="V2156" i="34"/>
  <c r="W2156" i="34"/>
  <c r="Y2156" i="34"/>
  <c r="AB2156" i="34"/>
  <c r="AC2156" i="34"/>
  <c r="AD2156" i="34"/>
  <c r="P2157" i="34"/>
  <c r="T2157" i="34"/>
  <c r="U2157" i="34"/>
  <c r="V2157" i="34"/>
  <c r="W2157" i="34"/>
  <c r="Y2157" i="34"/>
  <c r="AB2157" i="34"/>
  <c r="AC2157" i="34"/>
  <c r="AD2157" i="34"/>
  <c r="P2158" i="34"/>
  <c r="T2158" i="34"/>
  <c r="U2158" i="34"/>
  <c r="V2158" i="34"/>
  <c r="W2158" i="34"/>
  <c r="Y2158" i="34"/>
  <c r="AB2158" i="34"/>
  <c r="AC2158" i="34"/>
  <c r="AD2158" i="34"/>
  <c r="P2159" i="34"/>
  <c r="T2159" i="34"/>
  <c r="U2159" i="34"/>
  <c r="V2159" i="34"/>
  <c r="W2159" i="34"/>
  <c r="Y2159" i="34"/>
  <c r="AB2159" i="34"/>
  <c r="AC2159" i="34"/>
  <c r="AD2159" i="34"/>
  <c r="P2160" i="34"/>
  <c r="T2160" i="34"/>
  <c r="U2160" i="34"/>
  <c r="V2160" i="34"/>
  <c r="W2160" i="34"/>
  <c r="Y2160" i="34"/>
  <c r="AB2160" i="34"/>
  <c r="AC2160" i="34"/>
  <c r="AD2160" i="34"/>
  <c r="P2161" i="34"/>
  <c r="T2161" i="34"/>
  <c r="U2161" i="34"/>
  <c r="V2161" i="34"/>
  <c r="W2161" i="34"/>
  <c r="Y2161" i="34"/>
  <c r="AB2161" i="34"/>
  <c r="AC2161" i="34"/>
  <c r="AD2161" i="34"/>
  <c r="P2162" i="34"/>
  <c r="T2162" i="34"/>
  <c r="U2162" i="34"/>
  <c r="V2162" i="34"/>
  <c r="W2162" i="34"/>
  <c r="Y2162" i="34"/>
  <c r="AB2162" i="34"/>
  <c r="AC2162" i="34"/>
  <c r="AD2162" i="34"/>
  <c r="P2163" i="34"/>
  <c r="T2163" i="34"/>
  <c r="U2163" i="34"/>
  <c r="V2163" i="34"/>
  <c r="W2163" i="34"/>
  <c r="Y2163" i="34"/>
  <c r="AB2163" i="34"/>
  <c r="AC2163" i="34"/>
  <c r="AD2163" i="34"/>
  <c r="P2164" i="34"/>
  <c r="T2164" i="34"/>
  <c r="U2164" i="34"/>
  <c r="V2164" i="34"/>
  <c r="W2164" i="34"/>
  <c r="Y2164" i="34"/>
  <c r="AB2164" i="34"/>
  <c r="AC2164" i="34"/>
  <c r="AD2164" i="34"/>
  <c r="P2165" i="34"/>
  <c r="T2165" i="34"/>
  <c r="U2165" i="34"/>
  <c r="V2165" i="34"/>
  <c r="W2165" i="34"/>
  <c r="Y2165" i="34"/>
  <c r="AB2165" i="34"/>
  <c r="AC2165" i="34"/>
  <c r="AD2165" i="34"/>
  <c r="P2166" i="34"/>
  <c r="T2166" i="34"/>
  <c r="U2166" i="34"/>
  <c r="V2166" i="34"/>
  <c r="W2166" i="34"/>
  <c r="Y2166" i="34"/>
  <c r="AB2166" i="34"/>
  <c r="AC2166" i="34"/>
  <c r="AD2166" i="34"/>
  <c r="P2167" i="34"/>
  <c r="T2167" i="34"/>
  <c r="U2167" i="34"/>
  <c r="V2167" i="34"/>
  <c r="W2167" i="34"/>
  <c r="Y2167" i="34"/>
  <c r="AB2167" i="34"/>
  <c r="AC2167" i="34"/>
  <c r="AD2167" i="34"/>
  <c r="P2168" i="34"/>
  <c r="T2168" i="34"/>
  <c r="U2168" i="34"/>
  <c r="V2168" i="34"/>
  <c r="W2168" i="34"/>
  <c r="Y2168" i="34"/>
  <c r="AB2168" i="34"/>
  <c r="AC2168" i="34"/>
  <c r="AD2168" i="34"/>
  <c r="P2169" i="34"/>
  <c r="T2169" i="34"/>
  <c r="U2169" i="34"/>
  <c r="V2169" i="34"/>
  <c r="W2169" i="34"/>
  <c r="Y2169" i="34"/>
  <c r="AB2169" i="34"/>
  <c r="AC2169" i="34"/>
  <c r="AD2169" i="34"/>
  <c r="P2170" i="34"/>
  <c r="T2170" i="34"/>
  <c r="U2170" i="34"/>
  <c r="V2170" i="34"/>
  <c r="W2170" i="34"/>
  <c r="Y2170" i="34"/>
  <c r="AB2170" i="34"/>
  <c r="AC2170" i="34"/>
  <c r="AD2170" i="34"/>
  <c r="P2171" i="34"/>
  <c r="T2171" i="34"/>
  <c r="U2171" i="34"/>
  <c r="V2171" i="34"/>
  <c r="W2171" i="34"/>
  <c r="Y2171" i="34"/>
  <c r="AB2171" i="34"/>
  <c r="AC2171" i="34"/>
  <c r="AD2171" i="34"/>
  <c r="P2172" i="34"/>
  <c r="T2172" i="34"/>
  <c r="U2172" i="34"/>
  <c r="V2172" i="34"/>
  <c r="W2172" i="34"/>
  <c r="Y2172" i="34"/>
  <c r="AB2172" i="34"/>
  <c r="AC2172" i="34"/>
  <c r="AD2172" i="34"/>
  <c r="P2173" i="34"/>
  <c r="T2173" i="34"/>
  <c r="U2173" i="34"/>
  <c r="V2173" i="34"/>
  <c r="W2173" i="34"/>
  <c r="Y2173" i="34"/>
  <c r="AB2173" i="34"/>
  <c r="AC2173" i="34"/>
  <c r="AD2173" i="34"/>
  <c r="P2174" i="34"/>
  <c r="T2174" i="34"/>
  <c r="U2174" i="34"/>
  <c r="V2174" i="34"/>
  <c r="W2174" i="34"/>
  <c r="Y2174" i="34"/>
  <c r="AB2174" i="34"/>
  <c r="AC2174" i="34"/>
  <c r="AD2174" i="34"/>
  <c r="P2175" i="34"/>
  <c r="T2175" i="34"/>
  <c r="U2175" i="34"/>
  <c r="V2175" i="34"/>
  <c r="W2175" i="34"/>
  <c r="Y2175" i="34"/>
  <c r="AB2175" i="34"/>
  <c r="AC2175" i="34"/>
  <c r="AD2175" i="34"/>
  <c r="P2176" i="34"/>
  <c r="T2176" i="34"/>
  <c r="U2176" i="34"/>
  <c r="V2176" i="34"/>
  <c r="W2176" i="34"/>
  <c r="Y2176" i="34"/>
  <c r="AB2176" i="34"/>
  <c r="AC2176" i="34"/>
  <c r="AD2176" i="34"/>
  <c r="P2177" i="34"/>
  <c r="T2177" i="34"/>
  <c r="U2177" i="34"/>
  <c r="V2177" i="34"/>
  <c r="W2177" i="34"/>
  <c r="Y2177" i="34"/>
  <c r="AB2177" i="34"/>
  <c r="AC2177" i="34"/>
  <c r="AD2177" i="34"/>
  <c r="P2178" i="34"/>
  <c r="T2178" i="34"/>
  <c r="U2178" i="34"/>
  <c r="V2178" i="34"/>
  <c r="W2178" i="34"/>
  <c r="Y2178" i="34"/>
  <c r="AB2178" i="34"/>
  <c r="AC2178" i="34"/>
  <c r="AD2178" i="34"/>
  <c r="P2179" i="34"/>
  <c r="T2179" i="34"/>
  <c r="U2179" i="34"/>
  <c r="V2179" i="34"/>
  <c r="W2179" i="34"/>
  <c r="Y2179" i="34"/>
  <c r="AB2179" i="34"/>
  <c r="AC2179" i="34"/>
  <c r="AD2179" i="34"/>
  <c r="P2180" i="34"/>
  <c r="T2180" i="34"/>
  <c r="U2180" i="34"/>
  <c r="V2180" i="34"/>
  <c r="W2180" i="34"/>
  <c r="Y2180" i="34"/>
  <c r="AB2180" i="34"/>
  <c r="AC2180" i="34"/>
  <c r="AD2180" i="34"/>
  <c r="P2181" i="34"/>
  <c r="T2181" i="34"/>
  <c r="U2181" i="34"/>
  <c r="V2181" i="34"/>
  <c r="W2181" i="34"/>
  <c r="Y2181" i="34"/>
  <c r="AB2181" i="34"/>
  <c r="AC2181" i="34"/>
  <c r="AD2181" i="34"/>
  <c r="P2182" i="34"/>
  <c r="T2182" i="34"/>
  <c r="U2182" i="34"/>
  <c r="V2182" i="34"/>
  <c r="W2182" i="34"/>
  <c r="Y2182" i="34"/>
  <c r="AB2182" i="34"/>
  <c r="AC2182" i="34"/>
  <c r="AD2182" i="34"/>
  <c r="P2183" i="34"/>
  <c r="T2183" i="34"/>
  <c r="U2183" i="34"/>
  <c r="V2183" i="34"/>
  <c r="W2183" i="34"/>
  <c r="Y2183" i="34"/>
  <c r="AB2183" i="34"/>
  <c r="AC2183" i="34"/>
  <c r="AD2183" i="34"/>
  <c r="P2184" i="34"/>
  <c r="T2184" i="34"/>
  <c r="U2184" i="34"/>
  <c r="V2184" i="34"/>
  <c r="W2184" i="34"/>
  <c r="Y2184" i="34"/>
  <c r="AB2184" i="34"/>
  <c r="AC2184" i="34"/>
  <c r="AD2184" i="34"/>
  <c r="P2185" i="34"/>
  <c r="T2185" i="34"/>
  <c r="U2185" i="34"/>
  <c r="V2185" i="34"/>
  <c r="W2185" i="34"/>
  <c r="Y2185" i="34"/>
  <c r="AB2185" i="34"/>
  <c r="AC2185" i="34"/>
  <c r="AD2185" i="34"/>
  <c r="P2186" i="34"/>
  <c r="T2186" i="34"/>
  <c r="U2186" i="34"/>
  <c r="V2186" i="34"/>
  <c r="W2186" i="34"/>
  <c r="Y2186" i="34"/>
  <c r="AB2186" i="34"/>
  <c r="AC2186" i="34"/>
  <c r="AD2186" i="34"/>
  <c r="P2187" i="34"/>
  <c r="T2187" i="34"/>
  <c r="U2187" i="34"/>
  <c r="V2187" i="34"/>
  <c r="W2187" i="34"/>
  <c r="Y2187" i="34"/>
  <c r="AB2187" i="34"/>
  <c r="AC2187" i="34"/>
  <c r="AD2187" i="34"/>
  <c r="P2188" i="34"/>
  <c r="T2188" i="34"/>
  <c r="U2188" i="34"/>
  <c r="V2188" i="34"/>
  <c r="W2188" i="34"/>
  <c r="Y2188" i="34"/>
  <c r="AB2188" i="34"/>
  <c r="AC2188" i="34"/>
  <c r="AD2188" i="34"/>
  <c r="P2189" i="34"/>
  <c r="T2189" i="34"/>
  <c r="U2189" i="34"/>
  <c r="V2189" i="34"/>
  <c r="W2189" i="34"/>
  <c r="Y2189" i="34"/>
  <c r="AB2189" i="34"/>
  <c r="AC2189" i="34"/>
  <c r="AD2189" i="34"/>
  <c r="P2190" i="34"/>
  <c r="T2190" i="34"/>
  <c r="U2190" i="34"/>
  <c r="V2190" i="34"/>
  <c r="W2190" i="34"/>
  <c r="Y2190" i="34"/>
  <c r="AB2190" i="34"/>
  <c r="AC2190" i="34"/>
  <c r="AD2190" i="34"/>
  <c r="P2191" i="34"/>
  <c r="T2191" i="34"/>
  <c r="U2191" i="34"/>
  <c r="V2191" i="34"/>
  <c r="W2191" i="34"/>
  <c r="Y2191" i="34"/>
  <c r="AB2191" i="34"/>
  <c r="AC2191" i="34"/>
  <c r="AD2191" i="34"/>
  <c r="P2192" i="34"/>
  <c r="T2192" i="34"/>
  <c r="U2192" i="34"/>
  <c r="V2192" i="34"/>
  <c r="W2192" i="34"/>
  <c r="Y2192" i="34"/>
  <c r="AB2192" i="34"/>
  <c r="AC2192" i="34"/>
  <c r="AD2192" i="34"/>
  <c r="P2193" i="34"/>
  <c r="T2193" i="34"/>
  <c r="U2193" i="34"/>
  <c r="V2193" i="34"/>
  <c r="W2193" i="34"/>
  <c r="Y2193" i="34"/>
  <c r="AB2193" i="34"/>
  <c r="AC2193" i="34"/>
  <c r="AD2193" i="34"/>
  <c r="P2196" i="34"/>
  <c r="T2196" i="34"/>
  <c r="U2196" i="34"/>
  <c r="V2196" i="34"/>
  <c r="W2196" i="34"/>
  <c r="Y2196" i="34"/>
  <c r="AB2196" i="34"/>
  <c r="AC2196" i="34"/>
  <c r="AD2196" i="34"/>
  <c r="P2197" i="34"/>
  <c r="T2197" i="34"/>
  <c r="U2197" i="34"/>
  <c r="V2197" i="34"/>
  <c r="W2197" i="34"/>
  <c r="Y2197" i="34"/>
  <c r="AB2197" i="34"/>
  <c r="AC2197" i="34"/>
  <c r="AD2197" i="34"/>
  <c r="P2198" i="34"/>
  <c r="T2198" i="34"/>
  <c r="U2198" i="34"/>
  <c r="V2198" i="34"/>
  <c r="W2198" i="34"/>
  <c r="Y2198" i="34"/>
  <c r="AB2198" i="34"/>
  <c r="AC2198" i="34"/>
  <c r="AD2198" i="34"/>
  <c r="P2199" i="34"/>
  <c r="T2199" i="34"/>
  <c r="U2199" i="34"/>
  <c r="V2199" i="34"/>
  <c r="W2199" i="34"/>
  <c r="Y2199" i="34"/>
  <c r="AB2199" i="34"/>
  <c r="AC2199" i="34"/>
  <c r="AD2199" i="34"/>
  <c r="P2200" i="34"/>
  <c r="T2200" i="34"/>
  <c r="U2200" i="34"/>
  <c r="V2200" i="34"/>
  <c r="W2200" i="34"/>
  <c r="Y2200" i="34"/>
  <c r="AB2200" i="34"/>
  <c r="AC2200" i="34"/>
  <c r="AD2200" i="34"/>
  <c r="P2201" i="34"/>
  <c r="T2201" i="34"/>
  <c r="U2201" i="34"/>
  <c r="V2201" i="34"/>
  <c r="W2201" i="34"/>
  <c r="Y2201" i="34"/>
  <c r="AB2201" i="34"/>
  <c r="AC2201" i="34"/>
  <c r="AD2201" i="34"/>
  <c r="P2202" i="34"/>
  <c r="T2202" i="34"/>
  <c r="U2202" i="34"/>
  <c r="V2202" i="34"/>
  <c r="W2202" i="34"/>
  <c r="Y2202" i="34"/>
  <c r="AB2202" i="34"/>
  <c r="AC2202" i="34"/>
  <c r="AD2202" i="34"/>
  <c r="P2203" i="34"/>
  <c r="T2203" i="34"/>
  <c r="U2203" i="34"/>
  <c r="V2203" i="34"/>
  <c r="W2203" i="34"/>
  <c r="Y2203" i="34"/>
  <c r="AB2203" i="34"/>
  <c r="AC2203" i="34"/>
  <c r="AD2203" i="34"/>
  <c r="P2204" i="34"/>
  <c r="T2204" i="34"/>
  <c r="U2204" i="34"/>
  <c r="V2204" i="34"/>
  <c r="W2204" i="34"/>
  <c r="Y2204" i="34"/>
  <c r="AB2204" i="34"/>
  <c r="AC2204" i="34"/>
  <c r="AD2204" i="34"/>
  <c r="P2205" i="34"/>
  <c r="T2205" i="34"/>
  <c r="U2205" i="34"/>
  <c r="V2205" i="34"/>
  <c r="W2205" i="34"/>
  <c r="Y2205" i="34"/>
  <c r="AB2205" i="34"/>
  <c r="AC2205" i="34"/>
  <c r="AD2205" i="34"/>
  <c r="P2206" i="34"/>
  <c r="T2206" i="34"/>
  <c r="U2206" i="34"/>
  <c r="V2206" i="34"/>
  <c r="W2206" i="34"/>
  <c r="Y2206" i="34"/>
  <c r="AB2206" i="34"/>
  <c r="AC2206" i="34"/>
  <c r="AD2206" i="34"/>
  <c r="P2207" i="34"/>
  <c r="T2207" i="34"/>
  <c r="U2207" i="34"/>
  <c r="V2207" i="34"/>
  <c r="W2207" i="34"/>
  <c r="Y2207" i="34"/>
  <c r="AB2207" i="34"/>
  <c r="AC2207" i="34"/>
  <c r="AD2207" i="34"/>
  <c r="P2208" i="34"/>
  <c r="W2208" i="34"/>
  <c r="Y2208" i="34"/>
  <c r="AB2208" i="34"/>
  <c r="AC2208" i="34"/>
  <c r="AD2208" i="34"/>
  <c r="P2209" i="34"/>
  <c r="W2209" i="34"/>
  <c r="Y2209" i="34"/>
  <c r="AB2209" i="34"/>
  <c r="AC2209" i="34"/>
  <c r="AD2209" i="34"/>
  <c r="P2210" i="34"/>
  <c r="T2210" i="34"/>
  <c r="U2210" i="34"/>
  <c r="V2210" i="34"/>
  <c r="W2210" i="34"/>
  <c r="Y2210" i="34"/>
  <c r="AB2210" i="34"/>
  <c r="AC2210" i="34"/>
  <c r="AD2210" i="34"/>
  <c r="P2211" i="34"/>
  <c r="T2211" i="34"/>
  <c r="U2211" i="34"/>
  <c r="V2211" i="34"/>
  <c r="W2211" i="34"/>
  <c r="Y2211" i="34"/>
  <c r="AB2211" i="34"/>
  <c r="AC2211" i="34"/>
  <c r="AD2211" i="34"/>
  <c r="P2212" i="34"/>
  <c r="T2212" i="34"/>
  <c r="U2212" i="34"/>
  <c r="V2212" i="34"/>
  <c r="W2212" i="34"/>
  <c r="Y2212" i="34"/>
  <c r="AB2212" i="34"/>
  <c r="AC2212" i="34"/>
  <c r="AD2212" i="34"/>
  <c r="P2213" i="34"/>
  <c r="T2213" i="34"/>
  <c r="U2213" i="34"/>
  <c r="V2213" i="34"/>
  <c r="W2213" i="34"/>
  <c r="Y2213" i="34"/>
  <c r="AB2213" i="34"/>
  <c r="AC2213" i="34"/>
  <c r="AD2213" i="34"/>
  <c r="P2214" i="34"/>
  <c r="T2214" i="34"/>
  <c r="U2214" i="34"/>
  <c r="V2214" i="34"/>
  <c r="W2214" i="34"/>
  <c r="Y2214" i="34"/>
  <c r="AB2214" i="34"/>
  <c r="AC2214" i="34"/>
  <c r="AD2214" i="34"/>
  <c r="P2215" i="34"/>
  <c r="T2215" i="34"/>
  <c r="U2215" i="34"/>
  <c r="V2215" i="34"/>
  <c r="W2215" i="34"/>
  <c r="Y2215" i="34"/>
  <c r="AB2215" i="34"/>
  <c r="AC2215" i="34"/>
  <c r="AD2215" i="34"/>
  <c r="P2216" i="34"/>
  <c r="T2216" i="34"/>
  <c r="U2216" i="34"/>
  <c r="V2216" i="34"/>
  <c r="W2216" i="34"/>
  <c r="Y2216" i="34"/>
  <c r="AB2216" i="34"/>
  <c r="AC2216" i="34"/>
  <c r="AD2216" i="34"/>
  <c r="P2217" i="34"/>
  <c r="T2217" i="34"/>
  <c r="U2217" i="34"/>
  <c r="V2217" i="34"/>
  <c r="W2217" i="34"/>
  <c r="Y2217" i="34"/>
  <c r="AB2217" i="34"/>
  <c r="AC2217" i="34"/>
  <c r="AD2217" i="34"/>
  <c r="P2218" i="34"/>
  <c r="T2218" i="34"/>
  <c r="U2218" i="34"/>
  <c r="V2218" i="34"/>
  <c r="W2218" i="34"/>
  <c r="Y2218" i="34"/>
  <c r="AB2218" i="34"/>
  <c r="AC2218" i="34"/>
  <c r="AD2218" i="34"/>
  <c r="P2219" i="34"/>
  <c r="T2219" i="34"/>
  <c r="U2219" i="34"/>
  <c r="V2219" i="34"/>
  <c r="W2219" i="34"/>
  <c r="Y2219" i="34"/>
  <c r="AB2219" i="34"/>
  <c r="AC2219" i="34"/>
  <c r="AD2219" i="34"/>
  <c r="P2220" i="34"/>
  <c r="T2220" i="34"/>
  <c r="U2220" i="34"/>
  <c r="V2220" i="34"/>
  <c r="W2220" i="34"/>
  <c r="Y2220" i="34"/>
  <c r="AB2220" i="34"/>
  <c r="AC2220" i="34"/>
  <c r="AD2220" i="34"/>
  <c r="P2221" i="34"/>
  <c r="T2221" i="34"/>
  <c r="U2221" i="34"/>
  <c r="V2221" i="34"/>
  <c r="W2221" i="34"/>
  <c r="Y2221" i="34"/>
  <c r="AB2221" i="34"/>
  <c r="AC2221" i="34"/>
  <c r="AD2221" i="34"/>
  <c r="P2222" i="34"/>
  <c r="T2222" i="34"/>
  <c r="U2222" i="34"/>
  <c r="V2222" i="34"/>
  <c r="W2222" i="34"/>
  <c r="Y2222" i="34"/>
  <c r="AB2222" i="34"/>
  <c r="AC2222" i="34"/>
  <c r="AD2222" i="34"/>
  <c r="P2223" i="34"/>
  <c r="T2223" i="34"/>
  <c r="U2223" i="34"/>
  <c r="V2223" i="34"/>
  <c r="W2223" i="34"/>
  <c r="Y2223" i="34"/>
  <c r="AB2223" i="34"/>
  <c r="AC2223" i="34"/>
  <c r="AD2223" i="34"/>
  <c r="P2224" i="34"/>
  <c r="T2224" i="34"/>
  <c r="U2224" i="34"/>
  <c r="V2224" i="34"/>
  <c r="W2224" i="34"/>
  <c r="Y2224" i="34"/>
  <c r="AB2224" i="34"/>
  <c r="AC2224" i="34"/>
  <c r="AD2224" i="34"/>
  <c r="P2225" i="34"/>
  <c r="W2225" i="34"/>
  <c r="Y2225" i="34"/>
  <c r="AB2225" i="34"/>
  <c r="AC2225" i="34"/>
  <c r="AD2225" i="34"/>
  <c r="P2226" i="34"/>
  <c r="W2226" i="34"/>
  <c r="Y2226" i="34"/>
  <c r="AB2226" i="34"/>
  <c r="AC2226" i="34"/>
  <c r="AD2226" i="34"/>
  <c r="P2227" i="34"/>
  <c r="W2227" i="34"/>
  <c r="Y2227" i="34"/>
  <c r="AB2227" i="34"/>
  <c r="AC2227" i="34"/>
  <c r="AD2227" i="34"/>
  <c r="P2228" i="34"/>
  <c r="W2228" i="34"/>
  <c r="Y2228" i="34"/>
  <c r="AB2228" i="34"/>
  <c r="AC2228" i="34"/>
  <c r="AD2228" i="34"/>
  <c r="P2229" i="34"/>
  <c r="W2229" i="34"/>
  <c r="Y2229" i="34"/>
  <c r="AB2229" i="34"/>
  <c r="AC2229" i="34"/>
  <c r="AD2229" i="34"/>
  <c r="P2230" i="34"/>
  <c r="W2230" i="34"/>
  <c r="Y2230" i="34"/>
  <c r="AB2230" i="34"/>
  <c r="AC2230" i="34"/>
  <c r="AD2230" i="34"/>
  <c r="P2231" i="34"/>
  <c r="W2231" i="34"/>
  <c r="Y2231" i="34"/>
  <c r="AB2231" i="34"/>
  <c r="AC2231" i="34"/>
  <c r="AD2231" i="34"/>
  <c r="P2232" i="34"/>
  <c r="T2232" i="34"/>
  <c r="U2232" i="34"/>
  <c r="V2232" i="34"/>
  <c r="W2232" i="34"/>
  <c r="Y2232" i="34"/>
  <c r="AB2232" i="34"/>
  <c r="AC2232" i="34"/>
  <c r="AD2232" i="34"/>
  <c r="P2233" i="34"/>
  <c r="T2233" i="34"/>
  <c r="U2233" i="34"/>
  <c r="V2233" i="34"/>
  <c r="W2233" i="34"/>
  <c r="Y2233" i="34"/>
  <c r="AB2233" i="34"/>
  <c r="AC2233" i="34"/>
  <c r="AD2233" i="34"/>
  <c r="P2234" i="34"/>
  <c r="W2234" i="34"/>
  <c r="Y2234" i="34"/>
  <c r="AB2234" i="34"/>
  <c r="AC2234" i="34"/>
  <c r="AD2234" i="34"/>
  <c r="P2235" i="34"/>
  <c r="W2235" i="34"/>
  <c r="Y2235" i="34"/>
  <c r="AB2235" i="34"/>
  <c r="AC2235" i="34"/>
  <c r="AD2235" i="34"/>
  <c r="P2236" i="34"/>
  <c r="W2236" i="34"/>
  <c r="Y2236" i="34"/>
  <c r="AB2236" i="34"/>
  <c r="AC2236" i="34"/>
  <c r="AD2236" i="34"/>
  <c r="P2237" i="34"/>
  <c r="W2237" i="34"/>
  <c r="Y2237" i="34"/>
  <c r="AB2237" i="34"/>
  <c r="AC2237" i="34"/>
  <c r="AD2237" i="34"/>
  <c r="P2238" i="34"/>
  <c r="W2238" i="34"/>
  <c r="Y2238" i="34"/>
  <c r="AB2238" i="34"/>
  <c r="AC2238" i="34"/>
  <c r="AD2238" i="34"/>
  <c r="P2239" i="34"/>
  <c r="T2239" i="34"/>
  <c r="U2239" i="34"/>
  <c r="V2239" i="34"/>
  <c r="W2239" i="34"/>
  <c r="Y2239" i="34"/>
  <c r="AB2239" i="34"/>
  <c r="AC2239" i="34"/>
  <c r="AD2239" i="34"/>
  <c r="P2240" i="34"/>
  <c r="T2240" i="34"/>
  <c r="U2240" i="34"/>
  <c r="V2240" i="34"/>
  <c r="W2240" i="34"/>
  <c r="Y2240" i="34"/>
  <c r="AB2240" i="34"/>
  <c r="AC2240" i="34"/>
  <c r="AD2240" i="34"/>
  <c r="P2241" i="34"/>
  <c r="T2241" i="34"/>
  <c r="U2241" i="34"/>
  <c r="V2241" i="34"/>
  <c r="W2241" i="34"/>
  <c r="Y2241" i="34"/>
  <c r="AB2241" i="34"/>
  <c r="AC2241" i="34"/>
  <c r="AD2241" i="34"/>
  <c r="P2242" i="34"/>
  <c r="T2242" i="34"/>
  <c r="U2242" i="34"/>
  <c r="V2242" i="34"/>
  <c r="W2242" i="34"/>
  <c r="Y2242" i="34"/>
  <c r="AB2242" i="34"/>
  <c r="AC2242" i="34"/>
  <c r="AD2242" i="34"/>
  <c r="P2243" i="34"/>
  <c r="W2243" i="34"/>
  <c r="Y2243" i="34"/>
  <c r="AB2243" i="34"/>
  <c r="AC2243" i="34"/>
  <c r="AD2243" i="34"/>
  <c r="P2244" i="34"/>
  <c r="W2244" i="34"/>
  <c r="Y2244" i="34"/>
  <c r="AB2244" i="34"/>
  <c r="AC2244" i="34"/>
  <c r="AD2244" i="34"/>
  <c r="P2245" i="34"/>
  <c r="T2245" i="34"/>
  <c r="U2245" i="34"/>
  <c r="V2245" i="34"/>
  <c r="W2245" i="34"/>
  <c r="Y2245" i="34"/>
  <c r="AB2245" i="34"/>
  <c r="AC2245" i="34"/>
  <c r="AD2245" i="34"/>
  <c r="P2246" i="34"/>
  <c r="T2246" i="34"/>
  <c r="U2246" i="34"/>
  <c r="V2246" i="34"/>
  <c r="W2246" i="34"/>
  <c r="Y2246" i="34"/>
  <c r="AB2246" i="34"/>
  <c r="AC2246" i="34"/>
  <c r="AD2246" i="34"/>
  <c r="P2247" i="34"/>
  <c r="T2247" i="34"/>
  <c r="U2247" i="34"/>
  <c r="V2247" i="34"/>
  <c r="W2247" i="34"/>
  <c r="Y2247" i="34"/>
  <c r="AB2247" i="34"/>
  <c r="AC2247" i="34"/>
  <c r="P2248" i="34"/>
  <c r="T2248" i="34"/>
  <c r="U2248" i="34"/>
  <c r="V2248" i="34"/>
  <c r="W2248" i="34"/>
  <c r="Y2248" i="34"/>
  <c r="AB2248" i="34"/>
  <c r="AC2248" i="34"/>
  <c r="AD2248" i="34"/>
  <c r="P2249" i="34"/>
  <c r="T2249" i="34"/>
  <c r="U2249" i="34"/>
  <c r="V2249" i="34"/>
  <c r="W2249" i="34"/>
  <c r="Y2249" i="34"/>
  <c r="AB2249" i="34"/>
  <c r="AC2249" i="34"/>
  <c r="AD2249" i="34"/>
  <c r="P2250" i="34"/>
  <c r="T2250" i="34"/>
  <c r="U2250" i="34"/>
  <c r="V2250" i="34"/>
  <c r="W2250" i="34"/>
  <c r="Y2250" i="34"/>
  <c r="AB2250" i="34"/>
  <c r="AC2250" i="34"/>
  <c r="AD2250" i="34"/>
  <c r="P2251" i="34"/>
  <c r="T2251" i="34"/>
  <c r="U2251" i="34"/>
  <c r="V2251" i="34"/>
  <c r="W2251" i="34"/>
  <c r="Y2251" i="34"/>
  <c r="AB2251" i="34"/>
  <c r="AC2251" i="34"/>
  <c r="AD2251" i="34"/>
  <c r="P2252" i="34"/>
  <c r="W2252" i="34"/>
  <c r="Y2252" i="34"/>
  <c r="AB2252" i="34"/>
  <c r="AC2252" i="34"/>
  <c r="AD2252" i="34"/>
  <c r="P2253" i="34"/>
  <c r="T2253" i="34"/>
  <c r="U2253" i="34"/>
  <c r="V2253" i="34"/>
  <c r="W2253" i="34"/>
  <c r="Y2253" i="34"/>
  <c r="AB2253" i="34"/>
  <c r="AC2253" i="34"/>
  <c r="AD2253" i="34"/>
  <c r="P2254" i="34"/>
  <c r="W2254" i="34"/>
  <c r="Y2254" i="34"/>
  <c r="AB2254" i="34"/>
  <c r="AC2254" i="34"/>
  <c r="AD2254" i="34"/>
  <c r="P2255" i="34"/>
  <c r="W2255" i="34"/>
  <c r="Y2255" i="34"/>
  <c r="AB2255" i="34"/>
  <c r="AC2255" i="34"/>
  <c r="AD2255" i="34"/>
  <c r="P2256" i="34"/>
  <c r="W2256" i="34"/>
  <c r="Y2256" i="34"/>
  <c r="AB2256" i="34"/>
  <c r="AC2256" i="34"/>
  <c r="AD2256" i="34"/>
  <c r="P2257" i="34"/>
  <c r="W2257" i="34"/>
  <c r="Y2257" i="34"/>
  <c r="AB2257" i="34"/>
  <c r="AC2257" i="34"/>
  <c r="AD2257" i="34"/>
  <c r="P2258" i="34"/>
  <c r="W2258" i="34"/>
  <c r="Y2258" i="34"/>
  <c r="AB2258" i="34"/>
  <c r="AC2258" i="34"/>
  <c r="AD2258" i="34"/>
  <c r="P2259" i="34"/>
  <c r="T2259" i="34"/>
  <c r="U2259" i="34"/>
  <c r="V2259" i="34"/>
  <c r="W2259" i="34"/>
  <c r="Y2259" i="34"/>
  <c r="AB2259" i="34"/>
  <c r="AC2259" i="34"/>
  <c r="AD2259" i="34"/>
  <c r="P2260" i="34"/>
  <c r="T2260" i="34"/>
  <c r="U2260" i="34"/>
  <c r="V2260" i="34"/>
  <c r="W2260" i="34"/>
  <c r="Y2260" i="34"/>
  <c r="AB2260" i="34"/>
  <c r="AC2260" i="34"/>
  <c r="AD2260" i="34"/>
  <c r="P2261" i="34"/>
  <c r="W2261" i="34"/>
  <c r="Y2261" i="34"/>
  <c r="AB2261" i="34"/>
  <c r="AC2261" i="34"/>
  <c r="AD2261" i="34"/>
  <c r="P2262" i="34"/>
  <c r="T2262" i="34"/>
  <c r="U2262" i="34"/>
  <c r="V2262" i="34"/>
  <c r="W2262" i="34"/>
  <c r="Y2262" i="34"/>
  <c r="AB2262" i="34"/>
  <c r="AC2262" i="34"/>
  <c r="AD2262" i="34"/>
  <c r="P2263" i="34"/>
  <c r="T2263" i="34"/>
  <c r="U2263" i="34"/>
  <c r="V2263" i="34"/>
  <c r="W2263" i="34"/>
  <c r="Y2263" i="34"/>
  <c r="AB2263" i="34"/>
  <c r="AC2263" i="34"/>
  <c r="AD2263" i="34"/>
  <c r="P2264" i="34"/>
  <c r="T2264" i="34"/>
  <c r="U2264" i="34"/>
  <c r="V2264" i="34"/>
  <c r="W2264" i="34"/>
  <c r="Y2264" i="34"/>
  <c r="AB2264" i="34"/>
  <c r="AC2264" i="34"/>
  <c r="AD2264" i="34"/>
  <c r="P2265" i="34"/>
  <c r="T2265" i="34"/>
  <c r="U2265" i="34"/>
  <c r="V2265" i="34"/>
  <c r="W2265" i="34"/>
  <c r="Y2265" i="34"/>
  <c r="AB2265" i="34"/>
  <c r="AC2265" i="34"/>
  <c r="AD2265" i="34"/>
  <c r="P2266" i="34"/>
  <c r="T2266" i="34"/>
  <c r="U2266" i="34"/>
  <c r="V2266" i="34"/>
  <c r="W2266" i="34"/>
  <c r="Y2266" i="34"/>
  <c r="AB2266" i="34"/>
  <c r="AC2266" i="34"/>
  <c r="AD2266" i="34"/>
  <c r="P2267" i="34"/>
  <c r="T2267" i="34"/>
  <c r="U2267" i="34"/>
  <c r="V2267" i="34"/>
  <c r="W2267" i="34"/>
  <c r="Y2267" i="34"/>
  <c r="AB2267" i="34"/>
  <c r="AC2267" i="34"/>
  <c r="AD2267" i="34"/>
  <c r="P2268" i="34"/>
  <c r="T2268" i="34"/>
  <c r="U2268" i="34"/>
  <c r="V2268" i="34"/>
  <c r="W2268" i="34"/>
  <c r="Y2268" i="34"/>
  <c r="AB2268" i="34"/>
  <c r="AC2268" i="34"/>
  <c r="AD2268" i="34"/>
  <c r="P2269" i="34"/>
  <c r="T2269" i="34"/>
  <c r="U2269" i="34"/>
  <c r="V2269" i="34"/>
  <c r="W2269" i="34"/>
  <c r="Y2269" i="34"/>
  <c r="AB2269" i="34"/>
  <c r="AC2269" i="34"/>
  <c r="AD2269" i="34"/>
  <c r="P2270" i="34"/>
  <c r="W2270" i="34"/>
  <c r="Y2270" i="34"/>
  <c r="AB2270" i="34"/>
  <c r="AC2270" i="34"/>
  <c r="AD2270" i="34"/>
  <c r="P2271" i="34"/>
  <c r="W2271" i="34"/>
  <c r="Y2271" i="34"/>
  <c r="AB2271" i="34"/>
  <c r="AC2271" i="34"/>
  <c r="AD2271" i="34"/>
  <c r="P2272" i="34"/>
  <c r="W2272" i="34"/>
  <c r="Y2272" i="34"/>
  <c r="AB2272" i="34"/>
  <c r="AC2272" i="34"/>
  <c r="AD2272" i="34"/>
  <c r="P2273" i="34"/>
  <c r="T2273" i="34"/>
  <c r="U2273" i="34"/>
  <c r="V2273" i="34"/>
  <c r="W2273" i="34"/>
  <c r="Y2273" i="34"/>
  <c r="AB2273" i="34"/>
  <c r="AC2273" i="34"/>
  <c r="AD2273" i="34"/>
  <c r="P2274" i="34"/>
  <c r="T2274" i="34"/>
  <c r="U2274" i="34"/>
  <c r="V2274" i="34"/>
  <c r="W2274" i="34"/>
  <c r="Y2274" i="34"/>
  <c r="AB2274" i="34"/>
  <c r="AC2274" i="34"/>
  <c r="AD2274" i="34"/>
  <c r="P2275" i="34"/>
  <c r="T2275" i="34"/>
  <c r="U2275" i="34"/>
  <c r="V2275" i="34"/>
  <c r="W2275" i="34"/>
  <c r="Y2275" i="34"/>
  <c r="AB2275" i="34"/>
  <c r="AC2275" i="34"/>
  <c r="AD2275" i="34"/>
  <c r="P2276" i="34"/>
  <c r="T2276" i="34"/>
  <c r="U2276" i="34"/>
  <c r="V2276" i="34"/>
  <c r="W2276" i="34"/>
  <c r="Y2276" i="34"/>
  <c r="AB2276" i="34"/>
  <c r="AC2276" i="34"/>
  <c r="AD2276" i="34"/>
  <c r="P2277" i="34"/>
  <c r="T2277" i="34"/>
  <c r="U2277" i="34"/>
  <c r="V2277" i="34"/>
  <c r="W2277" i="34"/>
  <c r="Y2277" i="34"/>
  <c r="AB2277" i="34"/>
  <c r="AC2277" i="34"/>
  <c r="AD2277" i="34"/>
  <c r="P2278" i="34"/>
  <c r="T2278" i="34"/>
  <c r="U2278" i="34"/>
  <c r="V2278" i="34"/>
  <c r="W2278" i="34"/>
  <c r="Y2278" i="34"/>
  <c r="AB2278" i="34"/>
  <c r="AC2278" i="34"/>
  <c r="AD2278" i="34"/>
  <c r="P2279" i="34"/>
  <c r="T2279" i="34"/>
  <c r="U2279" i="34"/>
  <c r="V2279" i="34"/>
  <c r="W2279" i="34"/>
  <c r="Y2279" i="34"/>
  <c r="AB2279" i="34"/>
  <c r="AC2279" i="34"/>
  <c r="AD2279" i="34"/>
  <c r="P2280" i="34"/>
  <c r="T2280" i="34"/>
  <c r="U2280" i="34"/>
  <c r="V2280" i="34"/>
  <c r="W2280" i="34"/>
  <c r="Y2280" i="34"/>
  <c r="AB2280" i="34"/>
  <c r="AC2280" i="34"/>
  <c r="AD2280" i="34"/>
  <c r="P2281" i="34"/>
  <c r="T2281" i="34"/>
  <c r="U2281" i="34"/>
  <c r="V2281" i="34"/>
  <c r="W2281" i="34"/>
  <c r="Y2281" i="34"/>
  <c r="AB2281" i="34"/>
  <c r="AC2281" i="34"/>
  <c r="AD2281" i="34"/>
  <c r="P2282" i="34"/>
  <c r="T2282" i="34"/>
  <c r="U2282" i="34"/>
  <c r="V2282" i="34"/>
  <c r="W2282" i="34"/>
  <c r="Y2282" i="34"/>
  <c r="AB2282" i="34"/>
  <c r="AC2282" i="34"/>
  <c r="P2283" i="34"/>
  <c r="W2283" i="34"/>
  <c r="Y2283" i="34"/>
  <c r="AB2283" i="34"/>
  <c r="AC2283" i="34"/>
  <c r="AD2283" i="34"/>
  <c r="P2284" i="34"/>
  <c r="W2284" i="34"/>
  <c r="Y2284" i="34"/>
  <c r="AB2284" i="34"/>
  <c r="AC2284" i="34"/>
  <c r="AD2284" i="34"/>
  <c r="P2285" i="34"/>
  <c r="W2285" i="34"/>
  <c r="Y2285" i="34"/>
  <c r="AB2285" i="34"/>
  <c r="AC2285" i="34"/>
  <c r="AD2285" i="34"/>
  <c r="P2286" i="34"/>
  <c r="W2286" i="34"/>
  <c r="Y2286" i="34"/>
  <c r="AB2286" i="34"/>
  <c r="AC2286" i="34"/>
  <c r="AD2286" i="34"/>
  <c r="P2287" i="34"/>
  <c r="W2287" i="34"/>
  <c r="Y2287" i="34"/>
  <c r="AB2287" i="34"/>
  <c r="AC2287" i="34"/>
  <c r="AD2287" i="34"/>
  <c r="P2288" i="34"/>
  <c r="W2288" i="34"/>
  <c r="Y2288" i="34"/>
  <c r="AB2288" i="34"/>
  <c r="AC2288" i="34"/>
  <c r="AD2288" i="34"/>
  <c r="P2289" i="34"/>
  <c r="W2289" i="34"/>
  <c r="Y2289" i="34"/>
  <c r="AB2289" i="34"/>
  <c r="AC2289" i="34"/>
  <c r="AD2289" i="34"/>
  <c r="P2290" i="34"/>
  <c r="T2290" i="34"/>
  <c r="U2290" i="34"/>
  <c r="V2290" i="34"/>
  <c r="W2290" i="34"/>
  <c r="Y2290" i="34"/>
  <c r="AB2290" i="34"/>
  <c r="AC2290" i="34"/>
  <c r="P2291" i="34"/>
  <c r="T2291" i="34"/>
  <c r="U2291" i="34"/>
  <c r="V2291" i="34"/>
  <c r="W2291" i="34"/>
  <c r="Y2291" i="34"/>
  <c r="AB2291" i="34"/>
  <c r="AC2291" i="34"/>
  <c r="AD2291" i="34"/>
  <c r="P2292" i="34"/>
  <c r="T2292" i="34"/>
  <c r="U2292" i="34"/>
  <c r="V2292" i="34"/>
  <c r="W2292" i="34"/>
  <c r="Y2292" i="34"/>
  <c r="AB2292" i="34"/>
  <c r="AC2292" i="34"/>
  <c r="AD2292" i="34"/>
  <c r="P2293" i="34"/>
  <c r="W2293" i="34"/>
  <c r="Y2293" i="34"/>
  <c r="AB2293" i="34"/>
  <c r="AC2293" i="34"/>
  <c r="AD2293" i="34"/>
  <c r="P2294" i="34"/>
  <c r="W2294" i="34"/>
  <c r="Y2294" i="34"/>
  <c r="AB2294" i="34"/>
  <c r="AC2294" i="34"/>
  <c r="AD2294" i="34"/>
  <c r="P2295" i="34"/>
  <c r="W2295" i="34"/>
  <c r="Y2295" i="34"/>
  <c r="AB2295" i="34"/>
  <c r="AC2295" i="34"/>
  <c r="AD2295" i="34"/>
  <c r="P2296" i="34"/>
  <c r="W2296" i="34"/>
  <c r="Y2296" i="34"/>
  <c r="AB2296" i="34"/>
  <c r="AC2296" i="34"/>
  <c r="AD2296" i="34"/>
  <c r="P2297" i="34"/>
  <c r="W2297" i="34"/>
  <c r="Y2297" i="34"/>
  <c r="AB2297" i="34"/>
  <c r="AC2297" i="34"/>
  <c r="AD2297" i="34"/>
  <c r="P2298" i="34"/>
  <c r="W2298" i="34"/>
  <c r="Y2298" i="34"/>
  <c r="AB2298" i="34"/>
  <c r="AC2298" i="34"/>
  <c r="AD2298" i="34"/>
  <c r="P2299" i="34"/>
  <c r="W2299" i="34"/>
  <c r="Y2299" i="34"/>
  <c r="AB2299" i="34"/>
  <c r="AC2299" i="34"/>
  <c r="AD2299" i="34"/>
  <c r="P2300" i="34"/>
  <c r="W2300" i="34"/>
  <c r="Y2300" i="34"/>
  <c r="AB2300" i="34"/>
  <c r="AC2300" i="34"/>
  <c r="AD2300" i="34"/>
  <c r="P2301" i="34"/>
  <c r="W2301" i="34"/>
  <c r="Y2301" i="34"/>
  <c r="AB2301" i="34"/>
  <c r="AC2301" i="34"/>
  <c r="AD2301" i="34"/>
  <c r="P2302" i="34"/>
  <c r="W2302" i="34"/>
  <c r="Y2302" i="34"/>
  <c r="AB2302" i="34"/>
  <c r="AC2302" i="34"/>
  <c r="AD2302" i="34"/>
  <c r="P2303" i="34"/>
  <c r="T2303" i="34"/>
  <c r="U2303" i="34"/>
  <c r="V2303" i="34"/>
  <c r="W2303" i="34"/>
  <c r="Y2303" i="34"/>
  <c r="AB2303" i="34"/>
  <c r="AC2303" i="34"/>
  <c r="AD2303" i="34"/>
  <c r="P2304" i="34"/>
  <c r="T2304" i="34"/>
  <c r="U2304" i="34"/>
  <c r="V2304" i="34"/>
  <c r="W2304" i="34"/>
  <c r="Y2304" i="34"/>
  <c r="AB2304" i="34"/>
  <c r="AC2304" i="34"/>
  <c r="AD2304" i="34"/>
  <c r="P2305" i="34"/>
  <c r="W2305" i="34"/>
  <c r="Y2305" i="34"/>
  <c r="AB2305" i="34"/>
  <c r="AC2305" i="34"/>
  <c r="AD2305" i="34"/>
  <c r="P2306" i="34"/>
  <c r="W2306" i="34"/>
  <c r="Y2306" i="34"/>
  <c r="AB2306" i="34"/>
  <c r="AC2306" i="34"/>
  <c r="AD2306" i="34"/>
  <c r="P2307" i="34"/>
  <c r="W2307" i="34"/>
  <c r="Y2307" i="34"/>
  <c r="AB2307" i="34"/>
  <c r="AC2307" i="34"/>
  <c r="AD2307" i="34"/>
  <c r="P2308" i="34"/>
  <c r="W2308" i="34"/>
  <c r="Y2308" i="34"/>
  <c r="AB2308" i="34"/>
  <c r="AC2308" i="34"/>
  <c r="AD2308" i="34"/>
  <c r="P2309" i="34"/>
  <c r="W2309" i="34"/>
  <c r="Y2309" i="34"/>
  <c r="AB2309" i="34"/>
  <c r="AC2309" i="34"/>
  <c r="AD2309" i="34"/>
  <c r="P2310" i="34"/>
  <c r="W2310" i="34"/>
  <c r="Y2310" i="34"/>
  <c r="AB2310" i="34"/>
  <c r="AC2310" i="34"/>
  <c r="AD2310" i="34"/>
  <c r="P2311" i="34"/>
  <c r="W2311" i="34"/>
  <c r="Y2311" i="34"/>
  <c r="AB2311" i="34"/>
  <c r="AC2311" i="34"/>
  <c r="AD2311" i="34"/>
  <c r="P2312" i="34"/>
  <c r="W2312" i="34"/>
  <c r="Y2312" i="34"/>
  <c r="AB2312" i="34"/>
  <c r="AC2312" i="34"/>
  <c r="P2313" i="34"/>
  <c r="W2313" i="34"/>
  <c r="Y2313" i="34"/>
  <c r="AB2313" i="34"/>
  <c r="AC2313" i="34"/>
  <c r="P2314" i="34"/>
  <c r="W2314" i="34"/>
  <c r="Y2314" i="34"/>
  <c r="AB2314" i="34"/>
  <c r="AC2314" i="34"/>
  <c r="P2315" i="34"/>
  <c r="W2315" i="34"/>
  <c r="Y2315" i="34"/>
  <c r="AB2315" i="34"/>
  <c r="AC2315" i="34"/>
  <c r="AD2315" i="34"/>
  <c r="P2316" i="34"/>
  <c r="W2316" i="34"/>
  <c r="Y2316" i="34"/>
  <c r="AB2316" i="34"/>
  <c r="AC2316" i="34"/>
  <c r="AD2316" i="34"/>
  <c r="P2317" i="34"/>
  <c r="W2317" i="34"/>
  <c r="Y2317" i="34"/>
  <c r="AB2317" i="34"/>
  <c r="AC2317" i="34"/>
  <c r="AD2317" i="34"/>
  <c r="P2318" i="34"/>
  <c r="W2318" i="34"/>
  <c r="Y2318" i="34"/>
  <c r="AB2318" i="34"/>
  <c r="AC2318" i="34"/>
  <c r="AD2318" i="34"/>
  <c r="P2319" i="34"/>
  <c r="W2319" i="34"/>
  <c r="Y2319" i="34"/>
  <c r="AB2319" i="34"/>
  <c r="AC2319" i="34"/>
  <c r="AD2319" i="34"/>
  <c r="P2320" i="34"/>
  <c r="T2320" i="34"/>
  <c r="U2320" i="34"/>
  <c r="V2320" i="34"/>
  <c r="W2320" i="34"/>
  <c r="Y2320" i="34"/>
  <c r="AB2320" i="34"/>
  <c r="AC2320" i="34"/>
  <c r="P2321" i="34"/>
  <c r="W2321" i="34"/>
  <c r="Y2321" i="34"/>
  <c r="AB2321" i="34"/>
  <c r="AC2321" i="34"/>
  <c r="AD2321" i="34"/>
  <c r="P2322" i="34"/>
  <c r="W2322" i="34"/>
  <c r="Y2322" i="34"/>
  <c r="AB2322" i="34"/>
  <c r="AC2322" i="34"/>
  <c r="P2323" i="34"/>
  <c r="W2323" i="34"/>
  <c r="Y2323" i="34"/>
  <c r="AB2323" i="34"/>
  <c r="AC2323" i="34"/>
  <c r="P2324" i="34"/>
  <c r="W2324" i="34"/>
  <c r="Y2324" i="34"/>
  <c r="AB2324" i="34"/>
  <c r="AC2324" i="34"/>
  <c r="AD2324" i="34"/>
  <c r="P2325" i="34"/>
  <c r="W2325" i="34"/>
  <c r="Y2325" i="34"/>
  <c r="AB2325" i="34"/>
  <c r="AC2325" i="34"/>
  <c r="AD2325" i="34"/>
  <c r="P2326" i="34"/>
  <c r="W2326" i="34"/>
  <c r="Y2326" i="34"/>
  <c r="AB2326" i="34"/>
  <c r="AC2326" i="34"/>
  <c r="AD2326" i="34"/>
  <c r="P2327" i="34"/>
  <c r="W2327" i="34"/>
  <c r="Y2327" i="34"/>
  <c r="AB2327" i="34"/>
  <c r="AC2327" i="34"/>
  <c r="AD2327" i="34"/>
  <c r="P2328" i="34"/>
  <c r="W2328" i="34"/>
  <c r="Y2328" i="34"/>
  <c r="AB2328" i="34"/>
  <c r="AC2328" i="34"/>
  <c r="AD2328" i="34"/>
  <c r="P2329" i="34"/>
  <c r="T2329" i="34"/>
  <c r="U2329" i="34"/>
  <c r="V2329" i="34"/>
  <c r="W2329" i="34"/>
  <c r="Y2329" i="34"/>
  <c r="AB2329" i="34"/>
  <c r="AC2329" i="34"/>
  <c r="AD2329" i="34"/>
  <c r="P2330" i="34"/>
  <c r="W2330" i="34"/>
  <c r="Y2330" i="34"/>
  <c r="AB2330" i="34"/>
  <c r="AC2330" i="34"/>
  <c r="AD2330" i="34"/>
  <c r="P2331" i="34"/>
  <c r="W2331" i="34"/>
  <c r="Y2331" i="34"/>
  <c r="AB2331" i="34"/>
  <c r="AC2331" i="34"/>
  <c r="AD2331" i="34"/>
  <c r="P2332" i="34"/>
  <c r="W2332" i="34"/>
  <c r="Y2332" i="34"/>
  <c r="AB2332" i="34"/>
  <c r="AC2332" i="34"/>
  <c r="AD2332" i="34"/>
  <c r="P2333" i="34"/>
  <c r="W2333" i="34"/>
  <c r="Y2333" i="34"/>
  <c r="AB2333" i="34"/>
  <c r="AC2333" i="34"/>
  <c r="AD2333" i="34"/>
  <c r="P2334" i="34"/>
  <c r="W2334" i="34"/>
  <c r="Y2334" i="34"/>
  <c r="AB2334" i="34"/>
  <c r="AC2334" i="34"/>
  <c r="AD2334" i="34"/>
  <c r="P2335" i="34"/>
  <c r="W2335" i="34"/>
  <c r="Y2335" i="34"/>
  <c r="AB2335" i="34"/>
  <c r="AC2335" i="34"/>
  <c r="AD2335" i="34"/>
  <c r="P2336" i="34"/>
  <c r="T2336" i="34"/>
  <c r="U2336" i="34"/>
  <c r="V2336" i="34"/>
  <c r="W2336" i="34"/>
  <c r="Y2336" i="34"/>
  <c r="AB2336" i="34"/>
  <c r="AC2336" i="34"/>
  <c r="AD2336" i="34"/>
  <c r="P2337" i="34"/>
  <c r="T2337" i="34"/>
  <c r="U2337" i="34"/>
  <c r="V2337" i="34"/>
  <c r="W2337" i="34"/>
  <c r="Y2337" i="34"/>
  <c r="AB2337" i="34"/>
  <c r="AC2337" i="34"/>
  <c r="AD2337" i="34"/>
  <c r="P2338" i="34"/>
  <c r="W2338" i="34"/>
  <c r="Y2338" i="34"/>
  <c r="AB2338" i="34"/>
  <c r="AC2338" i="34"/>
  <c r="AD2338" i="34"/>
  <c r="P2339" i="34"/>
  <c r="W2339" i="34"/>
  <c r="Y2339" i="34"/>
  <c r="AB2339" i="34"/>
  <c r="AC2339" i="34"/>
  <c r="AD2339" i="34"/>
  <c r="P2340" i="34"/>
  <c r="W2340" i="34"/>
  <c r="Y2340" i="34"/>
  <c r="AB2340" i="34"/>
  <c r="AC2340" i="34"/>
  <c r="AD2340" i="34"/>
  <c r="P2341" i="34"/>
  <c r="W2341" i="34"/>
  <c r="Y2341" i="34"/>
  <c r="AB2341" i="34"/>
  <c r="AC2341" i="34"/>
  <c r="AD2341" i="34"/>
  <c r="P2342" i="34"/>
  <c r="W2342" i="34"/>
  <c r="Y2342" i="34"/>
  <c r="AB2342" i="34"/>
  <c r="AC2342" i="34"/>
  <c r="AD2342" i="34"/>
  <c r="P2343" i="34"/>
  <c r="W2343" i="34"/>
  <c r="Y2343" i="34"/>
  <c r="AB2343" i="34"/>
  <c r="AC2343" i="34"/>
  <c r="AD2343" i="34"/>
  <c r="P2344" i="34"/>
  <c r="W2344" i="34"/>
  <c r="Y2344" i="34"/>
  <c r="AB2344" i="34"/>
  <c r="AC2344" i="34"/>
  <c r="AD2344" i="34"/>
  <c r="P2345" i="34"/>
  <c r="W2345" i="34"/>
  <c r="Y2345" i="34"/>
  <c r="AB2345" i="34"/>
  <c r="AC2345" i="34"/>
  <c r="AD2345" i="34"/>
  <c r="P2346" i="34"/>
  <c r="W2346" i="34"/>
  <c r="Y2346" i="34"/>
  <c r="AB2346" i="34"/>
  <c r="AC2346" i="34"/>
  <c r="AD2346" i="34"/>
  <c r="P2347" i="34"/>
  <c r="T2347" i="34"/>
  <c r="U2347" i="34"/>
  <c r="V2347" i="34"/>
  <c r="W2347" i="34"/>
  <c r="Y2347" i="34"/>
  <c r="AB2347" i="34"/>
  <c r="AC2347" i="34"/>
  <c r="AD2347" i="34"/>
  <c r="P2348" i="34"/>
  <c r="T2348" i="34"/>
  <c r="U2348" i="34"/>
  <c r="V2348" i="34"/>
  <c r="W2348" i="34"/>
  <c r="Y2348" i="34"/>
  <c r="AB2348" i="34"/>
  <c r="AC2348" i="34"/>
  <c r="AD2348" i="34"/>
  <c r="P2349" i="34"/>
  <c r="T2349" i="34"/>
  <c r="U2349" i="34"/>
  <c r="V2349" i="34"/>
  <c r="W2349" i="34"/>
  <c r="Y2349" i="34"/>
  <c r="AB2349" i="34"/>
  <c r="AC2349" i="34"/>
  <c r="AD2349" i="34"/>
  <c r="P2350" i="34"/>
  <c r="T2350" i="34"/>
  <c r="U2350" i="34"/>
  <c r="V2350" i="34"/>
  <c r="W2350" i="34"/>
  <c r="Y2350" i="34"/>
  <c r="AB2350" i="34"/>
  <c r="AC2350" i="34"/>
  <c r="AD2350" i="34"/>
  <c r="P2351" i="34"/>
  <c r="T2351" i="34"/>
  <c r="U2351" i="34"/>
  <c r="V2351" i="34"/>
  <c r="W2351" i="34"/>
  <c r="Y2351" i="34"/>
  <c r="AB2351" i="34"/>
  <c r="AC2351" i="34"/>
  <c r="AD2351" i="34"/>
  <c r="P2352" i="34"/>
  <c r="T2352" i="34"/>
  <c r="U2352" i="34"/>
  <c r="V2352" i="34"/>
  <c r="W2352" i="34"/>
  <c r="Y2352" i="34"/>
  <c r="AB2352" i="34"/>
  <c r="AC2352" i="34"/>
  <c r="AD2352" i="34"/>
  <c r="P2353" i="34"/>
  <c r="T2353" i="34"/>
  <c r="U2353" i="34"/>
  <c r="V2353" i="34"/>
  <c r="W2353" i="34"/>
  <c r="Y2353" i="34"/>
  <c r="AB2353" i="34"/>
  <c r="AC2353" i="34"/>
  <c r="AD2353" i="34"/>
  <c r="P2354" i="34"/>
  <c r="T2354" i="34"/>
  <c r="U2354" i="34"/>
  <c r="V2354" i="34"/>
  <c r="W2354" i="34"/>
  <c r="Y2354" i="34"/>
  <c r="AB2354" i="34"/>
  <c r="AC2354" i="34"/>
  <c r="AD2354" i="34"/>
  <c r="P2355" i="34"/>
  <c r="T2355" i="34"/>
  <c r="U2355" i="34"/>
  <c r="V2355" i="34"/>
  <c r="W2355" i="34"/>
  <c r="Y2355" i="34"/>
  <c r="AB2355" i="34"/>
  <c r="AC2355" i="34"/>
  <c r="AD2355" i="34"/>
  <c r="P2356" i="34"/>
  <c r="T2356" i="34"/>
  <c r="U2356" i="34"/>
  <c r="V2356" i="34"/>
  <c r="W2356" i="34"/>
  <c r="Y2356" i="34"/>
  <c r="AB2356" i="34"/>
  <c r="AC2356" i="34"/>
  <c r="AD2356" i="34"/>
  <c r="P2357" i="34"/>
  <c r="T2357" i="34"/>
  <c r="U2357" i="34"/>
  <c r="V2357" i="34"/>
  <c r="W2357" i="34"/>
  <c r="Y2357" i="34"/>
  <c r="AB2357" i="34"/>
  <c r="AC2357" i="34"/>
  <c r="AD2357" i="34"/>
  <c r="P2358" i="34"/>
  <c r="T2358" i="34"/>
  <c r="U2358" i="34"/>
  <c r="V2358" i="34"/>
  <c r="W2358" i="34"/>
  <c r="Y2358" i="34"/>
  <c r="AB2358" i="34"/>
  <c r="AC2358" i="34"/>
  <c r="P2359" i="34"/>
  <c r="T2359" i="34"/>
  <c r="U2359" i="34"/>
  <c r="V2359" i="34"/>
  <c r="W2359" i="34"/>
  <c r="Y2359" i="34"/>
  <c r="AB2359" i="34"/>
  <c r="AC2359" i="34"/>
  <c r="AD2359" i="34"/>
  <c r="P2360" i="34"/>
  <c r="T2360" i="34"/>
  <c r="U2360" i="34"/>
  <c r="V2360" i="34"/>
  <c r="W2360" i="34"/>
  <c r="Y2360" i="34"/>
  <c r="AB2360" i="34"/>
  <c r="AC2360" i="34"/>
  <c r="AD2360" i="34"/>
  <c r="P2361" i="34"/>
  <c r="T2361" i="34"/>
  <c r="U2361" i="34"/>
  <c r="V2361" i="34"/>
  <c r="W2361" i="34"/>
  <c r="Y2361" i="34"/>
  <c r="AB2361" i="34"/>
  <c r="AC2361" i="34"/>
  <c r="AD2361" i="34"/>
  <c r="P2362" i="34"/>
  <c r="T2362" i="34"/>
  <c r="U2362" i="34"/>
  <c r="V2362" i="34"/>
  <c r="W2362" i="34"/>
  <c r="Y2362" i="34"/>
  <c r="AB2362" i="34"/>
  <c r="AC2362" i="34"/>
  <c r="AD2362" i="34"/>
  <c r="P2363" i="34"/>
  <c r="T2363" i="34"/>
  <c r="U2363" i="34"/>
  <c r="V2363" i="34"/>
  <c r="W2363" i="34"/>
  <c r="Y2363" i="34"/>
  <c r="AB2363" i="34"/>
  <c r="AC2363" i="34"/>
  <c r="AD2363" i="34"/>
  <c r="P2364" i="34"/>
  <c r="W2364" i="34"/>
  <c r="Y2364" i="34"/>
  <c r="AB2364" i="34"/>
  <c r="AC2364" i="34"/>
  <c r="AD2364" i="34"/>
  <c r="P2365" i="34"/>
  <c r="W2365" i="34"/>
  <c r="Y2365" i="34"/>
  <c r="AB2365" i="34"/>
  <c r="AC2365" i="34"/>
  <c r="AD2365" i="34"/>
  <c r="P2366" i="34"/>
  <c r="W2366" i="34"/>
  <c r="Y2366" i="34"/>
  <c r="AB2366" i="34"/>
  <c r="AC2366" i="34"/>
  <c r="AD2366" i="34"/>
  <c r="P2367" i="34"/>
  <c r="W2367" i="34"/>
  <c r="Y2367" i="34"/>
  <c r="AB2367" i="34"/>
  <c r="AC2367" i="34"/>
  <c r="AD2367" i="34"/>
  <c r="P2368" i="34"/>
  <c r="W2368" i="34"/>
  <c r="Y2368" i="34"/>
  <c r="AB2368" i="34"/>
  <c r="AC2368" i="34"/>
  <c r="AD2368" i="34"/>
  <c r="P2369" i="34"/>
  <c r="W2369" i="34"/>
  <c r="Y2369" i="34"/>
  <c r="AB2369" i="34"/>
  <c r="AC2369" i="34"/>
  <c r="P2370" i="34"/>
  <c r="W2370" i="34"/>
  <c r="Y2370" i="34"/>
  <c r="AB2370" i="34"/>
  <c r="AC2370" i="34"/>
  <c r="P2371" i="34"/>
  <c r="W2371" i="34"/>
  <c r="Y2371" i="34"/>
  <c r="AB2371" i="34"/>
  <c r="AC2371" i="34"/>
  <c r="AD2371" i="34"/>
  <c r="P2372" i="34"/>
  <c r="T2372" i="34"/>
  <c r="U2372" i="34"/>
  <c r="V2372" i="34"/>
  <c r="W2372" i="34"/>
  <c r="Y2372" i="34"/>
  <c r="AB2372" i="34"/>
  <c r="AC2372" i="34"/>
  <c r="AD2372" i="34"/>
  <c r="P2373" i="34"/>
  <c r="T2373" i="34"/>
  <c r="U2373" i="34"/>
  <c r="V2373" i="34"/>
  <c r="W2373" i="34"/>
  <c r="Y2373" i="34"/>
  <c r="AB2373" i="34"/>
  <c r="AC2373" i="34"/>
  <c r="AD2373" i="34"/>
  <c r="P2374" i="34"/>
  <c r="T2374" i="34"/>
  <c r="U2374" i="34"/>
  <c r="V2374" i="34"/>
  <c r="W2374" i="34"/>
  <c r="Y2374" i="34"/>
  <c r="AB2374" i="34"/>
  <c r="AC2374" i="34"/>
  <c r="AD2374" i="34"/>
  <c r="P2375" i="34"/>
  <c r="T2375" i="34"/>
  <c r="U2375" i="34"/>
  <c r="V2375" i="34"/>
  <c r="W2375" i="34"/>
  <c r="Y2375" i="34"/>
  <c r="AB2375" i="34"/>
  <c r="AC2375" i="34"/>
  <c r="AD2375" i="34"/>
  <c r="P2376" i="34"/>
  <c r="W2376" i="34"/>
  <c r="Y2376" i="34"/>
  <c r="AB2376" i="34"/>
  <c r="AC2376" i="34"/>
  <c r="AD2376" i="34"/>
  <c r="P2377" i="34"/>
  <c r="W2377" i="34"/>
  <c r="Y2377" i="34"/>
  <c r="AB2377" i="34"/>
  <c r="AC2377" i="34"/>
  <c r="AD2377" i="34"/>
  <c r="P2378" i="34"/>
  <c r="W2378" i="34"/>
  <c r="Y2378" i="34"/>
  <c r="AB2378" i="34"/>
  <c r="AC2378" i="34"/>
  <c r="AD2378" i="34"/>
  <c r="P2379" i="34"/>
  <c r="W2379" i="34"/>
  <c r="Y2379" i="34"/>
  <c r="AB2379" i="34"/>
  <c r="AC2379" i="34"/>
  <c r="AD2379" i="34"/>
  <c r="P2380" i="34"/>
  <c r="W2380" i="34"/>
  <c r="Y2380" i="34"/>
  <c r="AB2380" i="34"/>
  <c r="AC2380" i="34"/>
  <c r="AD2380" i="34"/>
  <c r="P2381" i="34"/>
  <c r="W2381" i="34"/>
  <c r="Y2381" i="34"/>
  <c r="AB2381" i="34"/>
  <c r="AC2381" i="34"/>
  <c r="AD2381" i="34"/>
  <c r="P2382" i="34"/>
  <c r="W2382" i="34"/>
  <c r="Y2382" i="34"/>
  <c r="AB2382" i="34"/>
  <c r="AC2382" i="34"/>
  <c r="AD2382" i="34"/>
  <c r="P2383" i="34"/>
  <c r="W2383" i="34"/>
  <c r="Y2383" i="34"/>
  <c r="AB2383" i="34"/>
  <c r="AC2383" i="34"/>
  <c r="AD2383" i="34"/>
  <c r="P2384" i="34"/>
  <c r="W2384" i="34"/>
  <c r="Y2384" i="34"/>
  <c r="AB2384" i="34"/>
  <c r="AC2384" i="34"/>
  <c r="AD2384" i="34"/>
  <c r="P2385" i="34"/>
  <c r="W2385" i="34"/>
  <c r="Y2385" i="34"/>
  <c r="AB2385" i="34"/>
  <c r="AC2385" i="34"/>
  <c r="AD2385" i="34"/>
  <c r="P2386" i="34"/>
  <c r="W2386" i="34"/>
  <c r="Y2386" i="34"/>
  <c r="AB2386" i="34"/>
  <c r="AC2386" i="34"/>
  <c r="AD2386" i="34"/>
  <c r="P2387" i="34"/>
  <c r="W2387" i="34"/>
  <c r="Y2387" i="34"/>
  <c r="AB2387" i="34"/>
  <c r="AC2387" i="34"/>
  <c r="AD2387" i="34"/>
  <c r="P2388" i="34"/>
  <c r="W2388" i="34"/>
  <c r="Y2388" i="34"/>
  <c r="AB2388" i="34"/>
  <c r="AC2388" i="34"/>
  <c r="AD2388" i="34"/>
  <c r="P2389" i="34"/>
  <c r="W2389" i="34"/>
  <c r="Y2389" i="34"/>
  <c r="AB2389" i="34"/>
  <c r="AC2389" i="34"/>
  <c r="AD2389" i="34"/>
  <c r="P2390" i="34"/>
  <c r="W2390" i="34"/>
  <c r="Y2390" i="34"/>
  <c r="AB2390" i="34"/>
  <c r="AC2390" i="34"/>
  <c r="AD2390" i="34"/>
  <c r="P2391" i="34"/>
  <c r="T2391" i="34"/>
  <c r="U2391" i="34"/>
  <c r="V2391" i="34"/>
  <c r="W2391" i="34"/>
  <c r="Y2391" i="34"/>
  <c r="AB2391" i="34"/>
  <c r="AC2391" i="34"/>
  <c r="AD2391" i="34"/>
  <c r="P2392" i="34"/>
  <c r="T2392" i="34"/>
  <c r="U2392" i="34"/>
  <c r="V2392" i="34"/>
  <c r="W2392" i="34"/>
  <c r="Y2392" i="34"/>
  <c r="AB2392" i="34"/>
  <c r="AC2392" i="34"/>
  <c r="AD2392" i="34"/>
  <c r="P2393" i="34"/>
  <c r="W2393" i="34"/>
  <c r="Y2393" i="34"/>
  <c r="AB2393" i="34"/>
  <c r="AC2393" i="34"/>
  <c r="AD2393" i="34"/>
  <c r="P2394" i="34"/>
  <c r="W2394" i="34"/>
  <c r="Y2394" i="34"/>
  <c r="AB2394" i="34"/>
  <c r="AC2394" i="34"/>
  <c r="AD2394" i="34"/>
  <c r="P2395" i="34"/>
  <c r="W2395" i="34"/>
  <c r="Y2395" i="34"/>
  <c r="AB2395" i="34"/>
  <c r="AC2395" i="34"/>
  <c r="AD2395" i="34"/>
  <c r="P2396" i="34"/>
  <c r="W2396" i="34"/>
  <c r="Y2396" i="34"/>
  <c r="AB2396" i="34"/>
  <c r="AC2396" i="34"/>
  <c r="P2397" i="34"/>
  <c r="W2397" i="34"/>
  <c r="Y2397" i="34"/>
  <c r="AB2397" i="34"/>
  <c r="AC2397" i="34"/>
  <c r="P2398" i="34"/>
  <c r="W2398" i="34"/>
  <c r="Y2398" i="34"/>
  <c r="AB2398" i="34"/>
  <c r="AC2398" i="34"/>
  <c r="P2399" i="34"/>
  <c r="W2399" i="34"/>
  <c r="Y2399" i="34"/>
  <c r="AB2399" i="34"/>
  <c r="AC2399" i="34"/>
  <c r="P2400" i="34"/>
  <c r="T2400" i="34"/>
  <c r="U2400" i="34"/>
  <c r="V2400" i="34"/>
  <c r="W2400" i="34"/>
  <c r="Y2400" i="34"/>
  <c r="AB2400" i="34"/>
  <c r="AC2400" i="34"/>
  <c r="P2401" i="34"/>
  <c r="T2401" i="34"/>
  <c r="U2401" i="34"/>
  <c r="V2401" i="34"/>
  <c r="W2401" i="34"/>
  <c r="Y2401" i="34"/>
  <c r="AB2401" i="34"/>
  <c r="AC2401" i="34"/>
  <c r="AD2401" i="34"/>
  <c r="P2402" i="34"/>
  <c r="T2402" i="34"/>
  <c r="U2402" i="34"/>
  <c r="V2402" i="34"/>
  <c r="W2402" i="34"/>
  <c r="Y2402" i="34"/>
  <c r="AB2402" i="34"/>
  <c r="AC2402" i="34"/>
  <c r="AD2402" i="34"/>
  <c r="P2403" i="34"/>
  <c r="W2403" i="34"/>
  <c r="Y2403" i="34"/>
  <c r="AB2403" i="34"/>
  <c r="AC2403" i="34"/>
  <c r="AD2403" i="34"/>
  <c r="P2404" i="34"/>
  <c r="W2404" i="34"/>
  <c r="Y2404" i="34"/>
  <c r="AB2404" i="34"/>
  <c r="AC2404" i="34"/>
  <c r="AD2404" i="34"/>
  <c r="P2405" i="34"/>
  <c r="W2405" i="34"/>
  <c r="Y2405" i="34"/>
  <c r="AB2405" i="34"/>
  <c r="AC2405" i="34"/>
  <c r="AD2405" i="34"/>
  <c r="P2406" i="34"/>
  <c r="W2406" i="34"/>
  <c r="Y2406" i="34"/>
  <c r="AB2406" i="34"/>
  <c r="AC2406" i="34"/>
  <c r="AD2406" i="34"/>
  <c r="P2407" i="34"/>
  <c r="W2407" i="34"/>
  <c r="Y2407" i="34"/>
  <c r="AB2407" i="34"/>
  <c r="AC2407" i="34"/>
  <c r="AD2407" i="34"/>
  <c r="P2408" i="34"/>
  <c r="W2408" i="34"/>
  <c r="Y2408" i="34"/>
  <c r="AB2408" i="34"/>
  <c r="AC2408" i="34"/>
  <c r="AD2408" i="34"/>
  <c r="P2409" i="34"/>
  <c r="W2409" i="34"/>
  <c r="Y2409" i="34"/>
  <c r="AB2409" i="34"/>
  <c r="AC2409" i="34"/>
  <c r="AD2409" i="34"/>
  <c r="P2410" i="34"/>
  <c r="W2410" i="34"/>
  <c r="Y2410" i="34"/>
  <c r="AB2410" i="34"/>
  <c r="AC2410" i="34"/>
  <c r="AD2410" i="34"/>
  <c r="P2411" i="34"/>
  <c r="T2411" i="34"/>
  <c r="U2411" i="34"/>
  <c r="V2411" i="34"/>
  <c r="W2411" i="34"/>
  <c r="Y2411" i="34"/>
  <c r="AB2411" i="34"/>
  <c r="AC2411" i="34"/>
  <c r="AD2411" i="34"/>
  <c r="P2412" i="34"/>
  <c r="T2412" i="34"/>
  <c r="U2412" i="34"/>
  <c r="V2412" i="34"/>
  <c r="W2412" i="34"/>
  <c r="Y2412" i="34"/>
  <c r="AB2412" i="34"/>
  <c r="AC2412" i="34"/>
  <c r="AD2412" i="34"/>
  <c r="P2413" i="34"/>
  <c r="T2413" i="34"/>
  <c r="U2413" i="34"/>
  <c r="V2413" i="34"/>
  <c r="W2413" i="34"/>
  <c r="Y2413" i="34"/>
  <c r="AB2413" i="34"/>
  <c r="AC2413" i="34"/>
  <c r="AD2413" i="34"/>
  <c r="P2414" i="34"/>
  <c r="T2414" i="34"/>
  <c r="U2414" i="34"/>
  <c r="V2414" i="34"/>
  <c r="W2414" i="34"/>
  <c r="Y2414" i="34"/>
  <c r="AB2414" i="34"/>
  <c r="AC2414" i="34"/>
  <c r="AD2414" i="34"/>
  <c r="P2415" i="34"/>
  <c r="W2415" i="34"/>
  <c r="Y2415" i="34"/>
  <c r="AB2415" i="34"/>
  <c r="AC2415" i="34"/>
  <c r="AD2415" i="34"/>
  <c r="P2416" i="34"/>
  <c r="W2416" i="34"/>
  <c r="Y2416" i="34"/>
  <c r="AB2416" i="34"/>
  <c r="AC2416" i="34"/>
  <c r="P2417" i="34"/>
  <c r="W2417" i="34"/>
  <c r="Y2417" i="34"/>
  <c r="AB2417" i="34"/>
  <c r="AC2417" i="34"/>
  <c r="P2418" i="34"/>
  <c r="W2418" i="34"/>
  <c r="Y2418" i="34"/>
  <c r="AB2418" i="34"/>
  <c r="AC2418" i="34"/>
  <c r="P2419" i="34"/>
  <c r="W2419" i="34"/>
  <c r="Y2419" i="34"/>
  <c r="AB2419" i="34"/>
  <c r="AC2419" i="34"/>
  <c r="P2420" i="34"/>
  <c r="T2420" i="34"/>
  <c r="U2420" i="34"/>
  <c r="V2420" i="34"/>
  <c r="W2420" i="34"/>
  <c r="Y2420" i="34"/>
  <c r="AB2420" i="34"/>
  <c r="AC2420" i="34"/>
  <c r="P2421" i="34"/>
  <c r="W2421" i="34"/>
  <c r="Y2421" i="34"/>
  <c r="AB2421" i="34"/>
  <c r="AC2421" i="34"/>
  <c r="AD2421" i="34"/>
  <c r="P2422" i="34"/>
  <c r="W2422" i="34"/>
  <c r="Y2422" i="34"/>
  <c r="AB2422" i="34"/>
  <c r="AC2422" i="34"/>
  <c r="AD2422" i="34"/>
  <c r="P2423" i="34"/>
  <c r="W2423" i="34"/>
  <c r="Y2423" i="34"/>
  <c r="AB2423" i="34"/>
  <c r="AC2423" i="34"/>
  <c r="AD2423" i="34"/>
  <c r="P2424" i="34"/>
  <c r="W2424" i="34"/>
  <c r="Y2424" i="34"/>
  <c r="AB2424" i="34"/>
  <c r="AC2424" i="34"/>
  <c r="AD2424" i="34"/>
  <c r="P2425" i="34"/>
  <c r="W2425" i="34"/>
  <c r="Y2425" i="34"/>
  <c r="AB2425" i="34"/>
  <c r="AC2425" i="34"/>
  <c r="AD2425" i="34"/>
  <c r="P2426" i="34"/>
  <c r="W2426" i="34"/>
  <c r="Y2426" i="34"/>
  <c r="AB2426" i="34"/>
  <c r="AC2426" i="34"/>
  <c r="AD2426" i="34"/>
  <c r="P2427" i="34"/>
  <c r="W2427" i="34"/>
  <c r="Y2427" i="34"/>
  <c r="AB2427" i="34"/>
  <c r="AC2427" i="34"/>
  <c r="AD2427" i="34"/>
  <c r="P2428" i="34"/>
  <c r="W2428" i="34"/>
  <c r="Y2428" i="34"/>
  <c r="AB2428" i="34"/>
  <c r="AC2428" i="34"/>
  <c r="AD2428" i="34"/>
  <c r="P2429" i="34"/>
  <c r="T2429" i="34"/>
  <c r="U2429" i="34"/>
  <c r="V2429" i="34"/>
  <c r="W2429" i="34"/>
  <c r="Y2429" i="34"/>
  <c r="AB2429" i="34"/>
  <c r="AC2429" i="34"/>
  <c r="AD2429" i="34"/>
  <c r="P2430" i="34"/>
  <c r="T2430" i="34"/>
  <c r="U2430" i="34"/>
  <c r="V2430" i="34"/>
  <c r="W2430" i="34"/>
  <c r="Y2430" i="34"/>
  <c r="AB2430" i="34"/>
  <c r="AC2430" i="34"/>
  <c r="AD2430" i="34"/>
  <c r="P2431" i="34"/>
  <c r="W2431" i="34"/>
  <c r="Y2431" i="34"/>
  <c r="AB2431" i="34"/>
  <c r="AC2431" i="34"/>
  <c r="AD2431" i="34"/>
  <c r="P2432" i="34"/>
  <c r="W2432" i="34"/>
  <c r="Y2432" i="34"/>
  <c r="AB2432" i="34"/>
  <c r="AC2432" i="34"/>
  <c r="AD2432" i="34"/>
  <c r="P2433" i="34"/>
  <c r="W2433" i="34"/>
  <c r="Y2433" i="34"/>
  <c r="AB2433" i="34"/>
  <c r="AC2433" i="34"/>
  <c r="AD2433" i="34"/>
  <c r="P2434" i="34"/>
  <c r="W2434" i="34"/>
  <c r="Y2434" i="34"/>
  <c r="AB2434" i="34"/>
  <c r="AC2434" i="34"/>
  <c r="P2435" i="34"/>
  <c r="W2435" i="34"/>
  <c r="Y2435" i="34"/>
  <c r="AB2435" i="34"/>
  <c r="AC2435" i="34"/>
  <c r="P2436" i="34"/>
  <c r="W2436" i="34"/>
  <c r="Y2436" i="34"/>
  <c r="AB2436" i="34"/>
  <c r="AC2436" i="34"/>
  <c r="P2437" i="34"/>
  <c r="T2437" i="34"/>
  <c r="U2437" i="34"/>
  <c r="V2437" i="34"/>
  <c r="W2437" i="34"/>
  <c r="Y2437" i="34"/>
  <c r="AB2437" i="34"/>
  <c r="AC2437" i="34"/>
  <c r="P2438" i="34"/>
  <c r="W2438" i="34"/>
  <c r="Y2438" i="34"/>
  <c r="AB2438" i="34"/>
  <c r="AC2438" i="34"/>
  <c r="AD2438" i="34"/>
  <c r="P2439" i="34"/>
  <c r="T2439" i="34"/>
  <c r="U2439" i="34"/>
  <c r="V2439" i="34"/>
  <c r="W2439" i="34"/>
  <c r="Y2439" i="34"/>
  <c r="AB2439" i="34"/>
  <c r="AC2439" i="34"/>
  <c r="AD2439" i="34"/>
  <c r="P2440" i="34"/>
  <c r="T2440" i="34"/>
  <c r="U2440" i="34"/>
  <c r="V2440" i="34"/>
  <c r="W2440" i="34"/>
  <c r="Y2440" i="34"/>
  <c r="AB2440" i="34"/>
  <c r="AC2440" i="34"/>
  <c r="AD2440" i="34"/>
  <c r="P2441" i="34"/>
  <c r="W2441" i="34"/>
  <c r="Y2441" i="34"/>
  <c r="AB2441" i="34"/>
  <c r="AC2441" i="34"/>
  <c r="AD2441" i="34"/>
  <c r="P2442" i="34"/>
  <c r="W2442" i="34"/>
  <c r="Y2442" i="34"/>
  <c r="AB2442" i="34"/>
  <c r="AC2442" i="34"/>
  <c r="AD2442" i="34"/>
  <c r="P2443" i="34"/>
  <c r="W2443" i="34"/>
  <c r="Y2443" i="34"/>
  <c r="AB2443" i="34"/>
  <c r="AC2443" i="34"/>
  <c r="AD2443" i="34"/>
  <c r="P2444" i="34"/>
  <c r="W2444" i="34"/>
  <c r="Y2444" i="34"/>
  <c r="AB2444" i="34"/>
  <c r="AC2444" i="34"/>
  <c r="AD2444" i="34"/>
  <c r="P2445" i="34"/>
  <c r="W2445" i="34"/>
  <c r="Y2445" i="34"/>
  <c r="AB2445" i="34"/>
  <c r="AC2445" i="34"/>
  <c r="AD2445" i="34"/>
  <c r="P2446" i="34"/>
  <c r="W2446" i="34"/>
  <c r="Y2446" i="34"/>
  <c r="AB2446" i="34"/>
  <c r="AC2446" i="34"/>
  <c r="AD2446" i="34"/>
  <c r="P2447" i="34"/>
  <c r="T2447" i="34"/>
  <c r="U2447" i="34"/>
  <c r="V2447" i="34"/>
  <c r="W2447" i="34"/>
  <c r="Y2447" i="34"/>
  <c r="AB2447" i="34"/>
  <c r="AC2447" i="34"/>
  <c r="AD2447" i="34"/>
  <c r="P2448" i="34"/>
  <c r="W2448" i="34"/>
  <c r="Y2448" i="34"/>
  <c r="AB2448" i="34"/>
  <c r="AC2448" i="34"/>
  <c r="AD2448" i="34"/>
  <c r="P2449" i="34"/>
  <c r="T2449" i="34"/>
  <c r="U2449" i="34"/>
  <c r="V2449" i="34"/>
  <c r="W2449" i="34"/>
  <c r="Y2449" i="34"/>
  <c r="AB2449" i="34"/>
  <c r="AC2449" i="34"/>
  <c r="AD2449" i="34"/>
  <c r="P2450" i="34"/>
  <c r="T2450" i="34"/>
  <c r="U2450" i="34"/>
  <c r="V2450" i="34"/>
  <c r="W2450" i="34"/>
  <c r="Y2450" i="34"/>
  <c r="AB2450" i="34"/>
  <c r="AC2450" i="34"/>
  <c r="AD2450" i="34"/>
  <c r="P2451" i="34"/>
  <c r="T2451" i="34"/>
  <c r="U2451" i="34"/>
  <c r="V2451" i="34"/>
  <c r="W2451" i="34"/>
  <c r="Y2451" i="34"/>
  <c r="AB2451" i="34"/>
  <c r="AC2451" i="34"/>
  <c r="AD2451" i="34"/>
  <c r="P2452" i="34"/>
  <c r="W2452" i="34"/>
  <c r="Y2452" i="34"/>
  <c r="AB2452" i="34"/>
  <c r="AC2452" i="34"/>
  <c r="AD2452" i="34"/>
  <c r="P2453" i="34"/>
  <c r="W2453" i="34"/>
  <c r="Y2453" i="34"/>
  <c r="AB2453" i="34"/>
  <c r="AC2453" i="34"/>
  <c r="AD2453" i="34"/>
  <c r="P2454" i="34"/>
  <c r="W2454" i="34"/>
  <c r="Y2454" i="34"/>
  <c r="AB2454" i="34"/>
  <c r="AC2454" i="34"/>
  <c r="AD2454" i="34"/>
  <c r="P2455" i="34"/>
  <c r="W2455" i="34"/>
  <c r="Y2455" i="34"/>
  <c r="AB2455" i="34"/>
  <c r="AC2455" i="34"/>
  <c r="AD2455" i="34"/>
  <c r="P2456" i="34"/>
  <c r="W2456" i="34"/>
  <c r="Y2456" i="34"/>
  <c r="AB2456" i="34"/>
  <c r="AC2456" i="34"/>
  <c r="AD2456" i="34"/>
  <c r="P2457" i="34"/>
  <c r="W2457" i="34"/>
  <c r="Y2457" i="34"/>
  <c r="AB2457" i="34"/>
  <c r="AC2457" i="34"/>
  <c r="AD2457" i="34"/>
  <c r="P2458" i="34"/>
  <c r="T2458" i="34"/>
  <c r="U2458" i="34"/>
  <c r="V2458" i="34"/>
  <c r="W2458" i="34"/>
  <c r="Y2458" i="34"/>
  <c r="AB2458" i="34"/>
  <c r="AC2458" i="34"/>
  <c r="AD2458" i="34"/>
  <c r="P2459" i="34"/>
  <c r="T2459" i="34"/>
  <c r="U2459" i="34"/>
  <c r="V2459" i="34"/>
  <c r="W2459" i="34"/>
  <c r="Y2459" i="34"/>
  <c r="AB2459" i="34"/>
  <c r="AC2459" i="34"/>
  <c r="AD2459" i="34"/>
  <c r="P2460" i="34"/>
  <c r="W2460" i="34"/>
  <c r="Y2460" i="34"/>
  <c r="AB2460" i="34"/>
  <c r="AC2460" i="34"/>
  <c r="AD2460" i="34"/>
  <c r="P2461" i="34"/>
  <c r="T2461" i="34"/>
  <c r="U2461" i="34"/>
  <c r="V2461" i="34"/>
  <c r="W2461" i="34"/>
  <c r="Y2461" i="34"/>
  <c r="AB2461" i="34"/>
  <c r="AC2461" i="34"/>
  <c r="AD2461" i="34"/>
  <c r="P2462" i="34"/>
  <c r="T2462" i="34"/>
  <c r="U2462" i="34"/>
  <c r="V2462" i="34"/>
  <c r="W2462" i="34"/>
  <c r="Y2462" i="34"/>
  <c r="AB2462" i="34"/>
  <c r="AC2462" i="34"/>
  <c r="AD2462" i="34"/>
  <c r="P2463" i="34"/>
  <c r="W2463" i="34"/>
  <c r="Y2463" i="34"/>
  <c r="AB2463" i="34"/>
  <c r="AC2463" i="34"/>
  <c r="AD2463" i="34"/>
  <c r="P2464" i="34"/>
  <c r="T2464" i="34"/>
  <c r="U2464" i="34"/>
  <c r="V2464" i="34"/>
  <c r="W2464" i="34"/>
  <c r="Y2464" i="34"/>
  <c r="AB2464" i="34"/>
  <c r="AC2464" i="34"/>
  <c r="AD2464" i="34"/>
  <c r="P2465" i="34"/>
  <c r="T2465" i="34"/>
  <c r="U2465" i="34"/>
  <c r="V2465" i="34"/>
  <c r="W2465" i="34"/>
  <c r="Y2465" i="34"/>
  <c r="AB2465" i="34"/>
  <c r="AC2465" i="34"/>
  <c r="AD2465" i="34"/>
  <c r="P2466" i="34"/>
  <c r="T2466" i="34"/>
  <c r="U2466" i="34"/>
  <c r="V2466" i="34"/>
  <c r="W2466" i="34"/>
  <c r="Y2466" i="34"/>
  <c r="AB2466" i="34"/>
  <c r="AC2466" i="34"/>
  <c r="AD2466" i="34"/>
  <c r="P2467" i="34"/>
  <c r="T2467" i="34"/>
  <c r="U2467" i="34"/>
  <c r="V2467" i="34"/>
  <c r="W2467" i="34"/>
  <c r="Y2467" i="34"/>
  <c r="AB2467" i="34"/>
  <c r="AC2467" i="34"/>
  <c r="AD2467" i="34"/>
  <c r="P2468" i="34"/>
  <c r="T2468" i="34"/>
  <c r="U2468" i="34"/>
  <c r="V2468" i="34"/>
  <c r="W2468" i="34"/>
  <c r="Y2468" i="34"/>
  <c r="AB2468" i="34"/>
  <c r="AC2468" i="34"/>
  <c r="AD2468" i="34"/>
  <c r="P2469" i="34"/>
  <c r="T2469" i="34"/>
  <c r="U2469" i="34"/>
  <c r="V2469" i="34"/>
  <c r="W2469" i="34"/>
  <c r="Y2469" i="34"/>
  <c r="AB2469" i="34"/>
  <c r="AC2469" i="34"/>
  <c r="AD2469" i="34"/>
  <c r="P2470" i="34"/>
  <c r="T2470" i="34"/>
  <c r="U2470" i="34"/>
  <c r="V2470" i="34"/>
  <c r="W2470" i="34"/>
  <c r="Y2470" i="34"/>
  <c r="AB2470" i="34"/>
  <c r="AC2470" i="34"/>
  <c r="AD2470" i="34"/>
  <c r="P2471" i="34"/>
  <c r="T2471" i="34"/>
  <c r="U2471" i="34"/>
  <c r="V2471" i="34"/>
  <c r="W2471" i="34"/>
  <c r="Y2471" i="34"/>
  <c r="AB2471" i="34"/>
  <c r="AC2471" i="34"/>
  <c r="AD2471" i="34"/>
  <c r="P2472" i="34"/>
  <c r="T2472" i="34"/>
  <c r="U2472" i="34"/>
  <c r="V2472" i="34"/>
  <c r="W2472" i="34"/>
  <c r="Y2472" i="34"/>
  <c r="AB2472" i="34"/>
  <c r="AC2472" i="34"/>
  <c r="AD2472" i="34"/>
  <c r="P2473" i="34"/>
  <c r="T2473" i="34"/>
  <c r="U2473" i="34"/>
  <c r="V2473" i="34"/>
  <c r="W2473" i="34"/>
  <c r="Y2473" i="34"/>
  <c r="AB2473" i="34"/>
  <c r="AC2473" i="34"/>
  <c r="AD2473" i="34"/>
  <c r="P2474" i="34"/>
  <c r="T2474" i="34"/>
  <c r="U2474" i="34"/>
  <c r="V2474" i="34"/>
  <c r="W2474" i="34"/>
  <c r="Y2474" i="34"/>
  <c r="AB2474" i="34"/>
  <c r="AC2474" i="34"/>
  <c r="AD2474" i="34"/>
  <c r="P2475" i="34"/>
  <c r="T2475" i="34"/>
  <c r="U2475" i="34"/>
  <c r="V2475" i="34"/>
  <c r="W2475" i="34"/>
  <c r="Y2475" i="34"/>
  <c r="AB2475" i="34"/>
  <c r="AC2475" i="34"/>
  <c r="AD2475" i="34"/>
  <c r="P2476" i="34"/>
  <c r="T2476" i="34"/>
  <c r="U2476" i="34"/>
  <c r="V2476" i="34"/>
  <c r="W2476" i="34"/>
  <c r="Y2476" i="34"/>
  <c r="AB2476" i="34"/>
  <c r="AC2476" i="34"/>
  <c r="AD2476" i="34"/>
  <c r="P2477" i="34"/>
  <c r="T2477" i="34"/>
  <c r="U2477" i="34"/>
  <c r="V2477" i="34"/>
  <c r="W2477" i="34"/>
  <c r="Y2477" i="34"/>
  <c r="AB2477" i="34"/>
  <c r="AC2477" i="34"/>
  <c r="AD2477" i="34"/>
  <c r="P2478" i="34"/>
  <c r="T2478" i="34"/>
  <c r="U2478" i="34"/>
  <c r="V2478" i="34"/>
  <c r="W2478" i="34"/>
  <c r="Y2478" i="34"/>
  <c r="AB2478" i="34"/>
  <c r="AC2478" i="34"/>
  <c r="AD2478" i="34"/>
  <c r="P2479" i="34"/>
  <c r="T2479" i="34"/>
  <c r="U2479" i="34"/>
  <c r="V2479" i="34"/>
  <c r="W2479" i="34"/>
  <c r="Y2479" i="34"/>
  <c r="AB2479" i="34"/>
  <c r="AC2479" i="34"/>
  <c r="AD2479" i="34"/>
  <c r="P2480" i="34"/>
  <c r="T2480" i="34"/>
  <c r="U2480" i="34"/>
  <c r="V2480" i="34"/>
  <c r="W2480" i="34"/>
  <c r="Y2480" i="34"/>
  <c r="AB2480" i="34"/>
  <c r="AC2480" i="34"/>
  <c r="AD2480" i="34"/>
  <c r="P2481" i="34"/>
  <c r="T2481" i="34"/>
  <c r="U2481" i="34"/>
  <c r="V2481" i="34"/>
  <c r="W2481" i="34"/>
  <c r="Y2481" i="34"/>
  <c r="AB2481" i="34"/>
  <c r="AC2481" i="34"/>
  <c r="AD2481" i="34"/>
  <c r="P2482" i="34"/>
  <c r="T2482" i="34"/>
  <c r="U2482" i="34"/>
  <c r="V2482" i="34"/>
  <c r="W2482" i="34"/>
  <c r="Y2482" i="34"/>
  <c r="AB2482" i="34"/>
  <c r="AC2482" i="34"/>
  <c r="AD2482" i="34"/>
  <c r="P2483" i="34"/>
  <c r="T2483" i="34"/>
  <c r="U2483" i="34"/>
  <c r="V2483" i="34"/>
  <c r="W2483" i="34"/>
  <c r="Y2483" i="34"/>
  <c r="AB2483" i="34"/>
  <c r="AC2483" i="34"/>
  <c r="AD2483" i="34"/>
  <c r="P2484" i="34"/>
  <c r="T2484" i="34"/>
  <c r="U2484" i="34"/>
  <c r="V2484" i="34"/>
  <c r="W2484" i="34"/>
  <c r="Y2484" i="34"/>
  <c r="AB2484" i="34"/>
  <c r="AC2484" i="34"/>
  <c r="AD2484" i="34"/>
  <c r="P2485" i="34"/>
  <c r="W2485" i="34"/>
  <c r="Y2485" i="34"/>
  <c r="AB2485" i="34"/>
  <c r="AC2485" i="34"/>
  <c r="AD2485" i="34"/>
  <c r="P2486" i="34"/>
  <c r="T2486" i="34"/>
  <c r="U2486" i="34"/>
  <c r="V2486" i="34"/>
  <c r="W2486" i="34"/>
  <c r="Y2486" i="34"/>
  <c r="AB2486" i="34"/>
  <c r="AC2486" i="34"/>
  <c r="AD2486" i="34"/>
  <c r="P2487" i="34"/>
  <c r="T2487" i="34"/>
  <c r="U2487" i="34"/>
  <c r="V2487" i="34"/>
  <c r="W2487" i="34"/>
  <c r="Y2487" i="34"/>
  <c r="AB2487" i="34"/>
  <c r="AC2487" i="34"/>
  <c r="AD2487" i="34"/>
  <c r="P2488" i="34"/>
  <c r="T2488" i="34"/>
  <c r="U2488" i="34"/>
  <c r="V2488" i="34"/>
  <c r="W2488" i="34"/>
  <c r="Y2488" i="34"/>
  <c r="AB2488" i="34"/>
  <c r="AC2488" i="34"/>
  <c r="AD2488" i="34"/>
  <c r="P2489" i="34"/>
  <c r="T2489" i="34"/>
  <c r="U2489" i="34"/>
  <c r="V2489" i="34"/>
  <c r="W2489" i="34"/>
  <c r="Y2489" i="34"/>
  <c r="AB2489" i="34"/>
  <c r="AC2489" i="34"/>
  <c r="AD2489" i="34"/>
  <c r="P2490" i="34"/>
  <c r="W2490" i="34"/>
  <c r="Y2490" i="34"/>
  <c r="AB2490" i="34"/>
  <c r="AC2490" i="34"/>
  <c r="AD2490" i="34"/>
  <c r="P2491" i="34"/>
  <c r="W2491" i="34"/>
  <c r="Y2491" i="34"/>
  <c r="AB2491" i="34"/>
  <c r="AC2491" i="34"/>
  <c r="AD2491" i="34"/>
  <c r="P2492" i="34"/>
  <c r="W2492" i="34"/>
  <c r="Y2492" i="34"/>
  <c r="AB2492" i="34"/>
  <c r="AC2492" i="34"/>
  <c r="AD2492" i="34"/>
  <c r="P2493" i="34"/>
  <c r="T2493" i="34"/>
  <c r="U2493" i="34"/>
  <c r="V2493" i="34"/>
  <c r="W2493" i="34"/>
  <c r="Y2493" i="34"/>
  <c r="AB2493" i="34"/>
  <c r="AC2493" i="34"/>
  <c r="AD2493" i="34"/>
  <c r="P2494" i="34"/>
  <c r="T2494" i="34"/>
  <c r="U2494" i="34"/>
  <c r="V2494" i="34"/>
  <c r="W2494" i="34"/>
  <c r="Y2494" i="34"/>
  <c r="AB2494" i="34"/>
  <c r="AC2494" i="34"/>
  <c r="AD2494" i="34"/>
  <c r="P2495" i="34"/>
  <c r="T2495" i="34"/>
  <c r="U2495" i="34"/>
  <c r="V2495" i="34"/>
  <c r="W2495" i="34"/>
  <c r="Y2495" i="34"/>
  <c r="AB2495" i="34"/>
  <c r="AC2495" i="34"/>
  <c r="AD2495" i="34"/>
  <c r="P2496" i="34"/>
  <c r="T2496" i="34"/>
  <c r="U2496" i="34"/>
  <c r="V2496" i="34"/>
  <c r="W2496" i="34"/>
  <c r="Y2496" i="34"/>
  <c r="AB2496" i="34"/>
  <c r="AC2496" i="34"/>
  <c r="AD2496" i="34"/>
  <c r="P2497" i="34"/>
  <c r="T2497" i="34"/>
  <c r="U2497" i="34"/>
  <c r="V2497" i="34"/>
  <c r="W2497" i="34"/>
  <c r="Y2497" i="34"/>
  <c r="AB2497" i="34"/>
  <c r="AC2497" i="34"/>
  <c r="AD2497" i="34"/>
  <c r="P2498" i="34"/>
  <c r="T2498" i="34"/>
  <c r="U2498" i="34"/>
  <c r="V2498" i="34"/>
  <c r="W2498" i="34"/>
  <c r="Y2498" i="34"/>
  <c r="AB2498" i="34"/>
  <c r="AC2498" i="34"/>
  <c r="AD2498" i="34"/>
  <c r="P2499" i="34"/>
  <c r="T2499" i="34"/>
  <c r="U2499" i="34"/>
  <c r="V2499" i="34"/>
  <c r="W2499" i="34"/>
  <c r="Y2499" i="34"/>
  <c r="AB2499" i="34"/>
  <c r="AC2499" i="34"/>
  <c r="AD2499" i="34"/>
  <c r="P2500" i="34"/>
  <c r="T2500" i="34"/>
  <c r="U2500" i="34"/>
  <c r="V2500" i="34"/>
  <c r="W2500" i="34"/>
  <c r="Y2500" i="34"/>
  <c r="AB2500" i="34"/>
  <c r="AC2500" i="34"/>
  <c r="AD2500" i="34"/>
  <c r="P2501" i="34"/>
  <c r="T2501" i="34"/>
  <c r="U2501" i="34"/>
  <c r="V2501" i="34"/>
  <c r="W2501" i="34"/>
  <c r="Y2501" i="34"/>
  <c r="AB2501" i="34"/>
  <c r="AC2501" i="34"/>
  <c r="AD2501" i="34"/>
  <c r="P2502" i="34"/>
  <c r="T2502" i="34"/>
  <c r="U2502" i="34"/>
  <c r="V2502" i="34"/>
  <c r="W2502" i="34"/>
  <c r="Y2502" i="34"/>
  <c r="AB2502" i="34"/>
  <c r="AC2502" i="34"/>
  <c r="AD2502" i="34"/>
  <c r="P2503" i="34"/>
  <c r="T2503" i="34"/>
  <c r="U2503" i="34"/>
  <c r="V2503" i="34"/>
  <c r="W2503" i="34"/>
  <c r="Y2503" i="34"/>
  <c r="AB2503" i="34"/>
  <c r="AC2503" i="34"/>
  <c r="AD2503" i="34"/>
  <c r="P2504" i="34"/>
  <c r="T2504" i="34"/>
  <c r="U2504" i="34"/>
  <c r="V2504" i="34"/>
  <c r="W2504" i="34"/>
  <c r="Y2504" i="34"/>
  <c r="AB2504" i="34"/>
  <c r="AC2504" i="34"/>
  <c r="AD2504" i="34"/>
  <c r="P2505" i="34"/>
  <c r="T2505" i="34"/>
  <c r="U2505" i="34"/>
  <c r="V2505" i="34"/>
  <c r="W2505" i="34"/>
  <c r="Y2505" i="34"/>
  <c r="AB2505" i="34"/>
  <c r="AC2505" i="34"/>
  <c r="AD2505" i="34"/>
  <c r="P2506" i="34"/>
  <c r="T2506" i="34"/>
  <c r="U2506" i="34"/>
  <c r="V2506" i="34"/>
  <c r="W2506" i="34"/>
  <c r="Y2506" i="34"/>
  <c r="AB2506" i="34"/>
  <c r="AC2506" i="34"/>
  <c r="AD2506" i="34"/>
  <c r="P2507" i="34"/>
  <c r="T2507" i="34"/>
  <c r="U2507" i="34"/>
  <c r="V2507" i="34"/>
  <c r="W2507" i="34"/>
  <c r="Y2507" i="34"/>
  <c r="AB2507" i="34"/>
  <c r="AC2507" i="34"/>
  <c r="AD2507" i="34"/>
  <c r="P2508" i="34"/>
  <c r="T2508" i="34"/>
  <c r="U2508" i="34"/>
  <c r="V2508" i="34"/>
  <c r="W2508" i="34"/>
  <c r="Y2508" i="34"/>
  <c r="AB2508" i="34"/>
  <c r="AC2508" i="34"/>
  <c r="AD2508" i="34"/>
  <c r="P2509" i="34"/>
  <c r="T2509" i="34"/>
  <c r="U2509" i="34"/>
  <c r="V2509" i="34"/>
  <c r="W2509" i="34"/>
  <c r="Y2509" i="34"/>
  <c r="AB2509" i="34"/>
  <c r="AC2509" i="34"/>
  <c r="AD2509" i="34"/>
  <c r="P2510" i="34"/>
  <c r="W2510" i="34"/>
  <c r="Y2510" i="34"/>
  <c r="AB2510" i="34"/>
  <c r="AC2510" i="34"/>
  <c r="AD2510" i="34"/>
  <c r="P2511" i="34"/>
  <c r="W2511" i="34"/>
  <c r="Y2511" i="34"/>
  <c r="AB2511" i="34"/>
  <c r="AC2511" i="34"/>
  <c r="AD2511" i="34"/>
  <c r="P2512" i="34"/>
  <c r="W2512" i="34"/>
  <c r="Y2512" i="34"/>
  <c r="AB2512" i="34"/>
  <c r="AC2512" i="34"/>
  <c r="AD2512" i="34"/>
  <c r="P2513" i="34"/>
  <c r="W2513" i="34"/>
  <c r="Y2513" i="34"/>
  <c r="AB2513" i="34"/>
  <c r="AC2513" i="34"/>
  <c r="AD2513" i="34"/>
  <c r="P2514" i="34"/>
  <c r="W2514" i="34"/>
  <c r="Y2514" i="34"/>
  <c r="AB2514" i="34"/>
  <c r="AC2514" i="34"/>
  <c r="AD2514" i="34"/>
  <c r="P2515" i="34"/>
  <c r="W2515" i="34"/>
  <c r="Y2515" i="34"/>
  <c r="AB2515" i="34"/>
  <c r="AC2515" i="34"/>
  <c r="AD2515" i="34"/>
  <c r="P2516" i="34"/>
  <c r="W2516" i="34"/>
  <c r="Y2516" i="34"/>
  <c r="AB2516" i="34"/>
  <c r="AC2516" i="34"/>
  <c r="AD2516" i="34"/>
  <c r="P2517" i="34"/>
  <c r="W2517" i="34"/>
  <c r="Y2517" i="34"/>
  <c r="AB2517" i="34"/>
  <c r="AC2517" i="34"/>
  <c r="AD2517" i="34"/>
  <c r="P2518" i="34"/>
  <c r="W2518" i="34"/>
  <c r="Y2518" i="34"/>
  <c r="AB2518" i="34"/>
  <c r="AC2518" i="34"/>
  <c r="AD2518" i="34"/>
  <c r="P2519" i="34"/>
  <c r="W2519" i="34"/>
  <c r="Y2519" i="34"/>
  <c r="AB2519" i="34"/>
  <c r="AC2519" i="34"/>
  <c r="AD2519" i="34"/>
  <c r="P2520" i="34"/>
  <c r="W2520" i="34"/>
  <c r="Y2520" i="34"/>
  <c r="AB2520" i="34"/>
  <c r="AC2520" i="34"/>
  <c r="AD2520" i="34"/>
  <c r="P2521" i="34"/>
  <c r="W2521" i="34"/>
  <c r="Y2521" i="34"/>
  <c r="AB2521" i="34"/>
  <c r="AC2521" i="34"/>
  <c r="AD2521" i="34"/>
  <c r="P2522" i="34"/>
  <c r="W2522" i="34"/>
  <c r="Y2522" i="34"/>
  <c r="AB2522" i="34"/>
  <c r="AC2522" i="34"/>
  <c r="AD2522" i="34"/>
  <c r="P2523" i="34"/>
  <c r="W2523" i="34"/>
  <c r="Y2523" i="34"/>
  <c r="AB2523" i="34"/>
  <c r="AC2523" i="34"/>
  <c r="AD2523" i="34"/>
  <c r="P2524" i="34"/>
  <c r="T2524" i="34"/>
  <c r="U2524" i="34"/>
  <c r="V2524" i="34"/>
  <c r="W2524" i="34"/>
  <c r="Y2524" i="34"/>
  <c r="AB2524" i="34"/>
  <c r="AC2524" i="34"/>
  <c r="AD2524" i="34"/>
  <c r="P2525" i="34"/>
  <c r="W2525" i="34"/>
  <c r="Y2525" i="34"/>
  <c r="AB2525" i="34"/>
  <c r="AC2525" i="34"/>
  <c r="AD2525" i="34"/>
  <c r="P2526" i="34"/>
  <c r="T2526" i="34"/>
  <c r="U2526" i="34"/>
  <c r="V2526" i="34"/>
  <c r="W2526" i="34"/>
  <c r="Y2526" i="34"/>
  <c r="AB2526" i="34"/>
  <c r="AC2526" i="34"/>
  <c r="AD2526" i="34"/>
  <c r="P2527" i="34"/>
  <c r="W2527" i="34"/>
  <c r="Y2527" i="34"/>
  <c r="AB2527" i="34"/>
  <c r="AC2527" i="34"/>
  <c r="AD2527" i="34"/>
  <c r="P2528" i="34"/>
  <c r="W2528" i="34"/>
  <c r="Y2528" i="34"/>
  <c r="AB2528" i="34"/>
  <c r="AC2528" i="34"/>
  <c r="AD2528" i="34"/>
  <c r="P2529" i="34"/>
  <c r="W2529" i="34"/>
  <c r="Y2529" i="34"/>
  <c r="AB2529" i="34"/>
  <c r="AC2529" i="34"/>
  <c r="AD2529" i="34"/>
  <c r="P2530" i="34"/>
  <c r="W2530" i="34"/>
  <c r="Y2530" i="34"/>
  <c r="AB2530" i="34"/>
  <c r="AC2530" i="34"/>
  <c r="AD2530" i="34"/>
  <c r="P2531" i="34"/>
  <c r="W2531" i="34"/>
  <c r="Y2531" i="34"/>
  <c r="AB2531" i="34"/>
  <c r="AC2531" i="34"/>
  <c r="AD2531" i="34"/>
  <c r="P2532" i="34"/>
  <c r="W2532" i="34"/>
  <c r="Y2532" i="34"/>
  <c r="AB2532" i="34"/>
  <c r="AC2532" i="34"/>
  <c r="AD2532" i="34"/>
  <c r="P2533" i="34"/>
  <c r="W2533" i="34"/>
  <c r="Y2533" i="34"/>
  <c r="AB2533" i="34"/>
  <c r="AC2533" i="34"/>
  <c r="AD2533" i="34"/>
  <c r="P2534" i="34"/>
  <c r="W2534" i="34"/>
  <c r="Y2534" i="34"/>
  <c r="AB2534" i="34"/>
  <c r="AC2534" i="34"/>
  <c r="AD2534" i="34"/>
  <c r="P2535" i="34"/>
  <c r="W2535" i="34"/>
  <c r="Y2535" i="34"/>
  <c r="AB2535" i="34"/>
  <c r="AC2535" i="34"/>
  <c r="AD2535" i="34"/>
  <c r="P2536" i="34"/>
  <c r="W2536" i="34"/>
  <c r="Y2536" i="34"/>
  <c r="AB2536" i="34"/>
  <c r="AC2536" i="34"/>
  <c r="AD2536" i="34"/>
  <c r="P2537" i="34"/>
  <c r="T2537" i="34"/>
  <c r="U2537" i="34"/>
  <c r="V2537" i="34"/>
  <c r="W2537" i="34"/>
  <c r="Y2537" i="34"/>
  <c r="AB2537" i="34"/>
  <c r="AC2537" i="34"/>
  <c r="AD2537" i="34"/>
  <c r="P2538" i="34"/>
  <c r="W2538" i="34"/>
  <c r="Y2538" i="34"/>
  <c r="AB2538" i="34"/>
  <c r="AC2538" i="34"/>
  <c r="AD2538" i="34"/>
  <c r="P2539" i="34"/>
  <c r="W2539" i="34"/>
  <c r="Y2539" i="34"/>
  <c r="AB2539" i="34"/>
  <c r="AC2539" i="34"/>
  <c r="AD2539" i="34"/>
  <c r="P2540" i="34"/>
  <c r="T2540" i="34"/>
  <c r="U2540" i="34"/>
  <c r="V2540" i="34"/>
  <c r="W2540" i="34"/>
  <c r="Y2540" i="34"/>
  <c r="AB2540" i="34"/>
  <c r="AC2540" i="34"/>
  <c r="AD2540" i="34"/>
  <c r="P2541" i="34"/>
  <c r="T2541" i="34"/>
  <c r="U2541" i="34"/>
  <c r="V2541" i="34"/>
  <c r="W2541" i="34"/>
  <c r="Y2541" i="34"/>
  <c r="AB2541" i="34"/>
  <c r="AC2541" i="34"/>
  <c r="AD2541" i="34"/>
  <c r="P2542" i="34"/>
  <c r="T2542" i="34"/>
  <c r="U2542" i="34"/>
  <c r="V2542" i="34"/>
  <c r="W2542" i="34"/>
  <c r="Y2542" i="34"/>
  <c r="AB2542" i="34"/>
  <c r="AC2542" i="34"/>
  <c r="AD2542" i="34"/>
  <c r="P2543" i="34"/>
  <c r="T2543" i="34"/>
  <c r="U2543" i="34"/>
  <c r="V2543" i="34"/>
  <c r="W2543" i="34"/>
  <c r="Y2543" i="34"/>
  <c r="AB2543" i="34"/>
  <c r="AC2543" i="34"/>
  <c r="AD2543" i="34"/>
  <c r="P2544" i="34"/>
  <c r="T2544" i="34"/>
  <c r="U2544" i="34"/>
  <c r="V2544" i="34"/>
  <c r="W2544" i="34"/>
  <c r="Y2544" i="34"/>
  <c r="AB2544" i="34"/>
  <c r="AC2544" i="34"/>
  <c r="AD2544" i="34"/>
  <c r="P2545" i="34"/>
  <c r="T2545" i="34"/>
  <c r="U2545" i="34"/>
  <c r="V2545" i="34"/>
  <c r="W2545" i="34"/>
  <c r="Y2545" i="34"/>
  <c r="AB2545" i="34"/>
  <c r="AC2545" i="34"/>
  <c r="AD2545" i="34"/>
  <c r="P2546" i="34"/>
  <c r="T2546" i="34"/>
  <c r="U2546" i="34"/>
  <c r="V2546" i="34"/>
  <c r="W2546" i="34"/>
  <c r="Y2546" i="34"/>
  <c r="AB2546" i="34"/>
  <c r="AC2546" i="34"/>
  <c r="AD2546" i="34"/>
  <c r="P2547" i="34"/>
  <c r="T2547" i="34"/>
  <c r="U2547" i="34"/>
  <c r="V2547" i="34"/>
  <c r="W2547" i="34"/>
  <c r="Y2547" i="34"/>
  <c r="AB2547" i="34"/>
  <c r="AC2547" i="34"/>
  <c r="AD2547" i="34"/>
  <c r="P2548" i="34"/>
  <c r="T2548" i="34"/>
  <c r="U2548" i="34"/>
  <c r="V2548" i="34"/>
  <c r="W2548" i="34"/>
  <c r="Y2548" i="34"/>
  <c r="AB2548" i="34"/>
  <c r="AC2548" i="34"/>
  <c r="AD2548" i="34"/>
  <c r="P2549" i="34"/>
  <c r="T2549" i="34"/>
  <c r="U2549" i="34"/>
  <c r="V2549" i="34"/>
  <c r="W2549" i="34"/>
  <c r="Y2549" i="34"/>
  <c r="AB2549" i="34"/>
  <c r="AC2549" i="34"/>
  <c r="AD2549" i="34"/>
  <c r="P2550" i="34"/>
  <c r="T2550" i="34"/>
  <c r="U2550" i="34"/>
  <c r="V2550" i="34"/>
  <c r="W2550" i="34"/>
  <c r="Y2550" i="34"/>
  <c r="AB2550" i="34"/>
  <c r="AC2550" i="34"/>
  <c r="AD2550" i="34"/>
  <c r="P2551" i="34"/>
  <c r="T2551" i="34"/>
  <c r="U2551" i="34"/>
  <c r="V2551" i="34"/>
  <c r="W2551" i="34"/>
  <c r="Y2551" i="34"/>
  <c r="AB2551" i="34"/>
  <c r="AC2551" i="34"/>
  <c r="AD2551" i="34"/>
  <c r="P2552" i="34"/>
  <c r="T2552" i="34"/>
  <c r="U2552" i="34"/>
  <c r="V2552" i="34"/>
  <c r="W2552" i="34"/>
  <c r="Y2552" i="34"/>
  <c r="AB2552" i="34"/>
  <c r="AC2552" i="34"/>
  <c r="AD2552" i="34"/>
  <c r="P2553" i="34"/>
  <c r="T2553" i="34"/>
  <c r="U2553" i="34"/>
  <c r="V2553" i="34"/>
  <c r="W2553" i="34"/>
  <c r="Y2553" i="34"/>
  <c r="AB2553" i="34"/>
  <c r="AC2553" i="34"/>
  <c r="AD2553" i="34"/>
  <c r="P2554" i="34"/>
  <c r="T2554" i="34"/>
  <c r="U2554" i="34"/>
  <c r="V2554" i="34"/>
  <c r="W2554" i="34"/>
  <c r="Y2554" i="34"/>
  <c r="AB2554" i="34"/>
  <c r="AC2554" i="34"/>
  <c r="AD2554" i="34"/>
  <c r="P2555" i="34"/>
  <c r="T2555" i="34"/>
  <c r="U2555" i="34"/>
  <c r="V2555" i="34"/>
  <c r="W2555" i="34"/>
  <c r="Y2555" i="34"/>
  <c r="AB2555" i="34"/>
  <c r="AC2555" i="34"/>
  <c r="AD2555" i="34"/>
  <c r="P2556" i="34"/>
  <c r="T2556" i="34"/>
  <c r="U2556" i="34"/>
  <c r="V2556" i="34"/>
  <c r="W2556" i="34"/>
  <c r="Y2556" i="34"/>
  <c r="AB2556" i="34"/>
  <c r="AC2556" i="34"/>
  <c r="AD2556" i="34"/>
  <c r="P2557" i="34"/>
  <c r="W2557" i="34"/>
  <c r="Y2557" i="34"/>
  <c r="AB2557" i="34"/>
  <c r="AC2557" i="34"/>
  <c r="AD2557" i="34"/>
  <c r="P2558" i="34"/>
  <c r="W2558" i="34"/>
  <c r="Y2558" i="34"/>
  <c r="AB2558" i="34"/>
  <c r="AC2558" i="34"/>
  <c r="AD2558" i="34"/>
  <c r="P2559" i="34"/>
  <c r="T2559" i="34"/>
  <c r="U2559" i="34"/>
  <c r="V2559" i="34"/>
  <c r="W2559" i="34"/>
  <c r="Y2559" i="34"/>
  <c r="AB2559" i="34"/>
  <c r="AC2559" i="34"/>
  <c r="AD2559" i="34"/>
  <c r="P2560" i="34"/>
  <c r="W2560" i="34"/>
  <c r="Y2560" i="34"/>
  <c r="AB2560" i="34"/>
  <c r="AC2560" i="34"/>
  <c r="AD2560" i="34"/>
  <c r="P2561" i="34"/>
  <c r="W2561" i="34"/>
  <c r="Y2561" i="34"/>
  <c r="AB2561" i="34"/>
  <c r="AC2561" i="34"/>
  <c r="AD2561" i="34"/>
  <c r="P2562" i="34"/>
  <c r="W2562" i="34"/>
  <c r="Y2562" i="34"/>
  <c r="AB2562" i="34"/>
  <c r="AC2562" i="34"/>
  <c r="AD2562" i="34"/>
  <c r="P2563" i="34"/>
  <c r="W2563" i="34"/>
  <c r="Y2563" i="34"/>
  <c r="AB2563" i="34"/>
  <c r="AC2563" i="34"/>
  <c r="AD2563" i="34"/>
  <c r="P2564" i="34"/>
  <c r="W2564" i="34"/>
  <c r="Y2564" i="34"/>
  <c r="AB2564" i="34"/>
  <c r="AC2564" i="34"/>
  <c r="AD2564" i="34"/>
  <c r="P2565" i="34"/>
  <c r="W2565" i="34"/>
  <c r="Y2565" i="34"/>
  <c r="AB2565" i="34"/>
  <c r="AC2565" i="34"/>
  <c r="AD2565" i="34"/>
  <c r="P2566" i="34"/>
  <c r="W2566" i="34"/>
  <c r="Y2566" i="34"/>
  <c r="AB2566" i="34"/>
  <c r="AC2566" i="34"/>
  <c r="AD2566" i="34"/>
  <c r="P2567" i="34"/>
  <c r="W2567" i="34"/>
  <c r="Y2567" i="34"/>
  <c r="AB2567" i="34"/>
  <c r="AC2567" i="34"/>
  <c r="AD2567" i="34"/>
  <c r="P2568" i="34"/>
  <c r="W2568" i="34"/>
  <c r="Y2568" i="34"/>
  <c r="AB2568" i="34"/>
  <c r="AC2568" i="34"/>
  <c r="AD2568" i="34"/>
  <c r="P2569" i="34"/>
  <c r="W2569" i="34"/>
  <c r="Y2569" i="34"/>
  <c r="AB2569" i="34"/>
  <c r="AC2569" i="34"/>
  <c r="AD2569" i="34"/>
  <c r="P2570" i="34"/>
  <c r="W2570" i="34"/>
  <c r="Y2570" i="34"/>
  <c r="AB2570" i="34"/>
  <c r="AC2570" i="34"/>
  <c r="AD2570" i="34"/>
  <c r="P2571" i="34"/>
  <c r="W2571" i="34"/>
  <c r="Y2571" i="34"/>
  <c r="AB2571" i="34"/>
  <c r="AC2571" i="34"/>
  <c r="AD2571" i="34"/>
  <c r="P2572" i="34"/>
  <c r="W2572" i="34"/>
  <c r="Y2572" i="34"/>
  <c r="AB2572" i="34"/>
  <c r="AC2572" i="34"/>
  <c r="AD2572" i="34"/>
  <c r="P2573" i="34"/>
  <c r="W2573" i="34"/>
  <c r="Y2573" i="34"/>
  <c r="AB2573" i="34"/>
  <c r="AC2573" i="34"/>
  <c r="AD2573" i="34"/>
  <c r="P2574" i="34"/>
  <c r="W2574" i="34"/>
  <c r="Y2574" i="34"/>
  <c r="AB2574" i="34"/>
  <c r="AC2574" i="34"/>
  <c r="AD2574" i="34"/>
  <c r="P2575" i="34"/>
  <c r="W2575" i="34"/>
  <c r="Y2575" i="34"/>
  <c r="AB2575" i="34"/>
  <c r="AC2575" i="34"/>
  <c r="AD2575" i="34"/>
  <c r="P2576" i="34"/>
  <c r="W2576" i="34"/>
  <c r="Y2576" i="34"/>
  <c r="AB2576" i="34"/>
  <c r="AC2576" i="34"/>
  <c r="AD2576" i="34"/>
  <c r="P2577" i="34"/>
  <c r="W2577" i="34"/>
  <c r="Y2577" i="34"/>
  <c r="AB2577" i="34"/>
  <c r="AC2577" i="34"/>
  <c r="AD2577" i="34"/>
  <c r="P2578" i="34"/>
  <c r="W2578" i="34"/>
  <c r="Y2578" i="34"/>
  <c r="AB2578" i="34"/>
  <c r="AC2578" i="34"/>
  <c r="AD2578" i="34"/>
  <c r="P2579" i="34"/>
  <c r="W2579" i="34"/>
  <c r="Y2579" i="34"/>
  <c r="AB2579" i="34"/>
  <c r="AC2579" i="34"/>
  <c r="AD2579" i="34"/>
  <c r="P2580" i="34"/>
  <c r="W2580" i="34"/>
  <c r="Y2580" i="34"/>
  <c r="AB2580" i="34"/>
  <c r="AC2580" i="34"/>
  <c r="AD2580" i="34"/>
  <c r="P2581" i="34"/>
  <c r="W2581" i="34"/>
  <c r="Y2581" i="34"/>
  <c r="AB2581" i="34"/>
  <c r="AC2581" i="34"/>
  <c r="AD2581" i="34"/>
  <c r="P2582" i="34"/>
  <c r="W2582" i="34"/>
  <c r="Y2582" i="34"/>
  <c r="AB2582" i="34"/>
  <c r="AC2582" i="34"/>
  <c r="AD2582" i="34"/>
  <c r="P2583" i="34"/>
  <c r="W2583" i="34"/>
  <c r="Y2583" i="34"/>
  <c r="AB2583" i="34"/>
  <c r="AC2583" i="34"/>
  <c r="AD2583" i="34"/>
  <c r="P2584" i="34"/>
  <c r="W2584" i="34"/>
  <c r="Y2584" i="34"/>
  <c r="AB2584" i="34"/>
  <c r="AC2584" i="34"/>
  <c r="AD2584" i="34"/>
  <c r="P2585" i="34"/>
  <c r="W2585" i="34"/>
  <c r="Y2585" i="34"/>
  <c r="AB2585" i="34"/>
  <c r="AC2585" i="34"/>
  <c r="AD2585" i="34"/>
  <c r="P2586" i="34"/>
  <c r="W2586" i="34"/>
  <c r="Y2586" i="34"/>
  <c r="AB2586" i="34"/>
  <c r="AC2586" i="34"/>
  <c r="AD2586" i="34"/>
  <c r="P2587" i="34"/>
  <c r="W2587" i="34"/>
  <c r="Y2587" i="34"/>
  <c r="AB2587" i="34"/>
  <c r="AC2587" i="34"/>
  <c r="AD2587" i="34"/>
  <c r="P2588" i="34"/>
  <c r="W2588" i="34"/>
  <c r="Y2588" i="34"/>
  <c r="AB2588" i="34"/>
  <c r="AC2588" i="34"/>
  <c r="AD2588" i="34"/>
  <c r="P2589" i="34"/>
  <c r="W2589" i="34"/>
  <c r="Y2589" i="34"/>
  <c r="AB2589" i="34"/>
  <c r="AC2589" i="34"/>
  <c r="AD2589" i="34"/>
  <c r="P2590" i="34"/>
  <c r="W2590" i="34"/>
  <c r="Y2590" i="34"/>
  <c r="AB2590" i="34"/>
  <c r="AC2590" i="34"/>
  <c r="AD2590" i="34"/>
  <c r="P2591" i="34"/>
  <c r="W2591" i="34"/>
  <c r="Y2591" i="34"/>
  <c r="AB2591" i="34"/>
  <c r="AC2591" i="34"/>
  <c r="AD2591" i="34"/>
  <c r="P2592" i="34"/>
  <c r="W2592" i="34"/>
  <c r="Y2592" i="34"/>
  <c r="AB2592" i="34"/>
  <c r="AC2592" i="34"/>
  <c r="AD2592" i="34"/>
  <c r="P2593" i="34"/>
  <c r="W2593" i="34"/>
  <c r="Y2593" i="34"/>
  <c r="AB2593" i="34"/>
  <c r="AC2593" i="34"/>
  <c r="AD2593" i="34"/>
  <c r="P2594" i="34"/>
  <c r="W2594" i="34"/>
  <c r="Y2594" i="34"/>
  <c r="AB2594" i="34"/>
  <c r="AC2594" i="34"/>
  <c r="AD2594" i="34"/>
  <c r="P2595" i="34"/>
  <c r="W2595" i="34"/>
  <c r="Y2595" i="34"/>
  <c r="AB2595" i="34"/>
  <c r="AC2595" i="34"/>
  <c r="AD2595" i="34"/>
  <c r="P2596" i="34"/>
  <c r="W2596" i="34"/>
  <c r="Y2596" i="34"/>
  <c r="AB2596" i="34"/>
  <c r="AC2596" i="34"/>
  <c r="AD2596" i="34"/>
  <c r="P2597" i="34"/>
  <c r="T2597" i="34"/>
  <c r="U2597" i="34"/>
  <c r="V2597" i="34"/>
  <c r="W2597" i="34"/>
  <c r="Y2597" i="34"/>
  <c r="AB2597" i="34"/>
  <c r="AC2597" i="34"/>
  <c r="AD2597" i="34"/>
  <c r="P2598" i="34"/>
  <c r="T2598" i="34"/>
  <c r="U2598" i="34"/>
  <c r="V2598" i="34"/>
  <c r="W2598" i="34"/>
  <c r="Y2598" i="34"/>
  <c r="AB2598" i="34"/>
  <c r="AC2598" i="34"/>
  <c r="AD2598" i="34"/>
  <c r="P2599" i="34"/>
  <c r="T2599" i="34"/>
  <c r="U2599" i="34"/>
  <c r="V2599" i="34"/>
  <c r="W2599" i="34"/>
  <c r="Y2599" i="34"/>
  <c r="AB2599" i="34"/>
  <c r="AC2599" i="34"/>
  <c r="AD2599" i="34"/>
  <c r="P2600" i="34"/>
  <c r="T2600" i="34"/>
  <c r="U2600" i="34"/>
  <c r="V2600" i="34"/>
  <c r="W2600" i="34"/>
  <c r="Y2600" i="34"/>
  <c r="AB2600" i="34"/>
  <c r="AC2600" i="34"/>
  <c r="AD2600" i="34"/>
  <c r="P2601" i="34"/>
  <c r="W2601" i="34"/>
  <c r="Y2601" i="34"/>
  <c r="AB2601" i="34"/>
  <c r="AC2601" i="34"/>
  <c r="AD2601" i="34"/>
  <c r="P2602" i="34"/>
  <c r="W2602" i="34"/>
  <c r="Y2602" i="34"/>
  <c r="AB2602" i="34"/>
  <c r="AC2602" i="34"/>
  <c r="AD2602" i="34"/>
  <c r="P2603" i="34"/>
  <c r="W2603" i="34"/>
  <c r="Y2603" i="34"/>
  <c r="AB2603" i="34"/>
  <c r="AC2603" i="34"/>
  <c r="AD2603" i="34"/>
  <c r="P2604" i="34"/>
  <c r="W2604" i="34"/>
  <c r="Y2604" i="34"/>
  <c r="AB2604" i="34"/>
  <c r="AC2604" i="34"/>
  <c r="AD2604" i="34"/>
  <c r="P2605" i="34"/>
  <c r="W2605" i="34"/>
  <c r="Y2605" i="34"/>
  <c r="AB2605" i="34"/>
  <c r="AC2605" i="34"/>
  <c r="AD2605" i="34"/>
  <c r="P2606" i="34"/>
  <c r="W2606" i="34"/>
  <c r="Y2606" i="34"/>
  <c r="AB2606" i="34"/>
  <c r="AC2606" i="34"/>
  <c r="AD2606" i="34"/>
  <c r="P2607" i="34"/>
  <c r="W2607" i="34"/>
  <c r="Y2607" i="34"/>
  <c r="AB2607" i="34"/>
  <c r="AC2607" i="34"/>
  <c r="AD2607" i="34"/>
  <c r="P2608" i="34"/>
  <c r="W2608" i="34"/>
  <c r="Y2608" i="34"/>
  <c r="AB2608" i="34"/>
  <c r="AC2608" i="34"/>
  <c r="AD2608" i="34"/>
  <c r="P2609" i="34"/>
  <c r="T2609" i="34"/>
  <c r="U2609" i="34"/>
  <c r="V2609" i="34"/>
  <c r="W2609" i="34"/>
  <c r="Y2609" i="34"/>
  <c r="AB2609" i="34"/>
  <c r="AC2609" i="34"/>
  <c r="AD2609" i="34"/>
  <c r="P2610" i="34"/>
  <c r="T2610" i="34"/>
  <c r="U2610" i="34"/>
  <c r="V2610" i="34"/>
  <c r="W2610" i="34"/>
  <c r="Y2610" i="34"/>
  <c r="AB2610" i="34"/>
  <c r="AC2610" i="34"/>
  <c r="AD2610" i="34"/>
  <c r="P2611" i="34"/>
  <c r="T2611" i="34"/>
  <c r="U2611" i="34"/>
  <c r="V2611" i="34"/>
  <c r="W2611" i="34"/>
  <c r="Y2611" i="34"/>
  <c r="AB2611" i="34"/>
  <c r="AC2611" i="34"/>
  <c r="AD2611" i="34"/>
  <c r="P2612" i="34"/>
  <c r="T2612" i="34"/>
  <c r="U2612" i="34"/>
  <c r="V2612" i="34"/>
  <c r="W2612" i="34"/>
  <c r="Y2612" i="34"/>
  <c r="AB2612" i="34"/>
  <c r="AC2612" i="34"/>
  <c r="AD2612" i="34"/>
  <c r="P2613" i="34"/>
  <c r="W2613" i="34"/>
  <c r="Y2613" i="34"/>
  <c r="AB2613" i="34"/>
  <c r="AC2613" i="34"/>
  <c r="AD2613" i="34"/>
  <c r="P2614" i="34"/>
  <c r="W2614" i="34"/>
  <c r="Y2614" i="34"/>
  <c r="AB2614" i="34"/>
  <c r="AC2614" i="34"/>
  <c r="AD2614" i="34"/>
  <c r="P2615" i="34"/>
  <c r="W2615" i="34"/>
  <c r="Y2615" i="34"/>
  <c r="AB2615" i="34"/>
  <c r="AC2615" i="34"/>
  <c r="AD2615" i="34"/>
  <c r="P2616" i="34"/>
  <c r="W2616" i="34"/>
  <c r="Y2616" i="34"/>
  <c r="AB2616" i="34"/>
  <c r="AC2616" i="34"/>
  <c r="AD2616" i="34"/>
  <c r="P2617" i="34"/>
  <c r="W2617" i="34"/>
  <c r="Y2617" i="34"/>
  <c r="AB2617" i="34"/>
  <c r="AC2617" i="34"/>
  <c r="AD2617" i="34"/>
  <c r="P2618" i="34"/>
  <c r="W2618" i="34"/>
  <c r="Y2618" i="34"/>
  <c r="AB2618" i="34"/>
  <c r="AC2618" i="34"/>
  <c r="AD2618" i="34"/>
  <c r="P2619" i="34"/>
  <c r="W2619" i="34"/>
  <c r="Y2619" i="34"/>
  <c r="AB2619" i="34"/>
  <c r="AC2619" i="34"/>
  <c r="AD2619" i="34"/>
  <c r="P2620" i="34"/>
  <c r="W2620" i="34"/>
  <c r="Y2620" i="34"/>
  <c r="AB2620" i="34"/>
  <c r="AC2620" i="34"/>
  <c r="AD2620" i="34"/>
  <c r="P2621" i="34"/>
  <c r="W2621" i="34"/>
  <c r="Y2621" i="34"/>
  <c r="AB2621" i="34"/>
  <c r="AC2621" i="34"/>
  <c r="AD2621" i="34"/>
  <c r="P2622" i="34"/>
  <c r="T2622" i="34"/>
  <c r="U2622" i="34"/>
  <c r="V2622" i="34"/>
  <c r="W2622" i="34"/>
  <c r="Y2622" i="34"/>
  <c r="AB2622" i="34"/>
  <c r="AC2622" i="34"/>
  <c r="AD2622" i="34"/>
  <c r="P2623" i="34"/>
  <c r="T2623" i="34"/>
  <c r="U2623" i="34"/>
  <c r="V2623" i="34"/>
  <c r="W2623" i="34"/>
  <c r="Y2623" i="34"/>
  <c r="AB2623" i="34"/>
  <c r="AC2623" i="34"/>
  <c r="AD2623" i="34"/>
  <c r="P2624" i="34"/>
  <c r="T2624" i="34"/>
  <c r="U2624" i="34"/>
  <c r="V2624" i="34"/>
  <c r="W2624" i="34"/>
  <c r="Y2624" i="34"/>
  <c r="AB2624" i="34"/>
  <c r="AC2624" i="34"/>
  <c r="AD2624" i="34"/>
  <c r="P2625" i="34"/>
  <c r="T2625" i="34"/>
  <c r="U2625" i="34"/>
  <c r="V2625" i="34"/>
  <c r="W2625" i="34"/>
  <c r="Y2625" i="34"/>
  <c r="AB2625" i="34"/>
  <c r="AC2625" i="34"/>
  <c r="AD2625" i="34"/>
  <c r="P2626" i="34"/>
  <c r="W2626" i="34"/>
  <c r="Y2626" i="34"/>
  <c r="AB2626" i="34"/>
  <c r="AC2626" i="34"/>
  <c r="AD2626" i="34"/>
  <c r="P2627" i="34"/>
  <c r="T2627" i="34"/>
  <c r="U2627" i="34"/>
  <c r="V2627" i="34"/>
  <c r="W2627" i="34"/>
  <c r="Y2627" i="34"/>
  <c r="AB2627" i="34"/>
  <c r="AC2627" i="34"/>
  <c r="AD2627" i="34"/>
  <c r="P2628" i="34"/>
  <c r="T2628" i="34"/>
  <c r="U2628" i="34"/>
  <c r="V2628" i="34"/>
  <c r="W2628" i="34"/>
  <c r="Y2628" i="34"/>
  <c r="AB2628" i="34"/>
  <c r="AC2628" i="34"/>
  <c r="AD2628" i="34"/>
  <c r="P2629" i="34"/>
  <c r="T2629" i="34"/>
  <c r="U2629" i="34"/>
  <c r="V2629" i="34"/>
  <c r="W2629" i="34"/>
  <c r="Y2629" i="34"/>
  <c r="AB2629" i="34"/>
  <c r="AC2629" i="34"/>
  <c r="AD2629" i="34"/>
  <c r="P2630" i="34"/>
  <c r="T2630" i="34"/>
  <c r="U2630" i="34"/>
  <c r="V2630" i="34"/>
  <c r="W2630" i="34"/>
  <c r="Y2630" i="34"/>
  <c r="AB2630" i="34"/>
  <c r="AC2630" i="34"/>
  <c r="P2631" i="34"/>
  <c r="T2631" i="34"/>
  <c r="U2631" i="34"/>
  <c r="V2631" i="34"/>
  <c r="W2631" i="34"/>
  <c r="Y2631" i="34"/>
  <c r="AB2631" i="34"/>
  <c r="AC2631" i="34"/>
  <c r="AD2631" i="34"/>
  <c r="P2632" i="34"/>
  <c r="W2632" i="34"/>
  <c r="Y2632" i="34"/>
  <c r="AB2632" i="34"/>
  <c r="AC2632" i="34"/>
  <c r="AD2632" i="34"/>
  <c r="P2633" i="34"/>
  <c r="W2633" i="34"/>
  <c r="Y2633" i="34"/>
  <c r="AB2633" i="34"/>
  <c r="AC2633" i="34"/>
  <c r="AD2633" i="34"/>
  <c r="P2634" i="34"/>
  <c r="W2634" i="34"/>
  <c r="Y2634" i="34"/>
  <c r="AB2634" i="34"/>
  <c r="AC2634" i="34"/>
  <c r="AD2634" i="34"/>
  <c r="P2635" i="34"/>
  <c r="W2635" i="34"/>
  <c r="Y2635" i="34"/>
  <c r="AB2635" i="34"/>
  <c r="AC2635" i="34"/>
  <c r="AD2635" i="34"/>
  <c r="P2636" i="34"/>
  <c r="W2636" i="34"/>
  <c r="Y2636" i="34"/>
  <c r="AB2636" i="34"/>
  <c r="AC2636" i="34"/>
  <c r="AD2636" i="34"/>
  <c r="P2637" i="34"/>
  <c r="W2637" i="34"/>
  <c r="Y2637" i="34"/>
  <c r="AB2637" i="34"/>
  <c r="AC2637" i="34"/>
  <c r="AD2637" i="34"/>
  <c r="P2638" i="34"/>
  <c r="W2638" i="34"/>
  <c r="Y2638" i="34"/>
  <c r="AB2638" i="34"/>
  <c r="AC2638" i="34"/>
  <c r="AD2638" i="34"/>
  <c r="P2639" i="34"/>
  <c r="W2639" i="34"/>
  <c r="Y2639" i="34"/>
  <c r="AB2639" i="34"/>
  <c r="AC2639" i="34"/>
  <c r="AD2639" i="34"/>
  <c r="P2640" i="34"/>
  <c r="T2640" i="34"/>
  <c r="U2640" i="34"/>
  <c r="V2640" i="34"/>
  <c r="W2640" i="34"/>
  <c r="Y2640" i="34"/>
  <c r="AB2640" i="34"/>
  <c r="AC2640" i="34"/>
  <c r="AD2640" i="34"/>
  <c r="P2641" i="34"/>
  <c r="T2641" i="34"/>
  <c r="U2641" i="34"/>
  <c r="V2641" i="34"/>
  <c r="W2641" i="34"/>
  <c r="Y2641" i="34"/>
  <c r="AB2641" i="34"/>
  <c r="AC2641" i="34"/>
  <c r="AD2641" i="34"/>
  <c r="P2642" i="34"/>
  <c r="T2642" i="34"/>
  <c r="U2642" i="34"/>
  <c r="V2642" i="34"/>
  <c r="W2642" i="34"/>
  <c r="Y2642" i="34"/>
  <c r="AB2642" i="34"/>
  <c r="AC2642" i="34"/>
  <c r="AD2642" i="34"/>
  <c r="P2643" i="34"/>
  <c r="T2643" i="34"/>
  <c r="U2643" i="34"/>
  <c r="V2643" i="34"/>
  <c r="W2643" i="34"/>
  <c r="Y2643" i="34"/>
  <c r="AB2643" i="34"/>
  <c r="AC2643" i="34"/>
  <c r="AD2643" i="34"/>
  <c r="P2644" i="34"/>
  <c r="T2644" i="34"/>
  <c r="U2644" i="34"/>
  <c r="V2644" i="34"/>
  <c r="W2644" i="34"/>
  <c r="Y2644" i="34"/>
  <c r="AB2644" i="34"/>
  <c r="AC2644" i="34"/>
  <c r="AD2644" i="34"/>
  <c r="P2645" i="34"/>
  <c r="T2645" i="34"/>
  <c r="U2645" i="34"/>
  <c r="V2645" i="34"/>
  <c r="W2645" i="34"/>
  <c r="Y2645" i="34"/>
  <c r="AB2645" i="34"/>
  <c r="AC2645" i="34"/>
  <c r="AD2645" i="34"/>
  <c r="P2646" i="34"/>
  <c r="T2646" i="34"/>
  <c r="U2646" i="34"/>
  <c r="V2646" i="34"/>
  <c r="W2646" i="34"/>
  <c r="Y2646" i="34"/>
  <c r="AB2646" i="34"/>
  <c r="AC2646" i="34"/>
  <c r="AD2646" i="34"/>
  <c r="P2647" i="34"/>
  <c r="W2647" i="34"/>
  <c r="Y2647" i="34"/>
  <c r="AB2647" i="34"/>
  <c r="AC2647" i="34"/>
  <c r="AD2647" i="34"/>
  <c r="P2648" i="34"/>
  <c r="W2648" i="34"/>
  <c r="Y2648" i="34"/>
  <c r="AB2648" i="34"/>
  <c r="AC2648" i="34"/>
  <c r="AD2648" i="34"/>
  <c r="P2649" i="34"/>
  <c r="W2649" i="34"/>
  <c r="Y2649" i="34"/>
  <c r="AB2649" i="34"/>
  <c r="AC2649" i="34"/>
  <c r="AD2649" i="34"/>
  <c r="P2650" i="34"/>
  <c r="W2650" i="34"/>
  <c r="Y2650" i="34"/>
  <c r="AB2650" i="34"/>
  <c r="AC2650" i="34"/>
  <c r="AD2650" i="34"/>
  <c r="P2651" i="34"/>
  <c r="W2651" i="34"/>
  <c r="Y2651" i="34"/>
  <c r="AB2651" i="34"/>
  <c r="AC2651" i="34"/>
  <c r="AD2651" i="34"/>
  <c r="P2652" i="34"/>
  <c r="W2652" i="34"/>
  <c r="Y2652" i="34"/>
  <c r="AB2652" i="34"/>
  <c r="AC2652" i="34"/>
  <c r="AD2652" i="34"/>
  <c r="P2653" i="34"/>
  <c r="W2653" i="34"/>
  <c r="Y2653" i="34"/>
  <c r="AB2653" i="34"/>
  <c r="AC2653" i="34"/>
  <c r="AD2653" i="34"/>
  <c r="P2654" i="34"/>
  <c r="W2654" i="34"/>
  <c r="Y2654" i="34"/>
  <c r="AB2654" i="34"/>
  <c r="AC2654" i="34"/>
  <c r="AD2654" i="34"/>
  <c r="P2655" i="34"/>
  <c r="T2655" i="34"/>
  <c r="U2655" i="34"/>
  <c r="V2655" i="34"/>
  <c r="W2655" i="34"/>
  <c r="Y2655" i="34"/>
  <c r="AB2655" i="34"/>
  <c r="AC2655" i="34"/>
  <c r="AD2655" i="34"/>
  <c r="P2656" i="34"/>
  <c r="T2656" i="34"/>
  <c r="U2656" i="34"/>
  <c r="V2656" i="34"/>
  <c r="W2656" i="34"/>
  <c r="Y2656" i="34"/>
  <c r="AB2656" i="34"/>
  <c r="AC2656" i="34"/>
  <c r="AD2656" i="34"/>
  <c r="P2657" i="34"/>
  <c r="T2657" i="34"/>
  <c r="U2657" i="34"/>
  <c r="V2657" i="34"/>
  <c r="W2657" i="34"/>
  <c r="Y2657" i="34"/>
  <c r="AB2657" i="34"/>
  <c r="AC2657" i="34"/>
  <c r="AD2657" i="34"/>
  <c r="P2658" i="34"/>
  <c r="T2658" i="34"/>
  <c r="U2658" i="34"/>
  <c r="V2658" i="34"/>
  <c r="W2658" i="34"/>
  <c r="Y2658" i="34"/>
  <c r="AB2658" i="34"/>
  <c r="AC2658" i="34"/>
  <c r="AD2658" i="34"/>
  <c r="P2659" i="34"/>
  <c r="W2659" i="34"/>
  <c r="Y2659" i="34"/>
  <c r="AB2659" i="34"/>
  <c r="AC2659" i="34"/>
  <c r="AD2659" i="34"/>
  <c r="P2660" i="34"/>
  <c r="W2660" i="34"/>
  <c r="Y2660" i="34"/>
  <c r="AB2660" i="34"/>
  <c r="AC2660" i="34"/>
  <c r="AD2660" i="34"/>
  <c r="P2661" i="34"/>
  <c r="W2661" i="34"/>
  <c r="Y2661" i="34"/>
  <c r="AB2661" i="34"/>
  <c r="AC2661" i="34"/>
  <c r="AD2661" i="34"/>
  <c r="P2662" i="34"/>
  <c r="W2662" i="34"/>
  <c r="Y2662" i="34"/>
  <c r="AB2662" i="34"/>
  <c r="AC2662" i="34"/>
  <c r="AD2662" i="34"/>
  <c r="P2663" i="34"/>
  <c r="T2663" i="34"/>
  <c r="U2663" i="34"/>
  <c r="V2663" i="34"/>
  <c r="W2663" i="34"/>
  <c r="Y2663" i="34"/>
  <c r="AB2663" i="34"/>
  <c r="AC2663" i="34"/>
  <c r="AD2663" i="34"/>
  <c r="P2664" i="34"/>
  <c r="T2664" i="34"/>
  <c r="U2664" i="34"/>
  <c r="V2664" i="34"/>
  <c r="W2664" i="34"/>
  <c r="Y2664" i="34"/>
  <c r="AB2664" i="34"/>
  <c r="AC2664" i="34"/>
  <c r="AD2664" i="34"/>
  <c r="P2665" i="34"/>
  <c r="T2665" i="34"/>
  <c r="U2665" i="34"/>
  <c r="V2665" i="34"/>
  <c r="W2665" i="34"/>
  <c r="Y2665" i="34"/>
  <c r="AB2665" i="34"/>
  <c r="AC2665" i="34"/>
  <c r="AD2665" i="34"/>
  <c r="P2666" i="34"/>
  <c r="T2666" i="34"/>
  <c r="U2666" i="34"/>
  <c r="V2666" i="34"/>
  <c r="W2666" i="34"/>
  <c r="Y2666" i="34"/>
  <c r="AB2666" i="34"/>
  <c r="AC2666" i="34"/>
  <c r="AD2666" i="34"/>
  <c r="P2667" i="34"/>
  <c r="T2667" i="34"/>
  <c r="U2667" i="34"/>
  <c r="V2667" i="34"/>
  <c r="W2667" i="34"/>
  <c r="Y2667" i="34"/>
  <c r="AB2667" i="34"/>
  <c r="AC2667" i="34"/>
  <c r="AD2667" i="34"/>
  <c r="P2668" i="34"/>
  <c r="T2668" i="34"/>
  <c r="U2668" i="34"/>
  <c r="V2668" i="34"/>
  <c r="W2668" i="34"/>
  <c r="Y2668" i="34"/>
  <c r="AB2668" i="34"/>
  <c r="AC2668" i="34"/>
  <c r="AD2668" i="34"/>
  <c r="P2669" i="34"/>
  <c r="T2669" i="34"/>
  <c r="U2669" i="34"/>
  <c r="V2669" i="34"/>
  <c r="W2669" i="34"/>
  <c r="Y2669" i="34"/>
  <c r="AB2669" i="34"/>
  <c r="AC2669" i="34"/>
  <c r="AD2669" i="34"/>
  <c r="P2670" i="34"/>
  <c r="T2670" i="34"/>
  <c r="U2670" i="34"/>
  <c r="V2670" i="34"/>
  <c r="W2670" i="34"/>
  <c r="Y2670" i="34"/>
  <c r="AB2670" i="34"/>
  <c r="AC2670" i="34"/>
  <c r="AD2670" i="34"/>
  <c r="P2671" i="34"/>
  <c r="T2671" i="34"/>
  <c r="U2671" i="34"/>
  <c r="V2671" i="34"/>
  <c r="W2671" i="34"/>
  <c r="Y2671" i="34"/>
  <c r="AB2671" i="34"/>
  <c r="AC2671" i="34"/>
  <c r="AD2671" i="34"/>
  <c r="P2672" i="34"/>
  <c r="T2672" i="34"/>
  <c r="U2672" i="34"/>
  <c r="V2672" i="34"/>
  <c r="W2672" i="34"/>
  <c r="Y2672" i="34"/>
  <c r="AB2672" i="34"/>
  <c r="AC2672" i="34"/>
  <c r="AD2672" i="34"/>
  <c r="P2673" i="34"/>
  <c r="T2673" i="34"/>
  <c r="U2673" i="34"/>
  <c r="V2673" i="34"/>
  <c r="W2673" i="34"/>
  <c r="Y2673" i="34"/>
  <c r="AB2673" i="34"/>
  <c r="AC2673" i="34"/>
  <c r="AD2673" i="34"/>
  <c r="P2674" i="34"/>
  <c r="T2674" i="34"/>
  <c r="U2674" i="34"/>
  <c r="V2674" i="34"/>
  <c r="W2674" i="34"/>
  <c r="Y2674" i="34"/>
  <c r="AB2674" i="34"/>
  <c r="AC2674" i="34"/>
  <c r="AD2674" i="34"/>
  <c r="P2675" i="34"/>
  <c r="T2675" i="34"/>
  <c r="U2675" i="34"/>
  <c r="V2675" i="34"/>
  <c r="W2675" i="34"/>
  <c r="Y2675" i="34"/>
  <c r="AB2675" i="34"/>
  <c r="AC2675" i="34"/>
  <c r="AD2675" i="34"/>
  <c r="P2676" i="34"/>
  <c r="T2676" i="34"/>
  <c r="U2676" i="34"/>
  <c r="V2676" i="34"/>
  <c r="W2676" i="34"/>
  <c r="Y2676" i="34"/>
  <c r="AB2676" i="34"/>
  <c r="AC2676" i="34"/>
  <c r="AD2676" i="34"/>
  <c r="P2677" i="34"/>
  <c r="T2677" i="34"/>
  <c r="U2677" i="34"/>
  <c r="V2677" i="34"/>
  <c r="W2677" i="34"/>
  <c r="Y2677" i="34"/>
  <c r="AB2677" i="34"/>
  <c r="AC2677" i="34"/>
  <c r="AD2677" i="34"/>
  <c r="P2678" i="34"/>
  <c r="T2678" i="34"/>
  <c r="U2678" i="34"/>
  <c r="V2678" i="34"/>
  <c r="W2678" i="34"/>
  <c r="Y2678" i="34"/>
  <c r="AB2678" i="34"/>
  <c r="AC2678" i="34"/>
  <c r="AD2678" i="34"/>
  <c r="P2679" i="34"/>
  <c r="T2679" i="34"/>
  <c r="U2679" i="34"/>
  <c r="V2679" i="34"/>
  <c r="W2679" i="34"/>
  <c r="Y2679" i="34"/>
  <c r="AB2679" i="34"/>
  <c r="AC2679" i="34"/>
  <c r="AD2679" i="34"/>
  <c r="P2680" i="34"/>
  <c r="T2680" i="34"/>
  <c r="U2680" i="34"/>
  <c r="V2680" i="34"/>
  <c r="W2680" i="34"/>
  <c r="Y2680" i="34"/>
  <c r="AB2680" i="34"/>
  <c r="AC2680" i="34"/>
  <c r="AD2680" i="34"/>
  <c r="P2681" i="34"/>
  <c r="T2681" i="34"/>
  <c r="U2681" i="34"/>
  <c r="V2681" i="34"/>
  <c r="W2681" i="34"/>
  <c r="Y2681" i="34"/>
  <c r="AB2681" i="34"/>
  <c r="AC2681" i="34"/>
  <c r="AD2681" i="34"/>
  <c r="P2682" i="34"/>
  <c r="T2682" i="34"/>
  <c r="U2682" i="34"/>
  <c r="V2682" i="34"/>
  <c r="W2682" i="34"/>
  <c r="Y2682" i="34"/>
  <c r="AB2682" i="34"/>
  <c r="AC2682" i="34"/>
  <c r="AD2682" i="34"/>
  <c r="P2683" i="34"/>
  <c r="T2683" i="34"/>
  <c r="U2683" i="34"/>
  <c r="V2683" i="34"/>
  <c r="W2683" i="34"/>
  <c r="Y2683" i="34"/>
  <c r="AB2683" i="34"/>
  <c r="AC2683" i="34"/>
  <c r="AD2683" i="34"/>
  <c r="P2684" i="34"/>
  <c r="W2684" i="34"/>
  <c r="Y2684" i="34"/>
  <c r="AB2684" i="34"/>
  <c r="AC2684" i="34"/>
  <c r="AD2684" i="34"/>
  <c r="P2685" i="34"/>
  <c r="T2685" i="34"/>
  <c r="U2685" i="34"/>
  <c r="V2685" i="34"/>
  <c r="W2685" i="34"/>
  <c r="Y2685" i="34"/>
  <c r="AB2685" i="34"/>
  <c r="AC2685" i="34"/>
  <c r="AD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AD2690" i="34"/>
  <c r="P2691" i="34"/>
  <c r="T2691" i="34"/>
  <c r="U2691" i="34"/>
  <c r="V2691" i="34"/>
  <c r="W2691" i="34"/>
  <c r="Y2691" i="34"/>
  <c r="AB2691" i="34"/>
  <c r="AC2691" i="34"/>
  <c r="AD2691" i="34"/>
  <c r="P2692" i="34"/>
  <c r="T2692" i="34"/>
  <c r="U2692" i="34"/>
  <c r="V2692" i="34"/>
  <c r="W2692" i="34"/>
  <c r="Y2692" i="34"/>
  <c r="AB2692" i="34"/>
  <c r="AC2692" i="34"/>
  <c r="AD2692" i="34"/>
  <c r="P2693" i="34"/>
  <c r="W2693" i="34"/>
  <c r="Y2693" i="34"/>
  <c r="AB2693" i="34"/>
  <c r="AC2693" i="34"/>
  <c r="AD2693" i="34"/>
  <c r="P2694" i="34"/>
  <c r="T2694" i="34"/>
  <c r="U2694" i="34"/>
  <c r="V2694" i="34"/>
  <c r="W2694" i="34"/>
  <c r="Y2694" i="34"/>
  <c r="AB2694" i="34"/>
  <c r="AC2694" i="34"/>
  <c r="AD2694" i="34"/>
  <c r="P2695" i="34"/>
  <c r="T2695" i="34"/>
  <c r="U2695" i="34"/>
  <c r="V2695" i="34"/>
  <c r="W2695" i="34"/>
  <c r="Y2695" i="34"/>
  <c r="AB2695" i="34"/>
  <c r="AC2695" i="34"/>
  <c r="AD2695" i="34"/>
  <c r="P2696" i="34"/>
  <c r="T2696" i="34"/>
  <c r="U2696" i="34"/>
  <c r="V2696" i="34"/>
  <c r="W2696" i="34"/>
  <c r="Y2696" i="34"/>
  <c r="AB2696" i="34"/>
  <c r="AC2696" i="34"/>
  <c r="AD2696" i="34"/>
  <c r="P2697" i="34"/>
  <c r="W2697" i="34"/>
  <c r="Y2697" i="34"/>
  <c r="AB2697" i="34"/>
  <c r="AC2697" i="34"/>
  <c r="AD2697" i="34"/>
  <c r="P2698" i="34"/>
  <c r="T2698" i="34"/>
  <c r="U2698" i="34"/>
  <c r="V2698" i="34"/>
  <c r="W2698" i="34"/>
  <c r="Y2698" i="34"/>
  <c r="AB2698" i="34"/>
  <c r="AC2698" i="34"/>
  <c r="AD2698" i="34"/>
  <c r="P2699" i="34"/>
  <c r="T2699" i="34"/>
  <c r="U2699" i="34"/>
  <c r="V2699" i="34"/>
  <c r="W2699" i="34"/>
  <c r="Y2699" i="34"/>
  <c r="AB2699" i="34"/>
  <c r="AC2699" i="34"/>
  <c r="AD2699" i="34"/>
  <c r="P2700" i="34"/>
  <c r="W2700" i="34"/>
  <c r="Y2700" i="34"/>
  <c r="AB2700" i="34"/>
  <c r="AC2700" i="34"/>
  <c r="AD2700" i="34"/>
  <c r="P2701" i="34"/>
  <c r="T2701" i="34"/>
  <c r="U2701" i="34"/>
  <c r="V2701" i="34"/>
  <c r="W2701" i="34"/>
  <c r="Y2701" i="34"/>
  <c r="AB2701" i="34"/>
  <c r="AC2701" i="34"/>
  <c r="AD2701" i="34"/>
  <c r="P2702" i="34"/>
  <c r="T2702" i="34"/>
  <c r="U2702" i="34"/>
  <c r="V2702" i="34"/>
  <c r="W2702" i="34"/>
  <c r="Y2702" i="34"/>
  <c r="AB2702" i="34"/>
  <c r="AC2702" i="34"/>
  <c r="AD2702" i="34"/>
  <c r="P2703" i="34"/>
  <c r="T2703" i="34"/>
  <c r="U2703" i="34"/>
  <c r="V2703" i="34"/>
  <c r="W2703" i="34"/>
  <c r="Y2703" i="34"/>
  <c r="AB2703" i="34"/>
  <c r="AC2703" i="34"/>
  <c r="AD2703" i="34"/>
  <c r="P2704" i="34"/>
  <c r="T2704" i="34"/>
  <c r="U2704" i="34"/>
  <c r="V2704" i="34"/>
  <c r="W2704" i="34"/>
  <c r="Y2704" i="34"/>
  <c r="AB2704" i="34"/>
  <c r="AC2704" i="34"/>
  <c r="AD2704" i="34"/>
  <c r="P2705" i="34"/>
  <c r="T2705" i="34"/>
  <c r="U2705" i="34"/>
  <c r="V2705" i="34"/>
  <c r="W2705" i="34"/>
  <c r="Y2705" i="34"/>
  <c r="AB2705" i="34"/>
  <c r="AC2705" i="34"/>
  <c r="AD2705" i="34"/>
  <c r="P2706" i="34"/>
  <c r="T2706" i="34"/>
  <c r="U2706" i="34"/>
  <c r="V2706" i="34"/>
  <c r="W2706" i="34"/>
  <c r="Y2706" i="34"/>
  <c r="AB2706" i="34"/>
  <c r="AC2706" i="34"/>
  <c r="AD2706" i="34"/>
  <c r="P2707" i="34"/>
  <c r="T2707" i="34"/>
  <c r="U2707" i="34"/>
  <c r="V2707" i="34"/>
  <c r="W2707" i="34"/>
  <c r="Y2707" i="34"/>
  <c r="AB2707" i="34"/>
  <c r="AC2707" i="34"/>
  <c r="P2708" i="34"/>
  <c r="T2708" i="34"/>
  <c r="U2708" i="34"/>
  <c r="V2708" i="34"/>
  <c r="W2708" i="34"/>
  <c r="Y2708" i="34"/>
  <c r="AB2708" i="34"/>
  <c r="AC2708" i="34"/>
  <c r="P2709" i="34"/>
  <c r="T2709" i="34"/>
  <c r="U2709" i="34"/>
  <c r="V2709" i="34"/>
  <c r="W2709" i="34"/>
  <c r="Y2709" i="34"/>
  <c r="AB2709" i="34"/>
  <c r="AC2709" i="34"/>
  <c r="P2710" i="34"/>
  <c r="T2710" i="34"/>
  <c r="U2710" i="34"/>
  <c r="V2710" i="34"/>
  <c r="W2710" i="34"/>
  <c r="Y2710" i="34"/>
  <c r="AB2710" i="34"/>
  <c r="AC2710" i="34"/>
  <c r="P2711" i="34"/>
  <c r="T2711" i="34"/>
  <c r="U2711" i="34"/>
  <c r="V2711" i="34"/>
  <c r="W2711" i="34"/>
  <c r="Y2711" i="34"/>
  <c r="AB2711" i="34"/>
  <c r="AC2711" i="34"/>
  <c r="P2712" i="34"/>
  <c r="T2712" i="34"/>
  <c r="U2712" i="34"/>
  <c r="V2712" i="34"/>
  <c r="W2712" i="34"/>
  <c r="Y2712" i="34"/>
  <c r="AB2712" i="34"/>
  <c r="AC2712" i="34"/>
  <c r="P2713" i="34"/>
  <c r="T2713" i="34"/>
  <c r="U2713" i="34"/>
  <c r="V2713" i="34"/>
  <c r="W2713" i="34"/>
  <c r="Y2713" i="34"/>
  <c r="AB2713" i="34"/>
  <c r="AC2713" i="34"/>
  <c r="P2714" i="34"/>
  <c r="T2714" i="34"/>
  <c r="U2714" i="34"/>
  <c r="V2714" i="34"/>
  <c r="W2714" i="34"/>
  <c r="Y2714" i="34"/>
  <c r="AB2714" i="34"/>
  <c r="AC2714" i="34"/>
  <c r="P2715" i="34"/>
  <c r="T2715" i="34"/>
  <c r="U2715" i="34"/>
  <c r="V2715" i="34"/>
  <c r="W2715" i="34"/>
  <c r="Y2715" i="34"/>
  <c r="AB2715" i="34"/>
  <c r="AC2715" i="34"/>
  <c r="P2716" i="34"/>
  <c r="T2716" i="34"/>
  <c r="U2716" i="34"/>
  <c r="V2716" i="34"/>
  <c r="W2716" i="34"/>
  <c r="Y2716" i="34"/>
  <c r="AB2716" i="34"/>
  <c r="AC2716" i="34"/>
  <c r="P2717" i="34"/>
  <c r="T2717" i="34"/>
  <c r="U2717" i="34"/>
  <c r="V2717" i="34"/>
  <c r="W2717" i="34"/>
  <c r="Y2717" i="34"/>
  <c r="AB2717" i="34"/>
  <c r="AC2717" i="34"/>
  <c r="P2718" i="34"/>
  <c r="T2718" i="34"/>
  <c r="U2718" i="34"/>
  <c r="V2718" i="34"/>
  <c r="W2718" i="34"/>
  <c r="Y2718" i="34"/>
  <c r="AB2718" i="34"/>
  <c r="AC2718" i="34"/>
  <c r="P2719" i="34"/>
  <c r="T2719" i="34"/>
  <c r="U2719" i="34"/>
  <c r="V2719" i="34"/>
  <c r="W2719" i="34"/>
  <c r="Y2719" i="34"/>
  <c r="AB2719" i="34"/>
  <c r="AC2719" i="34"/>
  <c r="P2720" i="34"/>
  <c r="T2720" i="34"/>
  <c r="U2720" i="34"/>
  <c r="V2720" i="34"/>
  <c r="W2720" i="34"/>
  <c r="Y2720" i="34"/>
  <c r="AB2720" i="34"/>
  <c r="AC2720" i="34"/>
  <c r="P2721" i="34"/>
  <c r="T2721" i="34"/>
  <c r="U2721" i="34"/>
  <c r="V2721" i="34"/>
  <c r="W2721" i="34"/>
  <c r="Y2721" i="34"/>
  <c r="AB2721" i="34"/>
  <c r="AC2721" i="34"/>
  <c r="P2722" i="34"/>
  <c r="T2722" i="34"/>
  <c r="U2722" i="34"/>
  <c r="V2722" i="34"/>
  <c r="W2722" i="34"/>
  <c r="Y2722" i="34"/>
  <c r="AB2722" i="34"/>
  <c r="AC2722" i="34"/>
  <c r="P2723" i="34"/>
  <c r="T2723" i="34"/>
  <c r="U2723" i="34"/>
  <c r="V2723" i="34"/>
  <c r="W2723" i="34"/>
  <c r="Y2723" i="34"/>
  <c r="AB2723" i="34"/>
  <c r="AC2723" i="34"/>
  <c r="P2724" i="34"/>
  <c r="T2724" i="34"/>
  <c r="U2724" i="34"/>
  <c r="V2724" i="34"/>
  <c r="W2724" i="34"/>
  <c r="Y2724" i="34"/>
  <c r="AB2724" i="34"/>
  <c r="AC2724" i="34"/>
  <c r="P2725" i="34"/>
  <c r="T2725" i="34"/>
  <c r="U2725" i="34"/>
  <c r="V2725" i="34"/>
  <c r="W2725" i="34"/>
  <c r="Y2725" i="34"/>
  <c r="AB2725" i="34"/>
  <c r="AC2725" i="34"/>
  <c r="P2726" i="34"/>
  <c r="T2726" i="34"/>
  <c r="U2726" i="34"/>
  <c r="V2726" i="34"/>
  <c r="W2726" i="34"/>
  <c r="Y2726" i="34"/>
  <c r="AB2726" i="34"/>
  <c r="AC2726" i="34"/>
  <c r="P2727" i="34"/>
  <c r="T2727" i="34"/>
  <c r="U2727" i="34"/>
  <c r="V2727" i="34"/>
  <c r="W2727" i="34"/>
  <c r="Y2727" i="34"/>
  <c r="AB2727" i="34"/>
  <c r="AC2727" i="34"/>
  <c r="P2728" i="34"/>
  <c r="T2728" i="34"/>
  <c r="U2728" i="34"/>
  <c r="V2728" i="34"/>
  <c r="W2728" i="34"/>
  <c r="Y2728" i="34"/>
  <c r="AB2728" i="34"/>
  <c r="AC2728" i="34"/>
  <c r="P2729" i="34"/>
  <c r="T2729" i="34"/>
  <c r="U2729" i="34"/>
  <c r="V2729" i="34"/>
  <c r="W2729" i="34"/>
  <c r="Y2729" i="34"/>
  <c r="AB2729" i="34"/>
  <c r="AC2729" i="34"/>
  <c r="P2730" i="34"/>
  <c r="T2730" i="34"/>
  <c r="U2730" i="34"/>
  <c r="V2730" i="34"/>
  <c r="W2730" i="34"/>
  <c r="Y2730" i="34"/>
  <c r="AB2730" i="34"/>
  <c r="AC2730" i="34"/>
  <c r="P2731" i="34"/>
  <c r="T2731" i="34"/>
  <c r="U2731" i="34"/>
  <c r="V2731" i="34"/>
  <c r="W2731" i="34"/>
  <c r="Y2731" i="34"/>
  <c r="AB2731" i="34"/>
  <c r="AC2731" i="34"/>
  <c r="P2732" i="34"/>
  <c r="T2732" i="34"/>
  <c r="U2732" i="34"/>
  <c r="V2732" i="34"/>
  <c r="W2732" i="34"/>
  <c r="Y2732" i="34"/>
  <c r="AB2732" i="34"/>
  <c r="AC2732" i="34"/>
  <c r="P2733" i="34"/>
  <c r="T2733" i="34"/>
  <c r="U2733" i="34"/>
  <c r="V2733" i="34"/>
  <c r="W2733" i="34"/>
  <c r="Y2733" i="34"/>
  <c r="AB2733" i="34"/>
  <c r="AC2733" i="34"/>
  <c r="P2734" i="34"/>
  <c r="T2734" i="34"/>
  <c r="U2734" i="34"/>
  <c r="V2734" i="34"/>
  <c r="W2734" i="34"/>
  <c r="Y2734" i="34"/>
  <c r="AB2734" i="34"/>
  <c r="AC2734" i="34"/>
  <c r="P2735" i="34"/>
  <c r="T2735" i="34"/>
  <c r="U2735" i="34"/>
  <c r="V2735" i="34"/>
  <c r="W2735" i="34"/>
  <c r="Y2735" i="34"/>
  <c r="AB2735" i="34"/>
  <c r="AC2735" i="34"/>
  <c r="P2736" i="34"/>
  <c r="T2736" i="34"/>
  <c r="U2736" i="34"/>
  <c r="V2736" i="34"/>
  <c r="W2736" i="34"/>
  <c r="Y2736" i="34"/>
  <c r="AB2736" i="34"/>
  <c r="AC2736" i="34"/>
  <c r="P2737" i="34"/>
  <c r="T2737" i="34"/>
  <c r="U2737" i="34"/>
  <c r="V2737" i="34"/>
  <c r="W2737" i="34"/>
  <c r="Y2737" i="34"/>
  <c r="AB2737" i="34"/>
  <c r="AC2737" i="34"/>
  <c r="P2738" i="34"/>
  <c r="T2738" i="34"/>
  <c r="U2738" i="34"/>
  <c r="V2738" i="34"/>
  <c r="W2738" i="34"/>
  <c r="Y2738" i="34"/>
  <c r="AB2738" i="34"/>
  <c r="AC2738" i="34"/>
  <c r="P2739" i="34"/>
  <c r="T2739" i="34"/>
  <c r="U2739" i="34"/>
  <c r="V2739" i="34"/>
  <c r="W2739" i="34"/>
  <c r="Y2739" i="34"/>
  <c r="AB2739" i="34"/>
  <c r="AC2739" i="34"/>
  <c r="P2740" i="34"/>
  <c r="T2740" i="34"/>
  <c r="U2740" i="34"/>
  <c r="V2740" i="34"/>
  <c r="W2740" i="34"/>
  <c r="Y2740" i="34"/>
  <c r="AB2740" i="34"/>
  <c r="AC2740" i="34"/>
  <c r="P2741" i="34"/>
  <c r="T2741" i="34"/>
  <c r="U2741" i="34"/>
  <c r="V2741" i="34"/>
  <c r="W2741" i="34"/>
  <c r="Y2741" i="34"/>
  <c r="AB2741" i="34"/>
  <c r="AC2741" i="34"/>
  <c r="P2742" i="34"/>
  <c r="T2742" i="34"/>
  <c r="U2742" i="34"/>
  <c r="V2742" i="34"/>
  <c r="W2742" i="34"/>
  <c r="Y2742" i="34"/>
  <c r="AB2742" i="34"/>
  <c r="AC2742" i="34"/>
  <c r="P2743" i="34"/>
  <c r="T2743" i="34"/>
  <c r="U2743" i="34"/>
  <c r="V2743" i="34"/>
  <c r="W2743" i="34"/>
  <c r="Y2743" i="34"/>
  <c r="AB2743" i="34"/>
  <c r="AC2743" i="34"/>
  <c r="P2744" i="34"/>
  <c r="T2744" i="34"/>
  <c r="U2744" i="34"/>
  <c r="V2744" i="34"/>
  <c r="W2744" i="34"/>
  <c r="Y2744" i="34"/>
  <c r="AB2744" i="34"/>
  <c r="AC2744" i="34"/>
  <c r="P2745" i="34"/>
  <c r="T2745" i="34"/>
  <c r="U2745" i="34"/>
  <c r="V2745" i="34"/>
  <c r="W2745" i="34"/>
  <c r="Y2745" i="34"/>
  <c r="AB2745" i="34"/>
  <c r="AC2745" i="34"/>
  <c r="P2746" i="34"/>
  <c r="T2746" i="34"/>
  <c r="U2746" i="34"/>
  <c r="V2746" i="34"/>
  <c r="W2746" i="34"/>
  <c r="Y2746" i="34"/>
  <c r="AB2746" i="34"/>
  <c r="AC2746" i="34"/>
  <c r="P2747" i="34"/>
  <c r="T2747" i="34"/>
  <c r="U2747" i="34"/>
  <c r="V2747" i="34"/>
  <c r="W2747" i="34"/>
  <c r="Y2747" i="34"/>
  <c r="AB2747" i="34"/>
  <c r="AC2747" i="34"/>
  <c r="P2748" i="34"/>
  <c r="T2748" i="34"/>
  <c r="U2748" i="34"/>
  <c r="V2748" i="34"/>
  <c r="W2748" i="34"/>
  <c r="Y2748" i="34"/>
  <c r="AB2748" i="34"/>
  <c r="AC2748" i="34"/>
  <c r="P2749" i="34"/>
  <c r="T2749" i="34"/>
  <c r="U2749" i="34"/>
  <c r="V2749" i="34"/>
  <c r="W2749" i="34"/>
  <c r="Y2749" i="34"/>
  <c r="AB2749" i="34"/>
  <c r="AC2749" i="34"/>
  <c r="P2750" i="34"/>
  <c r="T2750" i="34"/>
  <c r="U2750" i="34"/>
  <c r="V2750" i="34"/>
  <c r="W2750" i="34"/>
  <c r="Y2750" i="34"/>
  <c r="AB2750" i="34"/>
  <c r="AC2750" i="34"/>
  <c r="P2751" i="34"/>
  <c r="T2751" i="34"/>
  <c r="U2751" i="34"/>
  <c r="V2751" i="34"/>
  <c r="W2751" i="34"/>
  <c r="Y2751" i="34"/>
  <c r="AB2751" i="34"/>
  <c r="AC2751" i="34"/>
  <c r="P2752" i="34"/>
  <c r="T2752" i="34"/>
  <c r="U2752" i="34"/>
  <c r="V2752" i="34"/>
  <c r="W2752" i="34"/>
  <c r="Y2752" i="34"/>
  <c r="AB2752" i="34"/>
  <c r="AC2752" i="34"/>
  <c r="P2753" i="34"/>
  <c r="T2753" i="34"/>
  <c r="U2753" i="34"/>
  <c r="V2753" i="34"/>
  <c r="W2753" i="34"/>
  <c r="Y2753" i="34"/>
  <c r="AB2753" i="34"/>
  <c r="AC2753" i="34"/>
  <c r="P2754" i="34"/>
  <c r="T2754" i="34"/>
  <c r="U2754" i="34"/>
  <c r="V2754" i="34"/>
  <c r="W2754" i="34"/>
  <c r="Y2754" i="34"/>
  <c r="AB2754" i="34"/>
  <c r="AC2754" i="34"/>
  <c r="P2755" i="34"/>
  <c r="T2755" i="34"/>
  <c r="U2755" i="34"/>
  <c r="V2755" i="34"/>
  <c r="W2755" i="34"/>
  <c r="Y2755" i="34"/>
  <c r="AB2755" i="34"/>
  <c r="AC2755" i="34"/>
  <c r="P2756" i="34"/>
  <c r="T2756" i="34"/>
  <c r="U2756" i="34"/>
  <c r="V2756" i="34"/>
  <c r="W2756" i="34"/>
  <c r="Y2756" i="34"/>
  <c r="AB2756" i="34"/>
  <c r="AC2756" i="34"/>
  <c r="P2757" i="34"/>
  <c r="T2757" i="34"/>
  <c r="U2757" i="34"/>
  <c r="V2757" i="34"/>
  <c r="W2757" i="34"/>
  <c r="Y2757" i="34"/>
  <c r="AB2757" i="34"/>
  <c r="AC2757" i="34"/>
  <c r="P2758" i="34"/>
  <c r="T2758" i="34"/>
  <c r="U2758" i="34"/>
  <c r="V2758" i="34"/>
  <c r="W2758" i="34"/>
  <c r="Y2758" i="34"/>
  <c r="AB2758" i="34"/>
  <c r="AC2758" i="34"/>
  <c r="P2759" i="34"/>
  <c r="T2759" i="34"/>
  <c r="U2759" i="34"/>
  <c r="V2759" i="34"/>
  <c r="W2759" i="34"/>
  <c r="Y2759" i="34"/>
  <c r="AB2759" i="34"/>
  <c r="AC2759" i="34"/>
  <c r="P2760" i="34"/>
  <c r="T2760" i="34"/>
  <c r="U2760" i="34"/>
  <c r="V2760" i="34"/>
  <c r="W2760" i="34"/>
  <c r="Y2760" i="34"/>
  <c r="AB2760" i="34"/>
  <c r="AC2760" i="34"/>
  <c r="P2761" i="34"/>
  <c r="T2761" i="34"/>
  <c r="U2761" i="34"/>
  <c r="V2761" i="34"/>
  <c r="W2761" i="34"/>
  <c r="Y2761" i="34"/>
  <c r="AB2761" i="34"/>
  <c r="AC2761" i="34"/>
  <c r="P2762" i="34"/>
  <c r="T2762" i="34"/>
  <c r="U2762" i="34"/>
  <c r="V2762" i="34"/>
  <c r="W2762" i="34"/>
  <c r="Y2762" i="34"/>
  <c r="AB2762" i="34"/>
  <c r="AC2762" i="34"/>
  <c r="P2763" i="34"/>
  <c r="T2763" i="34"/>
  <c r="U2763" i="34"/>
  <c r="V2763" i="34"/>
  <c r="W2763" i="34"/>
  <c r="Y2763" i="34"/>
  <c r="AB2763" i="34"/>
  <c r="AC2763" i="34"/>
  <c r="P2764" i="34"/>
  <c r="T2764" i="34"/>
  <c r="U2764" i="34"/>
  <c r="V2764" i="34"/>
  <c r="W2764" i="34"/>
  <c r="Y2764" i="34"/>
  <c r="AB2764" i="34"/>
  <c r="AC2764" i="34"/>
  <c r="P2765" i="34"/>
  <c r="T2765" i="34"/>
  <c r="U2765" i="34"/>
  <c r="V2765" i="34"/>
  <c r="W2765" i="34"/>
  <c r="Y2765" i="34"/>
  <c r="AB2765" i="34"/>
  <c r="AC2765" i="34"/>
  <c r="P2766" i="34"/>
  <c r="T2766" i="34"/>
  <c r="U2766" i="34"/>
  <c r="V2766" i="34"/>
  <c r="W2766" i="34"/>
  <c r="Y2766" i="34"/>
  <c r="AB2766" i="34"/>
  <c r="AC2766" i="34"/>
  <c r="P2767" i="34"/>
  <c r="T2767" i="34"/>
  <c r="U2767" i="34"/>
  <c r="V2767" i="34"/>
  <c r="W2767" i="34"/>
  <c r="Y2767" i="34"/>
  <c r="AB2767" i="34"/>
  <c r="AC2767" i="34"/>
  <c r="P2768" i="34"/>
  <c r="T2768" i="34"/>
  <c r="U2768" i="34"/>
  <c r="V2768" i="34"/>
  <c r="W2768" i="34"/>
  <c r="Y2768" i="34"/>
  <c r="AB2768" i="34"/>
  <c r="AC2768" i="34"/>
  <c r="P2769" i="34"/>
  <c r="T2769" i="34"/>
  <c r="U2769" i="34"/>
  <c r="V2769" i="34"/>
  <c r="W2769" i="34"/>
  <c r="Y2769" i="34"/>
  <c r="AB2769" i="34"/>
  <c r="AC2769" i="34"/>
  <c r="P2770" i="34"/>
  <c r="T2770" i="34"/>
  <c r="U2770" i="34"/>
  <c r="V2770" i="34"/>
  <c r="W2770" i="34"/>
  <c r="Y2770" i="34"/>
  <c r="AB2770" i="34"/>
  <c r="AC2770" i="34"/>
  <c r="P2771" i="34"/>
  <c r="T2771" i="34"/>
  <c r="U2771" i="34"/>
  <c r="V2771" i="34"/>
  <c r="W2771" i="34"/>
  <c r="Y2771" i="34"/>
  <c r="AB2771" i="34"/>
  <c r="AC2771" i="34"/>
  <c r="P2772" i="34"/>
  <c r="T2772" i="34"/>
  <c r="U2772" i="34"/>
  <c r="V2772" i="34"/>
  <c r="W2772" i="34"/>
  <c r="Y2772" i="34"/>
  <c r="AB2772" i="34"/>
  <c r="AC2772" i="34"/>
  <c r="P2773" i="34"/>
  <c r="T2773" i="34"/>
  <c r="U2773" i="34"/>
  <c r="V2773" i="34"/>
  <c r="W2773" i="34"/>
  <c r="Y2773" i="34"/>
  <c r="AB2773" i="34"/>
  <c r="AC2773" i="34"/>
  <c r="P2774" i="34"/>
  <c r="T2774" i="34"/>
  <c r="U2774" i="34"/>
  <c r="V2774" i="34"/>
  <c r="W2774" i="34"/>
  <c r="Y2774" i="34"/>
  <c r="AB2774" i="34"/>
  <c r="AC2774" i="34"/>
  <c r="P2775" i="34"/>
  <c r="T2775" i="34"/>
  <c r="U2775" i="34"/>
  <c r="V2775" i="34"/>
  <c r="W2775" i="34"/>
  <c r="Y2775" i="34"/>
  <c r="AB2775" i="34"/>
  <c r="AC2775" i="34"/>
  <c r="P2776" i="34"/>
  <c r="T2776" i="34"/>
  <c r="U2776" i="34"/>
  <c r="V2776" i="34"/>
  <c r="W2776" i="34"/>
  <c r="Y2776" i="34"/>
  <c r="AB2776" i="34"/>
  <c r="AC2776" i="34"/>
  <c r="P2777" i="34"/>
  <c r="T2777" i="34"/>
  <c r="U2777" i="34"/>
  <c r="V2777" i="34"/>
  <c r="W2777" i="34"/>
  <c r="Y2777" i="34"/>
  <c r="AB2777" i="34"/>
  <c r="AC2777" i="34"/>
  <c r="P2778" i="34"/>
  <c r="T2778" i="34"/>
  <c r="U2778" i="34"/>
  <c r="V2778" i="34"/>
  <c r="W2778" i="34"/>
  <c r="Y2778" i="34"/>
  <c r="AB2778" i="34"/>
  <c r="AC2778" i="34"/>
  <c r="P2779" i="34"/>
  <c r="T2779" i="34"/>
  <c r="U2779" i="34"/>
  <c r="V2779" i="34"/>
  <c r="W2779" i="34"/>
  <c r="Y2779" i="34"/>
  <c r="AB2779" i="34"/>
  <c r="AC2779" i="34"/>
  <c r="P2780" i="34"/>
  <c r="T2780" i="34"/>
  <c r="U2780" i="34"/>
  <c r="V2780" i="34"/>
  <c r="W2780" i="34"/>
  <c r="Y2780" i="34"/>
  <c r="AB2780" i="34"/>
  <c r="AC2780" i="34"/>
  <c r="P2781" i="34"/>
  <c r="T2781" i="34"/>
  <c r="U2781" i="34"/>
  <c r="V2781" i="34"/>
  <c r="W2781" i="34"/>
  <c r="Y2781" i="34"/>
  <c r="AB2781" i="34"/>
  <c r="AC2781" i="34"/>
  <c r="P2782" i="34"/>
  <c r="T2782" i="34"/>
  <c r="U2782" i="34"/>
  <c r="V2782" i="34"/>
  <c r="W2782" i="34"/>
  <c r="Y2782" i="34"/>
  <c r="AB2782" i="34"/>
  <c r="AC2782" i="34"/>
  <c r="P2783" i="34"/>
  <c r="T2783" i="34"/>
  <c r="U2783" i="34"/>
  <c r="V2783" i="34"/>
  <c r="W2783" i="34"/>
  <c r="Y2783" i="34"/>
  <c r="AB2783" i="34"/>
  <c r="AC2783" i="34"/>
  <c r="P2784" i="34"/>
  <c r="T2784" i="34"/>
  <c r="U2784" i="34"/>
  <c r="V2784" i="34"/>
  <c r="W2784" i="34"/>
  <c r="Y2784" i="34"/>
  <c r="AB2784" i="34"/>
  <c r="AC2784" i="34"/>
  <c r="P2785" i="34"/>
  <c r="T2785" i="34"/>
  <c r="U2785" i="34"/>
  <c r="V2785" i="34"/>
  <c r="W2785" i="34"/>
  <c r="Y2785" i="34"/>
  <c r="AB2785" i="34"/>
  <c r="AC2785" i="34"/>
  <c r="P2786" i="34"/>
  <c r="T2786" i="34"/>
  <c r="U2786" i="34"/>
  <c r="V2786" i="34"/>
  <c r="W2786" i="34"/>
  <c r="Y2786" i="34"/>
  <c r="AB2786" i="34"/>
  <c r="AC2786" i="34"/>
  <c r="P2787" i="34"/>
  <c r="T2787" i="34"/>
  <c r="U2787" i="34"/>
  <c r="V2787" i="34"/>
  <c r="W2787" i="34"/>
  <c r="Y2787" i="34"/>
  <c r="AB2787" i="34"/>
  <c r="AC2787" i="34"/>
  <c r="P2788" i="34"/>
  <c r="T2788" i="34"/>
  <c r="U2788" i="34"/>
  <c r="V2788" i="34"/>
  <c r="W2788" i="34"/>
  <c r="Y2788" i="34"/>
  <c r="AB2788" i="34"/>
  <c r="AC2788" i="34"/>
  <c r="AD2788" i="34"/>
  <c r="P2789" i="34"/>
  <c r="T2789" i="34"/>
  <c r="U2789" i="34"/>
  <c r="V2789" i="34"/>
  <c r="W2789" i="34"/>
  <c r="Y2789" i="34"/>
  <c r="AB2789" i="34"/>
  <c r="AC2789" i="34"/>
  <c r="AD2789" i="34"/>
  <c r="P2790" i="34"/>
  <c r="T2790" i="34"/>
  <c r="U2790" i="34"/>
  <c r="V2790" i="34"/>
  <c r="W2790" i="34"/>
  <c r="Y2790" i="34"/>
  <c r="AB2790" i="34"/>
  <c r="AC2790" i="34"/>
  <c r="AD2790" i="34"/>
  <c r="P2791" i="34"/>
  <c r="T2791" i="34"/>
  <c r="U2791" i="34"/>
  <c r="V2791" i="34"/>
  <c r="W2791" i="34"/>
  <c r="Y2791" i="34"/>
  <c r="AB2791" i="34"/>
  <c r="AC2791" i="34"/>
  <c r="AD2791" i="34"/>
  <c r="P2792" i="34"/>
  <c r="T2792" i="34"/>
  <c r="U2792" i="34"/>
  <c r="V2792" i="34"/>
  <c r="W2792" i="34"/>
  <c r="Y2792" i="34"/>
  <c r="AB2792" i="34"/>
  <c r="AC2792" i="34"/>
  <c r="AD2792" i="34"/>
  <c r="P2793" i="34"/>
  <c r="T2793" i="34"/>
  <c r="U2793" i="34"/>
  <c r="V2793" i="34"/>
  <c r="W2793" i="34"/>
  <c r="Y2793" i="34"/>
  <c r="AB2793" i="34"/>
  <c r="AC2793" i="34"/>
  <c r="AD2793" i="34"/>
  <c r="P2794" i="34"/>
  <c r="T2794" i="34"/>
  <c r="U2794" i="34"/>
  <c r="V2794" i="34"/>
  <c r="W2794" i="34"/>
  <c r="Y2794" i="34"/>
  <c r="AB2794" i="34"/>
  <c r="AC2794" i="34"/>
  <c r="AD2794" i="34"/>
  <c r="P2795" i="34"/>
  <c r="T2795" i="34"/>
  <c r="U2795" i="34"/>
  <c r="V2795" i="34"/>
  <c r="W2795" i="34"/>
  <c r="Y2795" i="34"/>
  <c r="AB2795" i="34"/>
  <c r="AC2795" i="34"/>
  <c r="AD2795" i="34"/>
  <c r="P2796" i="34"/>
  <c r="T2796" i="34"/>
  <c r="U2796" i="34"/>
  <c r="V2796" i="34"/>
  <c r="W2796" i="34"/>
  <c r="Y2796" i="34"/>
  <c r="AB2796" i="34"/>
  <c r="AC2796" i="34"/>
  <c r="AD2796" i="34"/>
  <c r="P2797" i="34"/>
  <c r="T2797" i="34"/>
  <c r="U2797" i="34"/>
  <c r="V2797" i="34"/>
  <c r="W2797" i="34"/>
  <c r="Y2797" i="34"/>
  <c r="AB2797" i="34"/>
  <c r="AC2797" i="34"/>
  <c r="AD2797" i="34"/>
  <c r="P2798" i="34"/>
  <c r="T2798" i="34"/>
  <c r="U2798" i="34"/>
  <c r="V2798" i="34"/>
  <c r="W2798" i="34"/>
  <c r="Y2798" i="34"/>
  <c r="AB2798" i="34"/>
  <c r="AC2798" i="34"/>
  <c r="AD2798" i="34"/>
  <c r="P2799" i="34"/>
  <c r="T2799" i="34"/>
  <c r="U2799" i="34"/>
  <c r="V2799" i="34"/>
  <c r="W2799" i="34"/>
  <c r="Y2799" i="34"/>
  <c r="AB2799" i="34"/>
  <c r="AC2799" i="34"/>
  <c r="AD2799" i="34"/>
  <c r="P2800" i="34"/>
  <c r="T2800" i="34"/>
  <c r="U2800" i="34"/>
  <c r="V2800" i="34"/>
  <c r="W2800" i="34"/>
  <c r="Y2800" i="34"/>
  <c r="AB2800" i="34"/>
  <c r="AC2800" i="34"/>
  <c r="AD2800" i="34"/>
  <c r="P2801" i="34"/>
  <c r="T2801" i="34"/>
  <c r="U2801" i="34"/>
  <c r="V2801" i="34"/>
  <c r="W2801" i="34"/>
  <c r="Y2801" i="34"/>
  <c r="AB2801" i="34"/>
  <c r="AC2801" i="34"/>
  <c r="AD2801" i="34"/>
  <c r="P2802" i="34"/>
  <c r="T2802" i="34"/>
  <c r="U2802" i="34"/>
  <c r="V2802" i="34"/>
  <c r="W2802" i="34"/>
  <c r="Y2802" i="34"/>
  <c r="AB2802" i="34"/>
  <c r="AC2802" i="34"/>
  <c r="AD2802" i="34"/>
  <c r="P2803" i="34"/>
  <c r="T2803" i="34"/>
  <c r="U2803" i="34"/>
  <c r="V2803" i="34"/>
  <c r="W2803" i="34"/>
  <c r="Y2803" i="34"/>
  <c r="AB2803" i="34"/>
  <c r="AC2803" i="34"/>
  <c r="AD2803" i="34"/>
  <c r="P2804" i="34"/>
  <c r="T2804" i="34"/>
  <c r="U2804" i="34"/>
  <c r="V2804" i="34"/>
  <c r="W2804" i="34"/>
  <c r="Y2804" i="34"/>
  <c r="AB2804" i="34"/>
  <c r="AC2804" i="34"/>
  <c r="AD2804" i="34"/>
  <c r="P2805" i="34"/>
  <c r="T2805" i="34"/>
  <c r="U2805" i="34"/>
  <c r="V2805" i="34"/>
  <c r="W2805" i="34"/>
  <c r="Y2805" i="34"/>
  <c r="AB2805" i="34"/>
  <c r="AC2805" i="34"/>
  <c r="AD2805" i="34"/>
  <c r="P2806" i="34"/>
  <c r="T2806" i="34"/>
  <c r="U2806" i="34"/>
  <c r="V2806" i="34"/>
  <c r="W2806" i="34"/>
  <c r="Y2806" i="34"/>
  <c r="AB2806" i="34"/>
  <c r="AC2806" i="34"/>
  <c r="AD2806" i="34"/>
  <c r="P2807" i="34"/>
  <c r="T2807" i="34"/>
  <c r="U2807" i="34"/>
  <c r="V2807" i="34"/>
  <c r="W2807" i="34"/>
  <c r="Y2807" i="34"/>
  <c r="AB2807" i="34"/>
  <c r="AC2807" i="34"/>
  <c r="AD2807" i="34"/>
  <c r="P2808" i="34"/>
  <c r="T2808" i="34"/>
  <c r="U2808" i="34"/>
  <c r="V2808" i="34"/>
  <c r="W2808" i="34"/>
  <c r="Y2808" i="34"/>
  <c r="AB2808" i="34"/>
  <c r="AC2808" i="34"/>
  <c r="AD2808" i="34"/>
  <c r="P2809" i="34"/>
  <c r="T2809" i="34"/>
  <c r="U2809" i="34"/>
  <c r="V2809" i="34"/>
  <c r="W2809" i="34"/>
  <c r="Y2809" i="34"/>
  <c r="AB2809" i="34"/>
  <c r="AC2809" i="34"/>
  <c r="AD2809" i="34"/>
  <c r="P2810" i="34"/>
  <c r="T2810" i="34"/>
  <c r="U2810" i="34"/>
  <c r="V2810" i="34"/>
  <c r="W2810" i="34"/>
  <c r="Y2810" i="34"/>
  <c r="AB2810" i="34"/>
  <c r="AC2810" i="34"/>
  <c r="AD2810" i="34"/>
  <c r="P2811" i="34"/>
  <c r="T2811" i="34"/>
  <c r="U2811" i="34"/>
  <c r="V2811" i="34"/>
  <c r="W2811" i="34"/>
  <c r="Y2811" i="34"/>
  <c r="AB2811" i="34"/>
  <c r="AC2811" i="34"/>
  <c r="AD2811" i="34"/>
  <c r="P2812" i="34"/>
  <c r="T2812" i="34"/>
  <c r="U2812" i="34"/>
  <c r="V2812" i="34"/>
  <c r="W2812" i="34"/>
  <c r="Y2812" i="34"/>
  <c r="AB2812" i="34"/>
  <c r="AC2812" i="34"/>
  <c r="AD2812" i="34"/>
  <c r="P2813" i="34"/>
  <c r="T2813" i="34"/>
  <c r="U2813" i="34"/>
  <c r="V2813" i="34"/>
  <c r="W2813" i="34"/>
  <c r="Y2813" i="34"/>
  <c r="AB2813" i="34"/>
  <c r="AC2813" i="34"/>
  <c r="AD2813" i="34"/>
  <c r="P2814" i="34"/>
  <c r="T2814" i="34"/>
  <c r="U2814" i="34"/>
  <c r="V2814" i="34"/>
  <c r="W2814" i="34"/>
  <c r="Y2814" i="34"/>
  <c r="AB2814" i="34"/>
  <c r="AC2814" i="34"/>
  <c r="AD2814" i="34"/>
  <c r="P2815" i="34"/>
  <c r="T2815" i="34"/>
  <c r="U2815" i="34"/>
  <c r="V2815" i="34"/>
  <c r="W2815" i="34"/>
  <c r="Y2815" i="34"/>
  <c r="AB2815" i="34"/>
  <c r="AC2815" i="34"/>
  <c r="AD2815" i="34"/>
  <c r="P2816" i="34"/>
  <c r="T2816" i="34"/>
  <c r="U2816" i="34"/>
  <c r="V2816" i="34"/>
  <c r="W2816" i="34"/>
  <c r="Y2816" i="34"/>
  <c r="AB2816" i="34"/>
  <c r="AC2816" i="34"/>
  <c r="AD2816" i="34"/>
  <c r="P2817" i="34"/>
  <c r="T2817" i="34"/>
  <c r="U2817" i="34"/>
  <c r="V2817" i="34"/>
  <c r="W2817" i="34"/>
  <c r="Y2817" i="34"/>
  <c r="AB2817" i="34"/>
  <c r="AC2817" i="34"/>
  <c r="AD2817" i="34"/>
  <c r="P2818" i="34"/>
  <c r="T2818" i="34"/>
  <c r="U2818" i="34"/>
  <c r="V2818" i="34"/>
  <c r="W2818" i="34"/>
  <c r="Y2818" i="34"/>
  <c r="AB2818" i="34"/>
  <c r="AC2818" i="34"/>
  <c r="AD2818" i="34"/>
  <c r="P2819" i="34"/>
  <c r="T2819" i="34"/>
  <c r="U2819" i="34"/>
  <c r="V2819" i="34"/>
  <c r="W2819" i="34"/>
  <c r="Y2819" i="34"/>
  <c r="AB2819" i="34"/>
  <c r="AC2819" i="34"/>
  <c r="AD2819" i="34"/>
  <c r="P2820" i="34"/>
  <c r="T2820" i="34"/>
  <c r="U2820" i="34"/>
  <c r="V2820" i="34"/>
  <c r="W2820" i="34"/>
  <c r="Y2820" i="34"/>
  <c r="AB2820" i="34"/>
  <c r="AC2820" i="34"/>
  <c r="AD2820" i="34"/>
  <c r="P2821" i="34"/>
  <c r="T2821" i="34"/>
  <c r="U2821" i="34"/>
  <c r="V2821" i="34"/>
  <c r="W2821" i="34"/>
  <c r="Y2821" i="34"/>
  <c r="AB2821" i="34"/>
  <c r="AC2821" i="34"/>
  <c r="AD2821" i="34"/>
  <c r="P2822" i="34"/>
  <c r="T2822" i="34"/>
  <c r="U2822" i="34"/>
  <c r="V2822" i="34"/>
  <c r="W2822" i="34"/>
  <c r="Y2822" i="34"/>
  <c r="AB2822" i="34"/>
  <c r="AC2822" i="34"/>
  <c r="AD2822" i="34"/>
  <c r="P2823" i="34"/>
  <c r="T2823" i="34"/>
  <c r="U2823" i="34"/>
  <c r="V2823" i="34"/>
  <c r="W2823" i="34"/>
  <c r="Y2823" i="34"/>
  <c r="AB2823" i="34"/>
  <c r="AC2823" i="34"/>
  <c r="AD2823" i="34"/>
  <c r="P2824" i="34"/>
  <c r="T2824" i="34"/>
  <c r="U2824" i="34"/>
  <c r="V2824" i="34"/>
  <c r="W2824" i="34"/>
  <c r="Y2824" i="34"/>
  <c r="AB2824" i="34"/>
  <c r="AC2824" i="34"/>
  <c r="AD2824" i="34"/>
  <c r="P2825" i="34"/>
  <c r="T2825" i="34"/>
  <c r="U2825" i="34"/>
  <c r="V2825" i="34"/>
  <c r="W2825" i="34"/>
  <c r="Y2825" i="34"/>
  <c r="AB2825" i="34"/>
  <c r="AC2825" i="34"/>
  <c r="AD2825" i="34"/>
  <c r="P2826" i="34"/>
  <c r="T2826" i="34"/>
  <c r="U2826" i="34"/>
  <c r="V2826" i="34"/>
  <c r="W2826" i="34"/>
  <c r="Y2826" i="34"/>
  <c r="AB2826" i="34"/>
  <c r="AC2826" i="34"/>
  <c r="AD2826" i="34"/>
  <c r="P2827" i="34"/>
  <c r="T2827" i="34"/>
  <c r="U2827" i="34"/>
  <c r="V2827" i="34"/>
  <c r="W2827" i="34"/>
  <c r="Y2827" i="34"/>
  <c r="AB2827" i="34"/>
  <c r="AC2827" i="34"/>
  <c r="AD2827" i="34"/>
  <c r="P2828" i="34"/>
  <c r="T2828" i="34"/>
  <c r="U2828" i="34"/>
  <c r="V2828" i="34"/>
  <c r="W2828" i="34"/>
  <c r="Y2828" i="34"/>
  <c r="AB2828" i="34"/>
  <c r="AC2828" i="34"/>
  <c r="AD2828" i="34"/>
  <c r="P2829" i="34"/>
  <c r="T2829" i="34"/>
  <c r="U2829" i="34"/>
  <c r="V2829" i="34"/>
  <c r="W2829" i="34"/>
  <c r="Y2829" i="34"/>
  <c r="AB2829" i="34"/>
  <c r="AC2829" i="34"/>
  <c r="AD2829" i="34"/>
  <c r="P2830" i="34"/>
  <c r="T2830" i="34"/>
  <c r="U2830" i="34"/>
  <c r="V2830" i="34"/>
  <c r="W2830" i="34"/>
  <c r="Y2830" i="34"/>
  <c r="AB2830" i="34"/>
  <c r="AC2830" i="34"/>
  <c r="AD2830" i="34"/>
  <c r="P2831" i="34"/>
  <c r="T2831" i="34"/>
  <c r="U2831" i="34"/>
  <c r="V2831" i="34"/>
  <c r="W2831" i="34"/>
  <c r="Y2831" i="34"/>
  <c r="AB2831" i="34"/>
  <c r="AC2831" i="34"/>
  <c r="AD2831" i="34"/>
  <c r="P2832" i="34"/>
  <c r="T2832" i="34"/>
  <c r="U2832" i="34"/>
  <c r="V2832" i="34"/>
  <c r="W2832" i="34"/>
  <c r="Y2832" i="34"/>
  <c r="AB2832" i="34"/>
  <c r="AC2832" i="34"/>
  <c r="AD2832" i="34"/>
  <c r="P2833" i="34"/>
  <c r="T2833" i="34"/>
  <c r="U2833" i="34"/>
  <c r="V2833" i="34"/>
  <c r="W2833" i="34"/>
  <c r="Y2833" i="34"/>
  <c r="AB2833" i="34"/>
  <c r="AC2833" i="34"/>
  <c r="AD2833" i="34"/>
  <c r="P2834" i="34"/>
  <c r="T2834" i="34"/>
  <c r="U2834" i="34"/>
  <c r="V2834" i="34"/>
  <c r="W2834" i="34"/>
  <c r="Y2834" i="34"/>
  <c r="AB2834" i="34"/>
  <c r="AC2834" i="34"/>
  <c r="AD2834" i="34"/>
  <c r="P2835" i="34"/>
  <c r="T2835" i="34"/>
  <c r="U2835" i="34"/>
  <c r="V2835" i="34"/>
  <c r="W2835" i="34"/>
  <c r="Y2835" i="34"/>
  <c r="AB2835" i="34"/>
  <c r="AC2835" i="34"/>
  <c r="AD2835" i="34"/>
  <c r="P2836" i="34"/>
  <c r="T2836" i="34"/>
  <c r="U2836" i="34"/>
  <c r="V2836" i="34"/>
  <c r="W2836" i="34"/>
  <c r="Y2836" i="34"/>
  <c r="AB2836" i="34"/>
  <c r="AC2836" i="34"/>
  <c r="AD2836" i="34"/>
  <c r="P2837" i="34"/>
  <c r="T2837" i="34"/>
  <c r="U2837" i="34"/>
  <c r="V2837" i="34"/>
  <c r="W2837" i="34"/>
  <c r="Y2837" i="34"/>
  <c r="AB2837" i="34"/>
  <c r="AC2837" i="34"/>
  <c r="AD2837" i="34"/>
  <c r="P2838" i="34"/>
  <c r="T2838" i="34"/>
  <c r="U2838" i="34"/>
  <c r="V2838" i="34"/>
  <c r="W2838" i="34"/>
  <c r="Y2838" i="34"/>
  <c r="AB2838" i="34"/>
  <c r="AC2838" i="34"/>
  <c r="AD2838" i="34"/>
  <c r="P2839" i="34"/>
  <c r="T2839" i="34"/>
  <c r="U2839" i="34"/>
  <c r="V2839" i="34"/>
  <c r="W2839" i="34"/>
  <c r="Y2839" i="34"/>
  <c r="AB2839" i="34"/>
  <c r="AC2839" i="34"/>
  <c r="AD2839" i="34"/>
  <c r="P2840" i="34"/>
  <c r="T2840" i="34"/>
  <c r="U2840" i="34"/>
  <c r="V2840" i="34"/>
  <c r="W2840" i="34"/>
  <c r="Y2840" i="34"/>
  <c r="AB2840" i="34"/>
  <c r="AC2840" i="34"/>
  <c r="AD2840" i="34"/>
  <c r="P2841" i="34"/>
  <c r="T2841" i="34"/>
  <c r="U2841" i="34"/>
  <c r="V2841" i="34"/>
  <c r="W2841" i="34"/>
  <c r="Y2841" i="34"/>
  <c r="AB2841" i="34"/>
  <c r="AC2841" i="34"/>
  <c r="AD2841" i="34"/>
  <c r="P2842" i="34"/>
  <c r="T2842" i="34"/>
  <c r="U2842" i="34"/>
  <c r="V2842" i="34"/>
  <c r="W2842" i="34"/>
  <c r="Y2842" i="34"/>
  <c r="AB2842" i="34"/>
  <c r="AC2842" i="34"/>
  <c r="AD2842" i="34"/>
  <c r="P2843" i="34"/>
  <c r="T2843" i="34"/>
  <c r="U2843" i="34"/>
  <c r="V2843" i="34"/>
  <c r="W2843" i="34"/>
  <c r="Y2843" i="34"/>
  <c r="AB2843" i="34"/>
  <c r="AC2843" i="34"/>
  <c r="AD2843" i="34"/>
  <c r="P2844" i="34"/>
  <c r="T2844" i="34"/>
  <c r="U2844" i="34"/>
  <c r="V2844" i="34"/>
  <c r="W2844" i="34"/>
  <c r="Y2844" i="34"/>
  <c r="AB2844" i="34"/>
  <c r="AC2844" i="34"/>
  <c r="AD2844" i="34"/>
  <c r="P2845" i="34"/>
  <c r="T2845" i="34"/>
  <c r="U2845" i="34"/>
  <c r="V2845" i="34"/>
  <c r="W2845" i="34"/>
  <c r="Y2845" i="34"/>
  <c r="AB2845" i="34"/>
  <c r="AC2845" i="34"/>
  <c r="AD2845" i="34"/>
  <c r="P2846" i="34"/>
  <c r="T2846" i="34"/>
  <c r="U2846" i="34"/>
  <c r="V2846" i="34"/>
  <c r="W2846" i="34"/>
  <c r="Y2846" i="34"/>
  <c r="AB2846" i="34"/>
  <c r="AC2846" i="34"/>
  <c r="AD2846" i="34"/>
  <c r="P2847" i="34"/>
  <c r="T2847" i="34"/>
  <c r="U2847" i="34"/>
  <c r="V2847" i="34"/>
  <c r="W2847" i="34"/>
  <c r="Y2847" i="34"/>
  <c r="AB2847" i="34"/>
  <c r="AC2847" i="34"/>
  <c r="AD2847" i="34"/>
  <c r="P2848" i="34"/>
  <c r="T2848" i="34"/>
  <c r="U2848" i="34"/>
  <c r="V2848" i="34"/>
  <c r="W2848" i="34"/>
  <c r="Y2848" i="34"/>
  <c r="AB2848" i="34"/>
  <c r="AC2848" i="34"/>
  <c r="AD2848" i="34"/>
  <c r="P2849" i="34"/>
  <c r="T2849" i="34"/>
  <c r="U2849" i="34"/>
  <c r="V2849" i="34"/>
  <c r="W2849" i="34"/>
  <c r="Y2849" i="34"/>
  <c r="AB2849" i="34"/>
  <c r="AC2849" i="34"/>
  <c r="AD2849" i="34"/>
  <c r="P2850" i="34"/>
  <c r="T2850" i="34"/>
  <c r="U2850" i="34"/>
  <c r="V2850" i="34"/>
  <c r="W2850" i="34"/>
  <c r="Y2850" i="34"/>
  <c r="AB2850" i="34"/>
  <c r="AC2850" i="34"/>
  <c r="AD2850" i="34"/>
  <c r="P2851" i="34"/>
  <c r="T2851" i="34"/>
  <c r="U2851" i="34"/>
  <c r="V2851" i="34"/>
  <c r="W2851" i="34"/>
  <c r="Y2851" i="34"/>
  <c r="AB2851" i="34"/>
  <c r="AC2851" i="34"/>
  <c r="AD2851" i="34"/>
  <c r="P2852" i="34"/>
  <c r="T2852" i="34"/>
  <c r="U2852" i="34"/>
  <c r="V2852" i="34"/>
  <c r="W2852" i="34"/>
  <c r="Y2852" i="34"/>
  <c r="AB2852" i="34"/>
  <c r="AC2852" i="34"/>
  <c r="AD2852" i="34"/>
  <c r="P2853" i="34"/>
  <c r="T2853" i="34"/>
  <c r="U2853" i="34"/>
  <c r="V2853" i="34"/>
  <c r="W2853" i="34"/>
  <c r="Y2853" i="34"/>
  <c r="AB2853" i="34"/>
  <c r="AC2853" i="34"/>
  <c r="AD2853" i="34"/>
  <c r="P2854" i="34"/>
  <c r="T2854" i="34"/>
  <c r="U2854" i="34"/>
  <c r="V2854" i="34"/>
  <c r="W2854" i="34"/>
  <c r="Y2854" i="34"/>
  <c r="AB2854" i="34"/>
  <c r="AC2854" i="34"/>
  <c r="AD2854" i="34"/>
  <c r="P2856" i="34"/>
  <c r="T2856" i="34"/>
  <c r="U2856" i="34"/>
  <c r="V2856" i="34"/>
  <c r="W2856" i="34"/>
  <c r="Y2856" i="34"/>
  <c r="AB2856" i="34"/>
  <c r="AC2856" i="34"/>
  <c r="AD2856" i="34"/>
  <c r="P2857" i="34"/>
  <c r="T2857" i="34"/>
  <c r="U2857" i="34"/>
  <c r="V2857" i="34"/>
  <c r="W2857" i="34"/>
  <c r="Y2857" i="34"/>
  <c r="AB2857" i="34"/>
  <c r="AC2857" i="34"/>
  <c r="AD2857" i="34"/>
  <c r="P2858" i="34"/>
  <c r="T2858" i="34"/>
  <c r="U2858" i="34"/>
  <c r="V2858" i="34"/>
  <c r="W2858" i="34"/>
  <c r="Y2858" i="34"/>
  <c r="AB2858" i="34"/>
  <c r="AC2858" i="34"/>
  <c r="AD2858" i="34"/>
  <c r="P2859" i="34"/>
  <c r="T2859" i="34"/>
  <c r="U2859" i="34"/>
  <c r="V2859" i="34"/>
  <c r="W2859" i="34"/>
  <c r="Y2859" i="34"/>
  <c r="AB2859" i="34"/>
  <c r="AC2859" i="34"/>
  <c r="AD2859" i="34"/>
  <c r="P2860" i="34"/>
  <c r="T2860" i="34"/>
  <c r="U2860" i="34"/>
  <c r="V2860" i="34"/>
  <c r="W2860" i="34"/>
  <c r="Y2860" i="34"/>
  <c r="AB2860" i="34"/>
  <c r="AC2860" i="34"/>
  <c r="AD2860" i="34"/>
  <c r="P2861" i="34"/>
  <c r="T2861" i="34"/>
  <c r="U2861" i="34"/>
  <c r="V2861" i="34"/>
  <c r="W2861" i="34"/>
  <c r="Y2861" i="34"/>
  <c r="AB2861" i="34"/>
  <c r="AC2861" i="34"/>
  <c r="AD2861" i="34"/>
  <c r="P2862" i="34"/>
  <c r="T2862" i="34"/>
  <c r="U2862" i="34"/>
  <c r="V2862" i="34"/>
  <c r="W2862" i="34"/>
  <c r="Y2862" i="34"/>
  <c r="AB2862" i="34"/>
  <c r="AC2862" i="34"/>
  <c r="AD2862" i="34"/>
  <c r="P2863" i="34"/>
  <c r="T2863" i="34"/>
  <c r="U2863" i="34"/>
  <c r="V2863" i="34"/>
  <c r="W2863" i="34"/>
  <c r="Y2863" i="34"/>
  <c r="AB2863" i="34"/>
  <c r="AC2863" i="34"/>
  <c r="AD2863" i="34"/>
  <c r="P2864" i="34"/>
  <c r="T2864" i="34"/>
  <c r="U2864" i="34"/>
  <c r="V2864" i="34"/>
  <c r="W2864" i="34"/>
  <c r="Y2864" i="34"/>
  <c r="AB2864" i="34"/>
  <c r="AC2864" i="34"/>
  <c r="AD2864" i="34"/>
  <c r="P2865" i="34"/>
  <c r="T2865" i="34"/>
  <c r="U2865" i="34"/>
  <c r="V2865" i="34"/>
  <c r="W2865" i="34"/>
  <c r="Y2865" i="34"/>
  <c r="AB2865" i="34"/>
  <c r="AC2865" i="34"/>
  <c r="AD2865" i="34"/>
  <c r="P2866" i="34"/>
  <c r="T2866" i="34"/>
  <c r="U2866" i="34"/>
  <c r="V2866" i="34"/>
  <c r="W2866" i="34"/>
  <c r="Y2866" i="34"/>
  <c r="AB2866" i="34"/>
  <c r="AC2866" i="34"/>
  <c r="AD2866" i="34"/>
  <c r="P2867" i="34"/>
  <c r="T2867" i="34"/>
  <c r="U2867" i="34"/>
  <c r="V2867" i="34"/>
  <c r="W2867" i="34"/>
  <c r="Y2867" i="34"/>
  <c r="AB2867" i="34"/>
  <c r="AC2867" i="34"/>
  <c r="AD2867" i="34"/>
  <c r="P2868" i="34"/>
  <c r="T2868" i="34"/>
  <c r="U2868" i="34"/>
  <c r="V2868" i="34"/>
  <c r="W2868" i="34"/>
  <c r="Y2868" i="34"/>
  <c r="AB2868" i="34"/>
  <c r="AC2868" i="34"/>
  <c r="AD2868" i="34"/>
  <c r="P2869" i="34"/>
  <c r="T2869" i="34"/>
  <c r="U2869" i="34"/>
  <c r="V2869" i="34"/>
  <c r="W2869" i="34"/>
  <c r="Y2869" i="34"/>
  <c r="AB2869" i="34"/>
  <c r="AC2869" i="34"/>
  <c r="AD2869" i="34"/>
  <c r="P2870" i="34"/>
  <c r="T2870" i="34"/>
  <c r="U2870" i="34"/>
  <c r="V2870" i="34"/>
  <c r="W2870" i="34"/>
  <c r="Y2870" i="34"/>
  <c r="AB2870" i="34"/>
  <c r="AC2870" i="34"/>
  <c r="AD2870" i="34"/>
  <c r="P2871" i="34"/>
  <c r="T2871" i="34"/>
  <c r="U2871" i="34"/>
  <c r="V2871" i="34"/>
  <c r="W2871" i="34"/>
  <c r="Y2871" i="34"/>
  <c r="AB2871" i="34"/>
  <c r="AC2871" i="34"/>
  <c r="AD2871" i="34"/>
  <c r="P2872" i="34"/>
  <c r="T2872" i="34"/>
  <c r="U2872" i="34"/>
  <c r="V2872" i="34"/>
  <c r="W2872" i="34"/>
  <c r="Y2872" i="34"/>
  <c r="AB2872" i="34"/>
  <c r="AC2872" i="34"/>
  <c r="AD2872" i="34"/>
  <c r="P2873" i="34"/>
  <c r="T2873" i="34"/>
  <c r="U2873" i="34"/>
  <c r="V2873" i="34"/>
  <c r="W2873" i="34"/>
  <c r="Y2873" i="34"/>
  <c r="AB2873" i="34"/>
  <c r="AC2873" i="34"/>
  <c r="AD2873" i="34"/>
  <c r="P2874" i="34"/>
  <c r="T2874" i="34"/>
  <c r="U2874" i="34"/>
  <c r="V2874" i="34"/>
  <c r="W2874" i="34"/>
  <c r="Y2874" i="34"/>
  <c r="AB2874" i="34"/>
  <c r="AC2874" i="34"/>
  <c r="AD2874" i="34"/>
  <c r="P2875" i="34"/>
  <c r="T2875" i="34"/>
  <c r="U2875" i="34"/>
  <c r="V2875" i="34"/>
  <c r="W2875" i="34"/>
  <c r="Y2875" i="34"/>
  <c r="AB2875" i="34"/>
  <c r="AC2875" i="34"/>
  <c r="AD2875" i="34"/>
  <c r="P2876" i="34"/>
  <c r="T2876" i="34"/>
  <c r="U2876" i="34"/>
  <c r="V2876" i="34"/>
  <c r="W2876" i="34"/>
  <c r="Y2876" i="34"/>
  <c r="AB2876" i="34"/>
  <c r="AC2876" i="34"/>
  <c r="AD2876" i="34"/>
  <c r="P2877" i="34"/>
  <c r="W2877" i="34"/>
  <c r="Y2877" i="34"/>
  <c r="AB2877" i="34"/>
  <c r="AC2877" i="34"/>
  <c r="P2878" i="34"/>
  <c r="T2878" i="34"/>
  <c r="U2878" i="34"/>
  <c r="V2878" i="34"/>
  <c r="W2878" i="34"/>
  <c r="Y2878" i="34"/>
  <c r="AB2878" i="34"/>
  <c r="AC2878" i="34"/>
  <c r="AD2878" i="34"/>
  <c r="P2879" i="34"/>
  <c r="T2879" i="34"/>
  <c r="U2879" i="34"/>
  <c r="V2879" i="34"/>
  <c r="W2879" i="34"/>
  <c r="Y2879" i="34"/>
  <c r="AB2879" i="34"/>
  <c r="AC2879" i="34"/>
  <c r="AD2879" i="34"/>
  <c r="P2880" i="34"/>
  <c r="T2880" i="34"/>
  <c r="U2880" i="34"/>
  <c r="V2880" i="34"/>
  <c r="W2880" i="34"/>
  <c r="Y2880" i="34"/>
  <c r="AB2880" i="34"/>
  <c r="AC2880" i="34"/>
  <c r="AD2880" i="34"/>
  <c r="P2881" i="34"/>
  <c r="T2881" i="34"/>
  <c r="U2881" i="34"/>
  <c r="V2881" i="34"/>
  <c r="W2881" i="34"/>
  <c r="Y2881" i="34"/>
  <c r="AB2881" i="34"/>
  <c r="AC2881" i="34"/>
  <c r="AD2881" i="34"/>
  <c r="P2882" i="34"/>
  <c r="T2882" i="34"/>
  <c r="U2882" i="34"/>
  <c r="V2882" i="34"/>
  <c r="W2882" i="34"/>
  <c r="Y2882" i="34"/>
  <c r="AB2882" i="34"/>
  <c r="AC2882" i="34"/>
  <c r="AD2882" i="34"/>
  <c r="P2883" i="34"/>
  <c r="T2883" i="34"/>
  <c r="U2883" i="34"/>
  <c r="V2883" i="34"/>
  <c r="W2883" i="34"/>
  <c r="Y2883" i="34"/>
  <c r="AB2883" i="34"/>
  <c r="AC2883" i="34"/>
  <c r="AD2883" i="34"/>
  <c r="P2884" i="34"/>
  <c r="T2884" i="34"/>
  <c r="U2884" i="34"/>
  <c r="V2884" i="34"/>
  <c r="W2884" i="34"/>
  <c r="Y2884" i="34"/>
  <c r="AB2884" i="34"/>
  <c r="AC2884" i="34"/>
  <c r="AD2884" i="34"/>
  <c r="P2885" i="34"/>
  <c r="T2885" i="34"/>
  <c r="U2885" i="34"/>
  <c r="V2885" i="34"/>
  <c r="W2885" i="34"/>
  <c r="Y2885" i="34"/>
  <c r="AB2885" i="34"/>
  <c r="AC2885" i="34"/>
  <c r="AD2885" i="34"/>
  <c r="P2886" i="34"/>
  <c r="T2886" i="34"/>
  <c r="U2886" i="34"/>
  <c r="V2886" i="34"/>
  <c r="W2886" i="34"/>
  <c r="Y2886" i="34"/>
  <c r="AB2886" i="34"/>
  <c r="AC2886" i="34"/>
  <c r="AD2886" i="34"/>
  <c r="P2887" i="34"/>
  <c r="T2887" i="34"/>
  <c r="U2887" i="34"/>
  <c r="V2887" i="34"/>
  <c r="W2887" i="34"/>
  <c r="Y2887" i="34"/>
  <c r="AB2887" i="34"/>
  <c r="AC2887" i="34"/>
  <c r="AD2887" i="34"/>
  <c r="P2888" i="34"/>
  <c r="T2888" i="34"/>
  <c r="U2888" i="34"/>
  <c r="V2888" i="34"/>
  <c r="W2888" i="34"/>
  <c r="Y2888" i="34"/>
  <c r="AB2888" i="34"/>
  <c r="AC2888" i="34"/>
  <c r="AD2888" i="34"/>
  <c r="P2889" i="34"/>
  <c r="W2889" i="34"/>
  <c r="Y2889" i="34"/>
  <c r="AB2889" i="34"/>
  <c r="AC2889" i="34"/>
  <c r="P2890" i="34"/>
  <c r="W2890" i="34"/>
  <c r="Y2890" i="34"/>
  <c r="AB2890" i="34"/>
  <c r="AC2890" i="34"/>
  <c r="P2891" i="34"/>
  <c r="T2891" i="34"/>
  <c r="U2891" i="34"/>
  <c r="V2891" i="34"/>
  <c r="W2891" i="34"/>
  <c r="Y2891" i="34"/>
  <c r="AB2891" i="34"/>
  <c r="AC2891" i="34"/>
  <c r="AD2891" i="34"/>
  <c r="P2892" i="34"/>
  <c r="T2892" i="34"/>
  <c r="U2892" i="34"/>
  <c r="V2892" i="34"/>
  <c r="W2892" i="34"/>
  <c r="Y2892" i="34"/>
  <c r="AB2892" i="34"/>
  <c r="AC2892" i="34"/>
  <c r="AD2892" i="34"/>
  <c r="P2893" i="34"/>
  <c r="T2893" i="34"/>
  <c r="U2893" i="34"/>
  <c r="V2893" i="34"/>
  <c r="W2893" i="34"/>
  <c r="Y2893" i="34"/>
  <c r="AB2893" i="34"/>
  <c r="AC2893" i="34"/>
  <c r="AD2893" i="34"/>
  <c r="P2894" i="34"/>
  <c r="T2894" i="34"/>
  <c r="U2894" i="34"/>
  <c r="V2894" i="34"/>
  <c r="W2894" i="34"/>
  <c r="Y2894" i="34"/>
  <c r="AB2894" i="34"/>
  <c r="AC2894" i="34"/>
  <c r="AD2894" i="34"/>
  <c r="P2895" i="34"/>
  <c r="T2895" i="34"/>
  <c r="U2895" i="34"/>
  <c r="V2895" i="34"/>
  <c r="W2895" i="34"/>
  <c r="Y2895" i="34"/>
  <c r="AB2895" i="34"/>
  <c r="AC2895" i="34"/>
  <c r="AD2895" i="34"/>
  <c r="P2896" i="34"/>
  <c r="T2896" i="34"/>
  <c r="U2896" i="34"/>
  <c r="V2896" i="34"/>
  <c r="W2896" i="34"/>
  <c r="Y2896" i="34"/>
  <c r="AB2896" i="34"/>
  <c r="AC2896" i="34"/>
  <c r="AD2896" i="34"/>
  <c r="P2897" i="34"/>
  <c r="T2897" i="34"/>
  <c r="U2897" i="34"/>
  <c r="V2897" i="34"/>
  <c r="W2897" i="34"/>
  <c r="Y2897" i="34"/>
  <c r="AB2897" i="34"/>
  <c r="AC2897" i="34"/>
  <c r="AD2897" i="34"/>
  <c r="P2898" i="34"/>
  <c r="T2898" i="34"/>
  <c r="U2898" i="34"/>
  <c r="V2898" i="34"/>
  <c r="W2898" i="34"/>
  <c r="Y2898" i="34"/>
  <c r="AB2898" i="34"/>
  <c r="AC2898" i="34"/>
  <c r="AD2898" i="34"/>
  <c r="P2899" i="34"/>
  <c r="T2899" i="34"/>
  <c r="U2899" i="34"/>
  <c r="V2899" i="34"/>
  <c r="W2899" i="34"/>
  <c r="Y2899" i="34"/>
  <c r="AB2899" i="34"/>
  <c r="AC2899" i="34"/>
  <c r="AD2899" i="34"/>
  <c r="P2900" i="34"/>
  <c r="T2900" i="34"/>
  <c r="U2900" i="34"/>
  <c r="V2900" i="34"/>
  <c r="W2900" i="34"/>
  <c r="Y2900" i="34"/>
  <c r="AB2900" i="34"/>
  <c r="AC2900" i="34"/>
  <c r="AD2900" i="34"/>
  <c r="P2901" i="34"/>
  <c r="W2901" i="34"/>
  <c r="Y2901" i="34"/>
  <c r="AB2901" i="34"/>
  <c r="AC2901" i="34"/>
  <c r="P2902" i="34"/>
  <c r="W2902" i="34"/>
  <c r="Y2902" i="34"/>
  <c r="AB2902" i="34"/>
  <c r="AC2902" i="34"/>
  <c r="P2903" i="34"/>
  <c r="W2903" i="34"/>
  <c r="Y2903" i="34"/>
  <c r="AB2903" i="34"/>
  <c r="AC2903" i="34"/>
  <c r="P2904" i="34"/>
  <c r="W2904" i="34"/>
  <c r="Y2904" i="34"/>
  <c r="AB2904" i="34"/>
  <c r="AC2904" i="34"/>
  <c r="P2905" i="34"/>
  <c r="W2905" i="34"/>
  <c r="Y2905" i="34"/>
  <c r="AB2905" i="34"/>
  <c r="AC2905" i="34"/>
  <c r="P2906" i="34"/>
  <c r="W2906" i="34"/>
  <c r="Y2906" i="34"/>
  <c r="AB2906" i="34"/>
  <c r="AC2906" i="34"/>
  <c r="P2907" i="34"/>
  <c r="W2907" i="34"/>
  <c r="Y2907" i="34"/>
  <c r="AB2907" i="34"/>
  <c r="AC2907" i="34"/>
  <c r="P2908" i="34"/>
  <c r="W2908" i="34"/>
  <c r="Y2908" i="34"/>
  <c r="AB2908" i="34"/>
  <c r="AC2908" i="34"/>
  <c r="P2909" i="34"/>
  <c r="W2909" i="34"/>
  <c r="Y2909" i="34"/>
  <c r="AB2909" i="34"/>
  <c r="AC2909" i="34"/>
  <c r="P2910" i="34"/>
  <c r="W2910" i="34"/>
  <c r="Y2910" i="34"/>
  <c r="AB2910" i="34"/>
  <c r="AC2910" i="34"/>
  <c r="P2911" i="34"/>
  <c r="W2911" i="34"/>
  <c r="Y2911" i="34"/>
  <c r="AB2911" i="34"/>
  <c r="AC2911" i="34"/>
  <c r="P2912" i="34"/>
  <c r="W2912" i="34"/>
  <c r="Y2912" i="34"/>
  <c r="AB2912" i="34"/>
  <c r="AC2912" i="34"/>
  <c r="P2913" i="34"/>
  <c r="W2913" i="34"/>
  <c r="Y2913" i="34"/>
  <c r="AB2913" i="34"/>
  <c r="AC2913" i="34"/>
  <c r="P2914" i="34"/>
  <c r="W2914" i="34"/>
  <c r="Y2914" i="34"/>
  <c r="AB2914" i="34"/>
  <c r="AC2914" i="34"/>
  <c r="P2915" i="34"/>
  <c r="W2915" i="34"/>
  <c r="Y2915" i="34"/>
  <c r="AB2915" i="34"/>
  <c r="AC2915" i="34"/>
  <c r="P2916" i="34"/>
  <c r="W2916" i="34"/>
  <c r="Y2916" i="34"/>
  <c r="AB2916" i="34"/>
  <c r="AC2916" i="34"/>
  <c r="P2917" i="34"/>
  <c r="W2917" i="34"/>
  <c r="Y2917" i="34"/>
  <c r="AB2917" i="34"/>
  <c r="AC2917" i="34"/>
  <c r="P2918" i="34"/>
  <c r="W2918" i="34"/>
  <c r="Y2918" i="34"/>
  <c r="AB2918" i="34"/>
  <c r="AC2918" i="34"/>
  <c r="P2919" i="34"/>
  <c r="W2919" i="34"/>
  <c r="Y2919" i="34"/>
  <c r="AB2919" i="34"/>
  <c r="AC2919" i="34"/>
  <c r="P2920" i="34"/>
  <c r="W2920" i="34"/>
  <c r="Y2920" i="34"/>
  <c r="AB2920" i="34"/>
  <c r="AC2920" i="34"/>
  <c r="P2921" i="34"/>
  <c r="W2921" i="34"/>
  <c r="Y2921" i="34"/>
  <c r="AB2921" i="34"/>
  <c r="AC2921" i="34"/>
  <c r="P2922" i="34"/>
  <c r="W2922" i="34"/>
  <c r="Y2922" i="34"/>
  <c r="AB2922" i="34"/>
  <c r="AC2922" i="34"/>
  <c r="P2923" i="34"/>
  <c r="W2923" i="34"/>
  <c r="Y2923" i="34"/>
  <c r="AB2923" i="34"/>
  <c r="AC2923" i="34"/>
  <c r="P2924" i="34"/>
  <c r="W2924" i="34"/>
  <c r="Y2924" i="34"/>
  <c r="AB2924" i="34"/>
  <c r="AC2924" i="34"/>
  <c r="P2925" i="34"/>
  <c r="W2925" i="34"/>
  <c r="Y2925" i="34"/>
  <c r="AB2925" i="34"/>
  <c r="AC2925" i="34"/>
  <c r="P2926" i="34"/>
  <c r="W2926" i="34"/>
  <c r="Y2926" i="34"/>
  <c r="AB2926" i="34"/>
  <c r="AC2926" i="34"/>
  <c r="P2927" i="34"/>
  <c r="W2927" i="34"/>
  <c r="Y2927" i="34"/>
  <c r="AB2927" i="34"/>
  <c r="AC2927" i="34"/>
  <c r="P2928" i="34"/>
  <c r="W2928" i="34"/>
  <c r="Y2928" i="34"/>
  <c r="AB2928" i="34"/>
  <c r="AC2928" i="34"/>
  <c r="P2929" i="34"/>
  <c r="W2929" i="34"/>
  <c r="Y2929" i="34"/>
  <c r="AB2929" i="34"/>
  <c r="AC2929" i="34"/>
  <c r="P2930" i="34"/>
  <c r="W2930" i="34"/>
  <c r="Y2930" i="34"/>
  <c r="AB2930" i="34"/>
  <c r="AC2930" i="34"/>
  <c r="P2931" i="34"/>
  <c r="W2931" i="34"/>
  <c r="Y2931" i="34"/>
  <c r="AB2931" i="34"/>
  <c r="AC2931" i="34"/>
  <c r="P2932" i="34"/>
  <c r="W2932" i="34"/>
  <c r="Y2932" i="34"/>
  <c r="AB2932" i="34"/>
  <c r="AC2932" i="34"/>
  <c r="P2933" i="34"/>
  <c r="W2933" i="34"/>
  <c r="Y2933" i="34"/>
  <c r="AB2933" i="34"/>
  <c r="AC2933" i="34"/>
  <c r="P2934" i="34"/>
  <c r="W2934" i="34"/>
  <c r="Y2934" i="34"/>
  <c r="AB2934" i="34"/>
  <c r="AC2934" i="34"/>
  <c r="P2935" i="34"/>
  <c r="W2935" i="34"/>
  <c r="Y2935" i="34"/>
  <c r="AB2935" i="34"/>
  <c r="AC2935" i="34"/>
  <c r="P2936" i="34"/>
  <c r="W2936" i="34"/>
  <c r="Y2936" i="34"/>
  <c r="AB2936" i="34"/>
  <c r="AC2936" i="34"/>
  <c r="P2937" i="34"/>
  <c r="W2937" i="34"/>
  <c r="Y2937" i="34"/>
  <c r="AB2937" i="34"/>
  <c r="AC2937" i="34"/>
  <c r="P2938" i="34"/>
  <c r="W2938" i="34"/>
  <c r="Y2938" i="34"/>
  <c r="AB2938" i="34"/>
  <c r="AC2938" i="34"/>
  <c r="P2939" i="34"/>
  <c r="W2939" i="34"/>
  <c r="Y2939" i="34"/>
  <c r="AB2939" i="34"/>
  <c r="AC2939" i="34"/>
  <c r="P2940" i="34"/>
  <c r="W2940" i="34"/>
  <c r="Y2940" i="34"/>
  <c r="AB2940" i="34"/>
  <c r="AC2940" i="34"/>
  <c r="P2941" i="34"/>
  <c r="W2941" i="34"/>
  <c r="Y2941" i="34"/>
  <c r="AB2941" i="34"/>
  <c r="AC2941" i="34"/>
  <c r="P2942" i="34"/>
  <c r="W2942" i="34"/>
  <c r="Y2942" i="34"/>
  <c r="AB2942" i="34"/>
  <c r="AC2942" i="34"/>
  <c r="P2943" i="34"/>
  <c r="W2943" i="34"/>
  <c r="Y2943" i="34"/>
  <c r="AB2943" i="34"/>
  <c r="AC2943" i="34"/>
  <c r="P2944" i="34"/>
  <c r="W2944" i="34"/>
  <c r="Y2944" i="34"/>
  <c r="AB2944" i="34"/>
  <c r="AC2944" i="34"/>
  <c r="P2945" i="34"/>
  <c r="W2945" i="34"/>
  <c r="Y2945" i="34"/>
  <c r="AB2945" i="34"/>
  <c r="AC2945" i="34"/>
  <c r="P2946" i="34"/>
  <c r="W2946" i="34"/>
  <c r="Y2946" i="34"/>
  <c r="AB2946" i="34"/>
  <c r="AC2946" i="34"/>
  <c r="P2947" i="34"/>
  <c r="W2947" i="34"/>
  <c r="Y2947" i="34"/>
  <c r="AB2947" i="34"/>
  <c r="AC2947" i="34"/>
  <c r="P2948" i="34"/>
  <c r="W2948" i="34"/>
  <c r="Y2948" i="34"/>
  <c r="AB2948" i="34"/>
  <c r="AC2948" i="34"/>
  <c r="P2949" i="34"/>
  <c r="W2949" i="34"/>
  <c r="Y2949" i="34"/>
  <c r="AB2949" i="34"/>
  <c r="AC2949" i="34"/>
  <c r="P2950" i="34"/>
  <c r="W2950" i="34"/>
  <c r="Y2950" i="34"/>
  <c r="AB2950" i="34"/>
  <c r="AC2950" i="34"/>
  <c r="P2951" i="34"/>
  <c r="W2951" i="34"/>
  <c r="Y2951" i="34"/>
  <c r="AB2951" i="34"/>
  <c r="AC2951" i="34"/>
  <c r="P2952" i="34"/>
  <c r="W2952" i="34"/>
  <c r="Y2952" i="34"/>
  <c r="AB2952" i="34"/>
  <c r="AC2952" i="34"/>
  <c r="P2953" i="34"/>
  <c r="W2953" i="34"/>
  <c r="Y2953" i="34"/>
  <c r="AB2953" i="34"/>
  <c r="AC2953" i="34"/>
  <c r="P2954" i="34"/>
  <c r="W2954" i="34"/>
  <c r="Y2954" i="34"/>
  <c r="AB2954" i="34"/>
  <c r="AC2954" i="34"/>
  <c r="P2955" i="34"/>
  <c r="W2955" i="34"/>
  <c r="Y2955" i="34"/>
  <c r="AB2955" i="34"/>
  <c r="AC2955" i="34"/>
  <c r="P2956" i="34"/>
  <c r="W2956" i="34"/>
  <c r="Y2956" i="34"/>
  <c r="AB2956" i="34"/>
  <c r="AC2956" i="34"/>
  <c r="P2957" i="34"/>
  <c r="W2957" i="34"/>
  <c r="Y2957" i="34"/>
  <c r="AB2957" i="34"/>
  <c r="AC2957" i="34"/>
  <c r="P2958" i="34"/>
  <c r="W2958" i="34"/>
  <c r="Y2958" i="34"/>
  <c r="AB2958" i="34"/>
  <c r="AC2958" i="34"/>
  <c r="P2959" i="34"/>
  <c r="W2959" i="34"/>
  <c r="Y2959" i="34"/>
  <c r="AB2959" i="34"/>
  <c r="AC2959" i="34"/>
  <c r="P2960" i="34"/>
  <c r="W2960" i="34"/>
  <c r="Y2960" i="34"/>
  <c r="AB2960" i="34"/>
  <c r="AC2960" i="34"/>
  <c r="P2961" i="34"/>
  <c r="W2961" i="34"/>
  <c r="Y2961" i="34"/>
  <c r="AB2961" i="34"/>
  <c r="AC2961" i="34"/>
  <c r="P2962" i="34"/>
  <c r="W2962" i="34"/>
  <c r="Y2962" i="34"/>
  <c r="AB2962" i="34"/>
  <c r="AC2962" i="34"/>
  <c r="P2963" i="34"/>
  <c r="T2963" i="34"/>
  <c r="U2963" i="34"/>
  <c r="V2963" i="34"/>
  <c r="W2963" i="34"/>
  <c r="Y2963" i="34"/>
  <c r="AB2963" i="34"/>
  <c r="AC2963" i="34"/>
  <c r="AD2963" i="34"/>
  <c r="P2964" i="34"/>
  <c r="T2964" i="34"/>
  <c r="U2964" i="34"/>
  <c r="V2964" i="34"/>
  <c r="W2964" i="34"/>
  <c r="Y2964" i="34"/>
  <c r="AB2964" i="34"/>
  <c r="AC2964" i="34"/>
  <c r="AD2964" i="34"/>
  <c r="P2965" i="34"/>
  <c r="T2965" i="34"/>
  <c r="U2965" i="34"/>
  <c r="V2965" i="34"/>
  <c r="W2965" i="34"/>
  <c r="Y2965" i="34"/>
  <c r="AB2965" i="34"/>
  <c r="AC2965" i="34"/>
  <c r="AD2965" i="34"/>
  <c r="P2966" i="34"/>
  <c r="T2966" i="34"/>
  <c r="U2966" i="34"/>
  <c r="V2966" i="34"/>
  <c r="W2966" i="34"/>
  <c r="Y2966" i="34"/>
  <c r="AB2966" i="34"/>
  <c r="AC2966" i="34"/>
  <c r="AD2966" i="34"/>
  <c r="P2967" i="34"/>
  <c r="T2967" i="34"/>
  <c r="U2967" i="34"/>
  <c r="V2967" i="34"/>
  <c r="W2967" i="34"/>
  <c r="Y2967" i="34"/>
  <c r="AB2967" i="34"/>
  <c r="AC2967" i="34"/>
  <c r="P2968" i="34"/>
  <c r="T2968" i="34"/>
  <c r="U2968" i="34"/>
  <c r="V2968" i="34"/>
  <c r="W2968" i="34"/>
  <c r="Y2968" i="34"/>
  <c r="AB2968" i="34"/>
  <c r="AC2968" i="34"/>
  <c r="P2969" i="34"/>
  <c r="T2969" i="34"/>
  <c r="U2969" i="34"/>
  <c r="V2969" i="34"/>
  <c r="W2969" i="34"/>
  <c r="Y2969" i="34"/>
  <c r="AB2969" i="34"/>
  <c r="AC2969" i="34"/>
  <c r="AD2969" i="34"/>
  <c r="P2970" i="34"/>
  <c r="T2970" i="34"/>
  <c r="U2970" i="34"/>
  <c r="V2970" i="34"/>
  <c r="W2970" i="34"/>
  <c r="Y2970" i="34"/>
  <c r="AB2970" i="34"/>
  <c r="AC2970" i="34"/>
  <c r="AD2970" i="34"/>
  <c r="P2971" i="34"/>
  <c r="T2971" i="34"/>
  <c r="U2971" i="34"/>
  <c r="V2971" i="34"/>
  <c r="W2971" i="34"/>
  <c r="Y2971" i="34"/>
  <c r="AB2971" i="34"/>
  <c r="AC2971" i="34"/>
  <c r="AD2971" i="34"/>
  <c r="P2972" i="34"/>
  <c r="T2972" i="34"/>
  <c r="U2972" i="34"/>
  <c r="V2972" i="34"/>
  <c r="W2972" i="34"/>
  <c r="Y2972" i="34"/>
  <c r="AB2972" i="34"/>
  <c r="AC2972" i="34"/>
  <c r="AD2972" i="34"/>
  <c r="P2973" i="34"/>
  <c r="T2973" i="34"/>
  <c r="U2973" i="34"/>
  <c r="V2973" i="34"/>
  <c r="W2973" i="34"/>
  <c r="Y2973" i="34"/>
  <c r="AB2973" i="34"/>
  <c r="AC2973" i="34"/>
  <c r="AD2973" i="34"/>
  <c r="P2974" i="34"/>
  <c r="T2974" i="34"/>
  <c r="U2974" i="34"/>
  <c r="V2974" i="34"/>
  <c r="W2974" i="34"/>
  <c r="Y2974" i="34"/>
  <c r="AB2974" i="34"/>
  <c r="AC2974" i="34"/>
  <c r="AD2974" i="34"/>
  <c r="P2975" i="34"/>
  <c r="T2975" i="34"/>
  <c r="U2975" i="34"/>
  <c r="V2975" i="34"/>
  <c r="W2975" i="34"/>
  <c r="Y2975" i="34"/>
  <c r="AB2975" i="34"/>
  <c r="AC2975" i="34"/>
  <c r="P2976" i="34"/>
  <c r="T2976" i="34"/>
  <c r="U2976" i="34"/>
  <c r="V2976" i="34"/>
  <c r="W2976" i="34"/>
  <c r="Y2976" i="34"/>
  <c r="AB2976" i="34"/>
  <c r="AC2976" i="34"/>
  <c r="P2977" i="34"/>
  <c r="T2977" i="34"/>
  <c r="U2977" i="34"/>
  <c r="V2977" i="34"/>
  <c r="W2977" i="34"/>
  <c r="Y2977" i="34"/>
  <c r="AB2977" i="34"/>
  <c r="AC2977" i="34"/>
  <c r="AD2977" i="34"/>
  <c r="P2978" i="34"/>
  <c r="T2978" i="34"/>
  <c r="U2978" i="34"/>
  <c r="V2978" i="34"/>
  <c r="W2978" i="34"/>
  <c r="Y2978" i="34"/>
  <c r="AB2978" i="34"/>
  <c r="AC2978" i="34"/>
  <c r="AD2978" i="34"/>
  <c r="P2979" i="34"/>
  <c r="T2979" i="34"/>
  <c r="U2979" i="34"/>
  <c r="V2979" i="34"/>
  <c r="W2979" i="34"/>
  <c r="Y2979" i="34"/>
  <c r="AB2979" i="34"/>
  <c r="AC2979" i="34"/>
  <c r="P2980" i="34"/>
  <c r="T2980" i="34"/>
  <c r="U2980" i="34"/>
  <c r="V2980" i="34"/>
  <c r="W2980" i="34"/>
  <c r="Y2980" i="34"/>
  <c r="AB2980" i="34"/>
  <c r="AC2980" i="34"/>
  <c r="P2981" i="34"/>
  <c r="T2981" i="34"/>
  <c r="U2981" i="34"/>
  <c r="V2981" i="34"/>
  <c r="W2981" i="34"/>
  <c r="Y2981" i="34"/>
  <c r="AB2981" i="34"/>
  <c r="AC2981" i="34"/>
  <c r="P2982" i="34"/>
  <c r="T2982" i="34"/>
  <c r="U2982" i="34"/>
  <c r="V2982" i="34"/>
  <c r="W2982" i="34"/>
  <c r="Y2982" i="34"/>
  <c r="AB2982" i="34"/>
  <c r="AC2982" i="34"/>
  <c r="P2983" i="34"/>
  <c r="T2983" i="34"/>
  <c r="U2983" i="34"/>
  <c r="V2983" i="34"/>
  <c r="W2983" i="34"/>
  <c r="Y2983" i="34"/>
  <c r="AB2983" i="34"/>
  <c r="AC2983" i="34"/>
  <c r="P2984" i="34"/>
  <c r="T2984" i="34"/>
  <c r="U2984" i="34"/>
  <c r="V2984" i="34"/>
  <c r="W2984" i="34"/>
  <c r="Y2984" i="34"/>
  <c r="AB2984" i="34"/>
  <c r="AC2984" i="34"/>
  <c r="P2985" i="34"/>
  <c r="T2985" i="34"/>
  <c r="U2985" i="34"/>
  <c r="V2985" i="34"/>
  <c r="W2985" i="34"/>
  <c r="Y2985" i="34"/>
  <c r="AB2985" i="34"/>
  <c r="AC2985" i="34"/>
  <c r="AD2985" i="34"/>
  <c r="P2986" i="34"/>
  <c r="T2986" i="34"/>
  <c r="U2986" i="34"/>
  <c r="V2986" i="34"/>
  <c r="W2986" i="34"/>
  <c r="Y2986" i="34"/>
  <c r="AB2986" i="34"/>
  <c r="AC2986" i="34"/>
  <c r="AD2986" i="34"/>
  <c r="P2987" i="34"/>
  <c r="T2987" i="34"/>
  <c r="U2987" i="34"/>
  <c r="V2987" i="34"/>
  <c r="W2987" i="34"/>
  <c r="Y2987" i="34"/>
  <c r="AB2987" i="34"/>
  <c r="AC2987" i="34"/>
  <c r="P2988" i="34"/>
  <c r="T2988" i="34"/>
  <c r="U2988" i="34"/>
  <c r="V2988" i="34"/>
  <c r="W2988" i="34"/>
  <c r="Y2988" i="34"/>
  <c r="AB2988" i="34"/>
  <c r="AC2988" i="34"/>
  <c r="P2989" i="34"/>
  <c r="T2989" i="34"/>
  <c r="U2989" i="34"/>
  <c r="V2989" i="34"/>
  <c r="W2989" i="34"/>
  <c r="Y2989" i="34"/>
  <c r="AB2989" i="34"/>
  <c r="AC2989" i="34"/>
  <c r="AD2989" i="34"/>
  <c r="P2990" i="34"/>
  <c r="T2990" i="34"/>
  <c r="U2990" i="34"/>
  <c r="V2990" i="34"/>
  <c r="W2990" i="34"/>
  <c r="Y2990" i="34"/>
  <c r="AB2990" i="34"/>
  <c r="AC2990" i="34"/>
  <c r="AD2990" i="34"/>
  <c r="P2991" i="34"/>
  <c r="T2991" i="34"/>
  <c r="U2991" i="34"/>
  <c r="V2991" i="34"/>
  <c r="W2991" i="34"/>
  <c r="Y2991" i="34"/>
  <c r="AB2991" i="34"/>
  <c r="AC2991" i="34"/>
  <c r="P2992" i="34"/>
  <c r="T2992" i="34"/>
  <c r="U2992" i="34"/>
  <c r="V2992" i="34"/>
  <c r="W2992" i="34"/>
  <c r="Y2992" i="34"/>
  <c r="AB2992" i="34"/>
  <c r="AC2992" i="34"/>
  <c r="P2993" i="34"/>
  <c r="T2993" i="34"/>
  <c r="U2993" i="34"/>
  <c r="V2993" i="34"/>
  <c r="W2993" i="34"/>
  <c r="Y2993" i="34"/>
  <c r="AB2993" i="34"/>
  <c r="AC2993" i="34"/>
  <c r="P2994" i="34"/>
  <c r="T2994" i="34"/>
  <c r="U2994" i="34"/>
  <c r="V2994" i="34"/>
  <c r="W2994" i="34"/>
  <c r="Y2994" i="34"/>
  <c r="AB2994" i="34"/>
  <c r="AC2994" i="34"/>
  <c r="P2995" i="34"/>
  <c r="T2995" i="34"/>
  <c r="U2995" i="34"/>
  <c r="V2995" i="34"/>
  <c r="W2995" i="34"/>
  <c r="Y2995" i="34"/>
  <c r="AB2995" i="34"/>
  <c r="AC2995" i="34"/>
  <c r="P2996" i="34"/>
  <c r="T2996" i="34"/>
  <c r="U2996" i="34"/>
  <c r="V2996" i="34"/>
  <c r="W2996" i="34"/>
  <c r="Y2996" i="34"/>
  <c r="AB2996" i="34"/>
  <c r="AC2996" i="34"/>
  <c r="P2997" i="34"/>
  <c r="T2997" i="34"/>
  <c r="U2997" i="34"/>
  <c r="V2997" i="34"/>
  <c r="W2997" i="34"/>
  <c r="Y2997" i="34"/>
  <c r="AB2997" i="34"/>
  <c r="AC2997" i="34"/>
  <c r="P2998" i="34"/>
  <c r="T2998" i="34"/>
  <c r="U2998" i="34"/>
  <c r="V2998" i="34"/>
  <c r="W2998" i="34"/>
  <c r="Y2998" i="34"/>
  <c r="AB2998" i="34"/>
  <c r="AC2998" i="34"/>
  <c r="P2999" i="34"/>
  <c r="T2999" i="34"/>
  <c r="U2999" i="34"/>
  <c r="V2999" i="34"/>
  <c r="W2999" i="34"/>
  <c r="Y2999" i="34"/>
  <c r="AB2999" i="34"/>
  <c r="AC2999" i="34"/>
  <c r="AD2999" i="34"/>
  <c r="P3000" i="34"/>
  <c r="T3000" i="34"/>
  <c r="U3000" i="34"/>
  <c r="V3000" i="34"/>
  <c r="W3000" i="34"/>
  <c r="Y3000" i="34"/>
  <c r="AB3000" i="34"/>
  <c r="AC3000" i="34"/>
  <c r="AD3000" i="34"/>
  <c r="P3001" i="34"/>
  <c r="T3001" i="34"/>
  <c r="U3001" i="34"/>
  <c r="V3001" i="34"/>
  <c r="W3001" i="34"/>
  <c r="Y3001" i="34"/>
  <c r="AB3001" i="34"/>
  <c r="AC3001" i="34"/>
  <c r="AD3001" i="34"/>
  <c r="P3002" i="34"/>
  <c r="T3002" i="34"/>
  <c r="U3002" i="34"/>
  <c r="V3002" i="34"/>
  <c r="W3002" i="34"/>
  <c r="Y3002" i="34"/>
  <c r="AB3002" i="34"/>
  <c r="AC3002" i="34"/>
  <c r="AD3002" i="34"/>
  <c r="P3003" i="34"/>
  <c r="T3003" i="34"/>
  <c r="U3003" i="34"/>
  <c r="V3003" i="34"/>
  <c r="W3003" i="34"/>
  <c r="Y3003" i="34"/>
  <c r="AB3003" i="34"/>
  <c r="AC3003" i="34"/>
  <c r="AD3003" i="34"/>
  <c r="P3004" i="34"/>
  <c r="T3004" i="34"/>
  <c r="U3004" i="34"/>
  <c r="V3004" i="34"/>
  <c r="W3004" i="34"/>
  <c r="Y3004" i="34"/>
  <c r="AB3004" i="34"/>
  <c r="AC3004" i="34"/>
  <c r="AD3004" i="34"/>
  <c r="P3005" i="34"/>
  <c r="T3005" i="34"/>
  <c r="U3005" i="34"/>
  <c r="V3005" i="34"/>
  <c r="W3005" i="34"/>
  <c r="Y3005" i="34"/>
  <c r="AB3005" i="34"/>
  <c r="AC3005" i="34"/>
  <c r="AD3005" i="34"/>
  <c r="P3006" i="34"/>
  <c r="W3006" i="34"/>
  <c r="Y3006" i="34"/>
  <c r="AB3006" i="34"/>
  <c r="AC3006" i="34"/>
  <c r="P3007" i="34"/>
  <c r="W3007" i="34"/>
  <c r="Y3007" i="34"/>
  <c r="AB3007" i="34"/>
  <c r="AC3007" i="34"/>
  <c r="P3008" i="34"/>
  <c r="W3008" i="34"/>
  <c r="Y3008" i="34"/>
  <c r="AB3008" i="34"/>
  <c r="AC3008" i="34"/>
  <c r="P3009" i="34"/>
  <c r="W3009" i="34"/>
  <c r="Y3009" i="34"/>
  <c r="AB3009" i="34"/>
  <c r="AC3009" i="34"/>
  <c r="P3010" i="34"/>
  <c r="T3010" i="34"/>
  <c r="U3010" i="34"/>
  <c r="V3010" i="34"/>
  <c r="W3010" i="34"/>
  <c r="Y3010" i="34"/>
  <c r="AB3010" i="34"/>
  <c r="AC3010" i="34"/>
  <c r="P3011" i="34"/>
  <c r="W3011" i="34"/>
  <c r="Y3011" i="34"/>
  <c r="AB3011" i="34"/>
  <c r="AC3011" i="34"/>
  <c r="P3012" i="34"/>
  <c r="W3012" i="34"/>
  <c r="Y3012" i="34"/>
  <c r="AB3012" i="34"/>
  <c r="AC3012" i="34"/>
  <c r="P3013" i="34"/>
  <c r="W3013" i="34"/>
  <c r="Y3013" i="34"/>
  <c r="AB3013" i="34"/>
  <c r="AC3013" i="34"/>
  <c r="P3014" i="34"/>
  <c r="W3014" i="34"/>
  <c r="Y3014" i="34"/>
  <c r="AB3014" i="34"/>
  <c r="AC3014" i="34"/>
  <c r="P3015" i="34"/>
  <c r="W3015" i="34"/>
  <c r="Y3015" i="34"/>
  <c r="AB3015" i="34"/>
  <c r="AC3015" i="34"/>
  <c r="P3016" i="34"/>
  <c r="W3016" i="34"/>
  <c r="Y3016" i="34"/>
  <c r="AB3016" i="34"/>
  <c r="AC3016" i="34"/>
  <c r="P3017" i="34"/>
  <c r="W3017" i="34"/>
  <c r="Y3017" i="34"/>
  <c r="AB3017" i="34"/>
  <c r="AC3017" i="34"/>
  <c r="P3018" i="34"/>
  <c r="W3018" i="34"/>
  <c r="Y3018" i="34"/>
  <c r="AB3018" i="34"/>
  <c r="AC3018" i="34"/>
  <c r="P3019" i="34"/>
  <c r="W3019" i="34"/>
  <c r="Y3019" i="34"/>
  <c r="AB3019" i="34"/>
  <c r="AC3019" i="34"/>
  <c r="P3020" i="34"/>
  <c r="T3020" i="34"/>
  <c r="U3020" i="34"/>
  <c r="V3020" i="34"/>
  <c r="W3020" i="34"/>
  <c r="Y3020" i="34"/>
  <c r="AB3020" i="34"/>
  <c r="AC3020" i="34"/>
  <c r="P3021" i="34"/>
  <c r="W3021" i="34"/>
  <c r="Y3021" i="34"/>
  <c r="AB3021" i="34"/>
  <c r="AC3021" i="34"/>
  <c r="P3022" i="34"/>
  <c r="W3022" i="34"/>
  <c r="Y3022" i="34"/>
  <c r="AB3022" i="34"/>
  <c r="AC3022" i="34"/>
  <c r="P3023" i="34"/>
  <c r="W3023" i="34"/>
  <c r="Y3023" i="34"/>
  <c r="AB3023" i="34"/>
  <c r="AC3023" i="34"/>
  <c r="P3024" i="34"/>
  <c r="W3024" i="34"/>
  <c r="Y3024" i="34"/>
  <c r="AB3024" i="34"/>
  <c r="AC3024" i="34"/>
  <c r="P3025" i="34"/>
  <c r="W3025" i="34"/>
  <c r="Y3025" i="34"/>
  <c r="AB3025" i="34"/>
  <c r="AC3025" i="34"/>
  <c r="P3026" i="34"/>
  <c r="W3026" i="34"/>
  <c r="Y3026" i="34"/>
  <c r="AB3026" i="34"/>
  <c r="AC3026" i="34"/>
  <c r="P3027" i="34"/>
  <c r="W3027" i="34"/>
  <c r="Y3027" i="34"/>
  <c r="AB3027" i="34"/>
  <c r="AC3027" i="34"/>
  <c r="P3028" i="34"/>
  <c r="W3028" i="34"/>
  <c r="Y3028" i="34"/>
  <c r="AB3028" i="34"/>
  <c r="AC3028" i="34"/>
  <c r="P3029" i="34"/>
  <c r="W3029" i="34"/>
  <c r="Y3029" i="34"/>
  <c r="AB3029" i="34"/>
  <c r="AC3029" i="34"/>
  <c r="P3030" i="34"/>
  <c r="W3030" i="34"/>
  <c r="Y3030" i="34"/>
  <c r="AB3030" i="34"/>
  <c r="AC3030" i="34"/>
  <c r="P3031" i="34"/>
  <c r="W3031" i="34"/>
  <c r="Y3031" i="34"/>
  <c r="AB3031" i="34"/>
  <c r="AC3031" i="34"/>
  <c r="P3032" i="34"/>
  <c r="W3032" i="34"/>
  <c r="Y3032" i="34"/>
  <c r="AB3032" i="34"/>
  <c r="AC3032" i="34"/>
  <c r="P3033" i="34"/>
  <c r="W3033" i="34"/>
  <c r="Y3033" i="34"/>
  <c r="AB3033" i="34"/>
  <c r="AC3033" i="34"/>
  <c r="P3034" i="34"/>
  <c r="W3034" i="34"/>
  <c r="Y3034" i="34"/>
  <c r="AB3034" i="34"/>
  <c r="AC3034" i="34"/>
  <c r="P3035" i="34"/>
  <c r="W3035" i="34"/>
  <c r="Y3035" i="34"/>
  <c r="AB3035" i="34"/>
  <c r="AC3035" i="34"/>
  <c r="P3036" i="34"/>
  <c r="W3036" i="34"/>
  <c r="Y3036" i="34"/>
  <c r="AB3036" i="34"/>
  <c r="AC3036" i="34"/>
  <c r="P3037" i="34"/>
  <c r="W3037" i="34"/>
  <c r="Y3037" i="34"/>
  <c r="AB3037" i="34"/>
  <c r="AC3037" i="34"/>
  <c r="P3038" i="34"/>
  <c r="W3038" i="34"/>
  <c r="Y3038" i="34"/>
  <c r="AB3038" i="34"/>
  <c r="AC3038" i="34"/>
  <c r="P3039" i="34"/>
  <c r="W3039" i="34"/>
  <c r="Y3039" i="34"/>
  <c r="AB3039" i="34"/>
  <c r="AC3039" i="34"/>
  <c r="P3040" i="34"/>
  <c r="W3040" i="34"/>
  <c r="Y3040" i="34"/>
  <c r="AB3040" i="34"/>
  <c r="AC3040" i="34"/>
  <c r="P3041" i="34"/>
  <c r="W3041" i="34"/>
  <c r="Y3041" i="34"/>
  <c r="AB3041" i="34"/>
  <c r="AC3041" i="34"/>
  <c r="P3042" i="34"/>
  <c r="W3042" i="34"/>
  <c r="Y3042" i="34"/>
  <c r="AB3042" i="34"/>
  <c r="AC3042" i="34"/>
  <c r="P3043" i="34"/>
  <c r="W3043" i="34"/>
  <c r="Y3043" i="34"/>
  <c r="AB3043" i="34"/>
  <c r="AC3043" i="34"/>
  <c r="P3044" i="34"/>
  <c r="W3044" i="34"/>
  <c r="Y3044" i="34"/>
  <c r="AB3044" i="34"/>
  <c r="AC3044" i="34"/>
  <c r="P3045" i="34"/>
  <c r="W3045" i="34"/>
  <c r="Y3045" i="34"/>
  <c r="AB3045" i="34"/>
  <c r="AC3045" i="34"/>
  <c r="P3046" i="34"/>
  <c r="W3046" i="34"/>
  <c r="Y3046" i="34"/>
  <c r="AB3046" i="34"/>
  <c r="AC3046" i="34"/>
  <c r="P3047" i="34"/>
  <c r="W3047" i="34"/>
  <c r="Y3047" i="34"/>
  <c r="AB3047" i="34"/>
  <c r="AC3047" i="34"/>
  <c r="P3048" i="34"/>
  <c r="W3048" i="34"/>
  <c r="Y3048" i="34"/>
  <c r="AB3048" i="34"/>
  <c r="AC3048" i="34"/>
  <c r="P3049" i="34"/>
  <c r="W3049" i="34"/>
  <c r="Y3049" i="34"/>
  <c r="AB3049" i="34"/>
  <c r="AC3049" i="34"/>
  <c r="P3050" i="34"/>
  <c r="W3050" i="34"/>
  <c r="Y3050" i="34"/>
  <c r="AB3050" i="34"/>
  <c r="AC3050" i="34"/>
  <c r="P3051" i="34"/>
  <c r="W3051" i="34"/>
  <c r="Y3051" i="34"/>
  <c r="AB3051" i="34"/>
  <c r="AC3051" i="34"/>
  <c r="P3052" i="34"/>
  <c r="W3052" i="34"/>
  <c r="Y3052" i="34"/>
  <c r="AB3052" i="34"/>
  <c r="AC3052" i="34"/>
  <c r="P3053" i="34"/>
  <c r="W3053" i="34"/>
  <c r="Y3053" i="34"/>
  <c r="AB3053" i="34"/>
  <c r="AC3053" i="34"/>
  <c r="P3054" i="34"/>
  <c r="W3054" i="34"/>
  <c r="Y3054" i="34"/>
  <c r="AB3054" i="34"/>
  <c r="AC3054" i="34"/>
  <c r="P3055" i="34"/>
  <c r="W3055" i="34"/>
  <c r="Y3055" i="34"/>
  <c r="AB3055" i="34"/>
  <c r="AC3055" i="34"/>
  <c r="P3056" i="34"/>
  <c r="W3056" i="34"/>
  <c r="Y3056" i="34"/>
  <c r="AB3056" i="34"/>
  <c r="AC3056" i="34"/>
  <c r="P3057" i="34"/>
  <c r="W3057" i="34"/>
  <c r="Y3057" i="34"/>
  <c r="AB3057" i="34"/>
  <c r="AC3057" i="34"/>
  <c r="P3058" i="34"/>
  <c r="W3058" i="34"/>
  <c r="Y3058" i="34"/>
  <c r="AB3058" i="34"/>
  <c r="AC3058" i="34"/>
  <c r="P3059" i="34"/>
  <c r="W3059" i="34"/>
  <c r="Y3059" i="34"/>
  <c r="AB3059" i="34"/>
  <c r="AC3059" i="34"/>
  <c r="P3060" i="34"/>
  <c r="W3060" i="34"/>
  <c r="Y3060" i="34"/>
  <c r="AB3060" i="34"/>
  <c r="AC3060" i="34"/>
  <c r="P3061" i="34"/>
  <c r="W3061" i="34"/>
  <c r="Y3061" i="34"/>
  <c r="AB3061" i="34"/>
  <c r="AC3061" i="34"/>
  <c r="P3062" i="34"/>
  <c r="W3062" i="34"/>
  <c r="Y3062" i="34"/>
  <c r="AB3062" i="34"/>
  <c r="AC3062" i="34"/>
  <c r="P3063" i="34"/>
  <c r="W3063" i="34"/>
  <c r="Y3063" i="34"/>
  <c r="AB3063" i="34"/>
  <c r="AC3063" i="34"/>
  <c r="P3064" i="34"/>
  <c r="W3064" i="34"/>
  <c r="Y3064" i="34"/>
  <c r="AB3064" i="34"/>
  <c r="AC3064" i="34"/>
  <c r="P3065" i="34"/>
  <c r="W3065" i="34"/>
  <c r="Y3065" i="34"/>
  <c r="AB3065" i="34"/>
  <c r="AC3065" i="34"/>
  <c r="P3066" i="34"/>
  <c r="W3066" i="34"/>
  <c r="Y3066" i="34"/>
  <c r="AB3066" i="34"/>
  <c r="AC3066" i="34"/>
  <c r="P3067" i="34"/>
  <c r="W3067" i="34"/>
  <c r="Y3067" i="34"/>
  <c r="AB3067" i="34"/>
  <c r="AC3067" i="34"/>
  <c r="P3068" i="34"/>
  <c r="W3068" i="34"/>
  <c r="Y3068" i="34"/>
  <c r="AB3068" i="34"/>
  <c r="AC3068" i="34"/>
  <c r="P3069" i="34"/>
  <c r="W3069" i="34"/>
  <c r="Y3069" i="34"/>
  <c r="AB3069" i="34"/>
  <c r="AC3069" i="34"/>
  <c r="P3070" i="34"/>
  <c r="W3070" i="34"/>
  <c r="Y3070" i="34"/>
  <c r="AB3070" i="34"/>
  <c r="AC3070" i="34"/>
  <c r="P3071" i="34"/>
  <c r="W3071" i="34"/>
  <c r="Y3071" i="34"/>
  <c r="AB3071" i="34"/>
  <c r="AC3071" i="34"/>
  <c r="P3072" i="34"/>
  <c r="W3072" i="34"/>
  <c r="Y3072" i="34"/>
  <c r="AB3072" i="34"/>
  <c r="AC3072" i="34"/>
  <c r="P3073" i="34"/>
  <c r="W3073" i="34"/>
  <c r="Y3073" i="34"/>
  <c r="AB3073" i="34"/>
  <c r="AC3073" i="34"/>
  <c r="P3074" i="34"/>
  <c r="W3074" i="34"/>
  <c r="Y3074" i="34"/>
  <c r="AB3074" i="34"/>
  <c r="AC3074" i="34"/>
  <c r="P3075" i="34"/>
  <c r="W3075" i="34"/>
  <c r="Y3075" i="34"/>
  <c r="AB3075" i="34"/>
  <c r="AC3075" i="34"/>
  <c r="P3076" i="34"/>
  <c r="T3076" i="34"/>
  <c r="U3076" i="34"/>
  <c r="V3076" i="34"/>
  <c r="W3076" i="34"/>
  <c r="Y3076" i="34"/>
  <c r="AB3076" i="34"/>
  <c r="AC3076" i="34"/>
  <c r="AD3076" i="34"/>
  <c r="P3077" i="34"/>
  <c r="W3077" i="34"/>
  <c r="Y3077" i="34"/>
  <c r="AB3077" i="34"/>
  <c r="AC3077" i="34"/>
  <c r="P3078" i="34"/>
  <c r="W3078" i="34"/>
  <c r="Y3078" i="34"/>
  <c r="AB3078" i="34"/>
  <c r="AC3078" i="34"/>
  <c r="P3079" i="34"/>
  <c r="W3079" i="34"/>
  <c r="Y3079" i="34"/>
  <c r="AB3079" i="34"/>
  <c r="AC3079" i="34"/>
  <c r="P3080" i="34"/>
  <c r="W3080" i="34"/>
  <c r="Y3080" i="34"/>
  <c r="AB3080" i="34"/>
  <c r="AC3080" i="34"/>
  <c r="P3081" i="34"/>
  <c r="W3081" i="34"/>
  <c r="Y3081" i="34"/>
  <c r="AB3081" i="34"/>
  <c r="AC3081" i="34"/>
  <c r="P3082" i="34"/>
  <c r="W3082" i="34"/>
  <c r="Y3082" i="34"/>
  <c r="AB3082" i="34"/>
  <c r="AC3082" i="34"/>
  <c r="P3083" i="34"/>
  <c r="W3083" i="34"/>
  <c r="Y3083" i="34"/>
  <c r="AB3083" i="34"/>
  <c r="AC3083" i="34"/>
  <c r="P3084" i="34"/>
  <c r="W3084" i="34"/>
  <c r="Y3084" i="34"/>
  <c r="AB3084" i="34"/>
  <c r="AC3084" i="34"/>
  <c r="P3085" i="34"/>
  <c r="W3085" i="34"/>
  <c r="Y3085" i="34"/>
  <c r="AB3085" i="34"/>
  <c r="AC3085" i="34"/>
  <c r="P3086" i="34"/>
  <c r="W3086" i="34"/>
  <c r="Y3086" i="34"/>
  <c r="AB3086" i="34"/>
  <c r="AC3086" i="34"/>
  <c r="P3087" i="34"/>
  <c r="T3087" i="34"/>
  <c r="U3087" i="34"/>
  <c r="V3087" i="34"/>
  <c r="W3087" i="34"/>
  <c r="Y3087" i="34"/>
  <c r="AB3087" i="34"/>
  <c r="AC3087" i="34"/>
  <c r="P3088" i="34"/>
  <c r="T3088" i="34"/>
  <c r="U3088" i="34"/>
  <c r="V3088" i="34"/>
  <c r="W3088" i="34"/>
  <c r="Y3088" i="34"/>
  <c r="AB3088" i="34"/>
  <c r="AC3088" i="34"/>
  <c r="AD3088" i="34"/>
  <c r="P3089" i="34"/>
  <c r="T3089" i="34"/>
  <c r="U3089" i="34"/>
  <c r="V3089" i="34"/>
  <c r="W3089" i="34"/>
  <c r="Y3089" i="34"/>
  <c r="AB3089" i="34"/>
  <c r="AC3089" i="34"/>
  <c r="AD3089" i="34"/>
  <c r="P3090" i="34"/>
  <c r="T3090" i="34"/>
  <c r="U3090" i="34"/>
  <c r="V3090" i="34"/>
  <c r="W3090" i="34"/>
  <c r="Y3090" i="34"/>
  <c r="AB3090" i="34"/>
  <c r="AC3090" i="34"/>
  <c r="AD3090" i="34"/>
  <c r="P3091" i="34"/>
  <c r="T3091" i="34"/>
  <c r="U3091" i="34"/>
  <c r="V3091" i="34"/>
  <c r="W3091" i="34"/>
  <c r="Y3091" i="34"/>
  <c r="AB3091" i="34"/>
  <c r="AC3091" i="34"/>
  <c r="AD3091" i="34"/>
  <c r="P3092" i="34"/>
  <c r="T3092" i="34"/>
  <c r="U3092" i="34"/>
  <c r="V3092" i="34"/>
  <c r="W3092" i="34"/>
  <c r="Y3092" i="34"/>
  <c r="AB3092" i="34"/>
  <c r="AC3092" i="34"/>
  <c r="AD3092" i="34"/>
  <c r="P3093" i="34"/>
  <c r="W3093" i="34"/>
  <c r="Y3093" i="34"/>
  <c r="AB3093" i="34"/>
  <c r="AC3093" i="34"/>
  <c r="AD3093" i="34"/>
  <c r="P3094" i="34"/>
  <c r="W3094" i="34"/>
  <c r="Y3094" i="34"/>
  <c r="AB3094" i="34"/>
  <c r="AC3094" i="34"/>
  <c r="AD3094" i="34"/>
  <c r="P3095" i="34"/>
  <c r="W3095" i="34"/>
  <c r="Y3095" i="34"/>
  <c r="AB3095" i="34"/>
  <c r="AC3095" i="34"/>
  <c r="AD3095" i="34"/>
  <c r="P3096" i="34"/>
  <c r="W3096" i="34"/>
  <c r="Y3096" i="34"/>
  <c r="AB3096" i="34"/>
  <c r="AC3096" i="34"/>
  <c r="AD3096" i="34"/>
  <c r="P3097" i="34"/>
  <c r="W3097" i="34"/>
  <c r="Y3097" i="34"/>
  <c r="AB3097" i="34"/>
  <c r="AC3097" i="34"/>
  <c r="AD3097" i="34"/>
  <c r="P3098" i="34"/>
  <c r="T3098" i="34"/>
  <c r="U3098" i="34"/>
  <c r="V3098" i="34"/>
  <c r="W3098" i="34"/>
  <c r="Y3098" i="34"/>
  <c r="AB3098" i="34"/>
  <c r="AC3098" i="34"/>
  <c r="AD3098" i="34"/>
  <c r="P3099" i="34"/>
  <c r="T3099" i="34"/>
  <c r="U3099" i="34"/>
  <c r="V3099" i="34"/>
  <c r="W3099" i="34"/>
  <c r="Y3099" i="34"/>
  <c r="AB3099" i="34"/>
  <c r="AC3099" i="34"/>
  <c r="AD3099" i="34"/>
  <c r="P3100" i="34"/>
  <c r="T3100" i="34"/>
  <c r="U3100" i="34"/>
  <c r="V3100" i="34"/>
  <c r="W3100" i="34"/>
  <c r="Y3100" i="34"/>
  <c r="AB3100" i="34"/>
  <c r="AC3100" i="34"/>
  <c r="AD3100" i="34"/>
  <c r="P3101" i="34"/>
  <c r="W3101" i="34"/>
  <c r="Y3101" i="34"/>
  <c r="AB3101" i="34"/>
  <c r="AC3101" i="34"/>
  <c r="AD3101" i="34"/>
  <c r="P3102" i="34"/>
  <c r="W3102" i="34"/>
  <c r="Y3102" i="34"/>
  <c r="AB3102" i="34"/>
  <c r="AC3102" i="34"/>
  <c r="AD3102" i="34"/>
  <c r="P3103" i="34"/>
  <c r="W3103" i="34"/>
  <c r="Y3103" i="34"/>
  <c r="AB3103" i="34"/>
  <c r="AC3103" i="34"/>
  <c r="AD3103" i="34"/>
  <c r="P3104" i="34"/>
  <c r="W3104" i="34"/>
  <c r="Y3104" i="34"/>
  <c r="AB3104" i="34"/>
  <c r="AC3104" i="34"/>
  <c r="AD3104" i="34"/>
  <c r="P3105" i="34"/>
  <c r="T3105" i="34"/>
  <c r="U3105" i="34"/>
  <c r="V3105" i="34"/>
  <c r="W3105" i="34"/>
  <c r="Y3105" i="34"/>
  <c r="AB3105" i="34"/>
  <c r="AC3105" i="34"/>
  <c r="AD3105" i="34"/>
  <c r="P3106" i="34"/>
  <c r="T3106" i="34"/>
  <c r="U3106" i="34"/>
  <c r="V3106" i="34"/>
  <c r="W3106" i="34"/>
  <c r="Y3106" i="34"/>
  <c r="AB3106" i="34"/>
  <c r="AC3106" i="34"/>
  <c r="AD3106" i="34"/>
  <c r="P3107" i="34"/>
  <c r="W3107" i="34"/>
  <c r="Y3107" i="34"/>
  <c r="AB3107" i="34"/>
  <c r="AC3107" i="34"/>
  <c r="AD3107" i="34"/>
  <c r="P3108" i="34"/>
  <c r="W3108" i="34"/>
  <c r="Y3108" i="34"/>
  <c r="AB3108" i="34"/>
  <c r="AC3108" i="34"/>
  <c r="AD3108" i="34"/>
  <c r="P3109" i="34"/>
  <c r="W3109" i="34"/>
  <c r="Y3109" i="34"/>
  <c r="AB3109" i="34"/>
  <c r="AC3109" i="34"/>
  <c r="AD3109" i="34"/>
  <c r="P3110" i="34"/>
  <c r="W3110" i="34"/>
  <c r="Y3110" i="34"/>
  <c r="AB3110" i="34"/>
  <c r="AC3110" i="34"/>
  <c r="AD3110" i="34"/>
  <c r="P3111" i="34"/>
  <c r="W3111" i="34"/>
  <c r="Y3111" i="34"/>
  <c r="AB3111" i="34"/>
  <c r="AC3111" i="34"/>
  <c r="AD3111" i="34"/>
  <c r="P3112" i="34"/>
  <c r="W3112" i="34"/>
  <c r="Y3112" i="34"/>
  <c r="AB3112" i="34"/>
  <c r="AC3112" i="34"/>
  <c r="AD3112" i="34"/>
  <c r="P3113" i="34"/>
  <c r="W3113" i="34"/>
  <c r="Y3113" i="34"/>
  <c r="AB3113" i="34"/>
  <c r="AC3113" i="34"/>
  <c r="AD3113" i="34"/>
  <c r="P3114" i="34"/>
  <c r="W3114" i="34"/>
  <c r="Y3114" i="34"/>
  <c r="AB3114" i="34"/>
  <c r="AC3114" i="34"/>
  <c r="AD3114" i="34"/>
  <c r="P3115" i="34"/>
  <c r="W3115" i="34"/>
  <c r="Y3115" i="34"/>
  <c r="AB3115" i="34"/>
  <c r="AC3115" i="34"/>
  <c r="AD3115" i="34"/>
  <c r="P3116" i="34"/>
  <c r="W3116" i="34"/>
  <c r="Y3116" i="34"/>
  <c r="AB3116" i="34"/>
  <c r="AC3116" i="34"/>
  <c r="AD3116" i="34"/>
  <c r="P3117" i="34"/>
  <c r="W3117" i="34"/>
  <c r="Y3117" i="34"/>
  <c r="AB3117" i="34"/>
  <c r="AC3117" i="34"/>
  <c r="AD3117" i="34"/>
  <c r="P3118" i="34"/>
  <c r="T3118" i="34"/>
  <c r="U3118" i="34"/>
  <c r="V3118" i="34"/>
  <c r="W3118" i="34"/>
  <c r="Y3118" i="34"/>
  <c r="AB3118" i="34"/>
  <c r="AC3118" i="34"/>
  <c r="AD3118" i="34"/>
  <c r="P3119" i="34"/>
  <c r="W3119" i="34"/>
  <c r="Y3119" i="34"/>
  <c r="AB3119" i="34"/>
  <c r="AC3119" i="34"/>
  <c r="AD3119" i="34"/>
  <c r="P3120" i="34"/>
  <c r="W3120" i="34"/>
  <c r="Y3120" i="34"/>
  <c r="AB3120" i="34"/>
  <c r="AC3120" i="34"/>
  <c r="AD3120" i="34"/>
  <c r="P3121" i="34"/>
  <c r="W3121" i="34"/>
  <c r="Y3121" i="34"/>
  <c r="AB3121" i="34"/>
  <c r="AC3121" i="34"/>
  <c r="AD3121" i="34"/>
  <c r="P3122" i="34"/>
  <c r="W3122" i="34"/>
  <c r="Y3122" i="34"/>
  <c r="AB3122" i="34"/>
  <c r="AC3122" i="34"/>
  <c r="AD3122" i="34"/>
  <c r="P3123" i="34"/>
  <c r="W3123" i="34"/>
  <c r="Y3123" i="34"/>
  <c r="AB3123" i="34"/>
  <c r="AC3123" i="34"/>
  <c r="AD3123" i="34"/>
  <c r="P3124" i="34"/>
  <c r="W3124" i="34"/>
  <c r="Y3124" i="34"/>
  <c r="AB3124" i="34"/>
  <c r="AC3124" i="34"/>
  <c r="AD3124" i="34"/>
  <c r="P3125" i="34"/>
  <c r="W3125" i="34"/>
  <c r="Y3125" i="34"/>
  <c r="AB3125" i="34"/>
  <c r="AC3125" i="34"/>
  <c r="AD3125" i="34"/>
  <c r="P3126" i="34"/>
  <c r="W3126" i="34"/>
  <c r="Y3126" i="34"/>
  <c r="AB3126" i="34"/>
  <c r="AC3126" i="34"/>
  <c r="AD3126" i="34"/>
  <c r="P3127" i="34"/>
  <c r="W3127" i="34"/>
  <c r="Y3127" i="34"/>
  <c r="AB3127" i="34"/>
  <c r="AC3127" i="34"/>
  <c r="AD3127" i="34"/>
  <c r="P3128" i="34"/>
  <c r="W3128" i="34"/>
  <c r="Y3128" i="34"/>
  <c r="AB3128" i="34"/>
  <c r="AC3128" i="34"/>
  <c r="AD3128" i="34"/>
  <c r="P3129" i="34"/>
  <c r="T3129" i="34"/>
  <c r="U3129" i="34"/>
  <c r="V3129" i="34"/>
  <c r="W3129" i="34"/>
  <c r="Y3129" i="34"/>
  <c r="AB3129" i="34"/>
  <c r="AC3129" i="34"/>
  <c r="AD3129" i="34"/>
  <c r="P3130" i="34"/>
  <c r="W3130" i="34"/>
  <c r="Y3130" i="34"/>
  <c r="AB3130" i="34"/>
  <c r="AC3130" i="34"/>
  <c r="AD3130" i="34"/>
  <c r="P3131" i="34"/>
  <c r="T3131" i="34"/>
  <c r="U3131" i="34"/>
  <c r="V3131" i="34"/>
  <c r="W3131" i="34"/>
  <c r="Y3131" i="34"/>
  <c r="AB3131" i="34"/>
  <c r="AC3131" i="34"/>
  <c r="AD3131" i="34"/>
  <c r="P3132" i="34"/>
  <c r="W3132" i="34"/>
  <c r="Y3132" i="34"/>
  <c r="AB3132" i="34"/>
  <c r="AC3132" i="34"/>
  <c r="AD3132" i="34"/>
  <c r="P3133" i="34"/>
  <c r="W3133" i="34"/>
  <c r="Y3133" i="34"/>
  <c r="AB3133" i="34"/>
  <c r="AC3133" i="34"/>
  <c r="AD3133" i="34"/>
  <c r="P3134" i="34"/>
  <c r="W3134" i="34"/>
  <c r="Y3134" i="34"/>
  <c r="AB3134" i="34"/>
  <c r="AC3134" i="34"/>
  <c r="AD3134" i="34"/>
  <c r="P3135" i="34"/>
  <c r="W3135" i="34"/>
  <c r="Y3135" i="34"/>
  <c r="AB3135" i="34"/>
  <c r="AC3135" i="34"/>
  <c r="AD3135" i="34"/>
  <c r="P3136" i="34"/>
  <c r="W3136" i="34"/>
  <c r="Y3136" i="34"/>
  <c r="AB3136" i="34"/>
  <c r="AC3136" i="34"/>
  <c r="AD3136" i="34"/>
  <c r="P3137" i="34"/>
  <c r="W3137" i="34"/>
  <c r="Y3137" i="34"/>
  <c r="AB3137" i="34"/>
  <c r="AC3137" i="34"/>
  <c r="AD3137" i="34"/>
  <c r="P3138" i="34"/>
  <c r="W3138" i="34"/>
  <c r="Y3138" i="34"/>
  <c r="AB3138" i="34"/>
  <c r="AC3138" i="34"/>
  <c r="AD3138" i="34"/>
  <c r="P3139" i="34"/>
  <c r="W3139" i="34"/>
  <c r="Y3139" i="34"/>
  <c r="AB3139" i="34"/>
  <c r="AC3139" i="34"/>
  <c r="AD3139" i="34"/>
  <c r="P3140" i="34"/>
  <c r="W3140" i="34"/>
  <c r="Y3140" i="34"/>
  <c r="AB3140" i="34"/>
  <c r="AC3140" i="34"/>
  <c r="AD3140" i="34"/>
  <c r="P3141" i="34"/>
  <c r="W3141" i="34"/>
  <c r="Y3141" i="34"/>
  <c r="AB3141" i="34"/>
  <c r="AC3141" i="34"/>
  <c r="AD3141" i="34"/>
  <c r="P3142" i="34"/>
  <c r="W3142" i="34"/>
  <c r="Y3142" i="34"/>
  <c r="AB3142" i="34"/>
  <c r="AC3142" i="34"/>
  <c r="AD3142" i="34"/>
  <c r="P3143" i="34"/>
  <c r="W3143" i="34"/>
  <c r="Y3143" i="34"/>
  <c r="AB3143" i="34"/>
  <c r="AC3143" i="34"/>
  <c r="AD3143" i="34"/>
  <c r="P3144" i="34"/>
  <c r="W3144" i="34"/>
  <c r="Y3144" i="34"/>
  <c r="AB3144" i="34"/>
  <c r="AC3144" i="34"/>
  <c r="AD3144" i="34"/>
  <c r="P3145" i="34"/>
  <c r="W3145" i="34"/>
  <c r="Y3145" i="34"/>
  <c r="AB3145" i="34"/>
  <c r="AC3145" i="34"/>
  <c r="AD3145" i="34"/>
  <c r="P3146" i="34"/>
  <c r="W3146" i="34"/>
  <c r="Y3146" i="34"/>
  <c r="AB3146" i="34"/>
  <c r="AC3146" i="34"/>
  <c r="AD3146" i="34"/>
  <c r="P3147" i="34"/>
  <c r="W3147" i="34"/>
  <c r="Y3147" i="34"/>
  <c r="AB3147" i="34"/>
  <c r="AC3147" i="34"/>
  <c r="AD3147" i="34"/>
  <c r="P3148" i="34"/>
  <c r="W3148" i="34"/>
  <c r="Y3148" i="34"/>
  <c r="AB3148" i="34"/>
  <c r="AC3148" i="34"/>
  <c r="AD3148" i="34"/>
  <c r="P3149" i="34"/>
  <c r="W3149" i="34"/>
  <c r="Y3149" i="34"/>
  <c r="AB3149" i="34"/>
  <c r="AC3149" i="34"/>
  <c r="AD3149" i="34"/>
  <c r="P3150" i="34"/>
  <c r="W3150" i="34"/>
  <c r="Y3150" i="34"/>
  <c r="AB3150" i="34"/>
  <c r="AC3150" i="34"/>
  <c r="AD3150" i="34"/>
  <c r="P3151" i="34"/>
  <c r="W3151" i="34"/>
  <c r="Y3151" i="34"/>
  <c r="AB3151" i="34"/>
  <c r="AC3151" i="34"/>
  <c r="AD3151" i="34"/>
  <c r="P3152" i="34"/>
  <c r="T3152" i="34"/>
  <c r="U3152" i="34"/>
  <c r="V3152" i="34"/>
  <c r="W3152" i="34"/>
  <c r="Y3152" i="34"/>
  <c r="AB3152" i="34"/>
  <c r="AC3152" i="34"/>
  <c r="AD3152" i="34"/>
  <c r="P3153" i="34"/>
  <c r="T3153" i="34"/>
  <c r="U3153" i="34"/>
  <c r="V3153" i="34"/>
  <c r="W3153" i="34"/>
  <c r="Y3153" i="34"/>
  <c r="AB3153" i="34"/>
  <c r="AC3153" i="34"/>
  <c r="AD3153" i="34"/>
  <c r="P3154" i="34"/>
  <c r="W3154" i="34"/>
  <c r="Y3154" i="34"/>
  <c r="AB3154" i="34"/>
  <c r="AC3154" i="34"/>
  <c r="AD3154" i="34"/>
  <c r="P3155" i="34"/>
  <c r="W3155" i="34"/>
  <c r="Y3155" i="34"/>
  <c r="AB3155" i="34"/>
  <c r="AC3155" i="34"/>
  <c r="AD3155" i="34"/>
  <c r="P3156" i="34"/>
  <c r="W3156" i="34"/>
  <c r="Y3156" i="34"/>
  <c r="AB3156" i="34"/>
  <c r="AC3156" i="34"/>
  <c r="AD3156" i="34"/>
  <c r="P3157" i="34"/>
  <c r="W3157" i="34"/>
  <c r="Y3157" i="34"/>
  <c r="AB3157" i="34"/>
  <c r="AC3157" i="34"/>
  <c r="AD3157" i="34"/>
  <c r="P3158" i="34"/>
  <c r="W3158" i="34"/>
  <c r="Y3158" i="34"/>
  <c r="AB3158" i="34"/>
  <c r="AC3158" i="34"/>
  <c r="AD3158" i="34"/>
  <c r="P3159" i="34"/>
  <c r="T3159" i="34"/>
  <c r="U3159" i="34"/>
  <c r="V3159" i="34"/>
  <c r="W3159" i="34"/>
  <c r="Y3159" i="34"/>
  <c r="AB3159" i="34"/>
  <c r="AC3159" i="34"/>
  <c r="AD3159" i="34"/>
  <c r="P3160" i="34"/>
  <c r="W3160" i="34"/>
  <c r="Y3160" i="34"/>
  <c r="AB3160" i="34"/>
  <c r="AC3160" i="34"/>
  <c r="AD3160" i="34"/>
  <c r="P3161" i="34"/>
  <c r="W3161" i="34"/>
  <c r="Y3161" i="34"/>
  <c r="AB3161" i="34"/>
  <c r="AC3161" i="34"/>
  <c r="AD3161" i="34"/>
  <c r="P3162" i="34"/>
  <c r="W3162" i="34"/>
  <c r="Y3162" i="34"/>
  <c r="AB3162" i="34"/>
  <c r="AC3162" i="34"/>
  <c r="AD3162" i="34"/>
  <c r="P3163" i="34"/>
  <c r="T3163" i="34"/>
  <c r="U3163" i="34"/>
  <c r="V3163" i="34"/>
  <c r="W3163" i="34"/>
  <c r="Y3163" i="34"/>
  <c r="AB3163" i="34"/>
  <c r="AC3163" i="34"/>
  <c r="AD3163" i="34"/>
  <c r="P3164" i="34"/>
  <c r="T3164" i="34"/>
  <c r="U3164" i="34"/>
  <c r="V3164" i="34"/>
  <c r="W3164" i="34"/>
  <c r="Y3164" i="34"/>
  <c r="AB3164" i="34"/>
  <c r="AC3164" i="34"/>
  <c r="AD3164" i="34"/>
  <c r="P3165" i="34"/>
  <c r="T3165" i="34"/>
  <c r="U3165" i="34"/>
  <c r="V3165" i="34"/>
  <c r="W3165" i="34"/>
  <c r="Y3165" i="34"/>
  <c r="AB3165" i="34"/>
  <c r="AC3165" i="34"/>
  <c r="AD3165" i="34"/>
  <c r="P3166" i="34"/>
  <c r="T3166" i="34"/>
  <c r="U3166" i="34"/>
  <c r="V3166" i="34"/>
  <c r="W3166" i="34"/>
  <c r="Y3166" i="34"/>
  <c r="AB3166" i="34"/>
  <c r="AC3166" i="34"/>
  <c r="AD3166" i="34"/>
  <c r="P3167" i="34"/>
  <c r="W3167" i="34"/>
  <c r="Y3167" i="34"/>
  <c r="AB3167" i="34"/>
  <c r="AC3167" i="34"/>
  <c r="AD3167" i="34"/>
  <c r="P3168" i="34"/>
  <c r="W3168" i="34"/>
  <c r="Y3168" i="34"/>
  <c r="AB3168" i="34"/>
  <c r="AC3168" i="34"/>
  <c r="AD3168" i="34"/>
  <c r="P3169" i="34"/>
  <c r="W3169" i="34"/>
  <c r="Y3169" i="34"/>
  <c r="AB3169" i="34"/>
  <c r="AC3169" i="34"/>
  <c r="AD3169" i="34"/>
  <c r="P3170" i="34"/>
  <c r="W3170" i="34"/>
  <c r="Y3170" i="34"/>
  <c r="AB3170" i="34"/>
  <c r="AC3170" i="34"/>
  <c r="AD3170" i="34"/>
  <c r="P3171" i="34"/>
  <c r="W3171" i="34"/>
  <c r="Y3171" i="34"/>
  <c r="AB3171" i="34"/>
  <c r="AC3171" i="34"/>
  <c r="AD3171" i="34"/>
  <c r="P3172" i="34"/>
  <c r="W3172" i="34"/>
  <c r="Y3172" i="34"/>
  <c r="AB3172" i="34"/>
  <c r="AC3172" i="34"/>
  <c r="AD3172" i="34"/>
  <c r="P3173" i="34"/>
  <c r="W3173" i="34"/>
  <c r="Y3173" i="34"/>
  <c r="AB3173" i="34"/>
  <c r="AC3173" i="34"/>
  <c r="AD3173" i="34"/>
  <c r="P3174" i="34"/>
  <c r="W3174" i="34"/>
  <c r="Y3174" i="34"/>
  <c r="AB3174" i="34"/>
  <c r="AC3174" i="34"/>
  <c r="AD3174" i="34"/>
  <c r="P3175" i="34"/>
  <c r="W3175" i="34"/>
  <c r="Y3175" i="34"/>
  <c r="AB3175" i="34"/>
  <c r="AC3175" i="34"/>
  <c r="AD3175" i="34"/>
  <c r="P3176" i="34"/>
  <c r="W3176" i="34"/>
  <c r="Y3176" i="34"/>
  <c r="AB3176" i="34"/>
  <c r="AC3176" i="34"/>
  <c r="AD3176" i="34"/>
  <c r="P3177" i="34"/>
  <c r="W3177" i="34"/>
  <c r="Y3177" i="34"/>
  <c r="AB3177" i="34"/>
  <c r="AC3177" i="34"/>
  <c r="AD3177" i="34"/>
  <c r="P3180" i="34"/>
  <c r="W3180" i="34"/>
  <c r="Y3180" i="34"/>
  <c r="AB3180" i="34"/>
  <c r="AC3180" i="34"/>
  <c r="AD3180" i="34"/>
  <c r="P3181" i="34"/>
  <c r="W3181" i="34"/>
  <c r="Y3181" i="34"/>
  <c r="AB3181" i="34"/>
  <c r="AC3181" i="34"/>
  <c r="AD3181" i="34"/>
  <c r="P3182" i="34"/>
  <c r="W3182" i="34"/>
  <c r="Y3182" i="34"/>
  <c r="AB3182" i="34"/>
  <c r="AC3182" i="34"/>
  <c r="AD3182" i="34"/>
  <c r="P3183" i="34"/>
  <c r="W3183" i="34"/>
  <c r="Y3183" i="34"/>
  <c r="AB3183" i="34"/>
  <c r="AC3183" i="34"/>
  <c r="AD3183" i="34"/>
  <c r="P3184" i="34"/>
  <c r="W3184" i="34"/>
  <c r="Y3184" i="34"/>
  <c r="AB3184" i="34"/>
  <c r="AC3184" i="34"/>
  <c r="AD3184" i="34"/>
  <c r="P3185" i="34"/>
  <c r="W3185" i="34"/>
  <c r="Y3185" i="34"/>
  <c r="AB3185" i="34"/>
  <c r="AC3185" i="34"/>
  <c r="AD3185" i="34"/>
  <c r="P3186" i="34"/>
  <c r="W3186" i="34"/>
  <c r="Y3186" i="34"/>
  <c r="AB3186" i="34"/>
  <c r="AC3186" i="34"/>
  <c r="AD3186" i="34"/>
  <c r="P3187" i="34"/>
  <c r="W3187" i="34"/>
  <c r="Y3187" i="34"/>
  <c r="AB3187" i="34"/>
  <c r="AC3187" i="34"/>
  <c r="AD3187" i="34"/>
  <c r="P3188" i="34"/>
  <c r="W3188" i="34"/>
  <c r="Y3188" i="34"/>
  <c r="AB3188" i="34"/>
  <c r="AC3188" i="34"/>
  <c r="AD3188" i="34"/>
  <c r="P3189" i="34"/>
  <c r="W3189" i="34"/>
  <c r="Y3189" i="34"/>
  <c r="AB3189" i="34"/>
  <c r="AC3189" i="34"/>
  <c r="AD3189" i="34"/>
  <c r="P3190" i="34"/>
  <c r="W3190" i="34"/>
  <c r="Y3190" i="34"/>
  <c r="AB3190" i="34"/>
  <c r="AC3190" i="34"/>
  <c r="AD3190" i="34"/>
  <c r="P3191" i="34"/>
  <c r="W3191" i="34"/>
  <c r="Y3191" i="34"/>
  <c r="AB3191" i="34"/>
  <c r="AC3191" i="34"/>
  <c r="AD3191" i="34"/>
  <c r="P3192" i="34"/>
  <c r="W3192" i="34"/>
  <c r="Y3192" i="34"/>
  <c r="AB3192" i="34"/>
  <c r="AC3192" i="34"/>
  <c r="AD3192" i="34"/>
  <c r="P3193" i="34"/>
  <c r="W3193" i="34"/>
  <c r="Y3193" i="34"/>
  <c r="AB3193" i="34"/>
  <c r="AC3193" i="34"/>
  <c r="AD3193" i="34"/>
  <c r="P3194" i="34"/>
  <c r="W3194" i="34"/>
  <c r="Y3194" i="34"/>
  <c r="AB3194" i="34"/>
  <c r="AC3194" i="34"/>
  <c r="AD3194" i="34"/>
  <c r="P3195" i="34"/>
  <c r="W3195" i="34"/>
  <c r="Y3195" i="34"/>
  <c r="AB3195" i="34"/>
  <c r="AC3195" i="34"/>
  <c r="AD3195" i="34"/>
  <c r="P3196" i="34"/>
  <c r="W3196" i="34"/>
  <c r="Y3196" i="34"/>
  <c r="AB3196" i="34"/>
  <c r="AC3196" i="34"/>
  <c r="AD3196" i="34"/>
  <c r="P3197" i="34"/>
  <c r="W3197" i="34"/>
  <c r="Y3197" i="34"/>
  <c r="AB3197" i="34"/>
  <c r="AC3197" i="34"/>
  <c r="AD3197" i="34"/>
  <c r="P3198" i="34"/>
  <c r="W3198" i="34"/>
  <c r="Y3198" i="34"/>
  <c r="AB3198" i="34"/>
  <c r="AC3198" i="34"/>
  <c r="AD3198" i="34"/>
  <c r="P3199" i="34"/>
  <c r="W3199" i="34"/>
  <c r="Y3199" i="34"/>
  <c r="AB3199" i="34"/>
  <c r="AC3199" i="34"/>
  <c r="AD3199" i="34"/>
  <c r="P3200" i="34"/>
  <c r="T3200" i="34"/>
  <c r="U3200" i="34"/>
  <c r="V3200" i="34"/>
  <c r="W3200" i="34"/>
  <c r="Y3200" i="34"/>
  <c r="AB3200" i="34"/>
  <c r="AC3200" i="34"/>
  <c r="AD3200" i="34"/>
  <c r="P3201" i="34"/>
  <c r="T3201" i="34"/>
  <c r="U3201" i="34"/>
  <c r="V3201" i="34"/>
  <c r="W3201" i="34"/>
  <c r="Y3201" i="34"/>
  <c r="AB3201" i="34"/>
  <c r="AC3201" i="34"/>
  <c r="AD3201" i="34"/>
  <c r="P3202" i="34"/>
  <c r="W3202" i="34"/>
  <c r="Y3202" i="34"/>
  <c r="AB3202" i="34"/>
  <c r="AC3202" i="34"/>
  <c r="AD3202" i="34"/>
  <c r="P3203" i="34"/>
  <c r="W3203" i="34"/>
  <c r="Y3203" i="34"/>
  <c r="AB3203" i="34"/>
  <c r="AC3203" i="34"/>
  <c r="AD3203" i="34"/>
  <c r="P3204" i="34"/>
  <c r="W3204" i="34"/>
  <c r="Y3204" i="34"/>
  <c r="AB3204" i="34"/>
  <c r="AC3204" i="34"/>
  <c r="AD3204" i="34"/>
  <c r="P3205" i="34"/>
  <c r="W3205" i="34"/>
  <c r="Y3205" i="34"/>
  <c r="AB3205" i="34"/>
  <c r="AC3205" i="34"/>
  <c r="AD3205" i="34"/>
  <c r="P3206" i="34"/>
  <c r="W3206" i="34"/>
  <c r="Y3206" i="34"/>
  <c r="AB3206" i="34"/>
  <c r="AC3206" i="34"/>
  <c r="AD3206" i="34"/>
  <c r="P3207" i="34"/>
  <c r="W3207" i="34"/>
  <c r="Y3207" i="34"/>
  <c r="AB3207" i="34"/>
  <c r="AC3207" i="34"/>
  <c r="AD3207" i="34"/>
  <c r="P3208" i="34"/>
  <c r="W3208" i="34"/>
  <c r="Y3208" i="34"/>
  <c r="AB3208" i="34"/>
  <c r="AC3208" i="34"/>
  <c r="AD3208" i="34"/>
  <c r="P3209" i="34"/>
  <c r="T3209" i="34"/>
  <c r="U3209" i="34"/>
  <c r="V3209" i="34"/>
  <c r="W3209" i="34"/>
  <c r="Y3209" i="34"/>
  <c r="AB3209" i="34"/>
  <c r="AC3209" i="34"/>
  <c r="AD3209" i="34"/>
  <c r="P3210" i="34"/>
  <c r="W3210" i="34"/>
  <c r="Y3210" i="34"/>
  <c r="AB3210" i="34"/>
  <c r="AC3210" i="34"/>
  <c r="AD3210" i="34"/>
  <c r="P3211" i="34"/>
  <c r="W3211" i="34"/>
  <c r="Y3211" i="34"/>
  <c r="AB3211" i="34"/>
  <c r="AC3211" i="34"/>
  <c r="AD3211" i="34"/>
  <c r="P3212" i="34"/>
  <c r="W3212" i="34"/>
  <c r="Y3212" i="34"/>
  <c r="AB3212" i="34"/>
  <c r="AC3212" i="34"/>
  <c r="AD3212" i="34"/>
  <c r="P3213" i="34"/>
  <c r="W3213" i="34"/>
  <c r="Y3213" i="34"/>
  <c r="AB3213" i="34"/>
  <c r="AC3213" i="34"/>
  <c r="AD3213" i="34"/>
  <c r="P3214" i="34"/>
  <c r="W3214" i="34"/>
  <c r="Y3214" i="34"/>
  <c r="AB3214" i="34"/>
  <c r="AC3214" i="34"/>
  <c r="AD3214" i="34"/>
  <c r="P3215" i="34"/>
  <c r="W3215" i="34"/>
  <c r="Y3215" i="34"/>
  <c r="AB3215" i="34"/>
  <c r="AC3215" i="34"/>
  <c r="AD3215" i="34"/>
  <c r="P3216" i="34"/>
  <c r="W3216" i="34"/>
  <c r="Y3216" i="34"/>
  <c r="AB3216" i="34"/>
  <c r="AC3216" i="34"/>
  <c r="AD3216" i="34"/>
  <c r="P3217" i="34"/>
  <c r="W3217" i="34"/>
  <c r="Y3217" i="34"/>
  <c r="AB3217" i="34"/>
  <c r="AC3217" i="34"/>
  <c r="AD3217" i="34"/>
  <c r="P3218" i="34"/>
  <c r="W3218" i="34"/>
  <c r="Y3218" i="34"/>
  <c r="AB3218" i="34"/>
  <c r="AC3218" i="34"/>
  <c r="AD3218" i="34"/>
  <c r="P3219" i="34"/>
  <c r="W3219" i="34"/>
  <c r="Y3219" i="34"/>
  <c r="AB3219" i="34"/>
  <c r="AC3219" i="34"/>
  <c r="AD3219" i="34"/>
  <c r="P3220" i="34"/>
  <c r="W3220" i="34"/>
  <c r="Y3220" i="34"/>
  <c r="AB3220" i="34"/>
  <c r="AC3220" i="34"/>
  <c r="AD3220" i="34"/>
  <c r="P3221" i="34"/>
  <c r="W3221" i="34"/>
  <c r="Y3221" i="34"/>
  <c r="AB3221" i="34"/>
  <c r="AC3221" i="34"/>
  <c r="AD3221" i="34"/>
  <c r="P3222" i="34"/>
  <c r="W3222" i="34"/>
  <c r="Y3222" i="34"/>
  <c r="AB3222" i="34"/>
  <c r="AC3222" i="34"/>
  <c r="AD3222" i="34"/>
  <c r="P3223" i="34"/>
  <c r="W3223" i="34"/>
  <c r="Y3223" i="34"/>
  <c r="AB3223" i="34"/>
  <c r="AC3223" i="34"/>
  <c r="AD3223" i="34"/>
  <c r="P3224" i="34"/>
  <c r="W3224" i="34"/>
  <c r="Y3224" i="34"/>
  <c r="AB3224" i="34"/>
  <c r="AC3224" i="34"/>
  <c r="AD3224" i="34"/>
  <c r="P3225" i="34"/>
  <c r="W3225" i="34"/>
  <c r="Y3225" i="34"/>
  <c r="AB3225" i="34"/>
  <c r="AC3225" i="34"/>
  <c r="AD3225" i="34"/>
  <c r="P3226" i="34"/>
  <c r="W3226" i="34"/>
  <c r="Y3226" i="34"/>
  <c r="AB3226" i="34"/>
  <c r="AC3226" i="34"/>
  <c r="AD3226" i="34"/>
  <c r="P3227" i="34"/>
  <c r="W3227" i="34"/>
  <c r="Y3227" i="34"/>
  <c r="AB3227" i="34"/>
  <c r="AC3227" i="34"/>
  <c r="AD3227" i="34"/>
  <c r="P3228" i="34"/>
  <c r="W3228" i="34"/>
  <c r="Y3228" i="34"/>
  <c r="AB3228" i="34"/>
  <c r="AC3228" i="34"/>
  <c r="AD3228" i="34"/>
  <c r="P3229" i="34"/>
  <c r="W3229" i="34"/>
  <c r="Y3229" i="34"/>
  <c r="AB3229" i="34"/>
  <c r="AC3229" i="34"/>
  <c r="AD3229" i="34"/>
  <c r="P3230" i="34"/>
  <c r="W3230" i="34"/>
  <c r="Y3230" i="34"/>
  <c r="AB3230" i="34"/>
  <c r="AC3230" i="34"/>
  <c r="AD3230" i="34"/>
  <c r="P3231" i="34"/>
  <c r="W3231" i="34"/>
  <c r="Y3231" i="34"/>
  <c r="AB3231" i="34"/>
  <c r="AC3231" i="34"/>
  <c r="AD3231" i="34"/>
  <c r="P3232" i="34"/>
  <c r="W3232" i="34"/>
  <c r="Y3232" i="34"/>
  <c r="AB3232" i="34"/>
  <c r="AC3232" i="34"/>
  <c r="AD3232" i="34"/>
  <c r="P3233" i="34"/>
  <c r="W3233" i="34"/>
  <c r="Y3233" i="34"/>
  <c r="AB3233" i="34"/>
  <c r="AC3233" i="34"/>
  <c r="AD3233" i="34"/>
  <c r="P3234" i="34"/>
  <c r="W3234" i="34"/>
  <c r="Y3234" i="34"/>
  <c r="AB3234" i="34"/>
  <c r="AC3234" i="34"/>
  <c r="AD3234" i="34"/>
  <c r="P3235" i="34"/>
  <c r="W3235" i="34"/>
  <c r="Y3235" i="34"/>
  <c r="AB3235" i="34"/>
  <c r="AC3235" i="34"/>
  <c r="AD3235" i="34"/>
  <c r="P3236" i="34"/>
  <c r="W3236" i="34"/>
  <c r="Y3236" i="34"/>
  <c r="AB3236" i="34"/>
  <c r="AC3236" i="34"/>
  <c r="AD3236" i="34"/>
  <c r="P3237" i="34"/>
  <c r="W3237" i="34"/>
  <c r="Y3237" i="34"/>
  <c r="AB3237" i="34"/>
  <c r="AC3237" i="34"/>
  <c r="AD3237" i="34"/>
  <c r="P3238" i="34"/>
  <c r="T3238" i="34"/>
  <c r="U3238" i="34"/>
  <c r="V3238" i="34"/>
  <c r="W3238" i="34"/>
  <c r="Y3238" i="34"/>
  <c r="AB3238" i="34"/>
  <c r="AC3238" i="34"/>
  <c r="AD3238" i="34"/>
  <c r="P3239" i="34"/>
  <c r="T3239" i="34"/>
  <c r="U3239" i="34"/>
  <c r="V3239" i="34"/>
  <c r="W3239" i="34"/>
  <c r="Y3239" i="34"/>
  <c r="AB3239" i="34"/>
  <c r="AC3239" i="34"/>
  <c r="AD3239" i="34"/>
  <c r="P3240" i="34"/>
  <c r="T3240" i="34"/>
  <c r="U3240" i="34"/>
  <c r="V3240" i="34"/>
  <c r="W3240" i="34"/>
  <c r="Y3240" i="34"/>
  <c r="AB3240" i="34"/>
  <c r="AC3240" i="34"/>
  <c r="AD3240" i="34"/>
  <c r="P3241" i="34"/>
  <c r="T3241" i="34"/>
  <c r="U3241" i="34"/>
  <c r="V3241" i="34"/>
  <c r="W3241" i="34"/>
  <c r="Y3241" i="34"/>
  <c r="AB3241" i="34"/>
  <c r="AC3241" i="34"/>
  <c r="AD3241" i="34"/>
  <c r="P3242" i="34"/>
  <c r="T3242" i="34"/>
  <c r="U3242" i="34"/>
  <c r="V3242" i="34"/>
  <c r="W3242" i="34"/>
  <c r="Y3242" i="34"/>
  <c r="AB3242" i="34"/>
  <c r="AC3242" i="34"/>
  <c r="AD3242" i="34"/>
  <c r="P3243" i="34"/>
  <c r="T3243" i="34"/>
  <c r="U3243" i="34"/>
  <c r="V3243" i="34"/>
  <c r="W3243" i="34"/>
  <c r="Y3243" i="34"/>
  <c r="AB3243" i="34"/>
  <c r="AC3243" i="34"/>
  <c r="AD3243" i="34"/>
  <c r="P3244" i="34"/>
  <c r="T3244" i="34"/>
  <c r="U3244" i="34"/>
  <c r="V3244" i="34"/>
  <c r="W3244" i="34"/>
  <c r="Y3244" i="34"/>
  <c r="AB3244" i="34"/>
  <c r="AC3244" i="34"/>
  <c r="AD3244" i="34"/>
  <c r="P3245" i="34"/>
  <c r="W3245" i="34"/>
  <c r="Y3245" i="34"/>
  <c r="AB3245" i="34"/>
  <c r="AC3245" i="34"/>
  <c r="AD3245" i="34"/>
  <c r="P3246" i="34"/>
  <c r="W3246" i="34"/>
  <c r="Y3246" i="34"/>
  <c r="AB3246" i="34"/>
  <c r="AC3246" i="34"/>
  <c r="AD3246" i="34"/>
  <c r="P3247" i="34"/>
  <c r="W3247" i="34"/>
  <c r="Y3247" i="34"/>
  <c r="AB3247" i="34"/>
  <c r="AC3247" i="34"/>
  <c r="AD3247" i="34"/>
  <c r="P3248" i="34"/>
  <c r="W3248" i="34"/>
  <c r="Y3248" i="34"/>
  <c r="AB3248" i="34"/>
  <c r="AC3248" i="34"/>
  <c r="AD3248" i="34"/>
  <c r="P3249" i="34"/>
  <c r="W3249" i="34"/>
  <c r="Y3249" i="34"/>
  <c r="AB3249" i="34"/>
  <c r="AC3249" i="34"/>
  <c r="AD3249" i="34"/>
  <c r="P3250" i="34"/>
  <c r="W3250" i="34"/>
  <c r="Y3250" i="34"/>
  <c r="AB3250" i="34"/>
  <c r="AC3250" i="34"/>
  <c r="AD3250" i="34"/>
  <c r="P3251" i="34"/>
  <c r="W3251" i="34"/>
  <c r="Y3251" i="34"/>
  <c r="AB3251" i="34"/>
  <c r="AC3251" i="34"/>
  <c r="AD3251" i="34"/>
  <c r="P3252" i="34"/>
  <c r="W3252" i="34"/>
  <c r="Y3252" i="34"/>
  <c r="AB3252" i="34"/>
  <c r="AC3252" i="34"/>
  <c r="AD3252" i="34"/>
  <c r="P3253" i="34"/>
  <c r="T3253" i="34"/>
  <c r="U3253" i="34"/>
  <c r="V3253" i="34"/>
  <c r="W3253" i="34"/>
  <c r="Y3253" i="34"/>
  <c r="AB3253" i="34"/>
  <c r="AC3253" i="34"/>
  <c r="AD3253" i="34"/>
  <c r="P3254" i="34"/>
  <c r="W3254" i="34"/>
  <c r="Y3254" i="34"/>
  <c r="AB3254" i="34"/>
  <c r="AC3254" i="34"/>
  <c r="AD3254" i="34"/>
  <c r="P3255" i="34"/>
  <c r="T3255" i="34"/>
  <c r="U3255" i="34"/>
  <c r="V3255" i="34"/>
  <c r="W3255" i="34"/>
  <c r="Y3255" i="34"/>
  <c r="AB3255" i="34"/>
  <c r="AC3255" i="34"/>
  <c r="AD3255" i="34"/>
  <c r="P3256" i="34"/>
  <c r="W3256" i="34"/>
  <c r="Y3256" i="34"/>
  <c r="AB3256" i="34"/>
  <c r="AC3256" i="34"/>
  <c r="AD3256" i="34"/>
  <c r="P3257" i="34"/>
  <c r="W3257" i="34"/>
  <c r="Y3257" i="34"/>
  <c r="AB3257" i="34"/>
  <c r="AC3257" i="34"/>
  <c r="AD3257" i="34"/>
  <c r="P3258" i="34"/>
  <c r="W3258" i="34"/>
  <c r="Y3258" i="34"/>
  <c r="AB3258" i="34"/>
  <c r="AC3258" i="34"/>
  <c r="AD3258" i="34"/>
  <c r="P3259" i="34"/>
  <c r="W3259" i="34"/>
  <c r="Y3259" i="34"/>
  <c r="AB3259" i="34"/>
  <c r="AC3259" i="34"/>
  <c r="AD3259" i="34"/>
  <c r="P3260" i="34"/>
  <c r="W3260" i="34"/>
  <c r="Y3260" i="34"/>
  <c r="AB3260" i="34"/>
  <c r="AC3260" i="34"/>
  <c r="AD3260" i="34"/>
  <c r="P3261" i="34"/>
  <c r="W3261" i="34"/>
  <c r="Y3261" i="34"/>
  <c r="AB3261" i="34"/>
  <c r="AC3261" i="34"/>
  <c r="AD3261" i="34"/>
  <c r="P3262" i="34"/>
  <c r="W3262" i="34"/>
  <c r="Y3262" i="34"/>
  <c r="AB3262" i="34"/>
  <c r="AC3262" i="34"/>
  <c r="AD3262" i="34"/>
  <c r="P3263" i="34"/>
  <c r="W3263" i="34"/>
  <c r="Y3263" i="34"/>
  <c r="AB3263" i="34"/>
  <c r="AC3263" i="34"/>
  <c r="AD3263" i="34"/>
  <c r="P3264" i="34"/>
  <c r="T3264" i="34"/>
  <c r="U3264" i="34"/>
  <c r="V3264" i="34"/>
  <c r="W3264" i="34"/>
  <c r="Y3264" i="34"/>
  <c r="AB3264" i="34"/>
  <c r="AC3264" i="34"/>
  <c r="AD3264" i="34"/>
  <c r="P3265" i="34"/>
  <c r="W3265" i="34"/>
  <c r="Y3265" i="34"/>
  <c r="AB3265" i="34"/>
  <c r="AC3265" i="34"/>
  <c r="AD3265" i="34"/>
  <c r="P3266" i="34"/>
  <c r="W3266" i="34"/>
  <c r="Y3266" i="34"/>
  <c r="AB3266" i="34"/>
  <c r="AC3266" i="34"/>
  <c r="AD3266" i="34"/>
  <c r="P3267" i="34"/>
  <c r="T3267" i="34"/>
  <c r="U3267" i="34"/>
  <c r="V3267" i="34"/>
  <c r="W3267" i="34"/>
  <c r="Y3267" i="34"/>
  <c r="AB3267" i="34"/>
  <c r="AC3267" i="34"/>
  <c r="AD3267" i="34"/>
  <c r="P3268" i="34"/>
  <c r="W3268" i="34"/>
  <c r="Y3268" i="34"/>
  <c r="AB3268" i="34"/>
  <c r="AC3268" i="34"/>
  <c r="AD3268" i="34"/>
  <c r="P3269" i="34"/>
  <c r="W3269" i="34"/>
  <c r="Y3269" i="34"/>
  <c r="AB3269" i="34"/>
  <c r="AC3269" i="34"/>
  <c r="AD3269" i="34"/>
  <c r="P3270" i="34"/>
  <c r="T3270" i="34"/>
  <c r="U3270" i="34"/>
  <c r="V3270" i="34"/>
  <c r="W3270" i="34"/>
  <c r="Y3270" i="34"/>
  <c r="AB3270" i="34"/>
  <c r="AC3270" i="34"/>
  <c r="AD3270" i="34"/>
  <c r="P3271" i="34"/>
  <c r="W3271" i="34"/>
  <c r="Y3271" i="34"/>
  <c r="AB3271" i="34"/>
  <c r="AC3271" i="34"/>
  <c r="AD3271" i="34"/>
  <c r="P3272" i="34"/>
  <c r="W3272" i="34"/>
  <c r="Y3272" i="34"/>
  <c r="AB3272" i="34"/>
  <c r="AC3272" i="34"/>
  <c r="AD3272" i="34"/>
  <c r="P3273" i="34"/>
  <c r="T3273" i="34"/>
  <c r="U3273" i="34"/>
  <c r="V3273" i="34"/>
  <c r="W3273" i="34"/>
  <c r="Y3273" i="34"/>
  <c r="AB3273" i="34"/>
  <c r="AC3273" i="34"/>
  <c r="AD3273" i="34"/>
  <c r="P3274" i="34"/>
  <c r="W3274" i="34"/>
  <c r="Y3274" i="34"/>
  <c r="AB3274" i="34"/>
  <c r="AC3274" i="34"/>
  <c r="AD3274" i="34"/>
  <c r="P3275" i="34"/>
  <c r="W3275" i="34"/>
  <c r="Y3275" i="34"/>
  <c r="AB3275" i="34"/>
  <c r="AC3275" i="34"/>
  <c r="AD3275" i="34"/>
  <c r="P3276" i="34"/>
  <c r="W3276" i="34"/>
  <c r="Y3276" i="34"/>
  <c r="AB3276" i="34"/>
  <c r="AC3276" i="34"/>
  <c r="AD3276" i="34"/>
  <c r="P3277" i="34"/>
  <c r="T3277" i="34"/>
  <c r="U3277" i="34"/>
  <c r="V3277" i="34"/>
  <c r="W3277" i="34"/>
  <c r="Y3277" i="34"/>
  <c r="AB3277" i="34"/>
  <c r="AC3277" i="34"/>
  <c r="AD3277" i="34"/>
  <c r="P3278" i="34"/>
  <c r="W3278" i="34"/>
  <c r="Y3278" i="34"/>
  <c r="AB3278" i="34"/>
  <c r="AC3278" i="34"/>
  <c r="AD3278" i="34"/>
  <c r="P3279" i="34"/>
  <c r="W3279" i="34"/>
  <c r="Y3279" i="34"/>
  <c r="AB3279" i="34"/>
  <c r="AC3279" i="34"/>
  <c r="AD3279" i="34"/>
  <c r="P3280" i="34"/>
  <c r="T3280" i="34"/>
  <c r="U3280" i="34"/>
  <c r="V3280" i="34"/>
  <c r="W3280" i="34"/>
  <c r="Y3280" i="34"/>
  <c r="AB3280" i="34"/>
  <c r="AC3280" i="34"/>
  <c r="AD3280" i="34"/>
  <c r="P3281" i="34"/>
  <c r="W3281" i="34"/>
  <c r="Y3281" i="34"/>
  <c r="AB3281" i="34"/>
  <c r="AC3281" i="34"/>
  <c r="AD3281" i="34"/>
  <c r="P3282" i="34"/>
  <c r="W3282" i="34"/>
  <c r="Y3282" i="34"/>
  <c r="AB3282" i="34"/>
  <c r="AC3282" i="34"/>
  <c r="AD3282" i="34"/>
  <c r="P3283" i="34"/>
  <c r="T3283" i="34"/>
  <c r="U3283" i="34"/>
  <c r="V3283" i="34"/>
  <c r="W3283" i="34"/>
  <c r="Y3283" i="34"/>
  <c r="AB3283" i="34"/>
  <c r="AC3283" i="34"/>
  <c r="AD3283" i="34"/>
  <c r="P3284" i="34"/>
  <c r="W3284" i="34"/>
  <c r="Y3284" i="34"/>
  <c r="AB3284" i="34"/>
  <c r="AC3284" i="34"/>
  <c r="AD3284" i="34"/>
  <c r="P3285" i="34"/>
  <c r="W3285" i="34"/>
  <c r="Y3285" i="34"/>
  <c r="AB3285" i="34"/>
  <c r="AC3285" i="34"/>
  <c r="AD3285" i="34"/>
  <c r="P3286" i="34"/>
  <c r="T3286" i="34"/>
  <c r="U3286" i="34"/>
  <c r="V3286" i="34"/>
  <c r="W3286" i="34"/>
  <c r="Y3286" i="34"/>
  <c r="AB3286" i="34"/>
  <c r="AC3286" i="34"/>
  <c r="AD3286" i="34"/>
  <c r="P3287" i="34"/>
  <c r="W3287" i="34"/>
  <c r="Y3287" i="34"/>
  <c r="AB3287" i="34"/>
  <c r="AC3287" i="34"/>
  <c r="AD3287" i="34"/>
  <c r="P3288" i="34"/>
  <c r="W3288" i="34"/>
  <c r="Y3288" i="34"/>
  <c r="AB3288" i="34"/>
  <c r="AC3288" i="34"/>
  <c r="AD3288" i="34"/>
  <c r="P3289" i="34"/>
  <c r="T3289" i="34"/>
  <c r="U3289" i="34"/>
  <c r="V3289" i="34"/>
  <c r="W3289" i="34"/>
  <c r="Y3289" i="34"/>
  <c r="AB3289" i="34"/>
  <c r="AC3289" i="34"/>
  <c r="AD3289" i="34"/>
  <c r="P3290" i="34"/>
  <c r="W3290" i="34"/>
  <c r="Y3290" i="34"/>
  <c r="AB3290" i="34"/>
  <c r="AC3290" i="34"/>
  <c r="AD3290" i="34"/>
  <c r="P3291" i="34"/>
  <c r="W3291" i="34"/>
  <c r="Y3291" i="34"/>
  <c r="AB3291" i="34"/>
  <c r="AC3291" i="34"/>
  <c r="AD3291" i="34"/>
  <c r="P3292" i="34"/>
  <c r="T3292" i="34"/>
  <c r="U3292" i="34"/>
  <c r="V3292" i="34"/>
  <c r="W3292" i="34"/>
  <c r="Y3292" i="34"/>
  <c r="AB3292" i="34"/>
  <c r="AC3292" i="34"/>
  <c r="AD3292" i="34"/>
  <c r="P3293" i="34"/>
  <c r="W3293" i="34"/>
  <c r="Y3293" i="34"/>
  <c r="AB3293" i="34"/>
  <c r="AC3293" i="34"/>
  <c r="AD3293" i="34"/>
  <c r="P3294" i="34"/>
  <c r="W3294" i="34"/>
  <c r="Y3294" i="34"/>
  <c r="AB3294" i="34"/>
  <c r="AC3294" i="34"/>
  <c r="AD3294" i="34"/>
  <c r="P3295" i="34"/>
  <c r="T3295" i="34"/>
  <c r="U3295" i="34"/>
  <c r="V3295" i="34"/>
  <c r="W3295" i="34"/>
  <c r="Y3295" i="34"/>
  <c r="AB3295" i="34"/>
  <c r="AC3295" i="34"/>
  <c r="AD3295" i="34"/>
  <c r="P3296" i="34"/>
  <c r="W3296" i="34"/>
  <c r="Y3296" i="34"/>
  <c r="AB3296" i="34"/>
  <c r="AC3296" i="34"/>
  <c r="AD3296" i="34"/>
  <c r="P3297" i="34"/>
  <c r="W3297" i="34"/>
  <c r="Y3297" i="34"/>
  <c r="AB3297" i="34"/>
  <c r="AC3297" i="34"/>
  <c r="AD3297" i="34"/>
  <c r="P3298" i="34"/>
  <c r="T3298" i="34"/>
  <c r="U3298" i="34"/>
  <c r="V3298" i="34"/>
  <c r="W3298" i="34"/>
  <c r="Y3298" i="34"/>
  <c r="AB3298" i="34"/>
  <c r="AC3298" i="34"/>
  <c r="AD3298" i="34"/>
  <c r="P3299" i="34"/>
  <c r="W3299" i="34"/>
  <c r="Y3299" i="34"/>
  <c r="AB3299" i="34"/>
  <c r="AC3299" i="34"/>
  <c r="AD3299" i="34"/>
  <c r="P3300" i="34"/>
  <c r="W3300" i="34"/>
  <c r="Y3300" i="34"/>
  <c r="AB3300" i="34"/>
  <c r="AC3300" i="34"/>
  <c r="AD3300" i="34"/>
  <c r="P3301" i="34"/>
  <c r="T3301" i="34"/>
  <c r="U3301" i="34"/>
  <c r="V3301" i="34"/>
  <c r="W3301" i="34"/>
  <c r="Y3301" i="34"/>
  <c r="AB3301" i="34"/>
  <c r="AC3301" i="34"/>
  <c r="AD3301" i="34"/>
  <c r="P3302" i="34"/>
  <c r="T3302" i="34"/>
  <c r="U3302" i="34"/>
  <c r="V3302" i="34"/>
  <c r="W3302" i="34"/>
  <c r="Y3302" i="34"/>
  <c r="AB3302" i="34"/>
  <c r="AC3302" i="34"/>
  <c r="AD3302" i="34"/>
  <c r="P3303" i="34"/>
  <c r="T3303" i="34"/>
  <c r="U3303" i="34"/>
  <c r="V3303" i="34"/>
  <c r="W3303" i="34"/>
  <c r="Y3303" i="34"/>
  <c r="AB3303" i="34"/>
  <c r="AC3303" i="34"/>
  <c r="AD3303" i="34"/>
  <c r="P3304" i="34"/>
  <c r="T3304" i="34"/>
  <c r="U3304" i="34"/>
  <c r="V3304" i="34"/>
  <c r="W3304" i="34"/>
  <c r="Y3304" i="34"/>
  <c r="AB3304" i="34"/>
  <c r="AC3304" i="34"/>
  <c r="AD3304" i="34"/>
  <c r="P3305" i="34"/>
  <c r="T3305" i="34"/>
  <c r="U3305" i="34"/>
  <c r="V3305" i="34"/>
  <c r="W3305" i="34"/>
  <c r="Y3305" i="34"/>
  <c r="AB3305" i="34"/>
  <c r="AC3305" i="34"/>
  <c r="AD3305" i="34"/>
  <c r="P3306" i="34"/>
  <c r="W3306" i="34"/>
  <c r="Y3306" i="34"/>
  <c r="AB3306" i="34"/>
  <c r="AC3306" i="34"/>
  <c r="AD3306" i="34"/>
  <c r="P3307" i="34"/>
  <c r="W3307" i="34"/>
  <c r="Y3307" i="34"/>
  <c r="AB3307" i="34"/>
  <c r="AC3307" i="34"/>
  <c r="AD3307" i="34"/>
  <c r="P3308" i="34"/>
  <c r="W3308" i="34"/>
  <c r="Y3308" i="34"/>
  <c r="AB3308" i="34"/>
  <c r="AC3308" i="34"/>
  <c r="AD3308" i="34"/>
  <c r="P3309" i="34"/>
  <c r="W3309" i="34"/>
  <c r="Y3309" i="34"/>
  <c r="AB3309" i="34"/>
  <c r="AC3309" i="34"/>
  <c r="AD3309" i="34"/>
  <c r="P3310" i="34"/>
  <c r="W3310" i="34"/>
  <c r="Y3310" i="34"/>
  <c r="AB3310" i="34"/>
  <c r="AC3310" i="34"/>
  <c r="AD3310" i="34"/>
  <c r="P3311" i="34"/>
  <c r="W3311" i="34"/>
  <c r="Y3311" i="34"/>
  <c r="AB3311" i="34"/>
  <c r="AC3311" i="34"/>
  <c r="AD3311" i="34"/>
  <c r="P3312" i="34"/>
  <c r="W3312" i="34"/>
  <c r="Y3312" i="34"/>
  <c r="AB3312" i="34"/>
  <c r="AC3312" i="34"/>
  <c r="AD3312" i="34"/>
  <c r="P3313" i="34"/>
  <c r="W3313" i="34"/>
  <c r="Y3313" i="34"/>
  <c r="AB3313" i="34"/>
  <c r="AC3313" i="34"/>
  <c r="AD3313" i="34"/>
  <c r="P3314" i="34"/>
  <c r="W3314" i="34"/>
  <c r="Y3314" i="34"/>
  <c r="AB3314" i="34"/>
  <c r="AC3314" i="34"/>
  <c r="AD3314" i="34"/>
  <c r="P3315" i="34"/>
  <c r="W3315" i="34"/>
  <c r="Y3315" i="34"/>
  <c r="AB3315" i="34"/>
  <c r="AC3315" i="34"/>
  <c r="AD3315" i="34"/>
  <c r="P3316" i="34"/>
  <c r="W3316" i="34"/>
  <c r="Y3316" i="34"/>
  <c r="AB3316" i="34"/>
  <c r="AC3316" i="34"/>
  <c r="AD3316" i="34"/>
  <c r="P3317" i="34"/>
  <c r="W3317" i="34"/>
  <c r="Y3317" i="34"/>
  <c r="AB3317" i="34"/>
  <c r="AC3317" i="34"/>
  <c r="AD3317" i="34"/>
  <c r="P3318" i="34"/>
  <c r="W3318" i="34"/>
  <c r="Y3318" i="34"/>
  <c r="AB3318" i="34"/>
  <c r="AC3318" i="34"/>
  <c r="AD3318" i="34"/>
  <c r="P3319" i="34"/>
  <c r="W3319" i="34"/>
  <c r="Y3319" i="34"/>
  <c r="AB3319" i="34"/>
  <c r="AC3319" i="34"/>
  <c r="AD3319" i="34"/>
  <c r="P3320" i="34"/>
  <c r="W3320" i="34"/>
  <c r="Y3320" i="34"/>
  <c r="AB3320" i="34"/>
  <c r="AC3320" i="34"/>
  <c r="AD3320" i="34"/>
  <c r="P3321" i="34"/>
  <c r="T3321" i="34"/>
  <c r="U3321" i="34"/>
  <c r="V3321" i="34"/>
  <c r="W3321" i="34"/>
  <c r="Y3321" i="34"/>
  <c r="AB3321" i="34"/>
  <c r="AC3321" i="34"/>
  <c r="AD3321" i="34"/>
  <c r="P3322" i="34"/>
  <c r="T3322" i="34"/>
  <c r="U3322" i="34"/>
  <c r="V3322" i="34"/>
  <c r="W3322" i="34"/>
  <c r="Y3322" i="34"/>
  <c r="AB3322" i="34"/>
  <c r="AC3322" i="34"/>
  <c r="AD3322" i="34"/>
  <c r="P3323" i="34"/>
  <c r="T3323" i="34"/>
  <c r="U3323" i="34"/>
  <c r="V3323" i="34"/>
  <c r="W3323" i="34"/>
  <c r="Y3323" i="34"/>
  <c r="AB3323" i="34"/>
  <c r="AC3323" i="34"/>
  <c r="AD3323" i="34"/>
  <c r="P3324" i="34"/>
  <c r="T3324" i="34"/>
  <c r="U3324" i="34"/>
  <c r="V3324" i="34"/>
  <c r="W3324" i="34"/>
  <c r="Y3324" i="34"/>
  <c r="AB3324" i="34"/>
  <c r="AC3324" i="34"/>
  <c r="AD3324" i="34"/>
  <c r="P3325" i="34"/>
  <c r="T3325" i="34"/>
  <c r="U3325" i="34"/>
  <c r="V3325" i="34"/>
  <c r="W3325" i="34"/>
  <c r="Y3325" i="34"/>
  <c r="AB3325" i="34"/>
  <c r="AC3325" i="34"/>
  <c r="AD3325" i="34"/>
  <c r="P3326" i="34"/>
  <c r="T3326" i="34"/>
  <c r="U3326" i="34"/>
  <c r="V3326" i="34"/>
  <c r="W3326" i="34"/>
  <c r="Y3326" i="34"/>
  <c r="AB3326" i="34"/>
  <c r="AC3326" i="34"/>
  <c r="AD3326" i="34"/>
  <c r="P3327" i="34"/>
  <c r="T3327" i="34"/>
  <c r="U3327" i="34"/>
  <c r="V3327" i="34"/>
  <c r="W3327" i="34"/>
  <c r="Y3327" i="34"/>
  <c r="AB3327" i="34"/>
  <c r="AC3327" i="34"/>
  <c r="AD3327" i="34"/>
  <c r="P3328" i="34"/>
  <c r="T3328" i="34"/>
  <c r="U3328" i="34"/>
  <c r="V3328" i="34"/>
  <c r="W3328" i="34"/>
  <c r="Y3328" i="34"/>
  <c r="AB3328" i="34"/>
  <c r="AC3328" i="34"/>
  <c r="AD3328" i="34"/>
  <c r="P3329" i="34"/>
  <c r="T3329" i="34"/>
  <c r="U3329" i="34"/>
  <c r="V3329" i="34"/>
  <c r="W3329" i="34"/>
  <c r="Y3329" i="34"/>
  <c r="AB3329" i="34"/>
  <c r="AC3329" i="34"/>
  <c r="AD3329" i="34"/>
  <c r="P3330" i="34"/>
  <c r="W3330" i="34"/>
  <c r="Y3330" i="34"/>
  <c r="AB3330" i="34"/>
  <c r="AC3330" i="34"/>
  <c r="AD3330" i="34"/>
  <c r="P3331" i="34"/>
  <c r="W3331" i="34"/>
  <c r="Y3331" i="34"/>
  <c r="AB3331" i="34"/>
  <c r="AC3331" i="34"/>
  <c r="AD3331" i="34"/>
  <c r="P3332" i="34"/>
  <c r="W3332" i="34"/>
  <c r="Y3332" i="34"/>
  <c r="AB3332" i="34"/>
  <c r="AC3332" i="34"/>
  <c r="AD3332" i="34"/>
  <c r="P3333" i="34"/>
  <c r="W3333" i="34"/>
  <c r="Y3333" i="34"/>
  <c r="AB3333" i="34"/>
  <c r="AC3333" i="34"/>
  <c r="AD3333" i="34"/>
  <c r="P3334" i="34"/>
  <c r="W3334" i="34"/>
  <c r="Y3334" i="34"/>
  <c r="AB3334" i="34"/>
  <c r="AC3334" i="34"/>
  <c r="AD3334" i="34"/>
  <c r="P3335" i="34"/>
  <c r="W3335" i="34"/>
  <c r="Y3335" i="34"/>
  <c r="AB3335" i="34"/>
  <c r="AC3335" i="34"/>
  <c r="AD3335" i="34"/>
  <c r="P3336" i="34"/>
  <c r="W3336" i="34"/>
  <c r="Y3336" i="34"/>
  <c r="AB3336" i="34"/>
  <c r="AC3336" i="34"/>
  <c r="AD3336" i="34"/>
  <c r="P3337" i="34"/>
  <c r="W3337" i="34"/>
  <c r="Y3337" i="34"/>
  <c r="AB3337" i="34"/>
  <c r="AC3337" i="34"/>
  <c r="AD3337" i="34"/>
  <c r="P3338" i="34"/>
  <c r="W3338" i="34"/>
  <c r="Y3338" i="34"/>
  <c r="AB3338" i="34"/>
  <c r="AC3338" i="34"/>
  <c r="AD3338" i="34"/>
  <c r="P3339" i="34"/>
  <c r="W3339" i="34"/>
  <c r="Y3339" i="34"/>
  <c r="AB3339" i="34"/>
  <c r="AC3339" i="34"/>
  <c r="AD3339" i="34"/>
  <c r="P3340" i="34"/>
  <c r="W3340" i="34"/>
  <c r="Y3340" i="34"/>
  <c r="AB3340" i="34"/>
  <c r="AC3340" i="34"/>
  <c r="AD3340" i="34"/>
  <c r="P3341" i="34"/>
  <c r="W3341" i="34"/>
  <c r="Y3341" i="34"/>
  <c r="AB3341" i="34"/>
  <c r="AC3341" i="34"/>
  <c r="AD3341" i="34"/>
  <c r="P3342" i="34"/>
  <c r="W3342" i="34"/>
  <c r="Y3342" i="34"/>
  <c r="AB3342" i="34"/>
  <c r="AC3342" i="34"/>
  <c r="AD3342" i="34"/>
  <c r="P3343" i="34"/>
  <c r="W3343" i="34"/>
  <c r="Y3343" i="34"/>
  <c r="AB3343" i="34"/>
  <c r="AC3343" i="34"/>
  <c r="AD3343" i="34"/>
  <c r="P3344" i="34"/>
  <c r="W3344" i="34"/>
  <c r="Y3344" i="34"/>
  <c r="AB3344" i="34"/>
  <c r="AC3344" i="34"/>
  <c r="AD3344" i="34"/>
  <c r="P3345" i="34"/>
  <c r="W3345" i="34"/>
  <c r="Y3345" i="34"/>
  <c r="AB3345" i="34"/>
  <c r="AC3345" i="34"/>
  <c r="AD3345" i="34"/>
  <c r="P3346" i="34"/>
  <c r="W3346" i="34"/>
  <c r="Y3346" i="34"/>
  <c r="AB3346" i="34"/>
  <c r="AC3346" i="34"/>
  <c r="AD3346" i="34"/>
  <c r="P3347" i="34"/>
  <c r="W3347" i="34"/>
  <c r="Y3347" i="34"/>
  <c r="AB3347" i="34"/>
  <c r="AC3347" i="34"/>
  <c r="AD3347" i="34"/>
  <c r="P3348" i="34"/>
  <c r="W3348" i="34"/>
  <c r="Y3348" i="34"/>
  <c r="AB3348" i="34"/>
  <c r="AC3348" i="34"/>
  <c r="AD3348" i="34"/>
  <c r="P3349" i="34"/>
  <c r="W3349" i="34"/>
  <c r="Y3349" i="34"/>
  <c r="AB3349" i="34"/>
  <c r="AC3349" i="34"/>
  <c r="AD3349" i="34"/>
  <c r="P3350" i="34"/>
  <c r="W3350" i="34"/>
  <c r="Y3350" i="34"/>
  <c r="AB3350" i="34"/>
  <c r="AC3350" i="34"/>
  <c r="AD3350" i="34"/>
  <c r="P3351" i="34"/>
  <c r="W3351" i="34"/>
  <c r="Y3351" i="34"/>
  <c r="AB3351" i="34"/>
  <c r="AC3351" i="34"/>
  <c r="AD3351" i="34"/>
  <c r="P3352" i="34"/>
  <c r="W3352" i="34"/>
  <c r="Y3352" i="34"/>
  <c r="AB3352" i="34"/>
  <c r="AC3352" i="34"/>
  <c r="AD3352" i="34"/>
  <c r="P3353" i="34"/>
  <c r="W3353" i="34"/>
  <c r="Y3353" i="34"/>
  <c r="AB3353" i="34"/>
  <c r="AC3353" i="34"/>
  <c r="AD3353" i="34"/>
  <c r="P3354" i="34"/>
  <c r="W3354" i="34"/>
  <c r="Y3354" i="34"/>
  <c r="AB3354" i="34"/>
  <c r="AC3354" i="34"/>
  <c r="AD3354" i="34"/>
  <c r="P3355" i="34"/>
  <c r="T3355" i="34"/>
  <c r="U3355" i="34"/>
  <c r="V3355" i="34"/>
  <c r="W3355" i="34"/>
  <c r="Y3355" i="34"/>
  <c r="AB3355" i="34"/>
  <c r="AC3355" i="34"/>
  <c r="AD3355" i="34"/>
  <c r="P3356" i="34"/>
  <c r="T3356" i="34"/>
  <c r="U3356" i="34"/>
  <c r="V3356" i="34"/>
  <c r="W3356" i="34"/>
  <c r="Y3356" i="34"/>
  <c r="AB3356" i="34"/>
  <c r="AC3356" i="34"/>
  <c r="AD3356" i="34"/>
  <c r="P3357" i="34"/>
  <c r="T3357" i="34"/>
  <c r="U3357" i="34"/>
  <c r="V3357" i="34"/>
  <c r="W3357" i="34"/>
  <c r="Y3357" i="34"/>
  <c r="AB3357" i="34"/>
  <c r="AC3357" i="34"/>
  <c r="AD3357" i="34"/>
  <c r="P3358" i="34"/>
  <c r="T3358" i="34"/>
  <c r="U3358" i="34"/>
  <c r="V3358" i="34"/>
  <c r="W3358" i="34"/>
  <c r="Y3358" i="34"/>
  <c r="AB3358" i="34"/>
  <c r="AC3358" i="34"/>
  <c r="AD3358" i="34"/>
  <c r="P3359" i="34"/>
  <c r="T3359" i="34"/>
  <c r="U3359" i="34"/>
  <c r="V3359" i="34"/>
  <c r="W3359" i="34"/>
  <c r="Y3359" i="34"/>
  <c r="AB3359" i="34"/>
  <c r="AC3359" i="34"/>
  <c r="AD3359" i="34"/>
  <c r="P3360" i="34"/>
  <c r="T3360" i="34"/>
  <c r="U3360" i="34"/>
  <c r="V3360" i="34"/>
  <c r="W3360" i="34"/>
  <c r="Y3360" i="34"/>
  <c r="AB3360" i="34"/>
  <c r="AC3360" i="34"/>
  <c r="AD3360" i="34"/>
  <c r="P3361" i="34"/>
  <c r="T3361" i="34"/>
  <c r="U3361" i="34"/>
  <c r="V3361" i="34"/>
  <c r="W3361" i="34"/>
  <c r="Y3361" i="34"/>
  <c r="AB3361" i="34"/>
  <c r="AC3361" i="34"/>
  <c r="AD3361" i="34"/>
  <c r="P3362" i="34"/>
  <c r="T3362" i="34"/>
  <c r="U3362" i="34"/>
  <c r="V3362" i="34"/>
  <c r="W3362" i="34"/>
  <c r="Y3362" i="34"/>
  <c r="AB3362" i="34"/>
  <c r="AC3362" i="34"/>
  <c r="AD3362" i="34"/>
  <c r="P3363" i="34"/>
  <c r="W3363" i="34"/>
  <c r="Y3363" i="34"/>
  <c r="AB3363" i="34"/>
  <c r="AC3363" i="34"/>
  <c r="AD3363" i="34"/>
  <c r="P3364" i="34"/>
  <c r="W3364" i="34"/>
  <c r="Y3364" i="34"/>
  <c r="AB3364" i="34"/>
  <c r="AC3364" i="34"/>
  <c r="AD3364" i="34"/>
  <c r="P3365" i="34"/>
  <c r="W3365" i="34"/>
  <c r="Y3365" i="34"/>
  <c r="AB3365" i="34"/>
  <c r="AC3365" i="34"/>
  <c r="AD3365" i="34"/>
  <c r="P3366" i="34"/>
  <c r="W3366" i="34"/>
  <c r="Y3366" i="34"/>
  <c r="AB3366" i="34"/>
  <c r="AC3366" i="34"/>
  <c r="AD3366" i="34"/>
  <c r="P3367" i="34"/>
  <c r="W3367" i="34"/>
  <c r="Y3367" i="34"/>
  <c r="AB3367" i="34"/>
  <c r="AC3367" i="34"/>
  <c r="AD3367" i="34"/>
  <c r="P3368" i="34"/>
  <c r="W3368" i="34"/>
  <c r="Y3368" i="34"/>
  <c r="AB3368" i="34"/>
  <c r="AC3368" i="34"/>
  <c r="AD3368" i="34"/>
  <c r="P3369" i="34"/>
  <c r="T3369" i="34"/>
  <c r="U3369" i="34"/>
  <c r="V3369" i="34"/>
  <c r="W3369" i="34"/>
  <c r="Y3369" i="34"/>
  <c r="AB3369" i="34"/>
  <c r="AC3369" i="34"/>
  <c r="AD3369" i="34"/>
  <c r="P3370" i="34"/>
  <c r="W3370" i="34"/>
  <c r="Y3370" i="34"/>
  <c r="AB3370" i="34"/>
  <c r="AC3370" i="34"/>
  <c r="AD3370" i="34"/>
  <c r="P3371" i="34"/>
  <c r="W3371" i="34"/>
  <c r="Y3371" i="34"/>
  <c r="AB3371" i="34"/>
  <c r="AC3371" i="34"/>
  <c r="AD3371" i="34"/>
  <c r="P3372" i="34"/>
  <c r="W3372" i="34"/>
  <c r="Y3372" i="34"/>
  <c r="AB3372" i="34"/>
  <c r="AC3372" i="34"/>
  <c r="AD3372" i="34"/>
  <c r="P3373" i="34"/>
  <c r="W3373" i="34"/>
  <c r="Y3373" i="34"/>
  <c r="AB3373" i="34"/>
  <c r="AC3373" i="34"/>
  <c r="AD3373" i="34"/>
  <c r="P3374" i="34"/>
  <c r="W3374" i="34"/>
  <c r="Y3374" i="34"/>
  <c r="AB3374" i="34"/>
  <c r="AC3374" i="34"/>
  <c r="AD3374" i="34"/>
  <c r="P3375" i="34"/>
  <c r="W3375" i="34"/>
  <c r="Y3375" i="34"/>
  <c r="AB3375" i="34"/>
  <c r="AC3375" i="34"/>
  <c r="AD3375" i="34"/>
  <c r="P3376" i="34"/>
  <c r="W3376" i="34"/>
  <c r="Y3376" i="34"/>
  <c r="AB3376" i="34"/>
  <c r="AC3376" i="34"/>
  <c r="AD3376" i="34"/>
  <c r="P3377" i="34"/>
  <c r="W3377" i="34"/>
  <c r="Y3377" i="34"/>
  <c r="AB3377" i="34"/>
  <c r="AC3377" i="34"/>
  <c r="AD3377" i="34"/>
  <c r="P3378" i="34"/>
  <c r="W3378" i="34"/>
  <c r="Y3378" i="34"/>
  <c r="AB3378" i="34"/>
  <c r="AC3378" i="34"/>
  <c r="AD3378" i="34"/>
  <c r="P3379" i="34"/>
  <c r="W3379" i="34"/>
  <c r="Y3379" i="34"/>
  <c r="AB3379" i="34"/>
  <c r="AC3379" i="34"/>
  <c r="AD3379" i="34"/>
  <c r="P3380" i="34"/>
  <c r="W3380" i="34"/>
  <c r="Y3380" i="34"/>
  <c r="AB3380" i="34"/>
  <c r="AC3380" i="34"/>
  <c r="AD3380" i="34"/>
  <c r="P3381" i="34"/>
  <c r="W3381" i="34"/>
  <c r="Y3381" i="34"/>
  <c r="AB3381" i="34"/>
  <c r="AC3381" i="34"/>
  <c r="AD3381" i="34"/>
  <c r="P3382" i="34"/>
  <c r="W3382" i="34"/>
  <c r="Y3382" i="34"/>
  <c r="AB3382" i="34"/>
  <c r="AC3382" i="34"/>
  <c r="AD3382" i="34"/>
  <c r="P3383" i="34"/>
  <c r="W3383" i="34"/>
  <c r="Y3383" i="34"/>
  <c r="AB3383" i="34"/>
  <c r="AC3383" i="34"/>
  <c r="AD3383" i="34"/>
  <c r="P3384" i="34"/>
  <c r="T3384" i="34"/>
  <c r="U3384" i="34"/>
  <c r="V3384" i="34"/>
  <c r="W3384" i="34"/>
  <c r="Y3384" i="34"/>
  <c r="AB3384" i="34"/>
  <c r="AC3384" i="34"/>
  <c r="AD3384" i="34"/>
  <c r="P3385" i="34"/>
  <c r="T3385" i="34"/>
  <c r="U3385" i="34"/>
  <c r="V3385" i="34"/>
  <c r="W3385" i="34"/>
  <c r="Y3385" i="34"/>
  <c r="AB3385" i="34"/>
  <c r="AC3385" i="34"/>
  <c r="AD3385" i="34"/>
  <c r="P3386" i="34"/>
  <c r="T3386" i="34"/>
  <c r="U3386" i="34"/>
  <c r="V3386" i="34"/>
  <c r="W3386" i="34"/>
  <c r="Y3386" i="34"/>
  <c r="AB3386" i="34"/>
  <c r="AC3386" i="34"/>
  <c r="AD3386" i="34"/>
  <c r="P3387" i="34"/>
  <c r="W3387" i="34"/>
  <c r="Y3387" i="34"/>
  <c r="AB3387" i="34"/>
  <c r="AC3387" i="34"/>
  <c r="AD3387" i="34"/>
  <c r="P3388" i="34"/>
  <c r="W3388" i="34"/>
  <c r="Y3388" i="34"/>
  <c r="AB3388" i="34"/>
  <c r="AC3388" i="34"/>
  <c r="AD3388" i="34"/>
  <c r="P3389" i="34"/>
  <c r="T3389" i="34"/>
  <c r="U3389" i="34"/>
  <c r="V3389" i="34"/>
  <c r="W3389" i="34"/>
  <c r="Y3389" i="34"/>
  <c r="AB3389" i="34"/>
  <c r="AC3389" i="34"/>
  <c r="AD3389" i="34"/>
  <c r="P3390" i="34"/>
  <c r="T3390" i="34"/>
  <c r="U3390" i="34"/>
  <c r="V3390" i="34"/>
  <c r="W3390" i="34"/>
  <c r="Y3390" i="34"/>
  <c r="AB3390" i="34"/>
  <c r="AC3390" i="34"/>
  <c r="AD3390" i="34"/>
  <c r="P3391" i="34"/>
  <c r="W3391" i="34"/>
  <c r="Y3391" i="34"/>
  <c r="AB3391" i="34"/>
  <c r="AC3391" i="34"/>
  <c r="AD3391" i="34"/>
  <c r="P3392" i="34"/>
  <c r="T3392" i="34"/>
  <c r="U3392" i="34"/>
  <c r="V3392" i="34"/>
  <c r="W3392" i="34"/>
  <c r="Y3392" i="34"/>
  <c r="AB3392" i="34"/>
  <c r="AC3392" i="34"/>
  <c r="AD3392" i="34"/>
  <c r="P3393" i="34"/>
  <c r="T3393" i="34"/>
  <c r="U3393" i="34"/>
  <c r="V3393" i="34"/>
  <c r="W3393" i="34"/>
  <c r="Y3393" i="34"/>
  <c r="AB3393" i="34"/>
  <c r="AC3393" i="34"/>
  <c r="AD3393" i="34"/>
  <c r="P3394" i="34"/>
  <c r="W3394" i="34"/>
  <c r="Y3394" i="34"/>
  <c r="AB3394" i="34"/>
  <c r="AC3394" i="34"/>
  <c r="AD3394" i="34"/>
  <c r="P3395" i="34"/>
  <c r="W3395" i="34"/>
  <c r="Y3395" i="34"/>
  <c r="AB3395" i="34"/>
  <c r="AC3395" i="34"/>
  <c r="AD3395" i="34"/>
  <c r="P3396" i="34"/>
  <c r="W3396" i="34"/>
  <c r="Y3396" i="34"/>
  <c r="AB3396" i="34"/>
  <c r="AC3396" i="34"/>
  <c r="AD3396" i="34"/>
  <c r="P3397" i="34"/>
  <c r="W3397" i="34"/>
  <c r="Y3397" i="34"/>
  <c r="AB3397" i="34"/>
  <c r="AC3397" i="34"/>
  <c r="AD3397" i="34"/>
  <c r="P3398" i="34"/>
  <c r="W3398" i="34"/>
  <c r="Y3398" i="34"/>
  <c r="AB3398" i="34"/>
  <c r="AC3398" i="34"/>
  <c r="AD3398" i="34"/>
  <c r="P3399" i="34"/>
  <c r="W3399" i="34"/>
  <c r="Y3399" i="34"/>
  <c r="AB3399" i="34"/>
  <c r="AC3399" i="34"/>
  <c r="AD3399" i="34"/>
  <c r="P3400" i="34"/>
  <c r="W3400" i="34"/>
  <c r="Y3400" i="34"/>
  <c r="AB3400" i="34"/>
  <c r="AC3400" i="34"/>
  <c r="AD3400" i="34"/>
  <c r="P3401" i="34"/>
  <c r="W3401" i="34"/>
  <c r="Y3401" i="34"/>
  <c r="AB3401" i="34"/>
  <c r="AC3401" i="34"/>
  <c r="AD3401" i="34"/>
  <c r="P3402" i="34"/>
  <c r="W3402" i="34"/>
  <c r="Y3402" i="34"/>
  <c r="AB3402" i="34"/>
  <c r="AC3402" i="34"/>
  <c r="AD3402" i="34"/>
  <c r="P3403" i="34"/>
  <c r="W3403" i="34"/>
  <c r="Y3403" i="34"/>
  <c r="AB3403" i="34"/>
  <c r="AC3403" i="34"/>
  <c r="AD3403" i="34"/>
  <c r="P3406" i="34"/>
  <c r="W3406" i="34"/>
  <c r="Y3406" i="34"/>
  <c r="AB3406" i="34"/>
  <c r="AC3406" i="34"/>
  <c r="AD3406" i="34"/>
  <c r="P3407" i="34"/>
  <c r="W3407" i="34"/>
  <c r="Y3407" i="34"/>
  <c r="AB3407" i="34"/>
  <c r="AC3407" i="34"/>
  <c r="AD3407" i="34"/>
  <c r="P3408" i="34"/>
  <c r="W3408" i="34"/>
  <c r="Y3408" i="34"/>
  <c r="AB3408" i="34"/>
  <c r="AC3408" i="34"/>
  <c r="AD3408" i="34"/>
  <c r="P3409" i="34"/>
  <c r="W3409" i="34"/>
  <c r="Y3409" i="34"/>
  <c r="AB3409" i="34"/>
  <c r="AC3409" i="34"/>
  <c r="AD3409" i="34"/>
  <c r="P3410" i="34"/>
  <c r="W3410" i="34"/>
  <c r="Y3410" i="34"/>
  <c r="AB3410" i="34"/>
  <c r="AC3410" i="34"/>
  <c r="AD3410" i="34"/>
  <c r="P3411" i="34"/>
  <c r="W3411" i="34"/>
  <c r="Y3411" i="34"/>
  <c r="AB3411" i="34"/>
  <c r="AC3411" i="34"/>
  <c r="AD3411" i="34"/>
  <c r="P3412" i="34"/>
  <c r="W3412" i="34"/>
  <c r="Y3412" i="34"/>
  <c r="AB3412" i="34"/>
  <c r="AC3412" i="34"/>
  <c r="AD3412" i="34"/>
  <c r="P3413" i="34"/>
  <c r="W3413" i="34"/>
  <c r="Y3413" i="34"/>
  <c r="AB3413" i="34"/>
  <c r="AC3413" i="34"/>
  <c r="AD3413" i="34"/>
  <c r="P3414" i="34"/>
  <c r="W3414" i="34"/>
  <c r="Y3414" i="34"/>
  <c r="AB3414" i="34"/>
  <c r="AC3414" i="34"/>
  <c r="AD3414" i="34"/>
  <c r="P3415" i="34"/>
  <c r="W3415" i="34"/>
  <c r="Y3415" i="34"/>
  <c r="AB3415" i="34"/>
  <c r="AC3415" i="34"/>
  <c r="AD3415" i="34"/>
  <c r="P3416" i="34"/>
  <c r="W3416" i="34"/>
  <c r="Y3416" i="34"/>
  <c r="AB3416" i="34"/>
  <c r="AC3416" i="34"/>
  <c r="AD3416" i="34"/>
  <c r="P3417" i="34"/>
  <c r="W3417" i="34"/>
  <c r="Y3417" i="34"/>
  <c r="AB3417" i="34"/>
  <c r="AC3417" i="34"/>
  <c r="AD3417" i="34"/>
  <c r="P3418" i="34"/>
  <c r="T3418" i="34"/>
  <c r="U3418" i="34"/>
  <c r="V3418" i="34"/>
  <c r="W3418" i="34"/>
  <c r="Y3418" i="34"/>
  <c r="AB3418" i="34"/>
  <c r="AC3418" i="34"/>
  <c r="AD3418" i="34"/>
  <c r="P3419" i="34"/>
  <c r="T3419" i="34"/>
  <c r="U3419" i="34"/>
  <c r="V3419" i="34"/>
  <c r="W3419" i="34"/>
  <c r="Y3419" i="34"/>
  <c r="AB3419" i="34"/>
  <c r="AC3419" i="34"/>
  <c r="AD3419" i="34"/>
  <c r="P3420" i="34"/>
  <c r="T3420" i="34"/>
  <c r="U3420" i="34"/>
  <c r="V3420" i="34"/>
  <c r="W3420" i="34"/>
  <c r="Y3420" i="34"/>
  <c r="AB3420" i="34"/>
  <c r="AC3420" i="34"/>
  <c r="AD3420" i="34"/>
  <c r="P3421" i="34"/>
  <c r="T3421" i="34"/>
  <c r="U3421" i="34"/>
  <c r="V3421" i="34"/>
  <c r="W3421" i="34"/>
  <c r="Y3421" i="34"/>
  <c r="AB3421" i="34"/>
  <c r="AC3421" i="34"/>
  <c r="AD3421" i="34"/>
  <c r="P3422" i="34"/>
  <c r="W3422" i="34"/>
  <c r="Y3422" i="34"/>
  <c r="AB3422" i="34"/>
  <c r="AC3422" i="34"/>
  <c r="AD3422" i="34"/>
  <c r="P3423" i="34"/>
  <c r="W3423" i="34"/>
  <c r="Y3423" i="34"/>
  <c r="AB3423" i="34"/>
  <c r="AC3423" i="34"/>
  <c r="AD3423" i="34"/>
  <c r="P3424" i="34"/>
  <c r="W3424" i="34"/>
  <c r="Y3424" i="34"/>
  <c r="AB3424" i="34"/>
  <c r="AC3424" i="34"/>
  <c r="AD3424" i="34"/>
  <c r="P3425" i="34"/>
  <c r="T3425" i="34"/>
  <c r="U3425" i="34"/>
  <c r="V3425" i="34"/>
  <c r="W3425" i="34"/>
  <c r="Y3425" i="34"/>
  <c r="AB3425" i="34"/>
  <c r="AC3425" i="34"/>
  <c r="AD3425" i="34"/>
  <c r="P3426" i="34"/>
  <c r="T3426" i="34"/>
  <c r="U3426" i="34"/>
  <c r="V3426" i="34"/>
  <c r="W3426" i="34"/>
  <c r="Y3426" i="34"/>
  <c r="AB3426" i="34"/>
  <c r="AC3426" i="34"/>
  <c r="AD3426" i="34"/>
  <c r="P3427" i="34"/>
  <c r="T3427" i="34"/>
  <c r="U3427" i="34"/>
  <c r="V3427" i="34"/>
  <c r="W3427" i="34"/>
  <c r="Y3427" i="34"/>
  <c r="AB3427" i="34"/>
  <c r="AC3427" i="34"/>
  <c r="AD3427" i="34"/>
  <c r="P3428" i="34"/>
  <c r="T3428" i="34"/>
  <c r="U3428" i="34"/>
  <c r="V3428" i="34"/>
  <c r="W3428" i="34"/>
  <c r="Y3428" i="34"/>
  <c r="AB3428" i="34"/>
  <c r="AC3428" i="34"/>
  <c r="AD3428" i="34"/>
  <c r="P3429" i="34"/>
  <c r="W3429" i="34"/>
  <c r="Y3429" i="34"/>
  <c r="AB3429" i="34"/>
  <c r="AC3429" i="34"/>
  <c r="AD3429" i="34"/>
  <c r="P3430" i="34"/>
  <c r="W3430" i="34"/>
  <c r="Y3430" i="34"/>
  <c r="AB3430" i="34"/>
  <c r="AC3430" i="34"/>
  <c r="AD3430" i="34"/>
  <c r="P3431" i="34"/>
  <c r="T3431" i="34"/>
  <c r="U3431" i="34"/>
  <c r="V3431" i="34"/>
  <c r="W3431" i="34"/>
  <c r="Y3431" i="34"/>
  <c r="AB3431" i="34"/>
  <c r="AC3431" i="34"/>
  <c r="AD3431" i="34"/>
  <c r="P3432" i="34"/>
  <c r="T3432" i="34"/>
  <c r="U3432" i="34"/>
  <c r="V3432" i="34"/>
  <c r="W3432" i="34"/>
  <c r="Y3432" i="34"/>
  <c r="AB3432" i="34"/>
  <c r="AC3432" i="34"/>
  <c r="AD3432" i="34"/>
  <c r="P3433" i="34"/>
  <c r="T3433" i="34"/>
  <c r="U3433" i="34"/>
  <c r="V3433" i="34"/>
  <c r="W3433" i="34"/>
  <c r="Y3433" i="34"/>
  <c r="AB3433" i="34"/>
  <c r="AC3433" i="34"/>
  <c r="AD3433" i="34"/>
  <c r="P3434" i="34"/>
  <c r="T3434" i="34"/>
  <c r="U3434" i="34"/>
  <c r="V3434" i="34"/>
  <c r="W3434" i="34"/>
  <c r="Y3434" i="34"/>
  <c r="AB3434" i="34"/>
  <c r="AC3434" i="34"/>
  <c r="AD3434" i="34"/>
  <c r="P3435" i="34"/>
  <c r="T3435" i="34"/>
  <c r="U3435" i="34"/>
  <c r="V3435" i="34"/>
  <c r="W3435" i="34"/>
  <c r="Y3435" i="34"/>
  <c r="AB3435" i="34"/>
  <c r="AC3435" i="34"/>
  <c r="AD3435" i="34"/>
  <c r="P3436" i="34"/>
  <c r="T3436" i="34"/>
  <c r="U3436" i="34"/>
  <c r="V3436" i="34"/>
  <c r="W3436" i="34"/>
  <c r="Y3436" i="34"/>
  <c r="AB3436" i="34"/>
  <c r="AC3436" i="34"/>
  <c r="AD3436" i="34"/>
  <c r="P3437" i="34"/>
  <c r="T3437" i="34"/>
  <c r="U3437" i="34"/>
  <c r="V3437" i="34"/>
  <c r="W3437" i="34"/>
  <c r="Y3437" i="34"/>
  <c r="AB3437" i="34"/>
  <c r="AC3437" i="34"/>
  <c r="AD3437" i="34"/>
  <c r="P3438" i="34"/>
  <c r="T3438" i="34"/>
  <c r="U3438" i="34"/>
  <c r="V3438" i="34"/>
  <c r="W3438" i="34"/>
  <c r="Y3438" i="34"/>
  <c r="AB3438" i="34"/>
  <c r="AC3438" i="34"/>
  <c r="AD3438" i="34"/>
  <c r="P3439" i="34"/>
  <c r="W3439" i="34"/>
  <c r="Y3439" i="34"/>
  <c r="AB3439" i="34"/>
  <c r="AC3439" i="34"/>
  <c r="AD3439" i="34"/>
  <c r="P3440" i="34"/>
  <c r="W3440" i="34"/>
  <c r="Y3440" i="34"/>
  <c r="AB3440" i="34"/>
  <c r="AC3440" i="34"/>
  <c r="AD3440" i="34"/>
  <c r="P3441" i="34"/>
  <c r="T3441" i="34"/>
  <c r="U3441" i="34"/>
  <c r="V3441" i="34"/>
  <c r="W3441" i="34"/>
  <c r="Y3441" i="34"/>
  <c r="AB3441" i="34"/>
  <c r="AC3441" i="34"/>
  <c r="AD3441" i="34"/>
  <c r="P3442" i="34"/>
  <c r="W3442" i="34"/>
  <c r="Y3442" i="34"/>
  <c r="AB3442" i="34"/>
  <c r="AC3442" i="34"/>
  <c r="AD3442" i="34"/>
  <c r="P3443" i="34"/>
  <c r="T3443" i="34"/>
  <c r="U3443" i="34"/>
  <c r="V3443" i="34"/>
  <c r="W3443" i="34"/>
  <c r="Y3443" i="34"/>
  <c r="AB3443" i="34"/>
  <c r="AC3443" i="34"/>
  <c r="AD3443" i="34"/>
  <c r="P3444" i="34"/>
  <c r="T3444" i="34"/>
  <c r="U3444" i="34"/>
  <c r="V3444" i="34"/>
  <c r="W3444" i="34"/>
  <c r="Y3444" i="34"/>
  <c r="AB3444" i="34"/>
  <c r="AC3444" i="34"/>
  <c r="AD3444" i="34"/>
  <c r="P3445" i="34"/>
  <c r="W3445" i="34"/>
  <c r="Y3445" i="34"/>
  <c r="AB3445" i="34"/>
  <c r="AC3445" i="34"/>
  <c r="AD3445" i="34"/>
  <c r="P3446" i="34"/>
  <c r="W3446" i="34"/>
  <c r="Y3446" i="34"/>
  <c r="AB3446" i="34"/>
  <c r="AC3446" i="34"/>
  <c r="AD3446" i="34"/>
  <c r="P3447" i="34"/>
  <c r="W3447" i="34"/>
  <c r="Y3447" i="34"/>
  <c r="AB3447" i="34"/>
  <c r="AC3447" i="34"/>
  <c r="AD3447" i="34"/>
  <c r="P3448" i="34"/>
  <c r="W3448" i="34"/>
  <c r="Y3448" i="34"/>
  <c r="AB3448" i="34"/>
  <c r="AC3448" i="34"/>
  <c r="AD3448" i="34"/>
  <c r="P3449" i="34"/>
  <c r="W3449" i="34"/>
  <c r="Y3449" i="34"/>
  <c r="AB3449" i="34"/>
  <c r="AC3449" i="34"/>
  <c r="AD3449" i="34"/>
  <c r="P3450" i="34"/>
  <c r="W3450" i="34"/>
  <c r="Y3450" i="34"/>
  <c r="AB3450" i="34"/>
  <c r="AC3450" i="34"/>
  <c r="AD3450" i="34"/>
  <c r="P3451" i="34"/>
  <c r="W3451" i="34"/>
  <c r="Y3451" i="34"/>
  <c r="AB3451" i="34"/>
  <c r="AC3451" i="34"/>
  <c r="AD3451" i="34"/>
  <c r="P3452" i="34"/>
  <c r="W3452" i="34"/>
  <c r="Y3452" i="34"/>
  <c r="AB3452" i="34"/>
  <c r="AC3452" i="34"/>
  <c r="AD3452" i="34"/>
  <c r="P3453" i="34"/>
  <c r="W3453" i="34"/>
  <c r="Y3453" i="34"/>
  <c r="AB3453" i="34"/>
  <c r="AC3453" i="34"/>
  <c r="AD3453" i="34"/>
  <c r="P3454" i="34"/>
  <c r="W3454" i="34"/>
  <c r="Y3454" i="34"/>
  <c r="AB3454" i="34"/>
  <c r="AC3454" i="34"/>
  <c r="AD3454" i="34"/>
  <c r="P3455" i="34"/>
  <c r="W3455" i="34"/>
  <c r="Y3455" i="34"/>
  <c r="AB3455" i="34"/>
  <c r="AC3455" i="34"/>
  <c r="AD3455" i="34"/>
  <c r="P3456" i="34"/>
  <c r="W3456" i="34"/>
  <c r="Y3456" i="34"/>
  <c r="AB3456" i="34"/>
  <c r="AC3456" i="34"/>
  <c r="AD3456" i="34"/>
  <c r="P3457" i="34"/>
  <c r="W3457" i="34"/>
  <c r="Y3457" i="34"/>
  <c r="AB3457" i="34"/>
  <c r="AC3457" i="34"/>
  <c r="AD3457" i="34"/>
  <c r="P3458" i="34"/>
  <c r="W3458" i="34"/>
  <c r="Y3458" i="34"/>
  <c r="AB3458" i="34"/>
  <c r="AC3458" i="34"/>
  <c r="AD3458" i="34"/>
  <c r="P3459" i="34"/>
  <c r="W3459" i="34"/>
  <c r="Y3459" i="34"/>
  <c r="AB3459" i="34"/>
  <c r="AC3459" i="34"/>
  <c r="AD3459" i="34"/>
  <c r="P3460" i="34"/>
  <c r="W3460" i="34"/>
  <c r="Y3460" i="34"/>
  <c r="AB3460" i="34"/>
  <c r="AC3460" i="34"/>
  <c r="AD3460" i="34"/>
  <c r="P3461" i="34"/>
  <c r="W3461" i="34"/>
  <c r="Y3461" i="34"/>
  <c r="AB3461" i="34"/>
  <c r="AC3461" i="34"/>
  <c r="AD3461" i="34"/>
  <c r="P3462" i="34"/>
  <c r="T3462" i="34"/>
  <c r="U3462" i="34"/>
  <c r="V3462" i="34"/>
  <c r="W3462" i="34"/>
  <c r="Y3462" i="34"/>
  <c r="AB3462" i="34"/>
  <c r="AC3462" i="34"/>
  <c r="AD3462" i="34"/>
  <c r="P3463" i="34"/>
  <c r="T3463" i="34"/>
  <c r="U3463" i="34"/>
  <c r="V3463" i="34"/>
  <c r="W3463" i="34"/>
  <c r="Y3463" i="34"/>
  <c r="AB3463" i="34"/>
  <c r="AC3463" i="34"/>
  <c r="AD3463" i="34"/>
  <c r="P3464" i="34"/>
  <c r="T3464" i="34"/>
  <c r="U3464" i="34"/>
  <c r="V3464" i="34"/>
  <c r="W3464" i="34"/>
  <c r="Y3464" i="34"/>
  <c r="AB3464" i="34"/>
  <c r="AC3464" i="34"/>
  <c r="AD3464" i="34"/>
  <c r="P3465" i="34"/>
  <c r="T3465" i="34"/>
  <c r="U3465" i="34"/>
  <c r="V3465" i="34"/>
  <c r="W3465" i="34"/>
  <c r="Y3465" i="34"/>
  <c r="AB3465" i="34"/>
  <c r="AC3465" i="34"/>
  <c r="AD3465" i="34"/>
  <c r="P3466" i="34"/>
  <c r="T3466" i="34"/>
  <c r="U3466" i="34"/>
  <c r="V3466" i="34"/>
  <c r="W3466" i="34"/>
  <c r="Y3466" i="34"/>
  <c r="AB3466" i="34"/>
  <c r="AC3466" i="34"/>
  <c r="AD3466" i="34"/>
  <c r="P3467" i="34"/>
  <c r="T3467" i="34"/>
  <c r="U3467" i="34"/>
  <c r="V3467" i="34"/>
  <c r="W3467" i="34"/>
  <c r="Y3467" i="34"/>
  <c r="AB3467" i="34"/>
  <c r="AC3467" i="34"/>
  <c r="AD3467" i="34"/>
  <c r="P3468" i="34"/>
  <c r="T3468" i="34"/>
  <c r="U3468" i="34"/>
  <c r="V3468" i="34"/>
  <c r="W3468" i="34"/>
  <c r="Y3468" i="34"/>
  <c r="AB3468" i="34"/>
  <c r="AC3468" i="34"/>
  <c r="AD3468" i="34"/>
  <c r="P3469" i="34"/>
  <c r="W3469" i="34"/>
  <c r="Y3469" i="34"/>
  <c r="AB3469" i="34"/>
  <c r="AC3469" i="34"/>
  <c r="AD3469" i="34"/>
  <c r="P3470" i="34"/>
  <c r="W3470" i="34"/>
  <c r="Y3470" i="34"/>
  <c r="AB3470" i="34"/>
  <c r="AC3470" i="34"/>
  <c r="AD3470" i="34"/>
  <c r="P3471" i="34"/>
  <c r="W3471" i="34"/>
  <c r="Y3471" i="34"/>
  <c r="AB3471" i="34"/>
  <c r="AC3471" i="34"/>
  <c r="AD3471" i="34"/>
  <c r="P3472" i="34"/>
  <c r="W3472" i="34"/>
  <c r="Y3472" i="34"/>
  <c r="AB3472" i="34"/>
  <c r="AC3472" i="34"/>
  <c r="AD3472" i="34"/>
  <c r="P3473" i="34"/>
  <c r="W3473" i="34"/>
  <c r="Y3473" i="34"/>
  <c r="AB3473" i="34"/>
  <c r="AC3473" i="34"/>
  <c r="AD3473" i="34"/>
  <c r="P3474" i="34"/>
  <c r="W3474" i="34"/>
  <c r="Y3474" i="34"/>
  <c r="AB3474" i="34"/>
  <c r="AC3474" i="34"/>
  <c r="AD3474" i="34"/>
  <c r="P3475" i="34"/>
  <c r="W3475" i="34"/>
  <c r="Y3475" i="34"/>
  <c r="AB3475" i="34"/>
  <c r="AC3475" i="34"/>
  <c r="AD3475" i="34"/>
  <c r="P3476" i="34"/>
  <c r="W3476" i="34"/>
  <c r="Y3476" i="34"/>
  <c r="AB3476" i="34"/>
  <c r="AC3476" i="34"/>
  <c r="AD3476" i="34"/>
  <c r="P3477" i="34"/>
  <c r="W3477" i="34"/>
  <c r="Y3477" i="34"/>
  <c r="AB3477" i="34"/>
  <c r="AC3477" i="34"/>
  <c r="AD3477" i="34"/>
  <c r="P3478" i="34"/>
  <c r="W3478" i="34"/>
  <c r="Y3478" i="34"/>
  <c r="AB3478" i="34"/>
  <c r="AC3478" i="34"/>
  <c r="AD3478" i="34"/>
  <c r="P3479" i="34"/>
  <c r="W3479" i="34"/>
  <c r="Y3479" i="34"/>
  <c r="AB3479" i="34"/>
  <c r="AC3479" i="34"/>
  <c r="AD3479" i="34"/>
  <c r="P3480" i="34"/>
  <c r="W3480" i="34"/>
  <c r="Y3480" i="34"/>
  <c r="AB3480" i="34"/>
  <c r="AC3480" i="34"/>
  <c r="AD3480" i="34"/>
  <c r="P3481" i="34"/>
  <c r="W3481" i="34"/>
  <c r="Y3481" i="34"/>
  <c r="AB3481" i="34"/>
  <c r="AC3481" i="34"/>
  <c r="AD3481" i="34"/>
  <c r="P3482" i="34"/>
  <c r="W3482" i="34"/>
  <c r="Y3482" i="34"/>
  <c r="AB3482" i="34"/>
  <c r="AC3482" i="34"/>
  <c r="AD3482" i="34"/>
  <c r="P3483" i="34"/>
  <c r="W3483" i="34"/>
  <c r="Y3483" i="34"/>
  <c r="AB3483" i="34"/>
  <c r="AC3483" i="34"/>
  <c r="AD3483" i="34"/>
  <c r="P3484" i="34"/>
  <c r="W3484" i="34"/>
  <c r="Y3484" i="34"/>
  <c r="AB3484" i="34"/>
  <c r="AC3484" i="34"/>
  <c r="AD3484" i="34"/>
  <c r="P3485" i="34"/>
  <c r="W3485" i="34"/>
  <c r="Y3485" i="34"/>
  <c r="AB3485" i="34"/>
  <c r="AC3485" i="34"/>
  <c r="AD3485" i="34"/>
  <c r="P3486" i="34"/>
  <c r="W3486" i="34"/>
  <c r="Y3486" i="34"/>
  <c r="AB3486" i="34"/>
  <c r="AC3486" i="34"/>
  <c r="AD3486" i="34"/>
  <c r="P3487" i="34"/>
  <c r="W3487" i="34"/>
  <c r="Y3487" i="34"/>
  <c r="AB3487" i="34"/>
  <c r="AC3487" i="34"/>
  <c r="AD3487" i="34"/>
  <c r="P3488" i="34"/>
  <c r="W3488" i="34"/>
  <c r="Y3488" i="34"/>
  <c r="AB3488" i="34"/>
  <c r="AC3488" i="34"/>
  <c r="AD3488" i="34"/>
  <c r="P3489" i="34"/>
  <c r="W3489" i="34"/>
  <c r="Y3489" i="34"/>
  <c r="AB3489" i="34"/>
  <c r="AC3489" i="34"/>
  <c r="AD3489" i="34"/>
  <c r="P3490" i="34"/>
  <c r="W3490" i="34"/>
  <c r="Y3490" i="34"/>
  <c r="AB3490" i="34"/>
  <c r="AC3490" i="34"/>
  <c r="AD3490" i="34"/>
  <c r="P3491" i="34"/>
  <c r="W3491" i="34"/>
  <c r="Y3491" i="34"/>
  <c r="AB3491" i="34"/>
  <c r="AC3491" i="34"/>
  <c r="AD3491" i="34"/>
  <c r="P3492" i="34"/>
  <c r="W3492" i="34"/>
  <c r="Y3492" i="34"/>
  <c r="AB3492" i="34"/>
  <c r="AC3492" i="34"/>
  <c r="AD3492" i="34"/>
  <c r="P3493" i="34"/>
  <c r="W3493" i="34"/>
  <c r="Y3493" i="34"/>
  <c r="AB3493" i="34"/>
  <c r="AC3493" i="34"/>
  <c r="AD3493" i="34"/>
  <c r="P3494" i="34"/>
  <c r="W3494" i="34"/>
  <c r="Y3494" i="34"/>
  <c r="AB3494" i="34"/>
  <c r="AC3494" i="34"/>
  <c r="AD3494" i="34"/>
  <c r="P3495" i="34"/>
  <c r="W3495" i="34"/>
  <c r="Y3495" i="34"/>
  <c r="AB3495" i="34"/>
  <c r="AC3495" i="34"/>
  <c r="AD3495" i="34"/>
  <c r="P3496" i="34"/>
  <c r="T3496" i="34"/>
  <c r="U3496" i="34"/>
  <c r="V3496" i="34"/>
  <c r="W3496" i="34"/>
  <c r="Y3496" i="34"/>
  <c r="AB3496" i="34"/>
  <c r="AC3496" i="34"/>
  <c r="AD3496" i="34"/>
  <c r="P3497" i="34"/>
  <c r="T3497" i="34"/>
  <c r="U3497" i="34"/>
  <c r="V3497" i="34"/>
  <c r="W3497" i="34"/>
  <c r="Y3497" i="34"/>
  <c r="AB3497" i="34"/>
  <c r="AC3497" i="34"/>
  <c r="AD3497" i="34"/>
  <c r="P3498" i="34"/>
  <c r="T3498" i="34"/>
  <c r="U3498" i="34"/>
  <c r="V3498" i="34"/>
  <c r="W3498" i="34"/>
  <c r="Y3498" i="34"/>
  <c r="AB3498" i="34"/>
  <c r="AC3498" i="34"/>
  <c r="AD3498" i="34"/>
  <c r="P3499" i="34"/>
  <c r="W3499" i="34"/>
  <c r="Y3499" i="34"/>
  <c r="AB3499" i="34"/>
  <c r="AC3499" i="34"/>
  <c r="AD3499" i="34"/>
  <c r="P3500" i="34"/>
  <c r="W3500" i="34"/>
  <c r="Y3500" i="34"/>
  <c r="AB3500" i="34"/>
  <c r="AC3500" i="34"/>
  <c r="AD3500" i="34"/>
  <c r="P3501" i="34"/>
  <c r="T3501" i="34"/>
  <c r="U3501" i="34"/>
  <c r="V3501" i="34"/>
  <c r="W3501" i="34"/>
  <c r="Y3501" i="34"/>
  <c r="AB3501" i="34"/>
  <c r="AC3501" i="34"/>
  <c r="AD3501" i="34"/>
  <c r="P3502" i="34"/>
  <c r="T3502" i="34"/>
  <c r="U3502" i="34"/>
  <c r="V3502" i="34"/>
  <c r="W3502" i="34"/>
  <c r="Y3502" i="34"/>
  <c r="AB3502" i="34"/>
  <c r="AC3502" i="34"/>
  <c r="AD3502" i="34"/>
  <c r="P3503" i="34"/>
  <c r="T3503" i="34"/>
  <c r="U3503" i="34"/>
  <c r="V3503" i="34"/>
  <c r="W3503" i="34"/>
  <c r="Y3503" i="34"/>
  <c r="AB3503" i="34"/>
  <c r="AC3503" i="34"/>
  <c r="AD3503" i="34"/>
  <c r="P3504" i="34"/>
  <c r="T3504" i="34"/>
  <c r="U3504" i="34"/>
  <c r="V3504" i="34"/>
  <c r="W3504" i="34"/>
  <c r="Y3504" i="34"/>
  <c r="AB3504" i="34"/>
  <c r="AC3504" i="34"/>
  <c r="AD3504" i="34"/>
  <c r="P3505" i="34"/>
  <c r="T3505" i="34"/>
  <c r="U3505" i="34"/>
  <c r="V3505" i="34"/>
  <c r="W3505" i="34"/>
  <c r="Y3505" i="34"/>
  <c r="AB3505" i="34"/>
  <c r="AC3505" i="34"/>
  <c r="AD3505" i="34"/>
  <c r="P3506" i="34"/>
  <c r="T3506" i="34"/>
  <c r="U3506" i="34"/>
  <c r="V3506" i="34"/>
  <c r="W3506" i="34"/>
  <c r="Y3506" i="34"/>
  <c r="AB3506" i="34"/>
  <c r="AC3506" i="34"/>
  <c r="AD3506" i="34"/>
  <c r="P3507" i="34"/>
  <c r="T3507" i="34"/>
  <c r="U3507" i="34"/>
  <c r="V3507" i="34"/>
  <c r="W3507" i="34"/>
  <c r="Y3507" i="34"/>
  <c r="AB3507" i="34"/>
  <c r="AC3507" i="34"/>
  <c r="AD3507" i="34"/>
  <c r="P3508" i="34"/>
  <c r="T3508" i="34"/>
  <c r="U3508" i="34"/>
  <c r="V3508" i="34"/>
  <c r="W3508" i="34"/>
  <c r="Y3508" i="34"/>
  <c r="AB3508" i="34"/>
  <c r="AC3508" i="34"/>
  <c r="AD3508" i="34"/>
  <c r="P3509" i="34"/>
  <c r="T3509" i="34"/>
  <c r="U3509" i="34"/>
  <c r="V3509" i="34"/>
  <c r="W3509" i="34"/>
  <c r="Y3509" i="34"/>
  <c r="AB3509" i="34"/>
  <c r="AC3509" i="34"/>
  <c r="AD3509" i="34"/>
  <c r="P3510" i="34"/>
  <c r="T3510" i="34"/>
  <c r="U3510" i="34"/>
  <c r="V3510" i="34"/>
  <c r="W3510" i="34"/>
  <c r="Y3510" i="34"/>
  <c r="AB3510" i="34"/>
  <c r="AC3510" i="34"/>
  <c r="AD3510" i="34"/>
  <c r="P3511" i="34"/>
  <c r="T3511" i="34"/>
  <c r="U3511" i="34"/>
  <c r="V3511" i="34"/>
  <c r="W3511" i="34"/>
  <c r="Y3511" i="34"/>
  <c r="AB3511" i="34"/>
  <c r="AC3511" i="34"/>
  <c r="AD3511" i="34"/>
  <c r="P3512" i="34"/>
  <c r="T3512" i="34"/>
  <c r="U3512" i="34"/>
  <c r="V3512" i="34"/>
  <c r="W3512" i="34"/>
  <c r="Y3512" i="34"/>
  <c r="AB3512" i="34"/>
  <c r="AC3512" i="34"/>
  <c r="AD3512" i="34"/>
  <c r="P3513" i="34"/>
  <c r="T3513" i="34"/>
  <c r="U3513" i="34"/>
  <c r="V3513" i="34"/>
  <c r="W3513" i="34"/>
  <c r="Y3513" i="34"/>
  <c r="AB3513" i="34"/>
  <c r="AC3513" i="34"/>
  <c r="AD3513" i="34"/>
  <c r="P3514" i="34"/>
  <c r="T3514" i="34"/>
  <c r="U3514" i="34"/>
  <c r="V3514" i="34"/>
  <c r="W3514" i="34"/>
  <c r="Y3514" i="34"/>
  <c r="AB3514" i="34"/>
  <c r="AC3514" i="34"/>
  <c r="AD3514" i="34"/>
  <c r="P3515" i="34"/>
  <c r="W3515" i="34"/>
  <c r="Y3515" i="34"/>
  <c r="AB3515" i="34"/>
  <c r="AC3515" i="34"/>
  <c r="AD3515" i="34"/>
  <c r="P3516" i="34"/>
  <c r="W3516" i="34"/>
  <c r="Y3516" i="34"/>
  <c r="AB3516" i="34"/>
  <c r="AC3516" i="34"/>
  <c r="AD3516" i="34"/>
  <c r="P3517" i="34"/>
  <c r="W3517" i="34"/>
  <c r="Y3517" i="34"/>
  <c r="AB3517" i="34"/>
  <c r="AC3517" i="34"/>
  <c r="AD3517" i="34"/>
  <c r="P3518" i="34"/>
  <c r="W3518" i="34"/>
  <c r="Y3518" i="34"/>
  <c r="AB3518" i="34"/>
  <c r="AC3518" i="34"/>
  <c r="AD3518" i="34"/>
  <c r="P3519" i="34"/>
  <c r="W3519" i="34"/>
  <c r="Y3519" i="34"/>
  <c r="AB3519" i="34"/>
  <c r="AC3519" i="34"/>
  <c r="AD3519" i="34"/>
  <c r="P3520" i="34"/>
  <c r="W3520" i="34"/>
  <c r="Y3520" i="34"/>
  <c r="AB3520" i="34"/>
  <c r="AC3520" i="34"/>
  <c r="AD3520" i="34"/>
  <c r="P3521" i="34"/>
  <c r="W3521" i="34"/>
  <c r="Y3521" i="34"/>
  <c r="AB3521" i="34"/>
  <c r="AC3521" i="34"/>
  <c r="AD3521" i="34"/>
  <c r="P3522" i="34"/>
  <c r="T3522" i="34"/>
  <c r="U3522" i="34"/>
  <c r="V3522" i="34"/>
  <c r="W3522" i="34"/>
  <c r="Y3522" i="34"/>
  <c r="AB3522" i="34"/>
  <c r="AC3522" i="34"/>
  <c r="AD3522" i="34"/>
  <c r="P3523" i="34"/>
  <c r="W3523" i="34"/>
  <c r="Y3523" i="34"/>
  <c r="AB3523" i="34"/>
  <c r="AC3523" i="34"/>
  <c r="AD3523" i="34"/>
  <c r="P3524" i="34"/>
  <c r="W3524" i="34"/>
  <c r="Y3524" i="34"/>
  <c r="AB3524" i="34"/>
  <c r="AC3524" i="34"/>
  <c r="AD3524" i="34"/>
  <c r="P3525" i="34"/>
  <c r="W3525" i="34"/>
  <c r="Y3525" i="34"/>
  <c r="AB3525" i="34"/>
  <c r="AC3525" i="34"/>
  <c r="AD3525" i="34"/>
  <c r="P3526" i="34"/>
  <c r="W3526" i="34"/>
  <c r="Y3526" i="34"/>
  <c r="AB3526" i="34"/>
  <c r="AC3526" i="34"/>
  <c r="AD3526" i="34"/>
  <c r="P3527" i="34"/>
  <c r="T3527" i="34"/>
  <c r="U3527" i="34"/>
  <c r="V3527" i="34"/>
  <c r="W3527" i="34"/>
  <c r="Y3527" i="34"/>
  <c r="AB3527" i="34"/>
  <c r="AC3527" i="34"/>
  <c r="AD3527" i="34"/>
  <c r="P3528" i="34"/>
  <c r="T3528" i="34"/>
  <c r="U3528" i="34"/>
  <c r="V3528" i="34"/>
  <c r="W3528" i="34"/>
  <c r="Y3528" i="34"/>
  <c r="AB3528" i="34"/>
  <c r="AC3528" i="34"/>
  <c r="AD3528" i="34"/>
  <c r="P3529" i="34"/>
  <c r="T3529" i="34"/>
  <c r="U3529" i="34"/>
  <c r="V3529" i="34"/>
  <c r="W3529" i="34"/>
  <c r="Y3529" i="34"/>
  <c r="AB3529" i="34"/>
  <c r="AC3529" i="34"/>
  <c r="AD3529" i="34"/>
  <c r="P3530" i="34"/>
  <c r="W3530" i="34"/>
  <c r="Y3530" i="34"/>
  <c r="AB3530" i="34"/>
  <c r="AC3530" i="34"/>
  <c r="AD3530" i="34"/>
  <c r="P3531" i="34"/>
  <c r="W3531" i="34"/>
  <c r="Y3531" i="34"/>
  <c r="AB3531" i="34"/>
  <c r="AC3531" i="34"/>
  <c r="AD3531" i="34"/>
  <c r="P3532" i="34"/>
  <c r="W3532" i="34"/>
  <c r="Y3532" i="34"/>
  <c r="AB3532" i="34"/>
  <c r="AC3532" i="34"/>
  <c r="AD3532" i="34"/>
  <c r="P3533" i="34"/>
  <c r="W3533" i="34"/>
  <c r="Y3533" i="34"/>
  <c r="AB3533" i="34"/>
  <c r="AC3533" i="34"/>
  <c r="AD3533" i="34"/>
  <c r="P3534" i="34"/>
  <c r="W3534" i="34"/>
  <c r="Y3534" i="34"/>
  <c r="AB3534" i="34"/>
  <c r="AC3534" i="34"/>
  <c r="AD3534" i="34"/>
  <c r="P3535" i="34"/>
  <c r="W3535" i="34"/>
  <c r="Y3535" i="34"/>
  <c r="AB3535" i="34"/>
  <c r="AC3535" i="34"/>
  <c r="AD3535" i="34"/>
  <c r="P3536" i="34"/>
  <c r="W3536" i="34"/>
  <c r="Y3536" i="34"/>
  <c r="AB3536" i="34"/>
  <c r="AC3536" i="34"/>
  <c r="AD3536" i="34"/>
  <c r="P3537" i="34"/>
  <c r="W3537" i="34"/>
  <c r="Y3537" i="34"/>
  <c r="AB3537" i="34"/>
  <c r="AC3537" i="34"/>
  <c r="AD3537" i="34"/>
  <c r="P3538" i="34"/>
  <c r="W3538" i="34"/>
  <c r="Y3538" i="34"/>
  <c r="AB3538" i="34"/>
  <c r="AC3538" i="34"/>
  <c r="AD3538" i="34"/>
  <c r="P3539" i="34"/>
  <c r="W3539" i="34"/>
  <c r="Y3539" i="34"/>
  <c r="AB3539" i="34"/>
  <c r="AC3539" i="34"/>
  <c r="AD3539" i="34"/>
  <c r="P3540" i="34"/>
  <c r="W3540" i="34"/>
  <c r="Y3540" i="34"/>
  <c r="AB3540" i="34"/>
  <c r="AC3540" i="34"/>
  <c r="AD3540" i="34"/>
  <c r="P3541" i="34"/>
  <c r="W3541" i="34"/>
  <c r="Y3541" i="34"/>
  <c r="AB3541" i="34"/>
  <c r="AC3541" i="34"/>
  <c r="AD3541" i="34"/>
  <c r="P3542" i="34"/>
  <c r="W3542" i="34"/>
  <c r="Y3542" i="34"/>
  <c r="AB3542" i="34"/>
  <c r="AC3542" i="34"/>
  <c r="AD3542" i="34"/>
  <c r="P3543" i="34"/>
  <c r="W3543" i="34"/>
  <c r="Y3543" i="34"/>
  <c r="AB3543" i="34"/>
  <c r="AC3543" i="34"/>
  <c r="AD3543" i="34"/>
  <c r="P3544" i="34"/>
  <c r="W3544" i="34"/>
  <c r="Y3544" i="34"/>
  <c r="AB3544" i="34"/>
  <c r="AC3544" i="34"/>
  <c r="AD3544" i="34"/>
  <c r="P3545" i="34"/>
  <c r="W3545" i="34"/>
  <c r="Y3545" i="34"/>
  <c r="AB3545" i="34"/>
  <c r="AC3545" i="34"/>
  <c r="AD3545" i="34"/>
  <c r="P3546" i="34"/>
  <c r="W3546" i="34"/>
  <c r="Y3546" i="34"/>
  <c r="AB3546" i="34"/>
  <c r="AC3546" i="34"/>
  <c r="AD3546" i="34"/>
  <c r="P3547" i="34"/>
  <c r="W3547" i="34"/>
  <c r="Y3547" i="34"/>
  <c r="AB3547" i="34"/>
  <c r="AC3547" i="34"/>
  <c r="AD3547" i="34"/>
  <c r="P3548" i="34"/>
  <c r="W3548" i="34"/>
  <c r="Y3548" i="34"/>
  <c r="AB3548" i="34"/>
  <c r="AC3548" i="34"/>
  <c r="AD3548" i="34"/>
  <c r="P3549" i="34"/>
  <c r="W3549" i="34"/>
  <c r="Y3549" i="34"/>
  <c r="AB3549" i="34"/>
  <c r="AC3549" i="34"/>
  <c r="AD3549" i="34"/>
  <c r="P3550" i="34"/>
  <c r="W3550" i="34"/>
  <c r="Y3550" i="34"/>
  <c r="AB3550" i="34"/>
  <c r="AC3550" i="34"/>
  <c r="AD3550" i="34"/>
  <c r="P3551" i="34"/>
  <c r="W3551" i="34"/>
  <c r="Y3551" i="34"/>
  <c r="AB3551" i="34"/>
  <c r="AC3551" i="34"/>
  <c r="AD3551" i="34"/>
  <c r="P3552" i="34"/>
  <c r="W3552" i="34"/>
  <c r="Y3552" i="34"/>
  <c r="AB3552" i="34"/>
  <c r="AC3552" i="34"/>
  <c r="AD3552" i="34"/>
  <c r="P3553" i="34"/>
  <c r="W3553" i="34"/>
  <c r="Y3553" i="34"/>
  <c r="AB3553" i="34"/>
  <c r="AC3553" i="34"/>
  <c r="AD3553" i="34"/>
  <c r="P3554" i="34"/>
  <c r="T3554" i="34"/>
  <c r="U3554" i="34"/>
  <c r="V3554" i="34"/>
  <c r="W3554" i="34"/>
  <c r="Y3554" i="34"/>
  <c r="AB3554" i="34"/>
  <c r="AC3554" i="34"/>
  <c r="AD3554" i="34"/>
  <c r="P3555" i="34"/>
  <c r="T3555" i="34"/>
  <c r="U3555" i="34"/>
  <c r="V3555" i="34"/>
  <c r="W3555" i="34"/>
  <c r="Y3555" i="34"/>
  <c r="AB3555" i="34"/>
  <c r="AC3555" i="34"/>
  <c r="AD3555" i="34"/>
  <c r="P3556" i="34"/>
  <c r="W3556" i="34"/>
  <c r="Y3556" i="34"/>
  <c r="AB3556" i="34"/>
  <c r="AC3556" i="34"/>
  <c r="AD3556" i="34"/>
  <c r="P3557" i="34"/>
  <c r="T3557" i="34"/>
  <c r="U3557" i="34"/>
  <c r="V3557" i="34"/>
  <c r="W3557" i="34"/>
  <c r="Y3557" i="34"/>
  <c r="AB3557" i="34"/>
  <c r="AC3557" i="34"/>
  <c r="AD3557" i="34"/>
  <c r="P3558" i="34"/>
  <c r="T3558" i="34"/>
  <c r="U3558" i="34"/>
  <c r="V3558" i="34"/>
  <c r="W3558" i="34"/>
  <c r="Y3558" i="34"/>
  <c r="AB3558" i="34"/>
  <c r="AC3558" i="34"/>
  <c r="AD3558" i="34"/>
  <c r="P3559" i="34"/>
  <c r="T3559" i="34"/>
  <c r="U3559" i="34"/>
  <c r="V3559" i="34"/>
  <c r="W3559" i="34"/>
  <c r="Y3559" i="34"/>
  <c r="AB3559" i="34"/>
  <c r="AC3559" i="34"/>
  <c r="AD3559" i="34"/>
  <c r="P3560" i="34"/>
  <c r="T3560" i="34"/>
  <c r="U3560" i="34"/>
  <c r="V3560" i="34"/>
  <c r="W3560" i="34"/>
  <c r="Y3560" i="34"/>
  <c r="AB3560" i="34"/>
  <c r="AC3560" i="34"/>
  <c r="AD3560" i="34"/>
  <c r="P3561" i="34"/>
  <c r="T3561" i="34"/>
  <c r="U3561" i="34"/>
  <c r="V3561" i="34"/>
  <c r="W3561" i="34"/>
  <c r="Y3561" i="34"/>
  <c r="AB3561" i="34"/>
  <c r="AC3561" i="34"/>
  <c r="AD3561" i="34"/>
  <c r="P3562" i="34"/>
  <c r="T3562" i="34"/>
  <c r="U3562" i="34"/>
  <c r="V3562" i="34"/>
  <c r="W3562" i="34"/>
  <c r="Y3562" i="34"/>
  <c r="AB3562" i="34"/>
  <c r="AC3562" i="34"/>
  <c r="AD3562" i="34"/>
  <c r="P3563" i="34"/>
  <c r="T3563" i="34"/>
  <c r="U3563" i="34"/>
  <c r="V3563" i="34"/>
  <c r="W3563" i="34"/>
  <c r="Y3563" i="34"/>
  <c r="AB3563" i="34"/>
  <c r="AC3563" i="34"/>
  <c r="AD3563" i="34"/>
  <c r="P3564" i="34"/>
  <c r="T3564" i="34"/>
  <c r="U3564" i="34"/>
  <c r="V3564" i="34"/>
  <c r="W3564" i="34"/>
  <c r="Y3564" i="34"/>
  <c r="AB3564" i="34"/>
  <c r="AC3564" i="34"/>
  <c r="AD3564" i="34"/>
  <c r="P3565" i="34"/>
  <c r="W3565" i="34"/>
  <c r="Y3565" i="34"/>
  <c r="AB3565" i="34"/>
  <c r="AC3565" i="34"/>
  <c r="AD3565" i="34"/>
  <c r="P3566" i="34"/>
  <c r="W3566" i="34"/>
  <c r="Y3566" i="34"/>
  <c r="AB3566" i="34"/>
  <c r="AC3566" i="34"/>
  <c r="AD3566" i="34"/>
  <c r="P3567" i="34"/>
  <c r="W3567" i="34"/>
  <c r="Y3567" i="34"/>
  <c r="AB3567" i="34"/>
  <c r="AC3567" i="34"/>
  <c r="AD3567" i="34"/>
  <c r="P3568" i="34"/>
  <c r="W3568" i="34"/>
  <c r="Y3568" i="34"/>
  <c r="AB3568" i="34"/>
  <c r="AC3568" i="34"/>
  <c r="AD3568" i="34"/>
  <c r="P3569" i="34"/>
  <c r="W3569" i="34"/>
  <c r="Y3569" i="34"/>
  <c r="AB3569" i="34"/>
  <c r="AC3569" i="34"/>
  <c r="AD3569" i="34"/>
  <c r="P3570" i="34"/>
  <c r="W3570" i="34"/>
  <c r="Y3570" i="34"/>
  <c r="AB3570" i="34"/>
  <c r="AC3570" i="34"/>
  <c r="AD3570" i="34"/>
  <c r="P3571" i="34"/>
  <c r="W3571" i="34"/>
  <c r="Y3571" i="34"/>
  <c r="AB3571" i="34"/>
  <c r="AC3571" i="34"/>
  <c r="AD3571" i="34"/>
  <c r="P3572" i="34"/>
  <c r="W3572" i="34"/>
  <c r="Y3572" i="34"/>
  <c r="AB3572" i="34"/>
  <c r="AC3572" i="34"/>
  <c r="AD3572" i="34"/>
  <c r="P3573" i="34"/>
  <c r="W3573" i="34"/>
  <c r="Y3573" i="34"/>
  <c r="AB3573" i="34"/>
  <c r="AC3573" i="34"/>
  <c r="AD3573" i="34"/>
  <c r="P3574" i="34"/>
  <c r="W3574" i="34"/>
  <c r="Y3574" i="34"/>
  <c r="AB3574" i="34"/>
  <c r="AC3574" i="34"/>
  <c r="AD3574" i="34"/>
  <c r="P3575" i="34"/>
  <c r="T3575" i="34"/>
  <c r="U3575" i="34"/>
  <c r="V3575" i="34"/>
  <c r="W3575" i="34"/>
  <c r="Y3575" i="34"/>
  <c r="AB3575" i="34"/>
  <c r="AC3575" i="34"/>
  <c r="AD3575" i="34"/>
  <c r="P3576" i="34"/>
  <c r="T3576" i="34"/>
  <c r="U3576" i="34"/>
  <c r="V3576" i="34"/>
  <c r="W3576" i="34"/>
  <c r="Y3576" i="34"/>
  <c r="AB3576" i="34"/>
  <c r="AC3576" i="34"/>
  <c r="AD3576" i="34"/>
  <c r="P3577" i="34"/>
  <c r="T3577" i="34"/>
  <c r="U3577" i="34"/>
  <c r="V3577" i="34"/>
  <c r="W3577" i="34"/>
  <c r="Y3577" i="34"/>
  <c r="AB3577" i="34"/>
  <c r="AC3577" i="34"/>
  <c r="AD3577" i="34"/>
  <c r="P3578" i="34"/>
  <c r="W3578" i="34"/>
  <c r="Y3578" i="34"/>
  <c r="AB3578" i="34"/>
  <c r="AC3578" i="34"/>
  <c r="AD3578" i="34"/>
  <c r="P3579" i="34"/>
  <c r="W3579" i="34"/>
  <c r="Y3579" i="34"/>
  <c r="AB3579" i="34"/>
  <c r="AC3579" i="34"/>
  <c r="AD3579" i="34"/>
  <c r="P3580" i="34"/>
  <c r="W3580" i="34"/>
  <c r="Y3580" i="34"/>
  <c r="AB3580" i="34"/>
  <c r="AC3580" i="34"/>
  <c r="AD3580" i="34"/>
  <c r="P3581" i="34"/>
  <c r="W3581" i="34"/>
  <c r="Y3581" i="34"/>
  <c r="AB3581" i="34"/>
  <c r="AC3581" i="34"/>
  <c r="AD3581" i="34"/>
  <c r="P3582" i="34"/>
  <c r="T3582" i="34"/>
  <c r="U3582" i="34"/>
  <c r="V3582" i="34"/>
  <c r="W3582" i="34"/>
  <c r="Y3582" i="34"/>
  <c r="AB3582" i="34"/>
  <c r="AC3582" i="34"/>
  <c r="AD3582" i="34"/>
  <c r="P3583" i="34"/>
  <c r="T3583" i="34"/>
  <c r="U3583" i="34"/>
  <c r="V3583" i="34"/>
  <c r="W3583" i="34"/>
  <c r="Y3583" i="34"/>
  <c r="AB3583" i="34"/>
  <c r="AC3583" i="34"/>
  <c r="AD3583" i="34"/>
  <c r="P3584" i="34"/>
  <c r="T3584" i="34"/>
  <c r="U3584" i="34"/>
  <c r="V3584" i="34"/>
  <c r="W3584" i="34"/>
  <c r="Y3584" i="34"/>
  <c r="AB3584" i="34"/>
  <c r="AC3584" i="34"/>
  <c r="AD3584" i="34"/>
  <c r="P3585" i="34"/>
  <c r="T3585" i="34"/>
  <c r="U3585" i="34"/>
  <c r="V3585" i="34"/>
  <c r="W3585" i="34"/>
  <c r="Y3585" i="34"/>
  <c r="AB3585" i="34"/>
  <c r="AC3585" i="34"/>
  <c r="AD3585" i="34"/>
  <c r="P3586" i="34"/>
  <c r="W3586" i="34"/>
  <c r="Y3586" i="34"/>
  <c r="AB3586" i="34"/>
  <c r="AC3586" i="34"/>
  <c r="AD3586" i="34"/>
  <c r="P3587" i="34"/>
  <c r="W3587" i="34"/>
  <c r="Y3587" i="34"/>
  <c r="AB3587" i="34"/>
  <c r="AC3587" i="34"/>
  <c r="AD3587" i="34"/>
  <c r="P3588" i="34"/>
  <c r="W3588" i="34"/>
  <c r="Y3588" i="34"/>
  <c r="AB3588" i="34"/>
  <c r="AC3588" i="34"/>
  <c r="AD3588" i="34"/>
  <c r="P3589" i="34"/>
  <c r="T3589" i="34"/>
  <c r="U3589" i="34"/>
  <c r="V3589" i="34"/>
  <c r="W3589" i="34"/>
  <c r="Y3589" i="34"/>
  <c r="AB3589" i="34"/>
  <c r="AC3589" i="34"/>
  <c r="AD3589" i="34"/>
  <c r="P3590" i="34"/>
  <c r="T3590" i="34"/>
  <c r="U3590" i="34"/>
  <c r="V3590" i="34"/>
  <c r="W3590" i="34"/>
  <c r="Y3590" i="34"/>
  <c r="AB3590" i="34"/>
  <c r="AC3590" i="34"/>
  <c r="AD3590" i="34"/>
  <c r="P3591" i="34"/>
  <c r="W3591" i="34"/>
  <c r="Y3591" i="34"/>
  <c r="AB3591" i="34"/>
  <c r="AC3591" i="34"/>
  <c r="AD3591" i="34"/>
  <c r="P3592" i="34"/>
  <c r="W3592" i="34"/>
  <c r="Y3592" i="34"/>
  <c r="AB3592" i="34"/>
  <c r="AC3592" i="34"/>
  <c r="AD3592" i="34"/>
  <c r="P3593" i="34"/>
  <c r="W3593" i="34"/>
  <c r="Y3593" i="34"/>
  <c r="AB3593" i="34"/>
  <c r="AC3593" i="34"/>
  <c r="AD3593" i="34"/>
  <c r="P3594" i="34"/>
  <c r="W3594" i="34"/>
  <c r="Y3594" i="34"/>
  <c r="AB3594" i="34"/>
  <c r="AC3594" i="34"/>
  <c r="AD3594" i="34"/>
  <c r="P3595" i="34"/>
  <c r="W3595" i="34"/>
  <c r="Y3595" i="34"/>
  <c r="AB3595" i="34"/>
  <c r="AC3595" i="34"/>
  <c r="AD3595" i="34"/>
  <c r="P3596" i="34"/>
  <c r="W3596" i="34"/>
  <c r="Y3596" i="34"/>
  <c r="AB3596" i="34"/>
  <c r="AC3596" i="34"/>
  <c r="AD3596" i="34"/>
  <c r="P3597" i="34"/>
  <c r="T3597" i="34"/>
  <c r="U3597" i="34"/>
  <c r="V3597" i="34"/>
  <c r="W3597" i="34"/>
  <c r="Y3597" i="34"/>
  <c r="AB3597" i="34"/>
  <c r="AC3597" i="34"/>
  <c r="AD3597" i="34"/>
  <c r="P3598" i="34"/>
  <c r="T3598" i="34"/>
  <c r="U3598" i="34"/>
  <c r="V3598" i="34"/>
  <c r="W3598" i="34"/>
  <c r="Y3598" i="34"/>
  <c r="AB3598" i="34"/>
  <c r="AC3598" i="34"/>
  <c r="AD3598" i="34"/>
  <c r="P3599" i="34"/>
  <c r="T3599" i="34"/>
  <c r="U3599" i="34"/>
  <c r="V3599" i="34"/>
  <c r="W3599" i="34"/>
  <c r="Y3599" i="34"/>
  <c r="AB3599" i="34"/>
  <c r="AC3599" i="34"/>
  <c r="AD3599" i="34"/>
  <c r="P3600" i="34"/>
  <c r="T3600" i="34"/>
  <c r="U3600" i="34"/>
  <c r="V3600" i="34"/>
  <c r="W3600" i="34"/>
  <c r="Y3600" i="34"/>
  <c r="AB3600" i="34"/>
  <c r="AC3600" i="34"/>
  <c r="AD3600" i="34"/>
  <c r="P3601" i="34"/>
  <c r="W3601" i="34"/>
  <c r="Y3601" i="34"/>
  <c r="AB3601" i="34"/>
  <c r="AC3601" i="34"/>
  <c r="AD3601" i="34"/>
  <c r="P3602" i="34"/>
  <c r="W3602" i="34"/>
  <c r="Y3602" i="34"/>
  <c r="AB3602" i="34"/>
  <c r="AC3602" i="34"/>
  <c r="AD3602" i="34"/>
  <c r="P3603" i="34"/>
  <c r="W3603" i="34"/>
  <c r="Y3603" i="34"/>
  <c r="AB3603" i="34"/>
  <c r="AC3603" i="34"/>
  <c r="AD3603" i="34"/>
  <c r="P3604" i="34"/>
  <c r="W3604" i="34"/>
  <c r="Y3604" i="34"/>
  <c r="AB3604" i="34"/>
  <c r="AC3604" i="34"/>
  <c r="AD3604" i="34"/>
  <c r="P3605" i="34"/>
  <c r="W3605" i="34"/>
  <c r="Y3605" i="34"/>
  <c r="AB3605" i="34"/>
  <c r="AC3605" i="34"/>
  <c r="AD3605" i="34"/>
  <c r="P3606" i="34"/>
  <c r="W3606" i="34"/>
  <c r="Y3606" i="34"/>
  <c r="AB3606" i="34"/>
  <c r="AC3606" i="34"/>
  <c r="AD3606" i="34"/>
  <c r="P3607" i="34"/>
  <c r="W3607" i="34"/>
  <c r="Y3607" i="34"/>
  <c r="AB3607" i="34"/>
  <c r="AC3607" i="34"/>
  <c r="AD3607" i="34"/>
  <c r="P3608" i="34"/>
  <c r="W3608" i="34"/>
  <c r="Y3608" i="34"/>
  <c r="AB3608" i="34"/>
  <c r="AC3608" i="34"/>
  <c r="AD3608" i="34"/>
  <c r="P3609" i="34"/>
  <c r="W3609" i="34"/>
  <c r="Y3609" i="34"/>
  <c r="AB3609" i="34"/>
  <c r="AC3609" i="34"/>
  <c r="AD3609" i="34"/>
  <c r="P3610" i="34"/>
  <c r="W3610" i="34"/>
  <c r="Y3610" i="34"/>
  <c r="AB3610" i="34"/>
  <c r="AC3610" i="34"/>
  <c r="AD3610" i="34"/>
  <c r="P3611" i="34"/>
  <c r="W3611" i="34"/>
  <c r="Y3611" i="34"/>
  <c r="AB3611" i="34"/>
  <c r="AC3611" i="34"/>
  <c r="AD3611" i="34"/>
  <c r="P3612" i="34"/>
  <c r="W3612" i="34"/>
  <c r="Y3612" i="34"/>
  <c r="AB3612" i="34"/>
  <c r="AC3612" i="34"/>
  <c r="AD3612" i="34"/>
  <c r="P3613" i="34"/>
  <c r="W3613" i="34"/>
  <c r="Y3613" i="34"/>
  <c r="AB3613" i="34"/>
  <c r="AC3613" i="34"/>
  <c r="AD3613" i="34"/>
  <c r="P3614" i="34"/>
  <c r="W3614" i="34"/>
  <c r="Y3614" i="34"/>
  <c r="AB3614" i="34"/>
  <c r="AC3614" i="34"/>
  <c r="AD3614" i="34"/>
  <c r="P3615" i="34"/>
  <c r="W3615" i="34"/>
  <c r="Y3615" i="34"/>
  <c r="AB3615" i="34"/>
  <c r="AC3615" i="34"/>
  <c r="AD3615" i="34"/>
  <c r="P3616" i="34"/>
  <c r="W3616" i="34"/>
  <c r="Y3616" i="34"/>
  <c r="AB3616" i="34"/>
  <c r="AC3616" i="34"/>
  <c r="AD3616" i="34"/>
  <c r="P3617" i="34"/>
  <c r="W3617" i="34"/>
  <c r="Y3617" i="34"/>
  <c r="AB3617" i="34"/>
  <c r="AC3617" i="34"/>
  <c r="AD3617" i="34"/>
  <c r="P3618" i="34"/>
  <c r="W3618" i="34"/>
  <c r="Y3618" i="34"/>
  <c r="AB3618" i="34"/>
  <c r="AC3618" i="34"/>
  <c r="AD3618" i="34"/>
  <c r="P3619" i="34"/>
  <c r="W3619" i="34"/>
  <c r="Y3619" i="34"/>
  <c r="AB3619" i="34"/>
  <c r="AC3619" i="34"/>
  <c r="AD3619" i="34"/>
  <c r="P3620" i="34"/>
  <c r="W3620" i="34"/>
  <c r="Y3620" i="34"/>
  <c r="AB3620" i="34"/>
  <c r="AC3620" i="34"/>
  <c r="AD3620" i="34"/>
  <c r="P3621" i="34"/>
  <c r="W3621" i="34"/>
  <c r="Y3621" i="34"/>
  <c r="AB3621" i="34"/>
  <c r="AC3621" i="34"/>
  <c r="AD3621" i="34"/>
  <c r="P3622" i="34"/>
  <c r="W3622" i="34"/>
  <c r="Y3622" i="34"/>
  <c r="AB3622" i="34"/>
  <c r="AC3622" i="34"/>
  <c r="AD3622" i="34"/>
  <c r="P3623" i="34"/>
  <c r="W3623" i="34"/>
  <c r="Y3623" i="34"/>
  <c r="AB3623" i="34"/>
  <c r="AC3623" i="34"/>
  <c r="AD3623" i="34"/>
  <c r="P3624" i="34"/>
  <c r="W3624" i="34"/>
  <c r="Y3624" i="34"/>
  <c r="AB3624" i="34"/>
  <c r="AC3624" i="34"/>
  <c r="AD3624" i="34"/>
  <c r="P3625" i="34"/>
  <c r="W3625" i="34"/>
  <c r="Y3625" i="34"/>
  <c r="AB3625" i="34"/>
  <c r="AC3625" i="34"/>
  <c r="AD3625" i="34"/>
  <c r="P3626" i="34"/>
  <c r="W3626" i="34"/>
  <c r="Y3626" i="34"/>
  <c r="AB3626" i="34"/>
  <c r="AC3626" i="34"/>
  <c r="AD3626" i="34"/>
  <c r="P3627" i="34"/>
  <c r="W3627" i="34"/>
  <c r="Y3627" i="34"/>
  <c r="AB3627" i="34"/>
  <c r="AC3627" i="34"/>
  <c r="AD3627" i="34"/>
  <c r="P3628" i="34"/>
  <c r="W3628" i="34"/>
  <c r="Y3628" i="34"/>
  <c r="AB3628" i="34"/>
  <c r="AC3628" i="34"/>
  <c r="AD3628" i="34"/>
  <c r="P3629" i="34"/>
  <c r="W3629" i="34"/>
  <c r="Y3629" i="34"/>
  <c r="AB3629" i="34"/>
  <c r="AC3629" i="34"/>
  <c r="AD3629" i="34"/>
  <c r="P3630" i="34"/>
  <c r="W3630" i="34"/>
  <c r="Y3630" i="34"/>
  <c r="AB3630" i="34"/>
  <c r="AC3630" i="34"/>
  <c r="AD3630" i="34"/>
  <c r="P3631" i="34"/>
  <c r="W3631" i="34"/>
  <c r="Y3631" i="34"/>
  <c r="AB3631" i="34"/>
  <c r="AC3631" i="34"/>
  <c r="AD3631" i="34"/>
  <c r="P3632" i="34"/>
  <c r="W3632" i="34"/>
  <c r="Y3632" i="34"/>
  <c r="AB3632" i="34"/>
  <c r="AC3632" i="34"/>
  <c r="AD3632" i="34"/>
  <c r="P3633" i="34"/>
  <c r="W3633" i="34"/>
  <c r="Y3633" i="34"/>
  <c r="AB3633" i="34"/>
  <c r="AC3633" i="34"/>
  <c r="AD3633" i="34"/>
  <c r="P3634" i="34"/>
  <c r="W3634" i="34"/>
  <c r="Y3634" i="34"/>
  <c r="AB3634" i="34"/>
  <c r="AC3634" i="34"/>
  <c r="AD3634" i="34"/>
  <c r="P3635" i="34"/>
  <c r="W3635" i="34"/>
  <c r="Y3635" i="34"/>
  <c r="AB3635" i="34"/>
  <c r="AC3635" i="34"/>
  <c r="AD3635" i="34"/>
  <c r="P3636" i="34"/>
  <c r="W3636" i="34"/>
  <c r="Y3636" i="34"/>
  <c r="AB3636" i="34"/>
  <c r="AC3636" i="34"/>
  <c r="AD3636" i="34"/>
  <c r="P3637" i="34"/>
  <c r="W3637" i="34"/>
  <c r="Y3637" i="34"/>
  <c r="AB3637" i="34"/>
  <c r="AC3637" i="34"/>
  <c r="AD3637" i="34"/>
  <c r="P3638" i="34"/>
  <c r="W3638" i="34"/>
  <c r="Y3638" i="34"/>
  <c r="AB3638" i="34"/>
  <c r="AC3638" i="34"/>
  <c r="AD3638" i="34"/>
  <c r="P3639" i="34"/>
  <c r="W3639" i="34"/>
  <c r="Y3639" i="34"/>
  <c r="AB3639" i="34"/>
  <c r="AC3639" i="34"/>
  <c r="AD3639" i="34"/>
  <c r="P3640" i="34"/>
  <c r="W3640" i="34"/>
  <c r="Y3640" i="34"/>
  <c r="AB3640" i="34"/>
  <c r="AC3640" i="34"/>
  <c r="AD3640" i="34"/>
  <c r="P3641" i="34"/>
  <c r="W3641" i="34"/>
  <c r="Y3641" i="34"/>
  <c r="AB3641" i="34"/>
  <c r="AC3641" i="34"/>
  <c r="AD3641" i="34"/>
  <c r="P3642" i="34"/>
  <c r="W3642" i="34"/>
  <c r="Y3642" i="34"/>
  <c r="AB3642" i="34"/>
  <c r="AC3642" i="34"/>
  <c r="AD3642" i="34"/>
  <c r="P3643" i="34"/>
  <c r="T3643" i="34"/>
  <c r="U3643" i="34"/>
  <c r="V3643" i="34"/>
  <c r="W3643" i="34"/>
  <c r="Y3643" i="34"/>
  <c r="AB3643" i="34"/>
  <c r="AC3643" i="34"/>
  <c r="AD3643" i="34"/>
  <c r="P3644" i="34"/>
  <c r="T3644" i="34"/>
  <c r="U3644" i="34"/>
  <c r="V3644" i="34"/>
  <c r="W3644" i="34"/>
  <c r="Y3644" i="34"/>
  <c r="AB3644" i="34"/>
  <c r="AC3644" i="34"/>
  <c r="AD3644" i="34"/>
  <c r="P3682" i="34"/>
  <c r="W3682" i="34"/>
  <c r="Y3682" i="34"/>
  <c r="AB3682" i="34"/>
  <c r="AC3682" i="34"/>
  <c r="AD3682" i="34"/>
  <c r="P3645" i="34"/>
  <c r="W3645" i="34"/>
  <c r="Y3645" i="34"/>
  <c r="AB3645" i="34"/>
  <c r="AC3645" i="34"/>
  <c r="AD3645" i="34"/>
  <c r="P3646" i="34"/>
  <c r="T3646" i="34"/>
  <c r="U3646" i="34"/>
  <c r="V3646" i="34"/>
  <c r="W3646" i="34"/>
  <c r="Y3646" i="34"/>
  <c r="AB3646" i="34"/>
  <c r="AC3646" i="34"/>
  <c r="AD3646" i="34"/>
  <c r="P3647" i="34"/>
  <c r="T3647" i="34"/>
  <c r="U3647" i="34"/>
  <c r="V3647" i="34"/>
  <c r="W3647" i="34"/>
  <c r="Y3647" i="34"/>
  <c r="AB3647" i="34"/>
  <c r="AC3647" i="34"/>
  <c r="AD3647" i="34"/>
  <c r="P3648" i="34"/>
  <c r="W3648" i="34"/>
  <c r="Y3648" i="34"/>
  <c r="AB3648" i="34"/>
  <c r="AC3648" i="34"/>
  <c r="AD3648" i="34"/>
  <c r="P3649" i="34"/>
  <c r="W3649" i="34"/>
  <c r="Y3649" i="34"/>
  <c r="AB3649" i="34"/>
  <c r="AC3649" i="34"/>
  <c r="AD3649" i="34"/>
  <c r="P3650" i="34"/>
  <c r="W3650" i="34"/>
  <c r="Y3650" i="34"/>
  <c r="AB3650" i="34"/>
  <c r="AC3650" i="34"/>
  <c r="AD3650" i="34"/>
  <c r="P3651" i="34"/>
  <c r="W3651" i="34"/>
  <c r="Y3651" i="34"/>
  <c r="AB3651" i="34"/>
  <c r="AC3651" i="34"/>
  <c r="AD3651" i="34"/>
  <c r="P3652" i="34"/>
  <c r="W3652" i="34"/>
  <c r="Y3652" i="34"/>
  <c r="AB3652" i="34"/>
  <c r="AC3652" i="34"/>
  <c r="AD3652" i="34"/>
  <c r="P3653" i="34"/>
  <c r="W3653" i="34"/>
  <c r="Y3653" i="34"/>
  <c r="AB3653" i="34"/>
  <c r="AC3653" i="34"/>
  <c r="AD3653" i="34"/>
  <c r="P3654" i="34"/>
  <c r="W3654" i="34"/>
  <c r="Y3654" i="34"/>
  <c r="AB3654" i="34"/>
  <c r="AC3654" i="34"/>
  <c r="AD3654" i="34"/>
  <c r="P3655" i="34"/>
  <c r="W3655" i="34"/>
  <c r="Y3655" i="34"/>
  <c r="AB3655" i="34"/>
  <c r="AC3655" i="34"/>
  <c r="AD3655" i="34"/>
  <c r="P3656" i="34"/>
  <c r="W3656" i="34"/>
  <c r="Y3656" i="34"/>
  <c r="AB3656" i="34"/>
  <c r="AC3656" i="34"/>
  <c r="AD3656" i="34"/>
  <c r="P3657" i="34"/>
  <c r="W3657" i="34"/>
  <c r="Y3657" i="34"/>
  <c r="AB3657" i="34"/>
  <c r="AC3657" i="34"/>
  <c r="AD3657" i="34"/>
  <c r="P3658" i="34"/>
  <c r="W3658" i="34"/>
  <c r="Y3658" i="34"/>
  <c r="AB3658" i="34"/>
  <c r="AC3658" i="34"/>
  <c r="AD3658" i="34"/>
  <c r="P3659" i="34"/>
  <c r="W3659" i="34"/>
  <c r="Y3659" i="34"/>
  <c r="AB3659" i="34"/>
  <c r="AC3659" i="34"/>
  <c r="AD3659" i="34"/>
  <c r="P3660" i="34"/>
  <c r="W3660" i="34"/>
  <c r="Y3660" i="34"/>
  <c r="AB3660" i="34"/>
  <c r="AC3660" i="34"/>
  <c r="AD3660" i="34"/>
  <c r="P3661" i="34"/>
  <c r="W3661" i="34"/>
  <c r="Y3661" i="34"/>
  <c r="AB3661" i="34"/>
  <c r="AC3661" i="34"/>
  <c r="AD3661" i="34"/>
  <c r="P3662" i="34"/>
  <c r="W3662" i="34"/>
  <c r="Y3662" i="34"/>
  <c r="AB3662" i="34"/>
  <c r="AC3662" i="34"/>
  <c r="AD3662" i="34"/>
  <c r="P3663" i="34"/>
  <c r="W3663" i="34"/>
  <c r="Y3663" i="34"/>
  <c r="AB3663" i="34"/>
  <c r="AC3663" i="34"/>
  <c r="AD3663" i="34"/>
  <c r="P3664" i="34"/>
  <c r="W3664" i="34"/>
  <c r="Y3664" i="34"/>
  <c r="AB3664" i="34"/>
  <c r="AC3664" i="34"/>
  <c r="AD3664" i="34"/>
  <c r="P3665" i="34"/>
  <c r="W3665" i="34"/>
  <c r="Y3665" i="34"/>
  <c r="AB3665" i="34"/>
  <c r="AC3665" i="34"/>
  <c r="AD3665" i="34"/>
  <c r="P3666" i="34"/>
  <c r="W3666" i="34"/>
  <c r="Y3666" i="34"/>
  <c r="AB3666" i="34"/>
  <c r="AC3666" i="34"/>
  <c r="AD3666" i="34"/>
  <c r="P3667" i="34"/>
  <c r="T3667" i="34"/>
  <c r="U3667" i="34"/>
  <c r="V3667" i="34"/>
  <c r="W3667" i="34"/>
  <c r="Y3667" i="34"/>
  <c r="AB3667" i="34"/>
  <c r="AC3667" i="34"/>
  <c r="AD3667" i="34"/>
  <c r="P3668" i="34"/>
  <c r="T3668" i="34"/>
  <c r="U3668" i="34"/>
  <c r="V3668" i="34"/>
  <c r="W3668" i="34"/>
  <c r="Y3668" i="34"/>
  <c r="AB3668" i="34"/>
  <c r="AC3668" i="34"/>
  <c r="AD3668" i="34"/>
  <c r="P3669" i="34"/>
  <c r="T3669" i="34"/>
  <c r="U3669" i="34"/>
  <c r="V3669" i="34"/>
  <c r="W3669" i="34"/>
  <c r="Y3669" i="34"/>
  <c r="AB3669" i="34"/>
  <c r="AC3669" i="34"/>
  <c r="AD3669" i="34"/>
  <c r="P3670" i="34"/>
  <c r="T3670" i="34"/>
  <c r="U3670" i="34"/>
  <c r="V3670" i="34"/>
  <c r="W3670" i="34"/>
  <c r="Y3670" i="34"/>
  <c r="AB3670" i="34"/>
  <c r="AC3670" i="34"/>
  <c r="AD3670" i="34"/>
  <c r="P3671" i="34"/>
  <c r="T3671" i="34"/>
  <c r="U3671" i="34"/>
  <c r="V3671" i="34"/>
  <c r="W3671" i="34"/>
  <c r="Y3671" i="34"/>
  <c r="AB3671" i="34"/>
  <c r="AC3671" i="34"/>
  <c r="AD3671" i="34"/>
  <c r="P3672" i="34"/>
  <c r="T3672" i="34"/>
  <c r="U3672" i="34"/>
  <c r="V3672" i="34"/>
  <c r="W3672" i="34"/>
  <c r="Y3672" i="34"/>
  <c r="AB3672" i="34"/>
  <c r="AC3672" i="34"/>
  <c r="AD3672" i="34"/>
  <c r="P3673" i="34"/>
  <c r="T3673" i="34"/>
  <c r="U3673" i="34"/>
  <c r="V3673" i="34"/>
  <c r="W3673" i="34"/>
  <c r="Y3673" i="34"/>
  <c r="AB3673" i="34"/>
  <c r="AC3673" i="34"/>
  <c r="AD3673" i="34"/>
  <c r="P3674" i="34"/>
  <c r="T3674" i="34"/>
  <c r="U3674" i="34"/>
  <c r="V3674" i="34"/>
  <c r="W3674" i="34"/>
  <c r="Y3674" i="34"/>
  <c r="AB3674" i="34"/>
  <c r="AC3674" i="34"/>
  <c r="AD3674" i="34"/>
  <c r="P3675" i="34"/>
  <c r="T3675" i="34"/>
  <c r="U3675" i="34"/>
  <c r="V3675" i="34"/>
  <c r="W3675" i="34"/>
  <c r="Y3675" i="34"/>
  <c r="AB3675" i="34"/>
  <c r="AC3675" i="34"/>
  <c r="AD3675" i="34"/>
  <c r="P3676" i="34"/>
  <c r="W3676" i="34"/>
  <c r="Y3676" i="34"/>
  <c r="AB3676" i="34"/>
  <c r="AC3676" i="34"/>
  <c r="AD3676" i="34"/>
  <c r="P3677" i="34"/>
  <c r="W3677" i="34"/>
  <c r="Y3677" i="34"/>
  <c r="AB3677" i="34"/>
  <c r="AC3677" i="34"/>
  <c r="AD3677" i="34"/>
  <c r="P3678" i="34"/>
  <c r="W3678" i="34"/>
  <c r="Y3678" i="34"/>
  <c r="AB3678" i="34"/>
  <c r="AC3678" i="34"/>
  <c r="AD3678" i="34"/>
  <c r="P3679" i="34"/>
  <c r="W3679" i="34"/>
  <c r="Y3679" i="34"/>
  <c r="AB3679" i="34"/>
  <c r="AC3679" i="34"/>
  <c r="AD3679" i="34"/>
  <c r="P3680" i="34"/>
  <c r="W3680" i="34"/>
  <c r="Y3680" i="34"/>
  <c r="AB3680" i="34"/>
  <c r="AC3680" i="34"/>
  <c r="AD3680" i="34"/>
  <c r="P3681" i="34"/>
  <c r="W3681" i="34"/>
  <c r="Y3681" i="34"/>
  <c r="AB3681" i="34"/>
  <c r="AC3681" i="34"/>
  <c r="AD3681" i="34"/>
  <c r="P3683" i="34"/>
  <c r="T3683" i="34"/>
  <c r="U3683" i="34"/>
  <c r="V3683" i="34"/>
  <c r="W3683" i="34"/>
  <c r="Y3683" i="34"/>
  <c r="AB3683" i="34"/>
  <c r="AC3683" i="34"/>
  <c r="AD3683" i="34"/>
  <c r="P3684" i="34"/>
  <c r="T3684" i="34"/>
  <c r="U3684" i="34"/>
  <c r="V3684" i="34"/>
  <c r="W3684" i="34"/>
  <c r="Y3684" i="34"/>
  <c r="AB3684" i="34"/>
  <c r="AC3684" i="34"/>
  <c r="AD3684" i="34"/>
  <c r="P3685" i="34"/>
  <c r="W3685" i="34"/>
  <c r="Y3685" i="34"/>
  <c r="AB3685" i="34"/>
  <c r="AC3685" i="34"/>
  <c r="AD3685" i="34"/>
  <c r="P3686" i="34"/>
  <c r="W3686" i="34"/>
  <c r="Y3686" i="34"/>
  <c r="AB3686" i="34"/>
  <c r="AC3686" i="34"/>
  <c r="AD3686" i="34"/>
  <c r="P3687" i="34"/>
  <c r="W3687" i="34"/>
  <c r="Y3687" i="34"/>
  <c r="AB3687" i="34"/>
  <c r="AC3687" i="34"/>
  <c r="AD3687" i="34"/>
  <c r="P3688" i="34"/>
  <c r="W3688" i="34"/>
  <c r="Y3688" i="34"/>
  <c r="AB3688" i="34"/>
  <c r="AC3688" i="34"/>
  <c r="AD3688" i="34"/>
  <c r="P3689" i="34"/>
  <c r="W3689" i="34"/>
  <c r="Y3689" i="34"/>
  <c r="AB3689" i="34"/>
  <c r="AC3689" i="34"/>
  <c r="AD3689" i="34"/>
  <c r="P3690" i="34"/>
  <c r="T3690" i="34"/>
  <c r="U3690" i="34"/>
  <c r="V3690" i="34"/>
  <c r="W3690" i="34"/>
  <c r="Y3690" i="34"/>
  <c r="AB3690" i="34"/>
  <c r="AC3690" i="34"/>
  <c r="AD3690" i="34"/>
  <c r="P3691" i="34"/>
  <c r="W3691" i="34"/>
  <c r="Y3691" i="34"/>
  <c r="AB3691" i="34"/>
  <c r="AC3691" i="34"/>
  <c r="AD3691" i="34"/>
  <c r="P3692" i="34"/>
  <c r="W3692" i="34"/>
  <c r="Y3692" i="34"/>
  <c r="AB3692" i="34"/>
  <c r="AC3692" i="34"/>
  <c r="AD3692" i="34"/>
  <c r="P3695" i="34"/>
  <c r="T3695" i="34"/>
  <c r="U3695" i="34"/>
  <c r="V3695" i="34"/>
  <c r="W3695" i="34"/>
  <c r="Y3695" i="34"/>
  <c r="AB3695" i="34"/>
  <c r="AC3695" i="34"/>
  <c r="AD3695" i="34"/>
  <c r="P3696" i="34"/>
  <c r="W3696" i="34"/>
  <c r="Y3696" i="34"/>
  <c r="AB3696" i="34"/>
  <c r="AC3696" i="34"/>
  <c r="AD3696" i="34"/>
  <c r="P3697" i="34"/>
  <c r="W3697" i="34"/>
  <c r="Y3697" i="34"/>
  <c r="AB3697" i="34"/>
  <c r="AC3697" i="34"/>
  <c r="AD3697" i="34"/>
  <c r="P3698" i="34"/>
  <c r="W3698" i="34"/>
  <c r="Y3698" i="34"/>
  <c r="AB3698" i="34"/>
  <c r="AC3698" i="34"/>
  <c r="AD3698" i="34"/>
  <c r="P3699" i="34"/>
  <c r="W3699" i="34"/>
  <c r="Y3699" i="34"/>
  <c r="AB3699" i="34"/>
  <c r="AC3699" i="34"/>
  <c r="AD3699" i="34"/>
  <c r="P3700" i="34"/>
  <c r="T3700" i="34"/>
  <c r="U3700" i="34"/>
  <c r="V3700" i="34"/>
  <c r="W3700" i="34"/>
  <c r="Y3700" i="34"/>
  <c r="AB3700" i="34"/>
  <c r="AC3700" i="34"/>
  <c r="AD3700" i="34"/>
  <c r="P3701" i="34"/>
  <c r="T3701" i="34"/>
  <c r="U3701" i="34"/>
  <c r="V3701" i="34"/>
  <c r="W3701" i="34"/>
  <c r="Y3701" i="34"/>
  <c r="AB3701" i="34"/>
  <c r="AC3701" i="34"/>
  <c r="AD3701" i="34"/>
  <c r="P3702" i="34"/>
  <c r="W3702" i="34"/>
  <c r="Y3702" i="34"/>
  <c r="AB3702" i="34"/>
  <c r="AC3702" i="34"/>
  <c r="AD3702" i="34"/>
  <c r="P3703" i="34"/>
  <c r="W3703" i="34"/>
  <c r="Y3703" i="34"/>
  <c r="AB3703" i="34"/>
  <c r="AC3703" i="34"/>
  <c r="AD3703" i="34"/>
  <c r="P3704" i="34"/>
  <c r="W3704" i="34"/>
  <c r="Y3704" i="34"/>
  <c r="AB3704" i="34"/>
  <c r="AC3704" i="34"/>
  <c r="AD3704" i="34"/>
  <c r="P3705" i="34"/>
  <c r="W3705" i="34"/>
  <c r="Y3705" i="34"/>
  <c r="AB3705" i="34"/>
  <c r="AC3705" i="34"/>
  <c r="AD3705" i="34"/>
  <c r="P3706" i="34"/>
  <c r="T3706" i="34"/>
  <c r="U3706" i="34"/>
  <c r="V3706" i="34"/>
  <c r="W3706" i="34"/>
  <c r="Y3706" i="34"/>
  <c r="AB3706" i="34"/>
  <c r="AC3706" i="34"/>
  <c r="AD3706" i="34"/>
  <c r="P3707" i="34"/>
  <c r="W3707" i="34"/>
  <c r="Y3707" i="34"/>
  <c r="AB3707" i="34"/>
  <c r="AC3707" i="34"/>
  <c r="AD3707" i="34"/>
  <c r="P3708" i="34"/>
  <c r="W3708" i="34"/>
  <c r="Y3708" i="34"/>
  <c r="AB3708" i="34"/>
  <c r="AC3708" i="34"/>
  <c r="AD3708" i="34"/>
  <c r="P3709" i="34"/>
  <c r="W3709" i="34"/>
  <c r="Y3709" i="34"/>
  <c r="AB3709" i="34"/>
  <c r="AC3709" i="34"/>
  <c r="AD3709" i="34"/>
  <c r="P3710" i="34"/>
  <c r="W3710" i="34"/>
  <c r="Y3710" i="34"/>
  <c r="AB3710" i="34"/>
  <c r="AC3710" i="34"/>
  <c r="AD3710" i="34"/>
  <c r="P3711" i="34"/>
  <c r="W3711" i="34"/>
  <c r="Y3711" i="34"/>
  <c r="AB3711" i="34"/>
  <c r="AC3711" i="34"/>
  <c r="AD3711" i="34"/>
  <c r="P3712" i="34"/>
  <c r="W3712" i="34"/>
  <c r="Y3712" i="34"/>
  <c r="AB3712" i="34"/>
  <c r="AC3712" i="34"/>
  <c r="AD3712" i="34"/>
  <c r="P3713" i="34"/>
  <c r="W3713" i="34"/>
  <c r="Y3713" i="34"/>
  <c r="AB3713" i="34"/>
  <c r="AC3713" i="34"/>
  <c r="AD3713" i="34"/>
  <c r="P3714" i="34"/>
  <c r="W3714" i="34"/>
  <c r="Y3714" i="34"/>
  <c r="AB3714" i="34"/>
  <c r="AC3714" i="34"/>
  <c r="AD3714" i="34"/>
  <c r="P3715" i="34"/>
  <c r="W3715" i="34"/>
  <c r="Y3715" i="34"/>
  <c r="AB3715" i="34"/>
  <c r="AC3715" i="34"/>
  <c r="AD3715" i="34"/>
  <c r="P3716" i="34"/>
  <c r="W3716" i="34"/>
  <c r="Y3716" i="34"/>
  <c r="AB3716" i="34"/>
  <c r="AC3716" i="34"/>
  <c r="AD3716" i="34"/>
  <c r="P3717" i="34"/>
  <c r="W3717" i="34"/>
  <c r="Y3717" i="34"/>
  <c r="AB3717" i="34"/>
  <c r="AC3717" i="34"/>
  <c r="AD3717" i="34"/>
  <c r="P3718" i="34"/>
  <c r="W3718" i="34"/>
  <c r="Y3718" i="34"/>
  <c r="AB3718" i="34"/>
  <c r="AC3718" i="34"/>
  <c r="AD3718" i="34"/>
  <c r="P3719" i="34"/>
  <c r="W3719" i="34"/>
  <c r="Y3719" i="34"/>
  <c r="AB3719" i="34"/>
  <c r="AC3719" i="34"/>
  <c r="AD3719" i="34"/>
  <c r="P3720" i="34"/>
  <c r="W3720" i="34"/>
  <c r="Y3720" i="34"/>
  <c r="AB3720" i="34"/>
  <c r="AC3720" i="34"/>
  <c r="AD3720" i="34"/>
  <c r="P3721" i="34"/>
  <c r="W3721" i="34"/>
  <c r="Y3721" i="34"/>
  <c r="AB3721" i="34"/>
  <c r="AC3721" i="34"/>
  <c r="AD3721" i="34"/>
  <c r="P3722" i="34"/>
  <c r="W3722" i="34"/>
  <c r="Y3722" i="34"/>
  <c r="AB3722" i="34"/>
  <c r="AC3722" i="34"/>
  <c r="AD3722" i="34"/>
  <c r="P3723" i="34"/>
  <c r="W3723" i="34"/>
  <c r="Y3723" i="34"/>
  <c r="AB3723" i="34"/>
  <c r="AC3723" i="34"/>
  <c r="AD3723" i="34"/>
  <c r="P3724" i="34"/>
  <c r="W3724" i="34"/>
  <c r="Y3724" i="34"/>
  <c r="AB3724" i="34"/>
  <c r="AC3724" i="34"/>
  <c r="AD3724" i="34"/>
  <c r="P3725" i="34"/>
  <c r="W3725" i="34"/>
  <c r="Y3725" i="34"/>
  <c r="AB3725" i="34"/>
  <c r="AC3725" i="34"/>
  <c r="AD3725" i="34"/>
  <c r="P3726" i="34"/>
  <c r="W3726" i="34"/>
  <c r="Y3726" i="34"/>
  <c r="AB3726" i="34"/>
  <c r="AC3726" i="34"/>
  <c r="AD3726" i="34"/>
  <c r="P3727" i="34"/>
  <c r="W3727" i="34"/>
  <c r="Y3727" i="34"/>
  <c r="AB3727" i="34"/>
  <c r="AC3727" i="34"/>
  <c r="AD3727" i="34"/>
  <c r="P3728" i="34"/>
  <c r="W3728" i="34"/>
  <c r="Y3728" i="34"/>
  <c r="AB3728" i="34"/>
  <c r="AC3728" i="34"/>
  <c r="AD3728" i="34"/>
  <c r="P3729" i="34"/>
  <c r="W3729" i="34"/>
  <c r="Y3729" i="34"/>
  <c r="AB3729" i="34"/>
  <c r="AC3729" i="34"/>
  <c r="AD3729" i="34"/>
  <c r="P3730" i="34"/>
  <c r="W3730" i="34"/>
  <c r="Y3730" i="34"/>
  <c r="AB3730" i="34"/>
  <c r="AC3730" i="34"/>
  <c r="AD3730" i="34"/>
  <c r="P3731" i="34"/>
  <c r="W3731" i="34"/>
  <c r="Y3731" i="34"/>
  <c r="AB3731" i="34"/>
  <c r="AC3731" i="34"/>
  <c r="AD3731" i="34"/>
  <c r="P3732" i="34"/>
  <c r="W3732" i="34"/>
  <c r="Y3732" i="34"/>
  <c r="AB3732" i="34"/>
  <c r="AC3732" i="34"/>
  <c r="AD3732" i="34"/>
  <c r="P3733" i="34"/>
  <c r="W3733" i="34"/>
  <c r="Y3733" i="34"/>
  <c r="AB3733" i="34"/>
  <c r="AC3733" i="34"/>
  <c r="AD3733" i="34"/>
  <c r="P3734" i="34"/>
  <c r="W3734" i="34"/>
  <c r="Y3734" i="34"/>
  <c r="AB3734" i="34"/>
  <c r="AC3734" i="34"/>
  <c r="AD3734" i="34"/>
  <c r="P3735" i="34"/>
  <c r="W3735" i="34"/>
  <c r="Y3735" i="34"/>
  <c r="AB3735" i="34"/>
  <c r="AC3735" i="34"/>
  <c r="AD3735" i="34"/>
  <c r="P3736" i="34"/>
  <c r="W3736" i="34"/>
  <c r="Y3736" i="34"/>
  <c r="AB3736" i="34"/>
  <c r="AC3736" i="34"/>
  <c r="AD3736" i="34"/>
  <c r="P3737" i="34"/>
  <c r="W3737" i="34"/>
  <c r="Y3737" i="34"/>
  <c r="AB3737" i="34"/>
  <c r="AC3737" i="34"/>
  <c r="AD3737" i="34"/>
  <c r="P3738" i="34"/>
  <c r="W3738" i="34"/>
  <c r="Y3738" i="34"/>
  <c r="AB3738" i="34"/>
  <c r="AC3738" i="34"/>
  <c r="AD3738" i="34"/>
  <c r="P3739" i="34"/>
  <c r="W3739" i="34"/>
  <c r="Y3739" i="34"/>
  <c r="AB3739" i="34"/>
  <c r="AC3739" i="34"/>
  <c r="AD3739" i="34"/>
  <c r="P3740" i="34"/>
  <c r="W3740" i="34"/>
  <c r="Y3740" i="34"/>
  <c r="AB3740" i="34"/>
  <c r="AC3740" i="34"/>
  <c r="AD3740" i="34"/>
  <c r="P3741" i="34"/>
  <c r="W3741" i="34"/>
  <c r="Y3741" i="34"/>
  <c r="AB3741" i="34"/>
  <c r="AC3741" i="34"/>
  <c r="AD3741" i="34"/>
  <c r="P3742" i="34"/>
  <c r="W3742" i="34"/>
  <c r="Y3742" i="34"/>
  <c r="AB3742" i="34"/>
  <c r="AC3742" i="34"/>
  <c r="AD3742" i="34"/>
  <c r="P3743" i="34"/>
  <c r="W3743" i="34"/>
  <c r="Y3743" i="34"/>
  <c r="AB3743" i="34"/>
  <c r="AC3743" i="34"/>
  <c r="AD3743" i="34"/>
  <c r="P3744" i="34"/>
  <c r="W3744" i="34"/>
  <c r="Y3744" i="34"/>
  <c r="AB3744" i="34"/>
  <c r="AC3744" i="34"/>
  <c r="AD3744" i="34"/>
  <c r="P3745" i="34"/>
  <c r="W3745" i="34"/>
  <c r="Y3745" i="34"/>
  <c r="AB3745" i="34"/>
  <c r="AC3745" i="34"/>
  <c r="AD3745" i="34"/>
  <c r="P3746" i="34"/>
  <c r="W3746" i="34"/>
  <c r="Y3746" i="34"/>
  <c r="AB3746" i="34"/>
  <c r="AC3746" i="34"/>
  <c r="AD3746" i="34"/>
  <c r="P3747" i="34"/>
  <c r="W3747" i="34"/>
  <c r="Y3747" i="34"/>
  <c r="AB3747" i="34"/>
  <c r="AC3747" i="34"/>
  <c r="AD3747" i="34"/>
  <c r="P3748" i="34"/>
  <c r="W3748" i="34"/>
  <c r="Y3748" i="34"/>
  <c r="AB3748" i="34"/>
  <c r="AC3748" i="34"/>
  <c r="AD3748" i="34"/>
  <c r="P3749" i="34"/>
  <c r="W3749" i="34"/>
  <c r="Y3749" i="34"/>
  <c r="AB3749" i="34"/>
  <c r="AC3749" i="34"/>
  <c r="AD3749" i="34"/>
  <c r="P3750" i="34"/>
  <c r="W3750" i="34"/>
  <c r="Y3750" i="34"/>
  <c r="AB3750" i="34"/>
  <c r="AC3750" i="34"/>
  <c r="AD3750" i="34"/>
  <c r="P3751" i="34"/>
  <c r="W3751" i="34"/>
  <c r="Y3751" i="34"/>
  <c r="AB3751" i="34"/>
  <c r="AC3751" i="34"/>
  <c r="AD3751" i="34"/>
  <c r="P3752" i="34"/>
  <c r="W3752" i="34"/>
  <c r="Y3752" i="34"/>
  <c r="AB3752" i="34"/>
  <c r="AC3752" i="34"/>
  <c r="AD3752" i="34"/>
  <c r="P3753" i="34"/>
  <c r="T3753" i="34"/>
  <c r="U3753" i="34"/>
  <c r="V3753" i="34"/>
  <c r="W3753" i="34"/>
  <c r="Y3753" i="34"/>
  <c r="AB3753" i="34"/>
  <c r="AC3753" i="34"/>
  <c r="AD3753" i="34"/>
  <c r="P3754" i="34"/>
  <c r="T3754" i="34"/>
  <c r="U3754" i="34"/>
  <c r="V3754" i="34"/>
  <c r="W3754" i="34"/>
  <c r="Y3754" i="34"/>
  <c r="AB3754" i="34"/>
  <c r="AC3754" i="34"/>
  <c r="AD3754" i="34"/>
  <c r="P3755" i="34"/>
  <c r="T3755" i="34"/>
  <c r="U3755" i="34"/>
  <c r="V3755" i="34"/>
  <c r="W3755" i="34"/>
  <c r="Y3755" i="34"/>
  <c r="AB3755" i="34"/>
  <c r="AC3755" i="34"/>
  <c r="AD3755" i="34"/>
  <c r="P3756" i="34"/>
  <c r="T3756" i="34"/>
  <c r="U3756" i="34"/>
  <c r="V3756" i="34"/>
  <c r="W3756" i="34"/>
  <c r="Y3756" i="34"/>
  <c r="AB3756" i="34"/>
  <c r="AC3756" i="34"/>
  <c r="AD3756" i="34"/>
  <c r="P3778" i="34"/>
  <c r="T3778" i="34"/>
  <c r="U3778" i="34"/>
  <c r="V3778" i="34"/>
  <c r="W3778" i="34"/>
  <c r="Y3778" i="34"/>
  <c r="AB3778" i="34"/>
  <c r="AC3778" i="34"/>
  <c r="AD3778" i="34"/>
  <c r="P3759" i="34"/>
  <c r="T3759" i="34"/>
  <c r="U3759" i="34"/>
  <c r="V3759" i="34"/>
  <c r="W3759" i="34"/>
  <c r="Y3759" i="34"/>
  <c r="AB3759" i="34"/>
  <c r="AC3759" i="34"/>
  <c r="AD3759" i="34"/>
  <c r="P3760" i="34"/>
  <c r="T3760" i="34"/>
  <c r="U3760" i="34"/>
  <c r="V3760" i="34"/>
  <c r="W3760" i="34"/>
  <c r="Y3760" i="34"/>
  <c r="AB3760" i="34"/>
  <c r="AC3760" i="34"/>
  <c r="AD3760" i="34"/>
  <c r="P3761" i="34"/>
  <c r="T3761" i="34"/>
  <c r="U3761" i="34"/>
  <c r="V3761" i="34"/>
  <c r="W3761" i="34"/>
  <c r="Y3761" i="34"/>
  <c r="AB3761" i="34"/>
  <c r="AC3761" i="34"/>
  <c r="AD3761" i="34"/>
  <c r="P3762" i="34"/>
  <c r="T3762" i="34"/>
  <c r="U3762" i="34"/>
  <c r="V3762" i="34"/>
  <c r="W3762" i="34"/>
  <c r="Y3762" i="34"/>
  <c r="AB3762" i="34"/>
  <c r="AC3762" i="34"/>
  <c r="AD3762" i="34"/>
  <c r="P3763" i="34"/>
  <c r="T3763" i="34"/>
  <c r="U3763" i="34"/>
  <c r="V3763" i="34"/>
  <c r="W3763" i="34"/>
  <c r="Y3763" i="34"/>
  <c r="AB3763" i="34"/>
  <c r="AC3763" i="34"/>
  <c r="AD3763" i="34"/>
  <c r="P3764" i="34"/>
  <c r="T3764" i="34"/>
  <c r="U3764" i="34"/>
  <c r="V3764" i="34"/>
  <c r="W3764" i="34"/>
  <c r="Y3764" i="34"/>
  <c r="AB3764" i="34"/>
  <c r="AC3764" i="34"/>
  <c r="AD3764" i="34"/>
  <c r="P3765" i="34"/>
  <c r="T3765" i="34"/>
  <c r="U3765" i="34"/>
  <c r="V3765" i="34"/>
  <c r="W3765" i="34"/>
  <c r="Y3765" i="34"/>
  <c r="AB3765" i="34"/>
  <c r="AC3765" i="34"/>
  <c r="AD3765" i="34"/>
  <c r="P3766" i="34"/>
  <c r="T3766" i="34"/>
  <c r="U3766" i="34"/>
  <c r="V3766" i="34"/>
  <c r="W3766" i="34"/>
  <c r="Y3766" i="34"/>
  <c r="AB3766" i="34"/>
  <c r="AC3766" i="34"/>
  <c r="AD3766" i="34"/>
  <c r="P3769" i="34"/>
  <c r="T3769" i="34"/>
  <c r="U3769" i="34"/>
  <c r="V3769" i="34"/>
  <c r="W3769" i="34"/>
  <c r="Y3769" i="34"/>
  <c r="AB3769" i="34"/>
  <c r="AC3769" i="34"/>
  <c r="AD3769" i="34"/>
  <c r="P3770" i="34"/>
  <c r="T3770" i="34"/>
  <c r="U3770" i="34"/>
  <c r="V3770" i="34"/>
  <c r="W3770" i="34"/>
  <c r="Y3770" i="34"/>
  <c r="AB3770" i="34"/>
  <c r="AC3770" i="34"/>
  <c r="AD3770" i="34"/>
  <c r="P3771" i="34"/>
  <c r="T3771" i="34"/>
  <c r="U3771" i="34"/>
  <c r="V3771" i="34"/>
  <c r="W3771" i="34"/>
  <c r="Y3771" i="34"/>
  <c r="AB3771" i="34"/>
  <c r="AC3771" i="34"/>
  <c r="AD3771" i="34"/>
  <c r="P3772" i="34"/>
  <c r="T3772" i="34"/>
  <c r="U3772" i="34"/>
  <c r="V3772" i="34"/>
  <c r="W3772" i="34"/>
  <c r="Y3772" i="34"/>
  <c r="AB3772" i="34"/>
  <c r="AC3772" i="34"/>
  <c r="AD3772" i="34"/>
  <c r="P3773" i="34"/>
  <c r="T3773" i="34"/>
  <c r="U3773" i="34"/>
  <c r="V3773" i="34"/>
  <c r="W3773" i="34"/>
  <c r="Y3773" i="34"/>
  <c r="AB3773" i="34"/>
  <c r="AC3773" i="34"/>
  <c r="AD3773" i="34"/>
  <c r="P3788" i="34"/>
  <c r="T3788" i="34"/>
  <c r="U3788" i="34"/>
  <c r="V3788" i="34"/>
  <c r="W3788" i="34"/>
  <c r="Y3788" i="34"/>
  <c r="AB3788" i="34"/>
  <c r="AC3788" i="34"/>
  <c r="AD3788" i="34"/>
  <c r="P3775" i="34"/>
  <c r="T3775" i="34"/>
  <c r="U3775" i="34"/>
  <c r="V3775" i="34"/>
  <c r="W3775" i="34"/>
  <c r="Y3775" i="34"/>
  <c r="AB3775" i="34"/>
  <c r="AC3775" i="34"/>
  <c r="AD3775" i="34"/>
  <c r="P3776" i="34"/>
  <c r="T3776" i="34"/>
  <c r="U3776" i="34"/>
  <c r="V3776" i="34"/>
  <c r="W3776" i="34"/>
  <c r="Y3776" i="34"/>
  <c r="AB3776" i="34"/>
  <c r="AC3776" i="34"/>
  <c r="AD3776" i="34"/>
  <c r="P3777" i="34"/>
  <c r="T3777" i="34"/>
  <c r="U3777" i="34"/>
  <c r="V3777" i="34"/>
  <c r="W3777" i="34"/>
  <c r="Y3777" i="34"/>
  <c r="AB3777" i="34"/>
  <c r="AC3777" i="34"/>
  <c r="AD3777" i="34"/>
  <c r="P3779" i="34"/>
  <c r="T3779" i="34"/>
  <c r="U3779" i="34"/>
  <c r="V3779" i="34"/>
  <c r="W3779" i="34"/>
  <c r="Y3779" i="34"/>
  <c r="AB3779" i="34"/>
  <c r="AC3779" i="34"/>
  <c r="AD3779" i="34"/>
  <c r="P3780" i="34"/>
  <c r="T3780" i="34"/>
  <c r="U3780" i="34"/>
  <c r="V3780" i="34"/>
  <c r="W3780" i="34"/>
  <c r="Y3780" i="34"/>
  <c r="AB3780" i="34"/>
  <c r="AC3780" i="34"/>
  <c r="AD3780" i="34"/>
  <c r="P3781" i="34"/>
  <c r="T3781" i="34"/>
  <c r="U3781" i="34"/>
  <c r="V3781" i="34"/>
  <c r="W3781" i="34"/>
  <c r="Y3781" i="34"/>
  <c r="AB3781" i="34"/>
  <c r="AC3781" i="34"/>
  <c r="AD3781" i="34"/>
  <c r="P3782" i="34"/>
  <c r="T3782" i="34"/>
  <c r="U3782" i="34"/>
  <c r="V3782" i="34"/>
  <c r="W3782" i="34"/>
  <c r="Y3782" i="34"/>
  <c r="AB3782" i="34"/>
  <c r="AC3782" i="34"/>
  <c r="AD3782" i="34"/>
  <c r="P3783" i="34"/>
  <c r="T3783" i="34"/>
  <c r="U3783" i="34"/>
  <c r="V3783" i="34"/>
  <c r="W3783" i="34"/>
  <c r="Y3783" i="34"/>
  <c r="AB3783" i="34"/>
  <c r="AC3783" i="34"/>
  <c r="AD3783" i="34"/>
  <c r="P3784" i="34"/>
  <c r="T3784" i="34"/>
  <c r="U3784" i="34"/>
  <c r="V3784" i="34"/>
  <c r="W3784" i="34"/>
  <c r="Y3784" i="34"/>
  <c r="AB3784" i="34"/>
  <c r="AC3784" i="34"/>
  <c r="AD3784" i="34"/>
  <c r="P3785" i="34"/>
  <c r="W3785" i="34"/>
  <c r="Y3785" i="34"/>
  <c r="AB3785" i="34"/>
  <c r="AC3785" i="34"/>
  <c r="AD3785" i="34"/>
  <c r="P3789" i="34"/>
  <c r="T3789" i="34"/>
  <c r="U3789" i="34"/>
  <c r="V3789" i="34"/>
  <c r="W3789" i="34"/>
  <c r="Y3789" i="34"/>
  <c r="AB3789" i="34"/>
  <c r="AC3789" i="34"/>
  <c r="AD3789" i="34"/>
  <c r="P3786" i="34"/>
  <c r="T3786" i="34"/>
  <c r="U3786" i="34"/>
  <c r="V3786" i="34"/>
  <c r="W3786" i="34"/>
  <c r="Y3786" i="34"/>
  <c r="AB3786" i="34"/>
  <c r="AC3786" i="34"/>
  <c r="AD3786" i="34"/>
  <c r="P3787" i="34"/>
  <c r="T3787" i="34"/>
  <c r="U3787" i="34"/>
  <c r="V3787" i="34"/>
  <c r="W3787" i="34"/>
  <c r="Y3787" i="34"/>
  <c r="AB3787" i="34"/>
  <c r="AC3787" i="34"/>
  <c r="AD3787" i="34"/>
  <c r="P3790" i="34"/>
  <c r="T3790" i="34"/>
  <c r="U3790" i="34"/>
  <c r="V3790" i="34"/>
  <c r="W3790" i="34"/>
  <c r="Y3790" i="34"/>
  <c r="AB3790" i="34"/>
  <c r="AC3790" i="34"/>
  <c r="AD3790" i="34"/>
  <c r="P3791" i="34"/>
  <c r="T3791" i="34"/>
  <c r="U3791" i="34"/>
  <c r="V3791" i="34"/>
  <c r="W3791" i="34"/>
  <c r="Y3791" i="34"/>
  <c r="AB3791" i="34"/>
  <c r="AC3791" i="34"/>
  <c r="AD3791" i="34"/>
  <c r="P3792" i="34"/>
  <c r="T3792" i="34"/>
  <c r="U3792" i="34"/>
  <c r="V3792" i="34"/>
  <c r="W3792" i="34"/>
  <c r="Y3792" i="34"/>
  <c r="AB3792" i="34"/>
  <c r="AC3792" i="34"/>
  <c r="AD3792" i="34"/>
  <c r="P3793" i="34"/>
  <c r="T3793" i="34"/>
  <c r="U3793" i="34"/>
  <c r="V3793" i="34"/>
  <c r="W3793" i="34"/>
  <c r="Y3793" i="34"/>
  <c r="AB3793" i="34"/>
  <c r="AC3793" i="34"/>
  <c r="AD3793" i="34"/>
  <c r="P3794" i="34"/>
  <c r="W3794" i="34"/>
  <c r="Y3794" i="34"/>
  <c r="AB3794" i="34"/>
  <c r="AC3794" i="34"/>
  <c r="AD3794" i="34"/>
  <c r="P3797" i="34"/>
  <c r="T3797" i="34"/>
  <c r="U3797" i="34"/>
  <c r="V3797" i="34"/>
  <c r="W3797" i="34"/>
  <c r="Y3797" i="34"/>
  <c r="AB3797" i="34"/>
  <c r="AC3797" i="34"/>
  <c r="AD3797" i="34"/>
  <c r="P3798" i="34"/>
  <c r="T3798" i="34"/>
  <c r="U3798" i="34"/>
  <c r="V3798" i="34"/>
  <c r="W3798" i="34"/>
  <c r="Y3798" i="34"/>
  <c r="AB3798" i="34"/>
  <c r="AC3798" i="34"/>
  <c r="AD3798" i="34"/>
  <c r="P3795" i="34"/>
  <c r="T3795" i="34"/>
  <c r="U3795" i="34"/>
  <c r="V3795" i="34"/>
  <c r="W3795" i="34"/>
  <c r="Y3795" i="34"/>
  <c r="AB3795" i="34"/>
  <c r="AC3795" i="34"/>
  <c r="AD3795" i="34"/>
  <c r="P3796" i="34"/>
  <c r="T3796" i="34"/>
  <c r="U3796" i="34"/>
  <c r="V3796" i="34"/>
  <c r="W3796" i="34"/>
  <c r="Y3796" i="34"/>
  <c r="AB3796" i="34"/>
  <c r="AC3796" i="34"/>
  <c r="AD3796" i="34"/>
  <c r="P3799" i="34"/>
  <c r="T3799" i="34"/>
  <c r="U3799" i="34"/>
  <c r="V3799" i="34"/>
  <c r="W3799" i="34"/>
  <c r="Y3799" i="34"/>
  <c r="AB3799" i="34"/>
  <c r="AC3799" i="34"/>
  <c r="AD3799" i="34"/>
  <c r="P3800" i="34"/>
  <c r="W3800" i="34"/>
  <c r="Y3800" i="34"/>
  <c r="AB3800" i="34"/>
  <c r="AC3800" i="34"/>
  <c r="AD3800" i="34"/>
  <c r="P3801" i="34"/>
  <c r="W3801" i="34"/>
  <c r="Y3801" i="34"/>
  <c r="AB3801" i="34"/>
  <c r="AC3801" i="34"/>
  <c r="AD3801" i="34"/>
  <c r="P3802" i="34"/>
  <c r="W3802" i="34"/>
  <c r="Y3802" i="34"/>
  <c r="AB3802" i="34"/>
  <c r="AC3802" i="34"/>
  <c r="AD3802" i="34"/>
  <c r="P3803" i="34"/>
  <c r="W3803" i="34"/>
  <c r="Y3803" i="34"/>
  <c r="AB3803" i="34"/>
  <c r="AC3803" i="34"/>
  <c r="AD3803" i="34"/>
  <c r="P3804" i="34"/>
  <c r="W3804" i="34"/>
  <c r="Y3804" i="34"/>
  <c r="AB3804" i="34"/>
  <c r="AC3804" i="34"/>
  <c r="AD3804" i="34"/>
  <c r="P3805" i="34"/>
  <c r="W3805" i="34"/>
  <c r="Y3805" i="34"/>
  <c r="AB3805" i="34"/>
  <c r="AC3805" i="34"/>
  <c r="AD3805" i="34"/>
  <c r="P3806" i="34"/>
  <c r="W3806" i="34"/>
  <c r="Y3806" i="34"/>
  <c r="AB3806" i="34"/>
  <c r="AC3806" i="34"/>
  <c r="AD3806" i="34"/>
  <c r="P3807" i="34"/>
  <c r="W3807" i="34"/>
  <c r="Y3807" i="34"/>
  <c r="AB3807" i="34"/>
  <c r="AC3807" i="34"/>
  <c r="AD3807" i="34"/>
  <c r="P3808" i="34"/>
  <c r="W3808" i="34"/>
  <c r="Y3808" i="34"/>
  <c r="AB3808" i="34"/>
  <c r="AC3808" i="34"/>
  <c r="AD3808" i="34"/>
  <c r="P3809" i="34"/>
  <c r="W3809" i="34"/>
  <c r="Y3809" i="34"/>
  <c r="AB3809" i="34"/>
  <c r="AC3809" i="34"/>
  <c r="AD3809" i="34"/>
  <c r="P3810" i="34"/>
  <c r="W3810" i="34"/>
  <c r="Y3810" i="34"/>
  <c r="AB3810" i="34"/>
  <c r="AC3810" i="34"/>
  <c r="AD3810" i="34"/>
  <c r="P3811" i="34"/>
  <c r="W3811" i="34"/>
  <c r="Y3811" i="34"/>
  <c r="AB3811" i="34"/>
  <c r="AC3811" i="34"/>
  <c r="AD3811" i="34"/>
  <c r="P3812" i="34"/>
  <c r="W3812" i="34"/>
  <c r="Y3812" i="34"/>
  <c r="AB3812" i="34"/>
  <c r="AC3812" i="34"/>
  <c r="AD3812" i="34"/>
  <c r="P3813" i="34"/>
  <c r="W3813" i="34"/>
  <c r="Y3813" i="34"/>
  <c r="AB3813" i="34"/>
  <c r="AC3813" i="34"/>
  <c r="AD3813" i="34"/>
  <c r="P3814" i="34"/>
  <c r="W3814" i="34"/>
  <c r="Y3814" i="34"/>
  <c r="AB3814" i="34"/>
  <c r="AC3814" i="34"/>
  <c r="AD3814" i="34"/>
  <c r="P3815" i="34"/>
  <c r="W3815" i="34"/>
  <c r="Y3815" i="34"/>
  <c r="AB3815" i="34"/>
  <c r="AC3815" i="34"/>
  <c r="AD3815" i="34"/>
  <c r="P3816" i="34"/>
  <c r="W3816" i="34"/>
  <c r="Y3816" i="34"/>
  <c r="AB3816" i="34"/>
  <c r="AC3816" i="34"/>
  <c r="AD3816" i="34"/>
  <c r="P3817" i="34"/>
  <c r="W3817" i="34"/>
  <c r="Y3817" i="34"/>
  <c r="AB3817" i="34"/>
  <c r="AC3817" i="34"/>
  <c r="AD3817" i="34"/>
  <c r="P3818" i="34"/>
  <c r="W3818" i="34"/>
  <c r="Y3818" i="34"/>
  <c r="AB3818" i="34"/>
  <c r="AC3818" i="34"/>
  <c r="AD3818" i="34"/>
  <c r="P3819" i="34"/>
  <c r="W3819" i="34"/>
  <c r="Y3819" i="34"/>
  <c r="AB3819" i="34"/>
  <c r="AC3819" i="34"/>
  <c r="AD3819" i="34"/>
  <c r="P3820" i="34"/>
  <c r="W3820" i="34"/>
  <c r="Y3820" i="34"/>
  <c r="AB3820" i="34"/>
  <c r="AC3820" i="34"/>
  <c r="AD3820" i="34"/>
  <c r="P3821" i="34"/>
  <c r="W3821" i="34"/>
  <c r="Y3821" i="34"/>
  <c r="AB3821" i="34"/>
  <c r="AC3821" i="34"/>
  <c r="AD3821" i="34"/>
  <c r="P3822" i="34"/>
  <c r="W3822" i="34"/>
  <c r="Y3822" i="34"/>
  <c r="AB3822" i="34"/>
  <c r="AC3822" i="34"/>
  <c r="AD3822" i="34"/>
  <c r="P3823" i="34"/>
  <c r="W3823" i="34"/>
  <c r="Y3823" i="34"/>
  <c r="AB3823" i="34"/>
  <c r="AC3823" i="34"/>
  <c r="AD3823" i="34"/>
  <c r="P3824" i="34"/>
  <c r="W3824" i="34"/>
  <c r="Y3824" i="34"/>
  <c r="AB3824" i="34"/>
  <c r="AC3824" i="34"/>
  <c r="AD3824" i="34"/>
  <c r="P3825" i="34"/>
  <c r="W3825" i="34"/>
  <c r="Y3825" i="34"/>
  <c r="AB3825" i="34"/>
  <c r="AC3825" i="34"/>
  <c r="AD3825" i="34"/>
  <c r="P3826" i="34"/>
  <c r="W3826" i="34"/>
  <c r="Y3826" i="34"/>
  <c r="AB3826" i="34"/>
  <c r="AC3826" i="34"/>
  <c r="AD3826" i="34"/>
  <c r="P3827" i="34"/>
  <c r="W3827" i="34"/>
  <c r="Y3827" i="34"/>
  <c r="AB3827" i="34"/>
  <c r="AC3827" i="34"/>
  <c r="AD3827" i="34"/>
  <c r="P3828" i="34"/>
  <c r="W3828" i="34"/>
  <c r="Y3828" i="34"/>
  <c r="AB3828" i="34"/>
  <c r="AC3828" i="34"/>
  <c r="AD3828" i="34"/>
  <c r="P3829" i="34"/>
  <c r="W3829" i="34"/>
  <c r="Y3829" i="34"/>
  <c r="AB3829" i="34"/>
  <c r="AC3829" i="34"/>
  <c r="AD3829" i="34"/>
  <c r="P3830" i="34"/>
  <c r="W3830" i="34"/>
  <c r="Y3830" i="34"/>
  <c r="AB3830" i="34"/>
  <c r="AC3830" i="34"/>
  <c r="AD3830" i="34"/>
  <c r="P3831" i="34"/>
  <c r="W3831" i="34"/>
  <c r="Y3831" i="34"/>
  <c r="AB3831" i="34"/>
  <c r="AC3831" i="34"/>
  <c r="AD3831" i="34"/>
  <c r="P3832" i="34"/>
  <c r="W3832" i="34"/>
  <c r="Y3832" i="34"/>
  <c r="AB3832" i="34"/>
  <c r="AC3832" i="34"/>
  <c r="AD3832" i="34"/>
  <c r="P3833" i="34"/>
  <c r="W3833" i="34"/>
  <c r="Y3833" i="34"/>
  <c r="AB3833" i="34"/>
  <c r="AC3833" i="34"/>
  <c r="AD3833" i="34"/>
  <c r="P3834" i="34"/>
  <c r="W3834" i="34"/>
  <c r="Y3834" i="34"/>
  <c r="AB3834" i="34"/>
  <c r="AC3834" i="34"/>
  <c r="AD3834" i="34"/>
  <c r="P3835" i="34"/>
  <c r="W3835" i="34"/>
  <c r="Y3835" i="34"/>
  <c r="AB3835" i="34"/>
  <c r="AC3835" i="34"/>
  <c r="AD3835" i="34"/>
  <c r="P3836" i="34"/>
  <c r="W3836" i="34"/>
  <c r="Y3836" i="34"/>
  <c r="AB3836" i="34"/>
  <c r="AC3836" i="34"/>
  <c r="AD3836" i="34"/>
  <c r="P3837" i="34"/>
  <c r="W3837" i="34"/>
  <c r="Y3837" i="34"/>
  <c r="AB3837" i="34"/>
  <c r="AC3837" i="34"/>
  <c r="AD3837" i="34"/>
  <c r="P3838" i="34"/>
  <c r="T3838" i="34"/>
  <c r="U3838" i="34"/>
  <c r="V3838" i="34"/>
  <c r="W3838" i="34"/>
  <c r="Y3838" i="34"/>
  <c r="AB3838" i="34"/>
  <c r="AC3838" i="34"/>
  <c r="AD3838" i="34"/>
  <c r="P3839" i="34"/>
  <c r="W3839" i="34"/>
  <c r="Y3839" i="34"/>
  <c r="AB3839" i="34"/>
  <c r="AC3839" i="34"/>
  <c r="AD3839" i="34"/>
  <c r="P3841" i="34"/>
  <c r="T3841" i="34"/>
  <c r="U3841" i="34"/>
  <c r="V3841" i="34"/>
  <c r="W3841" i="34"/>
  <c r="Y3841" i="34"/>
  <c r="AB3841" i="34"/>
  <c r="AC3841" i="34"/>
  <c r="AD3841" i="34"/>
  <c r="P3842" i="34"/>
  <c r="T3842" i="34"/>
  <c r="U3842" i="34"/>
  <c r="V3842" i="34"/>
  <c r="W3842" i="34"/>
  <c r="Y3842" i="34"/>
  <c r="AB3842" i="34"/>
  <c r="AC3842" i="34"/>
  <c r="AD3842" i="34"/>
  <c r="P3843" i="34"/>
  <c r="T3843" i="34"/>
  <c r="U3843" i="34"/>
  <c r="V3843" i="34"/>
  <c r="W3843" i="34"/>
  <c r="Y3843" i="34"/>
  <c r="AB3843" i="34"/>
  <c r="AC3843" i="34"/>
  <c r="AD3843" i="34"/>
  <c r="P3844" i="34"/>
  <c r="T3844" i="34"/>
  <c r="U3844" i="34"/>
  <c r="V3844" i="34"/>
  <c r="W3844" i="34"/>
  <c r="Y3844" i="34"/>
  <c r="AB3844" i="34"/>
  <c r="AC3844" i="34"/>
  <c r="AD3844" i="34"/>
  <c r="P3846" i="34"/>
  <c r="T3846" i="34"/>
  <c r="U3846" i="34"/>
  <c r="V3846" i="34"/>
  <c r="W3846" i="34"/>
  <c r="Y3846" i="34"/>
  <c r="AB3846" i="34"/>
  <c r="AC3846" i="34"/>
  <c r="AD3846" i="34"/>
  <c r="P3847" i="34"/>
  <c r="T3847" i="34"/>
  <c r="U3847" i="34"/>
  <c r="V3847" i="34"/>
  <c r="W3847" i="34"/>
  <c r="Y3847" i="34"/>
  <c r="AB3847" i="34"/>
  <c r="AC3847" i="34"/>
  <c r="AD3847" i="34"/>
  <c r="P3848" i="34"/>
  <c r="W3848" i="34"/>
  <c r="Y3848" i="34"/>
  <c r="AB3848" i="34"/>
  <c r="AC3848" i="34"/>
  <c r="AD3848" i="34"/>
  <c r="P3849" i="34"/>
  <c r="T3849" i="34"/>
  <c r="U3849" i="34"/>
  <c r="V3849" i="34"/>
  <c r="W3849" i="34"/>
  <c r="Y3849" i="34"/>
  <c r="AB3849" i="34"/>
  <c r="AC3849" i="34"/>
  <c r="AD3849" i="34"/>
  <c r="P3840" i="34"/>
  <c r="T3840" i="34"/>
  <c r="U3840" i="34"/>
  <c r="V3840" i="34"/>
  <c r="W3840" i="34"/>
  <c r="Y3840" i="34"/>
  <c r="AB3840" i="34"/>
  <c r="AC3840" i="34"/>
  <c r="AD3840" i="34"/>
  <c r="P3851" i="34"/>
  <c r="T3851" i="34"/>
  <c r="U3851" i="34"/>
  <c r="V3851" i="34"/>
  <c r="W3851" i="34"/>
  <c r="Y3851" i="34"/>
  <c r="AB3851" i="34"/>
  <c r="AC3851" i="34"/>
  <c r="AD3851" i="34"/>
  <c r="P3852" i="34"/>
  <c r="T3852" i="34"/>
  <c r="U3852" i="34"/>
  <c r="V3852" i="34"/>
  <c r="W3852" i="34"/>
  <c r="Y3852" i="34"/>
  <c r="AB3852" i="34"/>
  <c r="AC3852" i="34"/>
  <c r="AD3852" i="34"/>
  <c r="P3853" i="34"/>
  <c r="W3853" i="34"/>
  <c r="Y3853" i="34"/>
  <c r="AB3853" i="34"/>
  <c r="AC3853" i="34"/>
  <c r="AD3853" i="34"/>
  <c r="P3854" i="34"/>
  <c r="T3854" i="34"/>
  <c r="U3854" i="34"/>
  <c r="V3854" i="34"/>
  <c r="W3854" i="34"/>
  <c r="Y3854" i="34"/>
  <c r="AB3854" i="34"/>
  <c r="AC3854" i="34"/>
  <c r="AD3854" i="34"/>
  <c r="P3855" i="34"/>
  <c r="T3855" i="34"/>
  <c r="U3855" i="34"/>
  <c r="V3855" i="34"/>
  <c r="W3855" i="34"/>
  <c r="Y3855" i="34"/>
  <c r="AB3855" i="34"/>
  <c r="AC3855" i="34"/>
  <c r="AD3855" i="34"/>
  <c r="P3858" i="34"/>
  <c r="T3858" i="34"/>
  <c r="U3858" i="34"/>
  <c r="V3858" i="34"/>
  <c r="W3858" i="34"/>
  <c r="Y3858" i="34"/>
  <c r="AB3858" i="34"/>
  <c r="AC3858" i="34"/>
  <c r="AD3858" i="34"/>
  <c r="P3859" i="34"/>
  <c r="T3859" i="34"/>
  <c r="U3859" i="34"/>
  <c r="V3859" i="34"/>
  <c r="W3859" i="34"/>
  <c r="Y3859" i="34"/>
  <c r="AB3859" i="34"/>
  <c r="AC3859" i="34"/>
  <c r="AD3859" i="34"/>
  <c r="P3860" i="34"/>
  <c r="T3860" i="34"/>
  <c r="U3860" i="34"/>
  <c r="V3860" i="34"/>
  <c r="W3860" i="34"/>
  <c r="Y3860" i="34"/>
  <c r="AB3860" i="34"/>
  <c r="AC3860" i="34"/>
  <c r="AD3860" i="34"/>
  <c r="P3861" i="34"/>
  <c r="T3861" i="34"/>
  <c r="U3861" i="34"/>
  <c r="V3861" i="34"/>
  <c r="W3861" i="34"/>
  <c r="Y3861" i="34"/>
  <c r="AB3861" i="34"/>
  <c r="AC3861" i="34"/>
  <c r="AD3861" i="34"/>
  <c r="P3862" i="34"/>
  <c r="T3862" i="34"/>
  <c r="U3862" i="34"/>
  <c r="V3862" i="34"/>
  <c r="W3862" i="34"/>
  <c r="Y3862" i="34"/>
  <c r="AB3862" i="34"/>
  <c r="AC3862" i="34"/>
  <c r="AD3862" i="34"/>
  <c r="P3863" i="34"/>
  <c r="T3863" i="34"/>
  <c r="U3863" i="34"/>
  <c r="V3863" i="34"/>
  <c r="W3863" i="34"/>
  <c r="Y3863" i="34"/>
  <c r="AB3863" i="34"/>
  <c r="AC3863" i="34"/>
  <c r="AD3863" i="34"/>
  <c r="P3864" i="34"/>
  <c r="T3864" i="34"/>
  <c r="U3864" i="34"/>
  <c r="V3864" i="34"/>
  <c r="W3864" i="34"/>
  <c r="Y3864" i="34"/>
  <c r="AB3864" i="34"/>
  <c r="AC3864" i="34"/>
  <c r="AD3864" i="34"/>
  <c r="P3877" i="34"/>
  <c r="T3877" i="34"/>
  <c r="U3877" i="34"/>
  <c r="V3877" i="34"/>
  <c r="W3877" i="34"/>
  <c r="Y3877" i="34"/>
  <c r="AB3877" i="34"/>
  <c r="AC3877" i="34"/>
  <c r="AD3877" i="34"/>
  <c r="P3867" i="34"/>
  <c r="T3867" i="34"/>
  <c r="U3867" i="34"/>
  <c r="V3867" i="34"/>
  <c r="W3867" i="34"/>
  <c r="Y3867" i="34"/>
  <c r="AB3867" i="34"/>
  <c r="AC3867" i="34"/>
  <c r="AD3867" i="34"/>
  <c r="P3886" i="34"/>
  <c r="T3886" i="34"/>
  <c r="U3886" i="34"/>
  <c r="V3886" i="34"/>
  <c r="W3886" i="34"/>
  <c r="Y3886" i="34"/>
  <c r="AB3886" i="34"/>
  <c r="AC3886" i="34"/>
  <c r="AD3886" i="34"/>
  <c r="P3869" i="34"/>
  <c r="T3869" i="34"/>
  <c r="U3869" i="34"/>
  <c r="V3869" i="34"/>
  <c r="W3869" i="34"/>
  <c r="Y3869" i="34"/>
  <c r="AB3869" i="34"/>
  <c r="AC3869" i="34"/>
  <c r="AD3869" i="34"/>
  <c r="P3870" i="34"/>
  <c r="T3870" i="34"/>
  <c r="U3870" i="34"/>
  <c r="V3870" i="34"/>
  <c r="W3870" i="34"/>
  <c r="Y3870" i="34"/>
  <c r="AB3870" i="34"/>
  <c r="AC3870" i="34"/>
  <c r="AD3870" i="34"/>
  <c r="P3871" i="34"/>
  <c r="T3871" i="34"/>
  <c r="U3871" i="34"/>
  <c r="V3871" i="34"/>
  <c r="W3871" i="34"/>
  <c r="Y3871" i="34"/>
  <c r="AB3871" i="34"/>
  <c r="AC3871" i="34"/>
  <c r="AD3871" i="34"/>
  <c r="P3872" i="34"/>
  <c r="T3872" i="34"/>
  <c r="U3872" i="34"/>
  <c r="V3872" i="34"/>
  <c r="W3872" i="34"/>
  <c r="Y3872" i="34"/>
  <c r="AB3872" i="34"/>
  <c r="AC3872" i="34"/>
  <c r="AD3872" i="34"/>
  <c r="P3887" i="34"/>
  <c r="T3887" i="34"/>
  <c r="U3887" i="34"/>
  <c r="V3887" i="34"/>
  <c r="W3887" i="34"/>
  <c r="Y3887" i="34"/>
  <c r="AB3887" i="34"/>
  <c r="AC3887" i="34"/>
  <c r="AD3887" i="34"/>
  <c r="P3874" i="34"/>
  <c r="T3874" i="34"/>
  <c r="U3874" i="34"/>
  <c r="V3874" i="34"/>
  <c r="W3874" i="34"/>
  <c r="Y3874" i="34"/>
  <c r="AB3874" i="34"/>
  <c r="AC3874" i="34"/>
  <c r="AD3874" i="34"/>
  <c r="P3875" i="34"/>
  <c r="T3875" i="34"/>
  <c r="U3875" i="34"/>
  <c r="V3875" i="34"/>
  <c r="W3875" i="34"/>
  <c r="Y3875" i="34"/>
  <c r="AB3875" i="34"/>
  <c r="AC3875" i="34"/>
  <c r="AD3875" i="34"/>
  <c r="P3878" i="34"/>
  <c r="T3878" i="34"/>
  <c r="U3878" i="34"/>
  <c r="V3878" i="34"/>
  <c r="W3878" i="34"/>
  <c r="Y3878" i="34"/>
  <c r="AB3878" i="34"/>
  <c r="AC3878" i="34"/>
  <c r="AD3878" i="34"/>
  <c r="P3879" i="34"/>
  <c r="T3879" i="34"/>
  <c r="U3879" i="34"/>
  <c r="V3879" i="34"/>
  <c r="W3879" i="34"/>
  <c r="Y3879" i="34"/>
  <c r="AB3879" i="34"/>
  <c r="AC3879" i="34"/>
  <c r="AD3879" i="34"/>
  <c r="P3880" i="34"/>
  <c r="W3880" i="34"/>
  <c r="Y3880" i="34"/>
  <c r="AB3880" i="34"/>
  <c r="AC3880" i="34"/>
  <c r="AD3880" i="34"/>
  <c r="P3888" i="34"/>
  <c r="T3888" i="34"/>
  <c r="U3888" i="34"/>
  <c r="V3888" i="34"/>
  <c r="W3888" i="34"/>
  <c r="Y3888" i="34"/>
  <c r="AB3888" i="34"/>
  <c r="AC3888" i="34"/>
  <c r="AD3888" i="34"/>
  <c r="P3881" i="34"/>
  <c r="T3881" i="34"/>
  <c r="U3881" i="34"/>
  <c r="V3881" i="34"/>
  <c r="W3881" i="34"/>
  <c r="Y3881" i="34"/>
  <c r="AB3881" i="34"/>
  <c r="AC3881" i="34"/>
  <c r="AD3881" i="34"/>
  <c r="P3882" i="34"/>
  <c r="T3882" i="34"/>
  <c r="U3882" i="34"/>
  <c r="V3882" i="34"/>
  <c r="W3882" i="34"/>
  <c r="Y3882" i="34"/>
  <c r="AB3882" i="34"/>
  <c r="AC3882" i="34"/>
  <c r="AD3882" i="34"/>
  <c r="P3883" i="34"/>
  <c r="T3883" i="34"/>
  <c r="U3883" i="34"/>
  <c r="V3883" i="34"/>
  <c r="W3883" i="34"/>
  <c r="Y3883" i="34"/>
  <c r="AB3883" i="34"/>
  <c r="AC3883" i="34"/>
  <c r="AD3883" i="34"/>
  <c r="P3884" i="34"/>
  <c r="T3884" i="34"/>
  <c r="U3884" i="34"/>
  <c r="V3884" i="34"/>
  <c r="W3884" i="34"/>
  <c r="Y3884" i="34"/>
  <c r="AB3884" i="34"/>
  <c r="AC3884" i="34"/>
  <c r="AD3884" i="34"/>
  <c r="P3885" i="34"/>
  <c r="T3885" i="34"/>
  <c r="U3885" i="34"/>
  <c r="V3885" i="34"/>
  <c r="W3885" i="34"/>
  <c r="Y3885" i="34"/>
  <c r="AB3885" i="34"/>
  <c r="AC3885" i="34"/>
  <c r="AD3885" i="34"/>
  <c r="P3889" i="34"/>
  <c r="T3889" i="34"/>
  <c r="U3889" i="34"/>
  <c r="V3889" i="34"/>
  <c r="W3889" i="34"/>
  <c r="Y3889" i="34"/>
  <c r="AB3889" i="34"/>
  <c r="AC3889" i="34"/>
  <c r="AD3889" i="34"/>
  <c r="P3894" i="34"/>
  <c r="T3894" i="34"/>
  <c r="U3894" i="34"/>
  <c r="V3894" i="34"/>
  <c r="W3894" i="34"/>
  <c r="Y3894" i="34"/>
  <c r="AB3894" i="34"/>
  <c r="AC3894" i="34"/>
  <c r="AD3894" i="34"/>
  <c r="P3903" i="34"/>
  <c r="T3903" i="34"/>
  <c r="U3903" i="34"/>
  <c r="V3903" i="34"/>
  <c r="W3903" i="34"/>
  <c r="Y3903" i="34"/>
  <c r="AB3903" i="34"/>
  <c r="AC3903" i="34"/>
  <c r="AD3903" i="34"/>
  <c r="P3890" i="34"/>
  <c r="T3890" i="34"/>
  <c r="U3890" i="34"/>
  <c r="V3890" i="34"/>
  <c r="W3890" i="34"/>
  <c r="Y3890" i="34"/>
  <c r="AB3890" i="34"/>
  <c r="AC3890" i="34"/>
  <c r="AD3890" i="34"/>
  <c r="P3891" i="34"/>
  <c r="T3891" i="34"/>
  <c r="U3891" i="34"/>
  <c r="V3891" i="34"/>
  <c r="W3891" i="34"/>
  <c r="Y3891" i="34"/>
  <c r="AB3891" i="34"/>
  <c r="AC3891" i="34"/>
  <c r="AD3891" i="34"/>
  <c r="P3892" i="34"/>
  <c r="T3892" i="34"/>
  <c r="U3892" i="34"/>
  <c r="V3892" i="34"/>
  <c r="W3892" i="34"/>
  <c r="Y3892" i="34"/>
  <c r="AB3892" i="34"/>
  <c r="AC3892" i="34"/>
  <c r="AD3892" i="34"/>
  <c r="P3893" i="34"/>
  <c r="T3893" i="34"/>
  <c r="U3893" i="34"/>
  <c r="V3893" i="34"/>
  <c r="W3893" i="34"/>
  <c r="Y3893" i="34"/>
  <c r="AB3893" i="34"/>
  <c r="AC3893" i="34"/>
  <c r="AD3893" i="34"/>
  <c r="P3895" i="34"/>
  <c r="T3895" i="34"/>
  <c r="U3895" i="34"/>
  <c r="V3895" i="34"/>
  <c r="W3895" i="34"/>
  <c r="Y3895" i="34"/>
  <c r="AB3895" i="34"/>
  <c r="AC3895" i="34"/>
  <c r="AD3895" i="34"/>
  <c r="P3896" i="34"/>
  <c r="T3896" i="34"/>
  <c r="U3896" i="34"/>
  <c r="V3896" i="34"/>
  <c r="W3896" i="34"/>
  <c r="Y3896" i="34"/>
  <c r="AB3896" i="34"/>
  <c r="AC3896" i="34"/>
  <c r="AD3896" i="34"/>
  <c r="P3897" i="34"/>
  <c r="T3897" i="34"/>
  <c r="U3897" i="34"/>
  <c r="V3897" i="34"/>
  <c r="W3897" i="34"/>
  <c r="Y3897" i="34"/>
  <c r="AB3897" i="34"/>
  <c r="AC3897" i="34"/>
  <c r="AD3897" i="34"/>
  <c r="P3898" i="34"/>
  <c r="T3898" i="34"/>
  <c r="U3898" i="34"/>
  <c r="V3898" i="34"/>
  <c r="W3898" i="34"/>
  <c r="Y3898" i="34"/>
  <c r="AB3898" i="34"/>
  <c r="AC3898" i="34"/>
  <c r="AD3898" i="34"/>
  <c r="P3899" i="34"/>
  <c r="T3899" i="34"/>
  <c r="U3899" i="34"/>
  <c r="V3899" i="34"/>
  <c r="W3899" i="34"/>
  <c r="Y3899" i="34"/>
  <c r="AB3899" i="34"/>
  <c r="AC3899" i="34"/>
  <c r="AD3899" i="34"/>
  <c r="P3900" i="34"/>
  <c r="T3900" i="34"/>
  <c r="U3900" i="34"/>
  <c r="V3900" i="34"/>
  <c r="W3900" i="34"/>
  <c r="Y3900" i="34"/>
  <c r="AB3900" i="34"/>
  <c r="AC3900" i="34"/>
  <c r="AD3900" i="34"/>
  <c r="P3901" i="34"/>
  <c r="T3901" i="34"/>
  <c r="U3901" i="34"/>
  <c r="V3901" i="34"/>
  <c r="W3901" i="34"/>
  <c r="Y3901" i="34"/>
  <c r="AB3901" i="34"/>
  <c r="AC3901" i="34"/>
  <c r="AD3901" i="34"/>
  <c r="P3902" i="34"/>
  <c r="T3902" i="34"/>
  <c r="U3902" i="34"/>
  <c r="V3902" i="34"/>
  <c r="W3902" i="34"/>
  <c r="Y3902" i="34"/>
  <c r="AB3902" i="34"/>
  <c r="AC3902" i="34"/>
  <c r="AD3902" i="34"/>
  <c r="P3904" i="34"/>
  <c r="W3904" i="34"/>
  <c r="Y3904" i="34"/>
  <c r="AB3904" i="34"/>
  <c r="AC3904" i="34"/>
  <c r="AD3904" i="34"/>
  <c r="P3905" i="34"/>
  <c r="W3905" i="34"/>
  <c r="Y3905" i="34"/>
  <c r="AB3905" i="34"/>
  <c r="AC3905" i="34"/>
  <c r="AD3905" i="34"/>
  <c r="P3906" i="34"/>
  <c r="W3906" i="34"/>
  <c r="Y3906" i="34"/>
  <c r="AB3906" i="34"/>
  <c r="AC3906" i="34"/>
  <c r="AD3906" i="34"/>
  <c r="P3907" i="34"/>
  <c r="W3907" i="34"/>
  <c r="Y3907" i="34"/>
  <c r="AB3907" i="34"/>
  <c r="AC3907" i="34"/>
  <c r="AD3907" i="34"/>
  <c r="P3908" i="34"/>
  <c r="W3908" i="34"/>
  <c r="Y3908" i="34"/>
  <c r="AB3908" i="34"/>
  <c r="AC3908" i="34"/>
  <c r="AD3908" i="34"/>
  <c r="P3909" i="34"/>
  <c r="W3909" i="34"/>
  <c r="Y3909" i="34"/>
  <c r="AB3909" i="34"/>
  <c r="AC3909" i="34"/>
  <c r="AD3909" i="34"/>
  <c r="P3910" i="34"/>
  <c r="W3910" i="34"/>
  <c r="Y3910" i="34"/>
  <c r="AB3910" i="34"/>
  <c r="AC3910" i="34"/>
  <c r="AD3910" i="34"/>
  <c r="P3911" i="34"/>
  <c r="W3911" i="34"/>
  <c r="Y3911" i="34"/>
  <c r="AB3911" i="34"/>
  <c r="AC3911" i="34"/>
  <c r="AD3911" i="34"/>
  <c r="P3912" i="34"/>
  <c r="W3912" i="34"/>
  <c r="Y3912" i="34"/>
  <c r="AB3912" i="34"/>
  <c r="AC3912" i="34"/>
  <c r="AD3912" i="34"/>
  <c r="P3913" i="34"/>
  <c r="W3913" i="34"/>
  <c r="Y3913" i="34"/>
  <c r="AB3913" i="34"/>
  <c r="AC3913" i="34"/>
  <c r="AD3913" i="34"/>
  <c r="P3914" i="34"/>
  <c r="W3914" i="34"/>
  <c r="Y3914" i="34"/>
  <c r="AB3914" i="34"/>
  <c r="AC3914" i="34"/>
  <c r="AD3914" i="34"/>
  <c r="P3915" i="34"/>
  <c r="W3915" i="34"/>
  <c r="Y3915" i="34"/>
  <c r="AB3915" i="34"/>
  <c r="AC3915" i="34"/>
  <c r="AD3915" i="34"/>
  <c r="P3916" i="34"/>
  <c r="W3916" i="34"/>
  <c r="Y3916" i="34"/>
  <c r="AB3916" i="34"/>
  <c r="AC3916" i="34"/>
  <c r="AD3916" i="34"/>
  <c r="P3917" i="34"/>
  <c r="W3917" i="34"/>
  <c r="Y3917" i="34"/>
  <c r="AB3917" i="34"/>
  <c r="AC3917" i="34"/>
  <c r="AD3917" i="34"/>
  <c r="P3918" i="34"/>
  <c r="W3918" i="34"/>
  <c r="Y3918" i="34"/>
  <c r="AB3918" i="34"/>
  <c r="AC3918" i="34"/>
  <c r="AD3918" i="34"/>
  <c r="P3919" i="34"/>
  <c r="W3919" i="34"/>
  <c r="Y3919" i="34"/>
  <c r="AB3919" i="34"/>
  <c r="AC3919" i="34"/>
  <c r="AD3919" i="34"/>
  <c r="P3920" i="34"/>
  <c r="W3920" i="34"/>
  <c r="Y3920" i="34"/>
  <c r="AB3920" i="34"/>
  <c r="AC3920" i="34"/>
  <c r="AD3920" i="34"/>
  <c r="P3921" i="34"/>
  <c r="W3921" i="34"/>
  <c r="Y3921" i="34"/>
  <c r="AB3921" i="34"/>
  <c r="AC3921" i="34"/>
  <c r="AD3921" i="34"/>
  <c r="P3922" i="34"/>
  <c r="W3922" i="34"/>
  <c r="Y3922" i="34"/>
  <c r="AB3922" i="34"/>
  <c r="AC3922" i="34"/>
  <c r="AD3922" i="34"/>
  <c r="P3923" i="34"/>
  <c r="W3923" i="34"/>
  <c r="Y3923" i="34"/>
  <c r="AB3923" i="34"/>
  <c r="AC3923" i="34"/>
  <c r="AD3923" i="34"/>
  <c r="P3924" i="34"/>
  <c r="W3924" i="34"/>
  <c r="Y3924" i="34"/>
  <c r="AB3924" i="34"/>
  <c r="AC3924" i="34"/>
  <c r="AD3924" i="34"/>
  <c r="P3925" i="34"/>
  <c r="W3925" i="34"/>
  <c r="Y3925" i="34"/>
  <c r="AB3925" i="34"/>
  <c r="AC3925" i="34"/>
  <c r="AD3925" i="34"/>
  <c r="P3926" i="34"/>
  <c r="W3926" i="34"/>
  <c r="Y3926" i="34"/>
  <c r="AB3926" i="34"/>
  <c r="AC3926" i="34"/>
  <c r="AD3926" i="34"/>
  <c r="P3927" i="34"/>
  <c r="W3927" i="34"/>
  <c r="Y3927" i="34"/>
  <c r="AB3927" i="34"/>
  <c r="AC3927" i="34"/>
  <c r="AD3927" i="34"/>
  <c r="P3928" i="34"/>
  <c r="W3928" i="34"/>
  <c r="Y3928" i="34"/>
  <c r="AB3928" i="34"/>
  <c r="AC3928" i="34"/>
  <c r="AD3928" i="34"/>
  <c r="P3929" i="34"/>
  <c r="W3929" i="34"/>
  <c r="Y3929" i="34"/>
  <c r="AB3929" i="34"/>
  <c r="AC3929" i="34"/>
  <c r="AD3929" i="34"/>
  <c r="P3930" i="34"/>
  <c r="W3930" i="34"/>
  <c r="Y3930" i="34"/>
  <c r="AB3930" i="34"/>
  <c r="AC3930" i="34"/>
  <c r="AD3930" i="34"/>
  <c r="P3931" i="34"/>
  <c r="W3931" i="34"/>
  <c r="Y3931" i="34"/>
  <c r="AB3931" i="34"/>
  <c r="AC3931" i="34"/>
  <c r="AD3931" i="34"/>
  <c r="P3932" i="34"/>
  <c r="W3932" i="34"/>
  <c r="Y3932" i="34"/>
  <c r="AB3932" i="34"/>
  <c r="AC3932" i="34"/>
  <c r="AD3932" i="34"/>
  <c r="P3933" i="34"/>
  <c r="W3933" i="34"/>
  <c r="Y3933" i="34"/>
  <c r="AB3933" i="34"/>
  <c r="AC3933" i="34"/>
  <c r="AD3933" i="34"/>
  <c r="P3934" i="34"/>
  <c r="W3934" i="34"/>
  <c r="Y3934" i="34"/>
  <c r="AB3934" i="34"/>
  <c r="AC3934" i="34"/>
  <c r="AD3934" i="34"/>
  <c r="P3935" i="34"/>
  <c r="W3935" i="34"/>
  <c r="Y3935" i="34"/>
  <c r="AB3935" i="34"/>
  <c r="AC3935" i="34"/>
  <c r="AD3935" i="34"/>
  <c r="P3936" i="34"/>
  <c r="W3936" i="34"/>
  <c r="Y3936" i="34"/>
  <c r="AB3936" i="34"/>
  <c r="AC3936" i="34"/>
  <c r="AD3936" i="34"/>
  <c r="P3937" i="34"/>
  <c r="W3937" i="34"/>
  <c r="Y3937" i="34"/>
  <c r="AB3937" i="34"/>
  <c r="AC3937" i="34"/>
  <c r="AD3937" i="34"/>
  <c r="P3938" i="34"/>
  <c r="W3938" i="34"/>
  <c r="Y3938" i="34"/>
  <c r="AB3938" i="34"/>
  <c r="AC3938" i="34"/>
  <c r="AD3938" i="34"/>
  <c r="P3939" i="34"/>
  <c r="W3939" i="34"/>
  <c r="Y3939" i="34"/>
  <c r="AB3939" i="34"/>
  <c r="AC3939" i="34"/>
  <c r="AD3939" i="34"/>
  <c r="P3940" i="34"/>
  <c r="W3940" i="34"/>
  <c r="Y3940" i="34"/>
  <c r="AB3940" i="34"/>
  <c r="AC3940" i="34"/>
  <c r="AD3940" i="34"/>
  <c r="P3941" i="34"/>
  <c r="W3941" i="34"/>
  <c r="Y3941" i="34"/>
  <c r="AB3941" i="34"/>
  <c r="AC3941" i="34"/>
  <c r="AD3941" i="34"/>
  <c r="P3942" i="34"/>
  <c r="W3942" i="34"/>
  <c r="Y3942" i="34"/>
  <c r="AB3942" i="34"/>
  <c r="AC3942" i="34"/>
  <c r="AD3942" i="34"/>
  <c r="P3943" i="34"/>
  <c r="W3943" i="34"/>
  <c r="Y3943" i="34"/>
  <c r="AB3943" i="34"/>
  <c r="AC3943" i="34"/>
  <c r="AD3943" i="34"/>
  <c r="P3944" i="34"/>
  <c r="W3944" i="34"/>
  <c r="Y3944" i="34"/>
  <c r="AB3944" i="34"/>
  <c r="AC3944" i="34"/>
  <c r="AD3944" i="34"/>
  <c r="P3945" i="34"/>
  <c r="W3945" i="34"/>
  <c r="Y3945" i="34"/>
  <c r="AB3945" i="34"/>
  <c r="AC3945" i="34"/>
  <c r="AD3945" i="34"/>
  <c r="P3946" i="34"/>
  <c r="W3946" i="34"/>
  <c r="Y3946" i="34"/>
  <c r="AB3946" i="34"/>
  <c r="AC3946" i="34"/>
  <c r="AD3946" i="34"/>
  <c r="P3947" i="34"/>
  <c r="W3947" i="34"/>
  <c r="Y3947" i="34"/>
  <c r="AB3947" i="34"/>
  <c r="AC3947" i="34"/>
  <c r="AD3947" i="34"/>
  <c r="P3948" i="34"/>
  <c r="W3948" i="34"/>
  <c r="Y3948" i="34"/>
  <c r="AB3948" i="34"/>
  <c r="AC3948" i="34"/>
  <c r="AD3948" i="34"/>
  <c r="P3949" i="34"/>
  <c r="W3949" i="34"/>
  <c r="Y3949" i="34"/>
  <c r="AB3949" i="34"/>
  <c r="AC3949" i="34"/>
  <c r="AD3949" i="34"/>
  <c r="P3950" i="34"/>
  <c r="W3950" i="34"/>
  <c r="Y3950" i="34"/>
  <c r="AB3950" i="34"/>
  <c r="AC3950" i="34"/>
  <c r="AD3950" i="34"/>
  <c r="P3951" i="34"/>
  <c r="W3951" i="34"/>
  <c r="Y3951" i="34"/>
  <c r="AB3951" i="34"/>
  <c r="AC3951" i="34"/>
  <c r="AD3951" i="34"/>
  <c r="P3952" i="34"/>
  <c r="W3952" i="34"/>
  <c r="Y3952" i="34"/>
  <c r="AB3952" i="34"/>
  <c r="AC3952" i="34"/>
  <c r="AD3952" i="34"/>
  <c r="P3953" i="34"/>
  <c r="W3953" i="34"/>
  <c r="Y3953" i="34"/>
  <c r="AB3953" i="34"/>
  <c r="AC3953" i="34"/>
  <c r="AD3953" i="34"/>
  <c r="P3954" i="34"/>
  <c r="W3954" i="34"/>
  <c r="Y3954" i="34"/>
  <c r="AB3954" i="34"/>
  <c r="AC3954" i="34"/>
  <c r="AD3954" i="34"/>
  <c r="P3955" i="34"/>
  <c r="W3955" i="34"/>
  <c r="Y3955" i="34"/>
  <c r="AB3955" i="34"/>
  <c r="AC3955" i="34"/>
  <c r="AD3955" i="34"/>
  <c r="P3956" i="34"/>
  <c r="W3956" i="34"/>
  <c r="Y3956" i="34"/>
  <c r="AB3956" i="34"/>
  <c r="AC3956" i="34"/>
  <c r="AD3956" i="34"/>
  <c r="P3957" i="34"/>
  <c r="W3957" i="34"/>
  <c r="Y3957" i="34"/>
  <c r="AB3957" i="34"/>
  <c r="AC3957" i="34"/>
  <c r="AD3957" i="34"/>
  <c r="P3958" i="34"/>
  <c r="W3958" i="34"/>
  <c r="Y3958" i="34"/>
  <c r="AB3958" i="34"/>
  <c r="AC3958" i="34"/>
  <c r="AD3958" i="34"/>
  <c r="P3959" i="34"/>
  <c r="W3959" i="34"/>
  <c r="Y3959" i="34"/>
  <c r="AB3959" i="34"/>
  <c r="AC3959" i="34"/>
  <c r="AD3959" i="34"/>
  <c r="P3960" i="34"/>
  <c r="W3960" i="34"/>
  <c r="Y3960" i="34"/>
  <c r="AB3960" i="34"/>
  <c r="AC3960" i="34"/>
  <c r="AD3960" i="34"/>
  <c r="P3961" i="34"/>
  <c r="W3961" i="34"/>
  <c r="Y3961" i="34"/>
  <c r="AB3961" i="34"/>
  <c r="AC3961" i="34"/>
  <c r="AD3961" i="34"/>
  <c r="P3962" i="34"/>
  <c r="W3962" i="34"/>
  <c r="Y3962" i="34"/>
  <c r="AB3962" i="34"/>
  <c r="AC3962" i="34"/>
  <c r="AD3962" i="34"/>
  <c r="P3963" i="34"/>
  <c r="W3963" i="34"/>
  <c r="Y3963" i="34"/>
  <c r="AB3963" i="34"/>
  <c r="AC3963" i="34"/>
  <c r="AD3963" i="34"/>
  <c r="P3964" i="34"/>
  <c r="W3964" i="34"/>
  <c r="Y3964" i="34"/>
  <c r="AB3964" i="34"/>
  <c r="AC3964" i="34"/>
  <c r="AD3964" i="34"/>
  <c r="P3965" i="34"/>
  <c r="W3965" i="34"/>
  <c r="Y3965" i="34"/>
  <c r="AB3965" i="34"/>
  <c r="AC3965" i="34"/>
  <c r="AD3965" i="34"/>
  <c r="P3966" i="34"/>
  <c r="W3966" i="34"/>
  <c r="Y3966" i="34"/>
  <c r="AB3966" i="34"/>
  <c r="AC3966" i="34"/>
  <c r="AD3966" i="34"/>
  <c r="P3967" i="34"/>
  <c r="W3967" i="34"/>
  <c r="Y3967" i="34"/>
  <c r="AB3967" i="34"/>
  <c r="AC3967" i="34"/>
  <c r="AD3967" i="34"/>
  <c r="P3968" i="34"/>
  <c r="W3968" i="34"/>
  <c r="Y3968" i="34"/>
  <c r="AB3968" i="34"/>
  <c r="AC3968" i="34"/>
  <c r="AD3968" i="34"/>
  <c r="P3969" i="34"/>
  <c r="W3969" i="34"/>
  <c r="Y3969" i="34"/>
  <c r="AB3969" i="34"/>
  <c r="AC3969" i="34"/>
  <c r="AD3969" i="34"/>
  <c r="P3970" i="34"/>
  <c r="W3970" i="34"/>
  <c r="Y3970" i="34"/>
  <c r="AB3970" i="34"/>
  <c r="AC3970" i="34"/>
  <c r="AD3970" i="34"/>
  <c r="P3971" i="34"/>
  <c r="W3971" i="34"/>
  <c r="Y3971" i="34"/>
  <c r="AB3971" i="34"/>
  <c r="AC3971" i="34"/>
  <c r="AD3971" i="34"/>
  <c r="P3972" i="34"/>
  <c r="W3972" i="34"/>
  <c r="Y3972" i="34"/>
  <c r="AB3972" i="34"/>
  <c r="AC3972" i="34"/>
  <c r="AD3972" i="34"/>
  <c r="P3973" i="34"/>
  <c r="W3973" i="34"/>
  <c r="Y3973" i="34"/>
  <c r="AB3973" i="34"/>
  <c r="AC3973" i="34"/>
  <c r="AD3973" i="34"/>
  <c r="P3974" i="34"/>
  <c r="W3974" i="34"/>
  <c r="Y3974" i="34"/>
  <c r="AB3974" i="34"/>
  <c r="AC3974" i="34"/>
  <c r="AD3974" i="34"/>
  <c r="P3975" i="34"/>
  <c r="W3975" i="34"/>
  <c r="Y3975" i="34"/>
  <c r="AB3975" i="34"/>
  <c r="AC3975" i="34"/>
  <c r="AD3975" i="34"/>
  <c r="P3976" i="34"/>
  <c r="W3976" i="34"/>
  <c r="Y3976" i="34"/>
  <c r="AB3976" i="34"/>
  <c r="AC3976" i="34"/>
  <c r="AD3976" i="34"/>
  <c r="P3977" i="34"/>
  <c r="W3977" i="34"/>
  <c r="Y3977" i="34"/>
  <c r="AB3977" i="34"/>
  <c r="AC3977" i="34"/>
  <c r="AD3977" i="34"/>
  <c r="P3978" i="34"/>
  <c r="W3978" i="34"/>
  <c r="Y3978" i="34"/>
  <c r="AB3978" i="34"/>
  <c r="AC3978" i="34"/>
  <c r="AD3978" i="34"/>
  <c r="P3979" i="34"/>
  <c r="W3979" i="34"/>
  <c r="Y3979" i="34"/>
  <c r="AB3979" i="34"/>
  <c r="AC3979" i="34"/>
  <c r="AD3979" i="34"/>
  <c r="P3980" i="34"/>
  <c r="W3980" i="34"/>
  <c r="Y3980" i="34"/>
  <c r="AB3980" i="34"/>
  <c r="AC3980" i="34"/>
  <c r="AD3980" i="34"/>
  <c r="P3981" i="34"/>
  <c r="W3981" i="34"/>
  <c r="Y3981" i="34"/>
  <c r="AB3981" i="34"/>
  <c r="AC3981" i="34"/>
  <c r="AD3981" i="34"/>
  <c r="P3982" i="34"/>
  <c r="W3982" i="34"/>
  <c r="Y3982" i="34"/>
  <c r="AB3982" i="34"/>
  <c r="AC3982" i="34"/>
  <c r="AD3982" i="34"/>
  <c r="P3983" i="34"/>
  <c r="W3983" i="34"/>
  <c r="Y3983" i="34"/>
  <c r="AB3983" i="34"/>
  <c r="AC3983" i="34"/>
  <c r="AD3983" i="34"/>
  <c r="P3984" i="34"/>
  <c r="W3984" i="34"/>
  <c r="Y3984" i="34"/>
  <c r="AB3984" i="34"/>
  <c r="AC3984" i="34"/>
  <c r="AD3984" i="34"/>
  <c r="P3985" i="34"/>
  <c r="W3985" i="34"/>
  <c r="Y3985" i="34"/>
  <c r="AB3985" i="34"/>
  <c r="AC3985" i="34"/>
  <c r="AD3985" i="34"/>
  <c r="P3986" i="34"/>
  <c r="W3986" i="34"/>
  <c r="Y3986" i="34"/>
  <c r="AB3986" i="34"/>
  <c r="AC3986" i="34"/>
  <c r="AD3986" i="34"/>
  <c r="P3987" i="34"/>
  <c r="W3987" i="34"/>
  <c r="Y3987" i="34"/>
  <c r="AB3987" i="34"/>
  <c r="AC3987" i="34"/>
  <c r="AD3987" i="34"/>
  <c r="P3988" i="34"/>
  <c r="W3988" i="34"/>
  <c r="Y3988" i="34"/>
  <c r="AB3988" i="34"/>
  <c r="AC3988" i="34"/>
  <c r="AD3988" i="34"/>
  <c r="P3989" i="34"/>
  <c r="W3989" i="34"/>
  <c r="Y3989" i="34"/>
  <c r="AB3989" i="34"/>
  <c r="AC3989" i="34"/>
  <c r="AD3989" i="34"/>
  <c r="P3990" i="34"/>
  <c r="W3990" i="34"/>
  <c r="Y3990" i="34"/>
  <c r="AB3990" i="34"/>
  <c r="AC3990" i="34"/>
  <c r="AD3990" i="34"/>
  <c r="P3991" i="34"/>
  <c r="W3991" i="34"/>
  <c r="Y3991" i="34"/>
  <c r="AB3991" i="34"/>
  <c r="AC3991" i="34"/>
  <c r="AD3991" i="34"/>
  <c r="P3992" i="34"/>
  <c r="W3992" i="34"/>
  <c r="Y3992" i="34"/>
  <c r="AB3992" i="34"/>
  <c r="AC3992" i="34"/>
  <c r="AD3992" i="34"/>
  <c r="P3993" i="34"/>
  <c r="W3993" i="34"/>
  <c r="Y3993" i="34"/>
  <c r="AB3993" i="34"/>
  <c r="AC3993" i="34"/>
  <c r="AD3993" i="34"/>
  <c r="P3994" i="34"/>
  <c r="W3994" i="34"/>
  <c r="Y3994" i="34"/>
  <c r="AB3994" i="34"/>
  <c r="AC3994" i="34"/>
  <c r="AD3994" i="34"/>
  <c r="P3995" i="34"/>
  <c r="W3995" i="34"/>
  <c r="Y3995" i="34"/>
  <c r="AB3995" i="34"/>
  <c r="AC3995" i="34"/>
  <c r="AD3995" i="34"/>
  <c r="P3996" i="34"/>
  <c r="W3996" i="34"/>
  <c r="Y3996" i="34"/>
  <c r="AB3996" i="34"/>
  <c r="AC3996" i="34"/>
  <c r="AD3996" i="34"/>
  <c r="P3997" i="34"/>
  <c r="W3997" i="34"/>
  <c r="Y3997" i="34"/>
  <c r="AB3997" i="34"/>
  <c r="AC3997" i="34"/>
  <c r="AD3997" i="34"/>
  <c r="P3998" i="34"/>
  <c r="W3998" i="34"/>
  <c r="Y3998" i="34"/>
  <c r="AB3998" i="34"/>
  <c r="AC3998" i="34"/>
  <c r="AD3998" i="34"/>
  <c r="P3999" i="34"/>
  <c r="W3999" i="34"/>
  <c r="Y3999" i="34"/>
  <c r="AB3999" i="34"/>
  <c r="AC3999" i="34"/>
  <c r="AD3999" i="34"/>
  <c r="P4000" i="34"/>
  <c r="W4000" i="34"/>
  <c r="Y4000" i="34"/>
  <c r="AB4000" i="34"/>
  <c r="AC4000" i="34"/>
  <c r="AD4000" i="34"/>
  <c r="P4001" i="34"/>
  <c r="W4001" i="34"/>
  <c r="Y4001" i="34"/>
  <c r="AB4001" i="34"/>
  <c r="AC4001" i="34"/>
  <c r="AD4001" i="34"/>
  <c r="P4002" i="34"/>
  <c r="W4002" i="34"/>
  <c r="Y4002" i="34"/>
  <c r="AB4002" i="34"/>
  <c r="AC4002" i="34"/>
  <c r="AD4002" i="34"/>
  <c r="P4003" i="34"/>
  <c r="W4003" i="34"/>
  <c r="Y4003" i="34"/>
  <c r="AB4003" i="34"/>
  <c r="AC4003" i="34"/>
  <c r="AD4003" i="34"/>
  <c r="P4004" i="34"/>
  <c r="W4004" i="34"/>
  <c r="Y4004" i="34"/>
  <c r="AB4004" i="34"/>
  <c r="AC4004" i="34"/>
  <c r="AD4004" i="34"/>
  <c r="P4005" i="34"/>
  <c r="W4005" i="34"/>
  <c r="Y4005" i="34"/>
  <c r="AB4005" i="34"/>
  <c r="AC4005" i="34"/>
  <c r="AD4005" i="34"/>
  <c r="P4006" i="34"/>
  <c r="W4006" i="34"/>
  <c r="Y4006" i="34"/>
  <c r="AB4006" i="34"/>
  <c r="AC4006" i="34"/>
  <c r="AD4006" i="34"/>
  <c r="P4007" i="34"/>
  <c r="W4007" i="34"/>
  <c r="Y4007" i="34"/>
  <c r="AB4007" i="34"/>
  <c r="AC4007" i="34"/>
  <c r="AD4007" i="34"/>
  <c r="P4008" i="34"/>
  <c r="W4008" i="34"/>
  <c r="Y4008" i="34"/>
  <c r="AB4008" i="34"/>
  <c r="AC4008" i="34"/>
  <c r="AD4008" i="34"/>
  <c r="P4009" i="34"/>
  <c r="W4009" i="34"/>
  <c r="Y4009" i="34"/>
  <c r="AB4009" i="34"/>
  <c r="AC4009" i="34"/>
  <c r="AD4009" i="34"/>
  <c r="P4010" i="34"/>
  <c r="W4010" i="34"/>
  <c r="Y4010" i="34"/>
  <c r="AB4010" i="34"/>
  <c r="AC4010" i="34"/>
  <c r="AD4010" i="34"/>
  <c r="P4011" i="34"/>
  <c r="W4011" i="34"/>
  <c r="Y4011" i="34"/>
  <c r="AB4011" i="34"/>
  <c r="AC4011" i="34"/>
  <c r="AD4011" i="34"/>
  <c r="P4012" i="34"/>
  <c r="W4012" i="34"/>
  <c r="Y4012" i="34"/>
  <c r="AB4012" i="34"/>
  <c r="AC4012" i="34"/>
  <c r="AD4012" i="34"/>
  <c r="P4013" i="34"/>
  <c r="W4013" i="34"/>
  <c r="Y4013" i="34"/>
  <c r="AB4013" i="34"/>
  <c r="AC4013" i="34"/>
  <c r="AD4013" i="34"/>
  <c r="P4014" i="34"/>
  <c r="W4014" i="34"/>
  <c r="Y4014" i="34"/>
  <c r="AB4014" i="34"/>
  <c r="AC4014" i="34"/>
  <c r="AD4014" i="34"/>
  <c r="P4015" i="34"/>
  <c r="W4015" i="34"/>
  <c r="Y4015" i="34"/>
  <c r="AB4015" i="34"/>
  <c r="AC4015" i="34"/>
  <c r="AD4015" i="34"/>
  <c r="P4016" i="34"/>
  <c r="W4016" i="34"/>
  <c r="Y4016" i="34"/>
  <c r="AB4016" i="34"/>
  <c r="AC4016" i="34"/>
  <c r="AD4016" i="34"/>
  <c r="P4017" i="34"/>
  <c r="W4017" i="34"/>
  <c r="Y4017" i="34"/>
  <c r="AB4017" i="34"/>
  <c r="AC4017" i="34"/>
  <c r="AD4017" i="34"/>
  <c r="P4018" i="34"/>
  <c r="W4018" i="34"/>
  <c r="Y4018" i="34"/>
  <c r="AB4018" i="34"/>
  <c r="AC4018" i="34"/>
  <c r="AD4018" i="34"/>
  <c r="P4019" i="34"/>
  <c r="W4019" i="34"/>
  <c r="Y4019" i="34"/>
  <c r="AB4019" i="34"/>
  <c r="AC4019" i="34"/>
  <c r="AD4019" i="34"/>
  <c r="P4020" i="34"/>
  <c r="W4020" i="34"/>
  <c r="Y4020" i="34"/>
  <c r="AB4020" i="34"/>
  <c r="AC4020" i="34"/>
  <c r="AD4020" i="34"/>
  <c r="P4021" i="34"/>
  <c r="W4021" i="34"/>
  <c r="Y4021" i="34"/>
  <c r="AB4021" i="34"/>
  <c r="AC4021" i="34"/>
  <c r="AD4021" i="34"/>
  <c r="P4022" i="34"/>
  <c r="W4022" i="34"/>
  <c r="Y4022" i="34"/>
  <c r="AB4022" i="34"/>
  <c r="AC4022" i="34"/>
  <c r="AD4022" i="34"/>
  <c r="P4023" i="34"/>
  <c r="W4023" i="34"/>
  <c r="Y4023" i="34"/>
  <c r="AB4023" i="34"/>
  <c r="AC4023" i="34"/>
  <c r="AD4023" i="34"/>
  <c r="P4024" i="34"/>
  <c r="W4024" i="34"/>
  <c r="Y4024" i="34"/>
  <c r="AB4024" i="34"/>
  <c r="AC4024" i="34"/>
  <c r="AD4024" i="34"/>
  <c r="P4025" i="34"/>
  <c r="W4025" i="34"/>
  <c r="Y4025" i="34"/>
  <c r="AB4025" i="34"/>
  <c r="AC4025" i="34"/>
  <c r="AD4025" i="34"/>
  <c r="P4026" i="34"/>
  <c r="T4026" i="34"/>
  <c r="U4026" i="34"/>
  <c r="V4026" i="34"/>
  <c r="W4026" i="34"/>
  <c r="Y4026" i="34"/>
  <c r="AB4026" i="34"/>
  <c r="AC4026" i="34"/>
  <c r="AD4026" i="34"/>
  <c r="P4027" i="34"/>
  <c r="W4027" i="34"/>
  <c r="Y4027" i="34"/>
  <c r="AB4027" i="34"/>
  <c r="AC4027" i="34"/>
  <c r="AD4027" i="34"/>
  <c r="P4028" i="34"/>
  <c r="T4028" i="34"/>
  <c r="U4028" i="34"/>
  <c r="V4028" i="34"/>
  <c r="W4028" i="34"/>
  <c r="Y4028" i="34"/>
  <c r="AB4028" i="34"/>
  <c r="AC4028" i="34"/>
  <c r="AD4028" i="34"/>
  <c r="P4029" i="34"/>
  <c r="W4029" i="34"/>
  <c r="Y4029" i="34"/>
  <c r="AB4029" i="34"/>
  <c r="AC4029" i="34"/>
  <c r="AD4029" i="34"/>
  <c r="P4030" i="34"/>
  <c r="W4030" i="34"/>
  <c r="Y4030" i="34"/>
  <c r="AB4030" i="34"/>
  <c r="AC4030" i="34"/>
  <c r="AD4030" i="34"/>
  <c r="P4031" i="34"/>
  <c r="W4031" i="34"/>
  <c r="Y4031" i="34"/>
  <c r="AB4031" i="34"/>
  <c r="AC4031" i="34"/>
  <c r="AD4031" i="34"/>
  <c r="P4032" i="34"/>
  <c r="W4032" i="34"/>
  <c r="Y4032" i="34"/>
  <c r="AB4032" i="34"/>
  <c r="AC4032" i="34"/>
  <c r="AD4032" i="34"/>
  <c r="P4033" i="34"/>
  <c r="W4033" i="34"/>
  <c r="Y4033" i="34"/>
  <c r="AB4033" i="34"/>
  <c r="AC4033" i="34"/>
  <c r="AD4033" i="34"/>
  <c r="P4034" i="34"/>
  <c r="W4034" i="34"/>
  <c r="Y4034" i="34"/>
  <c r="AB4034" i="34"/>
  <c r="AC4034" i="34"/>
  <c r="AD4034" i="34"/>
  <c r="P4035" i="34"/>
  <c r="W4035" i="34"/>
  <c r="Y4035" i="34"/>
  <c r="AB4035" i="34"/>
  <c r="AC4035" i="34"/>
  <c r="AD4035" i="34"/>
  <c r="P4036" i="34"/>
  <c r="T4036" i="34"/>
  <c r="U4036" i="34"/>
  <c r="V4036" i="34"/>
  <c r="W4036" i="34"/>
  <c r="Y4036" i="34"/>
  <c r="AB4036" i="34"/>
  <c r="AC4036" i="34"/>
  <c r="AD4036" i="34"/>
  <c r="P4037" i="34"/>
  <c r="T4037" i="34"/>
  <c r="U4037" i="34"/>
  <c r="V4037" i="34"/>
  <c r="W4037" i="34"/>
  <c r="Y4037" i="34"/>
  <c r="AB4037" i="34"/>
  <c r="AC4037" i="34"/>
  <c r="AD4037" i="34"/>
  <c r="P4038" i="34"/>
  <c r="T4038" i="34"/>
  <c r="U4038" i="34"/>
  <c r="V4038" i="34"/>
  <c r="W4038" i="34"/>
  <c r="Y4038" i="34"/>
  <c r="AB4038" i="34"/>
  <c r="AC4038" i="34"/>
  <c r="AD4038" i="34"/>
  <c r="P4039" i="34"/>
  <c r="T4039" i="34"/>
  <c r="U4039" i="34"/>
  <c r="V4039" i="34"/>
  <c r="W4039" i="34"/>
  <c r="Y4039" i="34"/>
  <c r="AB4039" i="34"/>
  <c r="AC4039" i="34"/>
  <c r="AD4039" i="34"/>
  <c r="P4040" i="34"/>
  <c r="T4040" i="34"/>
  <c r="U4040" i="34"/>
  <c r="V4040" i="34"/>
  <c r="W4040" i="34"/>
  <c r="Y4040" i="34"/>
  <c r="AB4040" i="34"/>
  <c r="AC4040" i="34"/>
  <c r="AD4040" i="34"/>
  <c r="P4041" i="34"/>
  <c r="T4041" i="34"/>
  <c r="U4041" i="34"/>
  <c r="V4041" i="34"/>
  <c r="W4041" i="34"/>
  <c r="Y4041" i="34"/>
  <c r="AB4041" i="34"/>
  <c r="AC4041" i="34"/>
  <c r="AD4041" i="34"/>
  <c r="P4042" i="34"/>
  <c r="T4042" i="34"/>
  <c r="U4042" i="34"/>
  <c r="V4042" i="34"/>
  <c r="W4042" i="34"/>
  <c r="Y4042" i="34"/>
  <c r="AB4042" i="34"/>
  <c r="AC4042" i="34"/>
  <c r="AD4042" i="34"/>
  <c r="P4043" i="34"/>
  <c r="T4043" i="34"/>
  <c r="U4043" i="34"/>
  <c r="V4043" i="34"/>
  <c r="W4043" i="34"/>
  <c r="Y4043" i="34"/>
  <c r="AB4043" i="34"/>
  <c r="AC4043" i="34"/>
  <c r="AD4043" i="34"/>
  <c r="P4044" i="34"/>
  <c r="T4044" i="34"/>
  <c r="U4044" i="34"/>
  <c r="V4044" i="34"/>
  <c r="W4044" i="34"/>
  <c r="Y4044" i="34"/>
  <c r="AB4044" i="34"/>
  <c r="AC4044" i="34"/>
  <c r="AD4044" i="34"/>
  <c r="P4045" i="34"/>
  <c r="T4045" i="34"/>
  <c r="U4045" i="34"/>
  <c r="V4045" i="34"/>
  <c r="W4045" i="34"/>
  <c r="Y4045" i="34"/>
  <c r="AB4045" i="34"/>
  <c r="AC4045" i="34"/>
  <c r="AD4045" i="34"/>
  <c r="P4050" i="34"/>
  <c r="T4050" i="34"/>
  <c r="U4050" i="34"/>
  <c r="V4050" i="34"/>
  <c r="W4050" i="34"/>
  <c r="Y4050" i="34"/>
  <c r="AB4050" i="34"/>
  <c r="AC4050" i="34"/>
  <c r="AD4050" i="34"/>
  <c r="P4051" i="34"/>
  <c r="T4051" i="34"/>
  <c r="U4051" i="34"/>
  <c r="V4051" i="34"/>
  <c r="W4051" i="34"/>
  <c r="Y4051" i="34"/>
  <c r="AB4051" i="34"/>
  <c r="AC4051" i="34"/>
  <c r="AD4051" i="34"/>
  <c r="P4052" i="34"/>
  <c r="T4052" i="34"/>
  <c r="U4052" i="34"/>
  <c r="V4052" i="34"/>
  <c r="W4052" i="34"/>
  <c r="Y4052" i="34"/>
  <c r="AB4052" i="34"/>
  <c r="AC4052" i="34"/>
  <c r="AD4052" i="34"/>
  <c r="P4053" i="34"/>
  <c r="T4053" i="34"/>
  <c r="U4053" i="34"/>
  <c r="V4053" i="34"/>
  <c r="W4053" i="34"/>
  <c r="Y4053" i="34"/>
  <c r="AB4053" i="34"/>
  <c r="AC4053" i="34"/>
  <c r="AD4053" i="34"/>
  <c r="P4054" i="34"/>
  <c r="T4054" i="34"/>
  <c r="U4054" i="34"/>
  <c r="V4054" i="34"/>
  <c r="W4054" i="34"/>
  <c r="Y4054" i="34"/>
  <c r="AB4054" i="34"/>
  <c r="AC4054" i="34"/>
  <c r="AD4054" i="34"/>
  <c r="P4055" i="34"/>
  <c r="T4055" i="34"/>
  <c r="U4055" i="34"/>
  <c r="V4055" i="34"/>
  <c r="W4055" i="34"/>
  <c r="Y4055" i="34"/>
  <c r="AB4055" i="34"/>
  <c r="AC4055" i="34"/>
  <c r="AD4055" i="34"/>
  <c r="P4056" i="34"/>
  <c r="T4056" i="34"/>
  <c r="U4056" i="34"/>
  <c r="V4056" i="34"/>
  <c r="W4056" i="34"/>
  <c r="Y4056" i="34"/>
  <c r="AB4056" i="34"/>
  <c r="AC4056" i="34"/>
  <c r="AD4056" i="34"/>
  <c r="P4057" i="34"/>
  <c r="T4057" i="34"/>
  <c r="U4057" i="34"/>
  <c r="V4057" i="34"/>
  <c r="W4057" i="34"/>
  <c r="Y4057" i="34"/>
  <c r="AB4057" i="34"/>
  <c r="AC4057" i="34"/>
  <c r="AD4057" i="34"/>
  <c r="P4058" i="34"/>
  <c r="T4058" i="34"/>
  <c r="U4058" i="34"/>
  <c r="V4058" i="34"/>
  <c r="W4058" i="34"/>
  <c r="Y4058" i="34"/>
  <c r="AB4058" i="34"/>
  <c r="AC4058" i="34"/>
  <c r="AD4058" i="34"/>
  <c r="P4061" i="34"/>
  <c r="T4061" i="34"/>
  <c r="U4061" i="34"/>
  <c r="V4061" i="34"/>
  <c r="W4061" i="34"/>
  <c r="Y4061" i="34"/>
  <c r="AB4061" i="34"/>
  <c r="AC4061" i="34"/>
  <c r="AD4061" i="34"/>
  <c r="P4062" i="34"/>
  <c r="T4062" i="34"/>
  <c r="U4062" i="34"/>
  <c r="V4062" i="34"/>
  <c r="W4062" i="34"/>
  <c r="Y4062" i="34"/>
  <c r="AB4062" i="34"/>
  <c r="AC4062" i="34"/>
  <c r="AD4062" i="34"/>
  <c r="P4063" i="34"/>
  <c r="T4063" i="34"/>
  <c r="U4063" i="34"/>
  <c r="V4063" i="34"/>
  <c r="W4063" i="34"/>
  <c r="Y4063" i="34"/>
  <c r="AB4063" i="34"/>
  <c r="AC4063" i="34"/>
  <c r="AD4063" i="34"/>
  <c r="P4064" i="34"/>
  <c r="T4064" i="34"/>
  <c r="U4064" i="34"/>
  <c r="V4064" i="34"/>
  <c r="W4064" i="34"/>
  <c r="Y4064" i="34"/>
  <c r="AB4064" i="34"/>
  <c r="AC4064" i="34"/>
  <c r="AD4064" i="34"/>
  <c r="P4065" i="34"/>
  <c r="T4065" i="34"/>
  <c r="U4065" i="34"/>
  <c r="V4065" i="34"/>
  <c r="W4065" i="34"/>
  <c r="Y4065" i="34"/>
  <c r="AB4065" i="34"/>
  <c r="AC4065" i="34"/>
  <c r="AD4065" i="34"/>
  <c r="P4066" i="34"/>
  <c r="T4066" i="34"/>
  <c r="U4066" i="34"/>
  <c r="V4066" i="34"/>
  <c r="W4066" i="34"/>
  <c r="Y4066" i="34"/>
  <c r="AB4066" i="34"/>
  <c r="AC4066" i="34"/>
  <c r="AD4066" i="34"/>
  <c r="P4067" i="34"/>
  <c r="T4067" i="34"/>
  <c r="U4067" i="34"/>
  <c r="V4067" i="34"/>
  <c r="W4067" i="34"/>
  <c r="Y4067" i="34"/>
  <c r="AB4067" i="34"/>
  <c r="AC4067" i="34"/>
  <c r="AD4067" i="34"/>
  <c r="P4068" i="34"/>
  <c r="T4068" i="34"/>
  <c r="U4068" i="34"/>
  <c r="V4068" i="34"/>
  <c r="W4068" i="34"/>
  <c r="Y4068" i="34"/>
  <c r="AB4068" i="34"/>
  <c r="AC4068" i="34"/>
  <c r="AD4068" i="34"/>
  <c r="P4069" i="34"/>
  <c r="T4069" i="34"/>
  <c r="U4069" i="34"/>
  <c r="V4069" i="34"/>
  <c r="W4069" i="34"/>
  <c r="Y4069" i="34"/>
  <c r="AB4069" i="34"/>
  <c r="AC4069" i="34"/>
  <c r="AD4069" i="34"/>
  <c r="P4070" i="34"/>
  <c r="T4070" i="34"/>
  <c r="U4070" i="34"/>
  <c r="V4070" i="34"/>
  <c r="W4070" i="34"/>
  <c r="Y4070" i="34"/>
  <c r="AB4070" i="34"/>
  <c r="AC4070" i="34"/>
  <c r="AD4070" i="34"/>
  <c r="P4071" i="34"/>
  <c r="T4071" i="34"/>
  <c r="U4071" i="34"/>
  <c r="V4071" i="34"/>
  <c r="W4071" i="34"/>
  <c r="Y4071" i="34"/>
  <c r="AB4071" i="34"/>
  <c r="AC4071" i="34"/>
  <c r="AD4071" i="34"/>
  <c r="P4073" i="34"/>
  <c r="T4073" i="34"/>
  <c r="U4073" i="34"/>
  <c r="V4073" i="34"/>
  <c r="W4073" i="34"/>
  <c r="Y4073" i="34"/>
  <c r="AB4073" i="34"/>
  <c r="AC4073" i="34"/>
  <c r="AD4073" i="34"/>
  <c r="P4074" i="34"/>
  <c r="T4074" i="34"/>
  <c r="U4074" i="34"/>
  <c r="V4074" i="34"/>
  <c r="W4074" i="34"/>
  <c r="Y4074" i="34"/>
  <c r="AB4074" i="34"/>
  <c r="AC4074" i="34"/>
  <c r="AD4074" i="34"/>
  <c r="P4075" i="34"/>
  <c r="T4075" i="34"/>
  <c r="U4075" i="34"/>
  <c r="V4075" i="34"/>
  <c r="W4075" i="34"/>
  <c r="Y4075" i="34"/>
  <c r="AB4075" i="34"/>
  <c r="AC4075" i="34"/>
  <c r="AD4075" i="34"/>
  <c r="P4076" i="34"/>
  <c r="T4076" i="34"/>
  <c r="U4076" i="34"/>
  <c r="V4076" i="34"/>
  <c r="W4076" i="34"/>
  <c r="Y4076" i="34"/>
  <c r="AB4076" i="34"/>
  <c r="AC4076" i="34"/>
  <c r="AD4076" i="34"/>
  <c r="P4080" i="34"/>
  <c r="T4080" i="34"/>
  <c r="U4080" i="34"/>
  <c r="V4080" i="34"/>
  <c r="W4080" i="34"/>
  <c r="Y4080" i="34"/>
  <c r="AB4080" i="34"/>
  <c r="AC4080" i="34"/>
  <c r="AD4080" i="34"/>
  <c r="P4081" i="34"/>
  <c r="T4081" i="34"/>
  <c r="U4081" i="34"/>
  <c r="V4081" i="34"/>
  <c r="W4081" i="34"/>
  <c r="Y4081" i="34"/>
  <c r="AB4081" i="34"/>
  <c r="AC4081" i="34"/>
  <c r="AD4081" i="34"/>
  <c r="P4082" i="34"/>
  <c r="T4082" i="34"/>
  <c r="U4082" i="34"/>
  <c r="V4082" i="34"/>
  <c r="W4082" i="34"/>
  <c r="Y4082" i="34"/>
  <c r="AB4082" i="34"/>
  <c r="AC4082" i="34"/>
  <c r="AD4082" i="34"/>
  <c r="P4083" i="34"/>
  <c r="T4083" i="34"/>
  <c r="U4083" i="34"/>
  <c r="V4083" i="34"/>
  <c r="W4083" i="34"/>
  <c r="Y4083" i="34"/>
  <c r="AB4083" i="34"/>
  <c r="AC4083" i="34"/>
  <c r="AD4083" i="34"/>
  <c r="P4084" i="34"/>
  <c r="T4084" i="34"/>
  <c r="U4084" i="34"/>
  <c r="V4084" i="34"/>
  <c r="W4084" i="34"/>
  <c r="Y4084" i="34"/>
  <c r="AB4084" i="34"/>
  <c r="AC4084" i="34"/>
  <c r="AD4084" i="34"/>
  <c r="P4085" i="34"/>
  <c r="T4085" i="34"/>
  <c r="U4085" i="34"/>
  <c r="V4085" i="34"/>
  <c r="W4085" i="34"/>
  <c r="Y4085" i="34"/>
  <c r="AB4085" i="34"/>
  <c r="AC4085" i="34"/>
  <c r="AD4085" i="34"/>
  <c r="P4086" i="34"/>
  <c r="T4086" i="34"/>
  <c r="U4086" i="34"/>
  <c r="V4086" i="34"/>
  <c r="W4086" i="34"/>
  <c r="Y4086" i="34"/>
  <c r="AB4086" i="34"/>
  <c r="AC4086" i="34"/>
  <c r="AD4086" i="34"/>
  <c r="P4087" i="34"/>
  <c r="T4087" i="34"/>
  <c r="U4087" i="34"/>
  <c r="V4087" i="34"/>
  <c r="W4087" i="34"/>
  <c r="Y4087" i="34"/>
  <c r="AB4087" i="34"/>
  <c r="AC4087" i="34"/>
  <c r="AD4087" i="34"/>
  <c r="P4088" i="34"/>
  <c r="T4088" i="34"/>
  <c r="U4088" i="34"/>
  <c r="V4088" i="34"/>
  <c r="W4088" i="34"/>
  <c r="Y4088" i="34"/>
  <c r="AB4088" i="34"/>
  <c r="AC4088" i="34"/>
  <c r="AD4088" i="34"/>
  <c r="P4089" i="34"/>
  <c r="T4089" i="34"/>
  <c r="U4089" i="34"/>
  <c r="V4089" i="34"/>
  <c r="W4089" i="34"/>
  <c r="Y4089" i="34"/>
  <c r="AB4089" i="34"/>
  <c r="AC4089" i="34"/>
  <c r="AD4089" i="34"/>
  <c r="P4093" i="34"/>
  <c r="T4093" i="34"/>
  <c r="U4093" i="34"/>
  <c r="V4093" i="34"/>
  <c r="W4093" i="34"/>
  <c r="Y4093" i="34"/>
  <c r="AB4093" i="34"/>
  <c r="AC4093" i="34"/>
  <c r="AD4093" i="34"/>
  <c r="P4094" i="34"/>
  <c r="T4094" i="34"/>
  <c r="U4094" i="34"/>
  <c r="V4094" i="34"/>
  <c r="W4094" i="34"/>
  <c r="Y4094" i="34"/>
  <c r="AB4094" i="34"/>
  <c r="AC4094" i="34"/>
  <c r="AD4094" i="34"/>
  <c r="P4095" i="34"/>
  <c r="T4095" i="34"/>
  <c r="U4095" i="34"/>
  <c r="V4095" i="34"/>
  <c r="W4095" i="34"/>
  <c r="Y4095" i="34"/>
  <c r="AB4095" i="34"/>
  <c r="AC4095" i="34"/>
  <c r="AD4095" i="34"/>
  <c r="P4097" i="34"/>
  <c r="T4097" i="34"/>
  <c r="U4097" i="34"/>
  <c r="V4097" i="34"/>
  <c r="W4097" i="34"/>
  <c r="Y4097" i="34"/>
  <c r="AB4097" i="34"/>
  <c r="AC4097" i="34"/>
  <c r="AD4097" i="34"/>
  <c r="P4098" i="34"/>
  <c r="T4098" i="34"/>
  <c r="U4098" i="34"/>
  <c r="V4098" i="34"/>
  <c r="W4098" i="34"/>
  <c r="Y4098" i="34"/>
  <c r="AB4098" i="34"/>
  <c r="AC4098" i="34"/>
  <c r="AD4098" i="34"/>
  <c r="P4099" i="34"/>
  <c r="T4099" i="34"/>
  <c r="U4099" i="34"/>
  <c r="V4099" i="34"/>
  <c r="W4099" i="34"/>
  <c r="Y4099" i="34"/>
  <c r="AB4099" i="34"/>
  <c r="AC4099" i="34"/>
  <c r="AD4099" i="34"/>
  <c r="P4101" i="34"/>
  <c r="T4101" i="34"/>
  <c r="U4101" i="34"/>
  <c r="V4101" i="34"/>
  <c r="W4101" i="34"/>
  <c r="Y4101" i="34"/>
  <c r="AB4101" i="34"/>
  <c r="AC4101" i="34"/>
  <c r="AD4101" i="34"/>
  <c r="P4102" i="34"/>
  <c r="T4102" i="34"/>
  <c r="U4102" i="34"/>
  <c r="V4102" i="34"/>
  <c r="W4102" i="34"/>
  <c r="Y4102" i="34"/>
  <c r="AB4102" i="34"/>
  <c r="AC4102" i="34"/>
  <c r="AD4102" i="34"/>
  <c r="P4103" i="34"/>
  <c r="T4103" i="34"/>
  <c r="U4103" i="34"/>
  <c r="V4103" i="34"/>
  <c r="W4103" i="34"/>
  <c r="Y4103" i="34"/>
  <c r="AB4103" i="34"/>
  <c r="AC4103" i="34"/>
  <c r="AD4103" i="34"/>
  <c r="P4104" i="34"/>
  <c r="T4104" i="34"/>
  <c r="U4104" i="34"/>
  <c r="V4104" i="34"/>
  <c r="W4104" i="34"/>
  <c r="Y4104" i="34"/>
  <c r="AB4104" i="34"/>
  <c r="AC4104" i="34"/>
  <c r="AD4104" i="34"/>
  <c r="P4105" i="34"/>
  <c r="T4105" i="34"/>
  <c r="U4105" i="34"/>
  <c r="V4105" i="34"/>
  <c r="W4105" i="34"/>
  <c r="Y4105" i="34"/>
  <c r="AB4105" i="34"/>
  <c r="AC4105" i="34"/>
  <c r="AD4105" i="34"/>
  <c r="P4106" i="34"/>
  <c r="T4106" i="34"/>
  <c r="U4106" i="34"/>
  <c r="V4106" i="34"/>
  <c r="W4106" i="34"/>
  <c r="Y4106" i="34"/>
  <c r="AB4106" i="34"/>
  <c r="AC4106" i="34"/>
  <c r="AD4106" i="34"/>
  <c r="P4108" i="34"/>
  <c r="T4108" i="34"/>
  <c r="U4108" i="34"/>
  <c r="V4108" i="34"/>
  <c r="W4108" i="34"/>
  <c r="Y4108" i="34"/>
  <c r="AB4108" i="34"/>
  <c r="AC4108" i="34"/>
  <c r="AD4108" i="34"/>
  <c r="P4109" i="34"/>
  <c r="T4109" i="34"/>
  <c r="U4109" i="34"/>
  <c r="V4109" i="34"/>
  <c r="W4109" i="34"/>
  <c r="Y4109" i="34"/>
  <c r="AB4109" i="34"/>
  <c r="AC4109" i="34"/>
  <c r="AD4109" i="34"/>
  <c r="P4110" i="34"/>
  <c r="T4110" i="34"/>
  <c r="U4110" i="34"/>
  <c r="V4110" i="34"/>
  <c r="W4110" i="34"/>
  <c r="Y4110" i="34"/>
  <c r="AB4110" i="34"/>
  <c r="AC4110" i="34"/>
  <c r="AD4110" i="34"/>
  <c r="P4111" i="34"/>
  <c r="T4111" i="34"/>
  <c r="U4111" i="34"/>
  <c r="V4111" i="34"/>
  <c r="W4111" i="34"/>
  <c r="Y4111" i="34"/>
  <c r="AB4111" i="34"/>
  <c r="AC4111" i="34"/>
  <c r="AD4111" i="34"/>
  <c r="P4113" i="34"/>
  <c r="T4113" i="34"/>
  <c r="U4113" i="34"/>
  <c r="V4113" i="34"/>
  <c r="W4113" i="34"/>
  <c r="Y4113" i="34"/>
  <c r="AB4113" i="34"/>
  <c r="AC4113" i="34"/>
  <c r="AD4113" i="34"/>
  <c r="P4114" i="34"/>
  <c r="T4114" i="34"/>
  <c r="U4114" i="34"/>
  <c r="V4114" i="34"/>
  <c r="W4114" i="34"/>
  <c r="Y4114" i="34"/>
  <c r="AB4114" i="34"/>
  <c r="AC4114" i="34"/>
  <c r="AD4114" i="34"/>
  <c r="P4115" i="34"/>
  <c r="T4115" i="34"/>
  <c r="U4115" i="34"/>
  <c r="V4115" i="34"/>
  <c r="W4115" i="34"/>
  <c r="Y4115" i="34"/>
  <c r="AB4115" i="34"/>
  <c r="AC4115" i="34"/>
  <c r="AD4115" i="34"/>
  <c r="P4116" i="34"/>
  <c r="T4116" i="34"/>
  <c r="U4116" i="34"/>
  <c r="V4116" i="34"/>
  <c r="W4116" i="34"/>
  <c r="Y4116" i="34"/>
  <c r="AB4116" i="34"/>
  <c r="AC4116" i="34"/>
  <c r="AD4116" i="34"/>
  <c r="P4118" i="34"/>
  <c r="T4118" i="34"/>
  <c r="U4118" i="34"/>
  <c r="V4118" i="34"/>
  <c r="W4118" i="34"/>
  <c r="Y4118" i="34"/>
  <c r="AB4118" i="34"/>
  <c r="AC4118" i="34"/>
  <c r="AD4118" i="34"/>
  <c r="P4119" i="34"/>
  <c r="T4119" i="34"/>
  <c r="U4119" i="34"/>
  <c r="V4119" i="34"/>
  <c r="W4119" i="34"/>
  <c r="Y4119" i="34"/>
  <c r="AB4119" i="34"/>
  <c r="AC4119" i="34"/>
  <c r="AD4119" i="34"/>
  <c r="P4120" i="34"/>
  <c r="T4120" i="34"/>
  <c r="U4120" i="34"/>
  <c r="V4120" i="34"/>
  <c r="W4120" i="34"/>
  <c r="Y4120" i="34"/>
  <c r="AB4120" i="34"/>
  <c r="AC4120" i="34"/>
  <c r="AD4120" i="34"/>
  <c r="P4121" i="34"/>
  <c r="T4121" i="34"/>
  <c r="U4121" i="34"/>
  <c r="V4121" i="34"/>
  <c r="W4121" i="34"/>
  <c r="Y4121" i="34"/>
  <c r="AB4121" i="34"/>
  <c r="AC4121" i="34"/>
  <c r="AD4121" i="34"/>
  <c r="P4122" i="34"/>
  <c r="T4122" i="34"/>
  <c r="U4122" i="34"/>
  <c r="V4122" i="34"/>
  <c r="W4122" i="34"/>
  <c r="Y4122" i="34"/>
  <c r="AB4122" i="34"/>
  <c r="AC4122" i="34"/>
  <c r="AD4122" i="34"/>
  <c r="P4123" i="34"/>
  <c r="T4123" i="34"/>
  <c r="U4123" i="34"/>
  <c r="V4123" i="34"/>
  <c r="W4123" i="34"/>
  <c r="Y4123" i="34"/>
  <c r="AB4123" i="34"/>
  <c r="AC4123" i="34"/>
  <c r="AD4123" i="34"/>
  <c r="P4124" i="34"/>
  <c r="T4124" i="34"/>
  <c r="U4124" i="34"/>
  <c r="V4124" i="34"/>
  <c r="W4124" i="34"/>
  <c r="Y4124" i="34"/>
  <c r="AB4124" i="34"/>
  <c r="AC4124" i="34"/>
  <c r="AD4124" i="34"/>
  <c r="P4126" i="34"/>
  <c r="W4126" i="34"/>
  <c r="Y4126" i="34"/>
  <c r="AB4126" i="34"/>
  <c r="AC4126" i="34"/>
  <c r="AD4126" i="34"/>
  <c r="P4127" i="34"/>
  <c r="W4127" i="34"/>
  <c r="Y4127" i="34"/>
  <c r="AB4127" i="34"/>
  <c r="AC4127" i="34"/>
  <c r="AD4127" i="34"/>
  <c r="P4128" i="34"/>
  <c r="W4128" i="34"/>
  <c r="Y4128" i="34"/>
  <c r="AB4128" i="34"/>
  <c r="AC4128" i="34"/>
  <c r="AD4128" i="34"/>
  <c r="P4129" i="34"/>
  <c r="W4129" i="34"/>
  <c r="Y4129" i="34"/>
  <c r="AB4129" i="34"/>
  <c r="AC4129" i="34"/>
  <c r="AD4129" i="34"/>
  <c r="P4130" i="34"/>
  <c r="W4130" i="34"/>
  <c r="Y4130" i="34"/>
  <c r="AB4130" i="34"/>
  <c r="AC4130" i="34"/>
  <c r="AD4130" i="34"/>
  <c r="P4131" i="34"/>
  <c r="W4131" i="34"/>
  <c r="Y4131" i="34"/>
  <c r="AB4131" i="34"/>
  <c r="AC4131" i="34"/>
  <c r="AD4131" i="34"/>
  <c r="P4132" i="34"/>
  <c r="W4132" i="34"/>
  <c r="Y4132" i="34"/>
  <c r="AB4132" i="34"/>
  <c r="AC4132" i="34"/>
  <c r="AD4132" i="34"/>
  <c r="P4133" i="34"/>
  <c r="W4133" i="34"/>
  <c r="Y4133" i="34"/>
  <c r="AB4133" i="34"/>
  <c r="AC4133" i="34"/>
  <c r="AD4133" i="34"/>
  <c r="P4134" i="34"/>
  <c r="W4134" i="34"/>
  <c r="Y4134" i="34"/>
  <c r="AB4134" i="34"/>
  <c r="AC4134" i="34"/>
  <c r="AD4134" i="34"/>
  <c r="P4135" i="34"/>
  <c r="W4135" i="34"/>
  <c r="Y4135" i="34"/>
  <c r="AB4135" i="34"/>
  <c r="AC4135" i="34"/>
  <c r="AD4135" i="34"/>
  <c r="P4136" i="34"/>
  <c r="W4136" i="34"/>
  <c r="Y4136" i="34"/>
  <c r="AB4136" i="34"/>
  <c r="AC4136" i="34"/>
  <c r="AD4136" i="34"/>
  <c r="P4137" i="34"/>
  <c r="W4137" i="34"/>
  <c r="Y4137" i="34"/>
  <c r="AB4137" i="34"/>
  <c r="AC4137" i="34"/>
  <c r="AD4137" i="34"/>
  <c r="P4138" i="34"/>
  <c r="W4138" i="34"/>
  <c r="Y4138" i="34"/>
  <c r="AB4138" i="34"/>
  <c r="AC4138" i="34"/>
  <c r="AD4138" i="34"/>
  <c r="P4139" i="34"/>
  <c r="W4139" i="34"/>
  <c r="Y4139" i="34"/>
  <c r="AB4139" i="34"/>
  <c r="AC4139" i="34"/>
  <c r="AD4139" i="34"/>
  <c r="P4142" i="34"/>
  <c r="W4142" i="34"/>
  <c r="Y4142" i="34"/>
  <c r="AB4142" i="34"/>
  <c r="AC4142" i="34"/>
  <c r="AD4142" i="34"/>
  <c r="P4143" i="34"/>
  <c r="W4143" i="34"/>
  <c r="Y4143" i="34"/>
  <c r="AB4143" i="34"/>
  <c r="AC4143" i="34"/>
  <c r="AD4143" i="34"/>
  <c r="P4144" i="34"/>
  <c r="W4144" i="34"/>
  <c r="Y4144" i="34"/>
  <c r="AB4144" i="34"/>
  <c r="AC4144" i="34"/>
  <c r="AD4144" i="34"/>
  <c r="P4145" i="34"/>
  <c r="W4145" i="34"/>
  <c r="Y4145" i="34"/>
  <c r="AB4145" i="34"/>
  <c r="AC4145" i="34"/>
  <c r="AD4145" i="34"/>
  <c r="P4146" i="34"/>
  <c r="W4146" i="34"/>
  <c r="Y4146" i="34"/>
  <c r="AB4146" i="34"/>
  <c r="AC4146" i="34"/>
  <c r="AD4146" i="34"/>
  <c r="P4147" i="34"/>
  <c r="W4147" i="34"/>
  <c r="Y4147" i="34"/>
  <c r="AB4147" i="34"/>
  <c r="AC4147" i="34"/>
  <c r="AD4147" i="34"/>
  <c r="P4148" i="34"/>
  <c r="W4148" i="34"/>
  <c r="Y4148" i="34"/>
  <c r="AB4148" i="34"/>
  <c r="AC4148" i="34"/>
  <c r="AD4148" i="34"/>
  <c r="P4149" i="34"/>
  <c r="W4149" i="34"/>
  <c r="Y4149" i="34"/>
  <c r="AB4149" i="34"/>
  <c r="AC4149" i="34"/>
  <c r="AD4149" i="34"/>
  <c r="P4150" i="34"/>
  <c r="W4150" i="34"/>
  <c r="Y4150" i="34"/>
  <c r="AB4150" i="34"/>
  <c r="AC4150" i="34"/>
  <c r="AD4150" i="34"/>
  <c r="P4151" i="34"/>
  <c r="W4151" i="34"/>
  <c r="Y4151" i="34"/>
  <c r="AB4151" i="34"/>
  <c r="AC4151" i="34"/>
  <c r="AD4151" i="34"/>
  <c r="P4152" i="34"/>
  <c r="W4152" i="34"/>
  <c r="Y4152" i="34"/>
  <c r="AB4152" i="34"/>
  <c r="AC4152" i="34"/>
  <c r="AD4152" i="34"/>
  <c r="P4153" i="34"/>
  <c r="W4153" i="34"/>
  <c r="Y4153" i="34"/>
  <c r="AB4153" i="34"/>
  <c r="AC4153" i="34"/>
  <c r="AD4153" i="34"/>
  <c r="P4154" i="34"/>
  <c r="W4154" i="34"/>
  <c r="Y4154" i="34"/>
  <c r="AB4154" i="34"/>
  <c r="AC4154" i="34"/>
  <c r="AD4154" i="34"/>
  <c r="P4155" i="34"/>
  <c r="W4155" i="34"/>
  <c r="Y4155" i="34"/>
  <c r="AB4155" i="34"/>
  <c r="AC4155" i="34"/>
  <c r="AD4155" i="34"/>
  <c r="P4156" i="34"/>
  <c r="W4156" i="34"/>
  <c r="Y4156" i="34"/>
  <c r="AB4156" i="34"/>
  <c r="AC4156" i="34"/>
  <c r="AD4156" i="34"/>
  <c r="P4157" i="34"/>
  <c r="W4157" i="34"/>
  <c r="Y4157" i="34"/>
  <c r="AB4157" i="34"/>
  <c r="AC4157" i="34"/>
  <c r="AD4157" i="34"/>
  <c r="P4158" i="34"/>
  <c r="W4158" i="34"/>
  <c r="Y4158" i="34"/>
  <c r="AB4158" i="34"/>
  <c r="AC4158" i="34"/>
  <c r="AD4158" i="34"/>
  <c r="P4159" i="34"/>
  <c r="W4159" i="34"/>
  <c r="Y4159" i="34"/>
  <c r="AB4159" i="34"/>
  <c r="AC4159" i="34"/>
  <c r="AD4159" i="34"/>
  <c r="P4160" i="34"/>
  <c r="W4160" i="34"/>
  <c r="Y4160" i="34"/>
  <c r="AB4160" i="34"/>
  <c r="AC4160" i="34"/>
  <c r="AD4160" i="34"/>
  <c r="P4161" i="34"/>
  <c r="W4161" i="34"/>
  <c r="Y4161" i="34"/>
  <c r="AB4161" i="34"/>
  <c r="AC4161" i="34"/>
  <c r="AD4161" i="34"/>
  <c r="P4162" i="34"/>
  <c r="W4162" i="34"/>
  <c r="Y4162" i="34"/>
  <c r="AB4162" i="34"/>
  <c r="AC4162" i="34"/>
  <c r="AD4162" i="34"/>
  <c r="P4163" i="34"/>
  <c r="W4163" i="34"/>
  <c r="Y4163" i="34"/>
  <c r="AB4163" i="34"/>
  <c r="AC4163" i="34"/>
  <c r="AD4163" i="34"/>
  <c r="P4164" i="34"/>
  <c r="W4164" i="34"/>
  <c r="Y4164" i="34"/>
  <c r="AB4164" i="34"/>
  <c r="AC4164" i="34"/>
  <c r="AD4164" i="34"/>
  <c r="P4165" i="34"/>
  <c r="W4165" i="34"/>
  <c r="Y4165" i="34"/>
  <c r="AB4165" i="34"/>
  <c r="AC4165" i="34"/>
  <c r="AD4165" i="34"/>
  <c r="P4166" i="34"/>
  <c r="W4166" i="34"/>
  <c r="Y4166" i="34"/>
  <c r="AB4166" i="34"/>
  <c r="AC4166" i="34"/>
  <c r="AD4166" i="34"/>
  <c r="P4167" i="34"/>
  <c r="W4167" i="34"/>
  <c r="Y4167" i="34"/>
  <c r="AB4167" i="34"/>
  <c r="AC4167" i="34"/>
  <c r="AD4167" i="34"/>
  <c r="P4168" i="34"/>
  <c r="W4168" i="34"/>
  <c r="Y4168" i="34"/>
  <c r="AB4168" i="34"/>
  <c r="AC4168" i="34"/>
  <c r="AD4168" i="34"/>
  <c r="P4169" i="34"/>
  <c r="W4169" i="34"/>
  <c r="Y4169" i="34"/>
  <c r="AB4169" i="34"/>
  <c r="AC4169" i="34"/>
  <c r="AD4169" i="34"/>
  <c r="P4170" i="34"/>
  <c r="W4170" i="34"/>
  <c r="Y4170" i="34"/>
  <c r="AB4170" i="34"/>
  <c r="AC4170" i="34"/>
  <c r="AD4170" i="34"/>
  <c r="P4171" i="34"/>
  <c r="W4171" i="34"/>
  <c r="Y4171" i="34"/>
  <c r="AB4171" i="34"/>
  <c r="AC4171" i="34"/>
  <c r="AD4171" i="34"/>
  <c r="P4172" i="34"/>
  <c r="W4172" i="34"/>
  <c r="Y4172" i="34"/>
  <c r="AB4172" i="34"/>
  <c r="AC4172" i="34"/>
  <c r="AD4172" i="34"/>
  <c r="P4173" i="34"/>
  <c r="W4173" i="34"/>
  <c r="Y4173" i="34"/>
  <c r="AB4173" i="34"/>
  <c r="AC4173" i="34"/>
  <c r="AD4173" i="34"/>
  <c r="P4174" i="34"/>
  <c r="W4174" i="34"/>
  <c r="Y4174" i="34"/>
  <c r="AB4174" i="34"/>
  <c r="AC4174" i="34"/>
  <c r="AD4174" i="34"/>
  <c r="P4175" i="34"/>
  <c r="W4175" i="34"/>
  <c r="Y4175" i="34"/>
  <c r="AB4175" i="34"/>
  <c r="AC4175" i="34"/>
  <c r="AD4175" i="34"/>
  <c r="P4176" i="34"/>
  <c r="W4176" i="34"/>
  <c r="Y4176" i="34"/>
  <c r="AB4176" i="34"/>
  <c r="AC4176" i="34"/>
  <c r="AD4176" i="34"/>
  <c r="P4177" i="34"/>
  <c r="W4177" i="34"/>
  <c r="Y4177" i="34"/>
  <c r="AB4177" i="34"/>
  <c r="AC4177" i="34"/>
  <c r="AD4177" i="34"/>
  <c r="P4178" i="34"/>
  <c r="W4178" i="34"/>
  <c r="Y4178" i="34"/>
  <c r="AB4178" i="34"/>
  <c r="AC4178" i="34"/>
  <c r="AD4178" i="34"/>
  <c r="P4179" i="34"/>
  <c r="W4179" i="34"/>
  <c r="Y4179" i="34"/>
  <c r="AB4179" i="34"/>
  <c r="AC4179" i="34"/>
  <c r="AD4179" i="34"/>
  <c r="P4180" i="34"/>
  <c r="W4180" i="34"/>
  <c r="Y4180" i="34"/>
  <c r="AB4180" i="34"/>
  <c r="AC4180" i="34"/>
  <c r="AD4180" i="34"/>
  <c r="P4181" i="34"/>
  <c r="W4181" i="34"/>
  <c r="Y4181" i="34"/>
  <c r="AB4181" i="34"/>
  <c r="AC4181" i="34"/>
  <c r="AD4181" i="34"/>
  <c r="P4182" i="34"/>
  <c r="W4182" i="34"/>
  <c r="Y4182" i="34"/>
  <c r="AB4182" i="34"/>
  <c r="AC4182" i="34"/>
  <c r="AD4182" i="34"/>
  <c r="P4183" i="34"/>
  <c r="W4183" i="34"/>
  <c r="Y4183" i="34"/>
  <c r="AB4183" i="34"/>
  <c r="AC4183" i="34"/>
  <c r="AD4183" i="34"/>
  <c r="P4184" i="34"/>
  <c r="W4184" i="34"/>
  <c r="Y4184" i="34"/>
  <c r="AB4184" i="34"/>
  <c r="AC4184" i="34"/>
  <c r="AD4184" i="34"/>
  <c r="P4185" i="34"/>
  <c r="W4185" i="34"/>
  <c r="Y4185" i="34"/>
  <c r="AB4185" i="34"/>
  <c r="AC4185" i="34"/>
  <c r="AD4185" i="34"/>
  <c r="P4186" i="34"/>
  <c r="W4186" i="34"/>
  <c r="Y4186" i="34"/>
  <c r="AB4186" i="34"/>
  <c r="AC4186" i="34"/>
  <c r="AD4186" i="34"/>
  <c r="P4187" i="34"/>
  <c r="W4187" i="34"/>
  <c r="Y4187" i="34"/>
  <c r="AB4187" i="34"/>
  <c r="AC4187" i="34"/>
  <c r="AD4187" i="34"/>
  <c r="P4188" i="34"/>
  <c r="W4188" i="34"/>
  <c r="Y4188" i="34"/>
  <c r="AB4188" i="34"/>
  <c r="AC4188" i="34"/>
  <c r="AD4188" i="34"/>
  <c r="P4189" i="34"/>
  <c r="W4189" i="34"/>
  <c r="Y4189" i="34"/>
  <c r="AB4189" i="34"/>
  <c r="AC4189" i="34"/>
  <c r="AD4189" i="34"/>
  <c r="P4190" i="34"/>
  <c r="W4190" i="34"/>
  <c r="Y4190" i="34"/>
  <c r="AB4190" i="34"/>
  <c r="AC4190" i="34"/>
  <c r="AD4190" i="34"/>
  <c r="P4191" i="34"/>
  <c r="T4191" i="34"/>
  <c r="U4191" i="34"/>
  <c r="V4191" i="34"/>
  <c r="W4191" i="34"/>
  <c r="Y4191" i="34"/>
  <c r="AB4191" i="34"/>
  <c r="AC4191" i="34"/>
  <c r="AD4191" i="34"/>
  <c r="P4192" i="34"/>
  <c r="W4192" i="34"/>
  <c r="Y4192" i="34"/>
  <c r="AB4192" i="34"/>
  <c r="AC4192" i="34"/>
  <c r="AD4192" i="34"/>
  <c r="P4193" i="34"/>
  <c r="W4193" i="34"/>
  <c r="Y4193" i="34"/>
  <c r="AB4193" i="34"/>
  <c r="AC4193" i="34"/>
  <c r="AD4193" i="34"/>
  <c r="P4194" i="34"/>
  <c r="W4194" i="34"/>
  <c r="Y4194" i="34"/>
  <c r="AB4194" i="34"/>
  <c r="AC4194" i="34"/>
  <c r="AD4194" i="34"/>
  <c r="P4195" i="34"/>
  <c r="W4195" i="34"/>
  <c r="Y4195" i="34"/>
  <c r="AB4195" i="34"/>
  <c r="AC4195" i="34"/>
  <c r="AD4195" i="34"/>
  <c r="P4196" i="34"/>
  <c r="W4196" i="34"/>
  <c r="Y4196" i="34"/>
  <c r="AB4196" i="34"/>
  <c r="AC4196" i="34"/>
  <c r="AD4196" i="34"/>
  <c r="P4197" i="34"/>
  <c r="W4197" i="34"/>
  <c r="Y4197" i="34"/>
  <c r="AB4197" i="34"/>
  <c r="AC4197" i="34"/>
  <c r="AD4197" i="34"/>
  <c r="P4198" i="34"/>
  <c r="W4198" i="34"/>
  <c r="Y4198" i="34"/>
  <c r="AB4198" i="34"/>
  <c r="AC4198" i="34"/>
  <c r="AD4198" i="34"/>
  <c r="P4199" i="34"/>
  <c r="W4199" i="34"/>
  <c r="Y4199" i="34"/>
  <c r="AB4199" i="34"/>
  <c r="AC4199" i="34"/>
  <c r="AD4199" i="34"/>
  <c r="P4200" i="34"/>
  <c r="W4200" i="34"/>
  <c r="Y4200" i="34"/>
  <c r="AB4200" i="34"/>
  <c r="AC4200" i="34"/>
  <c r="AD4200" i="34"/>
  <c r="P4201" i="34"/>
  <c r="W4201" i="34"/>
  <c r="Y4201" i="34"/>
  <c r="AB4201" i="34"/>
  <c r="AC4201" i="34"/>
  <c r="AD4201" i="34"/>
  <c r="P4202" i="34"/>
  <c r="W4202" i="34"/>
  <c r="Y4202" i="34"/>
  <c r="AB4202" i="34"/>
  <c r="AC4202" i="34"/>
  <c r="AD4202" i="34"/>
  <c r="P4203" i="34"/>
  <c r="W4203" i="34"/>
  <c r="Y4203" i="34"/>
  <c r="AB4203" i="34"/>
  <c r="AC4203" i="34"/>
  <c r="AD4203" i="34"/>
  <c r="P4204" i="34"/>
  <c r="W4204" i="34"/>
  <c r="Y4204" i="34"/>
  <c r="AB4204" i="34"/>
  <c r="AC4204" i="34"/>
  <c r="AD4204" i="34"/>
  <c r="P4205" i="34"/>
  <c r="W4205" i="34"/>
  <c r="Y4205" i="34"/>
  <c r="AB4205" i="34"/>
  <c r="AC4205" i="34"/>
  <c r="AD4205" i="34"/>
  <c r="P4206" i="34"/>
  <c r="W4206" i="34"/>
  <c r="Y4206" i="34"/>
  <c r="AB4206" i="34"/>
  <c r="AC4206" i="34"/>
  <c r="AD4206" i="34"/>
  <c r="P4207" i="34"/>
  <c r="W4207" i="34"/>
  <c r="Y4207" i="34"/>
  <c r="AB4207" i="34"/>
  <c r="AC4207" i="34"/>
  <c r="AD4207" i="34"/>
  <c r="P4208" i="34"/>
  <c r="W4208" i="34"/>
  <c r="Y4208" i="34"/>
  <c r="AB4208" i="34"/>
  <c r="AC4208" i="34"/>
  <c r="AD4208" i="34"/>
  <c r="P4209" i="34"/>
  <c r="W4209" i="34"/>
  <c r="Y4209" i="34"/>
  <c r="AB4209" i="34"/>
  <c r="AC4209" i="34"/>
  <c r="AD4209" i="34"/>
  <c r="P4210" i="34"/>
  <c r="W4210" i="34"/>
  <c r="Y4210" i="34"/>
  <c r="AB4210" i="34"/>
  <c r="AC4210" i="34"/>
  <c r="AD4210" i="34"/>
  <c r="P4211" i="34"/>
  <c r="W4211" i="34"/>
  <c r="Y4211" i="34"/>
  <c r="AB4211" i="34"/>
  <c r="AC4211" i="34"/>
  <c r="AD4211" i="34"/>
  <c r="P4212" i="34"/>
  <c r="W4212" i="34"/>
  <c r="Y4212" i="34"/>
  <c r="AB4212" i="34"/>
  <c r="AC4212" i="34"/>
  <c r="AD4212" i="34"/>
  <c r="P4213" i="34"/>
  <c r="W4213" i="34"/>
  <c r="Y4213" i="34"/>
  <c r="AB4213" i="34"/>
  <c r="AC4213" i="34"/>
  <c r="AD4213" i="34"/>
  <c r="P4214" i="34"/>
  <c r="W4214" i="34"/>
  <c r="Y4214" i="34"/>
  <c r="AB4214" i="34"/>
  <c r="AC4214" i="34"/>
  <c r="AD4214" i="34"/>
  <c r="P4215" i="34"/>
  <c r="W4215" i="34"/>
  <c r="Y4215" i="34"/>
  <c r="AB4215" i="34"/>
  <c r="AC4215" i="34"/>
  <c r="AD4215" i="34"/>
  <c r="P4216" i="34"/>
  <c r="W4216" i="34"/>
  <c r="Y4216" i="34"/>
  <c r="AB4216" i="34"/>
  <c r="AC4216" i="34"/>
  <c r="AD4216" i="34"/>
  <c r="P4217" i="34"/>
  <c r="W4217" i="34"/>
  <c r="Y4217" i="34"/>
  <c r="AB4217" i="34"/>
  <c r="AC4217" i="34"/>
  <c r="AD4217" i="34"/>
  <c r="P4218" i="34"/>
  <c r="W4218" i="34"/>
  <c r="Y4218" i="34"/>
  <c r="AB4218" i="34"/>
  <c r="AC4218" i="34"/>
  <c r="AD4218" i="34"/>
  <c r="P4219" i="34"/>
  <c r="W4219" i="34"/>
  <c r="Y4219" i="34"/>
  <c r="AB4219" i="34"/>
  <c r="AC4219" i="34"/>
  <c r="AD4219" i="34"/>
  <c r="P4220" i="34"/>
  <c r="W4220" i="34"/>
  <c r="Y4220" i="34"/>
  <c r="AB4220" i="34"/>
  <c r="AC4220" i="34"/>
  <c r="AD4220" i="34"/>
  <c r="P4221" i="34"/>
  <c r="W4221" i="34"/>
  <c r="Y4221" i="34"/>
  <c r="AB4221" i="34"/>
  <c r="AC4221" i="34"/>
  <c r="AD4221" i="34"/>
  <c r="P4222" i="34"/>
  <c r="W4222" i="34"/>
  <c r="Y4222" i="34"/>
  <c r="AB4222" i="34"/>
  <c r="AC4222" i="34"/>
  <c r="AD4222" i="34"/>
  <c r="P4223" i="34"/>
  <c r="W4223" i="34"/>
  <c r="Y4223" i="34"/>
  <c r="AB4223" i="34"/>
  <c r="AC4223" i="34"/>
  <c r="AD4223" i="34"/>
  <c r="P4224" i="34"/>
  <c r="W4224" i="34"/>
  <c r="Y4224" i="34"/>
  <c r="AB4224" i="34"/>
  <c r="AC4224" i="34"/>
  <c r="AD4224" i="34"/>
  <c r="P4225" i="34"/>
  <c r="W4225" i="34"/>
  <c r="Y4225" i="34"/>
  <c r="AB4225" i="34"/>
  <c r="AC4225" i="34"/>
  <c r="AD4225" i="34"/>
  <c r="P4226" i="34"/>
  <c r="W4226" i="34"/>
  <c r="Y4226" i="34"/>
  <c r="AB4226" i="34"/>
  <c r="AC4226" i="34"/>
  <c r="AD4226" i="34"/>
  <c r="P4227" i="34"/>
  <c r="W4227" i="34"/>
  <c r="Y4227" i="34"/>
  <c r="AB4227" i="34"/>
  <c r="AC4227" i="34"/>
  <c r="AD4227" i="34"/>
  <c r="P4228" i="34"/>
  <c r="W4228" i="34"/>
  <c r="Y4228" i="34"/>
  <c r="AB4228" i="34"/>
  <c r="AC4228" i="34"/>
  <c r="AD4228" i="34"/>
  <c r="P4229" i="34"/>
  <c r="W4229" i="34"/>
  <c r="Y4229" i="34"/>
  <c r="AB4229" i="34"/>
  <c r="AC4229" i="34"/>
  <c r="AD4229" i="34"/>
  <c r="P4230" i="34"/>
  <c r="W4230" i="34"/>
  <c r="Y4230" i="34"/>
  <c r="AB4230" i="34"/>
  <c r="AC4230" i="34"/>
  <c r="AD4230" i="34"/>
  <c r="P4231" i="34"/>
  <c r="W4231" i="34"/>
  <c r="Y4231" i="34"/>
  <c r="AB4231" i="34"/>
  <c r="AC4231" i="34"/>
  <c r="AD4231" i="34"/>
  <c r="P4232" i="34"/>
  <c r="W4232" i="34"/>
  <c r="Y4232" i="34"/>
  <c r="AB4232" i="34"/>
  <c r="AC4232" i="34"/>
  <c r="AD4232" i="34"/>
  <c r="P4233" i="34"/>
  <c r="W4233" i="34"/>
  <c r="Y4233" i="34"/>
  <c r="AB4233" i="34"/>
  <c r="AC4233" i="34"/>
  <c r="AD4233" i="34"/>
  <c r="P4234" i="34"/>
  <c r="W4234" i="34"/>
  <c r="Y4234" i="34"/>
  <c r="AB4234" i="34"/>
  <c r="AC4234" i="34"/>
  <c r="AD4234" i="34"/>
  <c r="P4235" i="34"/>
  <c r="W4235" i="34"/>
  <c r="Y4235" i="34"/>
  <c r="AB4235" i="34"/>
  <c r="AC4235" i="34"/>
  <c r="AD4235" i="34"/>
  <c r="P4236" i="34"/>
  <c r="W4236" i="34"/>
  <c r="Y4236" i="34"/>
  <c r="AB4236" i="34"/>
  <c r="AC4236" i="34"/>
  <c r="AD4236" i="34"/>
  <c r="P4237" i="34"/>
  <c r="W4237" i="34"/>
  <c r="Y4237" i="34"/>
  <c r="AB4237" i="34"/>
  <c r="AC4237" i="34"/>
  <c r="AD4237" i="34"/>
  <c r="P4238" i="34"/>
  <c r="W4238" i="34"/>
  <c r="Y4238" i="34"/>
  <c r="AB4238" i="34"/>
  <c r="AC4238" i="34"/>
  <c r="AD4238" i="34"/>
  <c r="P4239" i="34"/>
  <c r="W4239" i="34"/>
  <c r="Y4239" i="34"/>
  <c r="AB4239" i="34"/>
  <c r="AC4239" i="34"/>
  <c r="AD4239" i="34"/>
  <c r="P4240" i="34"/>
  <c r="W4240" i="34"/>
  <c r="Y4240" i="34"/>
  <c r="AB4240" i="34"/>
  <c r="AC4240" i="34"/>
  <c r="AD4240" i="34"/>
  <c r="P4241" i="34"/>
  <c r="W4241" i="34"/>
  <c r="Y4241" i="34"/>
  <c r="AB4241" i="34"/>
  <c r="AC4241" i="34"/>
  <c r="AD4241" i="34"/>
  <c r="P4242" i="34"/>
  <c r="W4242" i="34"/>
  <c r="Y4242" i="34"/>
  <c r="AB4242" i="34"/>
  <c r="AC4242" i="34"/>
  <c r="AD4242" i="34"/>
  <c r="P4243" i="34"/>
  <c r="W4243" i="34"/>
  <c r="Y4243" i="34"/>
  <c r="AB4243" i="34"/>
  <c r="AC4243" i="34"/>
  <c r="AD4243" i="34"/>
  <c r="P4244" i="34"/>
  <c r="W4244" i="34"/>
  <c r="Y4244" i="34"/>
  <c r="AB4244" i="34"/>
  <c r="AC4244" i="34"/>
  <c r="AD4244" i="34"/>
  <c r="P4245" i="34"/>
  <c r="W4245" i="34"/>
  <c r="Y4245" i="34"/>
  <c r="AB4245" i="34"/>
  <c r="AC4245" i="34"/>
  <c r="AD4245" i="34"/>
  <c r="P4246" i="34"/>
  <c r="W4246" i="34"/>
  <c r="Y4246" i="34"/>
  <c r="AB4246" i="34"/>
  <c r="AC4246" i="34"/>
  <c r="AD4246" i="34"/>
  <c r="P4247" i="34"/>
  <c r="W4247" i="34"/>
  <c r="Y4247" i="34"/>
  <c r="AB4247" i="34"/>
  <c r="AC4247" i="34"/>
  <c r="AD4247" i="34"/>
  <c r="P4248" i="34"/>
  <c r="W4248" i="34"/>
  <c r="Y4248" i="34"/>
  <c r="AB4248" i="34"/>
  <c r="AC4248" i="34"/>
  <c r="AD4248" i="34"/>
  <c r="P4249" i="34"/>
  <c r="W4249" i="34"/>
  <c r="Y4249" i="34"/>
  <c r="AB4249" i="34"/>
  <c r="AC4249" i="34"/>
  <c r="AD4249" i="34"/>
  <c r="P4250" i="34"/>
  <c r="W4250" i="34"/>
  <c r="Y4250" i="34"/>
  <c r="AB4250" i="34"/>
  <c r="AC4250" i="34"/>
  <c r="AD4250" i="34"/>
  <c r="P4251" i="34"/>
  <c r="W4251" i="34"/>
  <c r="Y4251" i="34"/>
  <c r="AB4251" i="34"/>
  <c r="AC4251" i="34"/>
  <c r="AD4251" i="34"/>
  <c r="P4252" i="34"/>
  <c r="W4252" i="34"/>
  <c r="Y4252" i="34"/>
  <c r="AB4252" i="34"/>
  <c r="AC4252" i="34"/>
  <c r="AD4252" i="34"/>
  <c r="P4253" i="34"/>
  <c r="W4253" i="34"/>
  <c r="Y4253" i="34"/>
  <c r="AB4253" i="34"/>
  <c r="AC4253" i="34"/>
  <c r="AD4253" i="34"/>
  <c r="P4254" i="34"/>
  <c r="W4254" i="34"/>
  <c r="Y4254" i="34"/>
  <c r="AB4254" i="34"/>
  <c r="AC4254" i="34"/>
  <c r="AD4254" i="34"/>
  <c r="P4255" i="34"/>
  <c r="W4255" i="34"/>
  <c r="Y4255" i="34"/>
  <c r="AB4255" i="34"/>
  <c r="AC4255" i="34"/>
  <c r="AD4255" i="34"/>
  <c r="P4256" i="34"/>
  <c r="W4256" i="34"/>
  <c r="Y4256" i="34"/>
  <c r="AB4256" i="34"/>
  <c r="AC4256" i="34"/>
  <c r="AD4256" i="34"/>
  <c r="P4257" i="34"/>
  <c r="W4257" i="34"/>
  <c r="Y4257" i="34"/>
  <c r="AB4257" i="34"/>
  <c r="AC4257" i="34"/>
  <c r="AD4257" i="34"/>
  <c r="P4258" i="34"/>
  <c r="W4258" i="34"/>
  <c r="Y4258" i="34"/>
  <c r="AB4258" i="34"/>
  <c r="AC4258" i="34"/>
  <c r="AD4258" i="34"/>
  <c r="P4259" i="34"/>
  <c r="W4259" i="34"/>
  <c r="Y4259" i="34"/>
  <c r="AB4259" i="34"/>
  <c r="AC4259" i="34"/>
  <c r="AD4259" i="34"/>
  <c r="P4260" i="34"/>
  <c r="W4260" i="34"/>
  <c r="Y4260" i="34"/>
  <c r="AB4260" i="34"/>
  <c r="AC4260" i="34"/>
  <c r="AD4260" i="34"/>
  <c r="P4261" i="34"/>
  <c r="W4261" i="34"/>
  <c r="Y4261" i="34"/>
  <c r="AB4261" i="34"/>
  <c r="AC4261" i="34"/>
  <c r="AD4261" i="34"/>
  <c r="P4262" i="34"/>
  <c r="W4262" i="34"/>
  <c r="Y4262" i="34"/>
  <c r="AB4262" i="34"/>
  <c r="AC4262" i="34"/>
  <c r="AD4262" i="34"/>
  <c r="P4263" i="34"/>
  <c r="W4263" i="34"/>
  <c r="Y4263" i="34"/>
  <c r="AB4263" i="34"/>
  <c r="AC4263" i="34"/>
  <c r="AD4263" i="34"/>
  <c r="P4264" i="34"/>
  <c r="W4264" i="34"/>
  <c r="Y4264" i="34"/>
  <c r="AB4264" i="34"/>
  <c r="AC4264" i="34"/>
  <c r="AD4264" i="34"/>
  <c r="P4265" i="34"/>
  <c r="W4265" i="34"/>
  <c r="Y4265" i="34"/>
  <c r="AB4265" i="34"/>
  <c r="AC4265" i="34"/>
  <c r="AD4265" i="34"/>
  <c r="P4266" i="34"/>
  <c r="W4266" i="34"/>
  <c r="Y4266" i="34"/>
  <c r="AB4266" i="34"/>
  <c r="AC4266" i="34"/>
  <c r="AD4266" i="34"/>
  <c r="P4268" i="34"/>
  <c r="W4268" i="34"/>
  <c r="Y4268" i="34"/>
  <c r="AB4268" i="34"/>
  <c r="AC4268" i="34"/>
  <c r="AD4268" i="34"/>
  <c r="P4269" i="34"/>
  <c r="W4269" i="34"/>
  <c r="Y4269" i="34"/>
  <c r="AB4269" i="34"/>
  <c r="AC4269" i="34"/>
  <c r="AD4269" i="34"/>
  <c r="P4271" i="34"/>
  <c r="W4271" i="34"/>
  <c r="Y4271" i="34"/>
  <c r="AB4271" i="34"/>
  <c r="AC4271" i="34"/>
  <c r="AD4271" i="34"/>
  <c r="P4272" i="34"/>
  <c r="W4272" i="34"/>
  <c r="Y4272" i="34"/>
  <c r="AB4272" i="34"/>
  <c r="AC4272" i="34"/>
  <c r="AD4272" i="34"/>
  <c r="P4273" i="34"/>
  <c r="W4273" i="34"/>
  <c r="Y4273" i="34"/>
  <c r="AB4273" i="34"/>
  <c r="AC4273" i="34"/>
  <c r="AD4273" i="34"/>
  <c r="P4274" i="34"/>
  <c r="W4274" i="34"/>
  <c r="Y4274" i="34"/>
  <c r="AB4274" i="34"/>
  <c r="AC4274" i="34"/>
  <c r="AD4274" i="34"/>
  <c r="P4275" i="34"/>
  <c r="W4275" i="34"/>
  <c r="Y4275" i="34"/>
  <c r="AB4275" i="34"/>
  <c r="AC4275" i="34"/>
  <c r="AD4275" i="34"/>
  <c r="P4276" i="34"/>
  <c r="W4276" i="34"/>
  <c r="Y4276" i="34"/>
  <c r="AB4276" i="34"/>
  <c r="AC4276" i="34"/>
  <c r="AD4276" i="34"/>
  <c r="P4277" i="34"/>
  <c r="W4277" i="34"/>
  <c r="Y4277" i="34"/>
  <c r="AB4277" i="34"/>
  <c r="AC4277" i="34"/>
  <c r="AD4277" i="34"/>
  <c r="P4278" i="34"/>
  <c r="W4278" i="34"/>
  <c r="Y4278" i="34"/>
  <c r="AB4278" i="34"/>
  <c r="AC4278" i="34"/>
  <c r="AD4278" i="34"/>
  <c r="P4279" i="34"/>
  <c r="W4279" i="34"/>
  <c r="Y4279" i="34"/>
  <c r="AB4279" i="34"/>
  <c r="AC4279" i="34"/>
  <c r="AD4279" i="34"/>
  <c r="P4280" i="34"/>
  <c r="W4280" i="34"/>
  <c r="Y4280" i="34"/>
  <c r="AB4280" i="34"/>
  <c r="AC4280" i="34"/>
  <c r="AD4280" i="34"/>
  <c r="P4281" i="34"/>
  <c r="W4281" i="34"/>
  <c r="Y4281" i="34"/>
  <c r="AB4281" i="34"/>
  <c r="AC4281" i="34"/>
  <c r="AD4281" i="34"/>
  <c r="P4282" i="34"/>
  <c r="W4282" i="34"/>
  <c r="Y4282" i="34"/>
  <c r="AB4282" i="34"/>
  <c r="AC4282" i="34"/>
  <c r="AD4282" i="34"/>
  <c r="P4283" i="34"/>
  <c r="W4283" i="34"/>
  <c r="Y4283" i="34"/>
  <c r="AB4283" i="34"/>
  <c r="AC4283" i="34"/>
  <c r="AD4283" i="34"/>
  <c r="P4284" i="34"/>
  <c r="W4284" i="34"/>
  <c r="Y4284" i="34"/>
  <c r="AB4284" i="34"/>
  <c r="AC4284" i="34"/>
  <c r="AD4284" i="34"/>
  <c r="P4285" i="34"/>
  <c r="W4285" i="34"/>
  <c r="Y4285" i="34"/>
  <c r="AB4285" i="34"/>
  <c r="AC4285" i="34"/>
  <c r="AD4285" i="34"/>
  <c r="P4287" i="34"/>
  <c r="W4287" i="34"/>
  <c r="Y4287" i="34"/>
  <c r="AB4287" i="34"/>
  <c r="AC4287" i="34"/>
  <c r="AD4287" i="34"/>
  <c r="P4288" i="34"/>
  <c r="W4288" i="34"/>
  <c r="Y4288" i="34"/>
  <c r="AB4288" i="34"/>
  <c r="AC4288" i="34"/>
  <c r="AD4288" i="34"/>
  <c r="P4046" i="34"/>
  <c r="T4046" i="34"/>
  <c r="U4046" i="34"/>
  <c r="V4046" i="34"/>
  <c r="W4046" i="34"/>
  <c r="Y4046" i="34"/>
  <c r="AB4046" i="34"/>
  <c r="AC4046" i="34"/>
  <c r="AD4046" i="34"/>
  <c r="P4047" i="34"/>
  <c r="T4047" i="34"/>
  <c r="U4047" i="34"/>
  <c r="V4047" i="34"/>
  <c r="W4047" i="34"/>
  <c r="Y4047" i="34"/>
  <c r="AB4047" i="34"/>
  <c r="AC4047" i="34"/>
  <c r="AD4047" i="34"/>
  <c r="P4078" i="34"/>
  <c r="T4078" i="34"/>
  <c r="U4078" i="34"/>
  <c r="V4078" i="34"/>
  <c r="W4078" i="34"/>
  <c r="Y4078" i="34"/>
  <c r="AB4078" i="34"/>
  <c r="AC4078" i="34"/>
  <c r="AD4078" i="34"/>
  <c r="P4092" i="34"/>
  <c r="T4092" i="34"/>
  <c r="U4092" i="34"/>
  <c r="V4092" i="34"/>
  <c r="W4092" i="34"/>
  <c r="Y4092" i="34"/>
  <c r="AB4092" i="34"/>
  <c r="AC4092" i="34"/>
  <c r="AD4092" i="34"/>
  <c r="P4091" i="34"/>
  <c r="T4091" i="34"/>
  <c r="U4091" i="34"/>
  <c r="V4091" i="34"/>
  <c r="W4091" i="34"/>
  <c r="Y4091" i="34"/>
  <c r="AB4091" i="34"/>
  <c r="AC4091" i="34"/>
  <c r="AD4091" i="34"/>
  <c r="P4096" i="34"/>
  <c r="T4096" i="34"/>
  <c r="U4096" i="34"/>
  <c r="V4096" i="34"/>
  <c r="W4096" i="34"/>
  <c r="Y4096" i="34"/>
  <c r="AB4096" i="34"/>
  <c r="AC4096" i="34"/>
  <c r="AD4096" i="34"/>
  <c r="P4100" i="34"/>
  <c r="T4100" i="34"/>
  <c r="U4100" i="34"/>
  <c r="V4100" i="34"/>
  <c r="W4100" i="34"/>
  <c r="Y4100" i="34"/>
  <c r="AB4100" i="34"/>
  <c r="AC4100" i="34"/>
  <c r="AD4100" i="34"/>
  <c r="P4107" i="34"/>
  <c r="T4107" i="34"/>
  <c r="U4107" i="34"/>
  <c r="V4107" i="34"/>
  <c r="W4107" i="34"/>
  <c r="Y4107" i="34"/>
  <c r="AB4107" i="34"/>
  <c r="AC4107" i="34"/>
  <c r="AD4107" i="34"/>
  <c r="P4112" i="34"/>
  <c r="T4112" i="34"/>
  <c r="U4112" i="34"/>
  <c r="V4112" i="34"/>
  <c r="W4112" i="34"/>
  <c r="Y4112" i="34"/>
  <c r="AB4112" i="34"/>
  <c r="AC4112" i="34"/>
  <c r="AD4112" i="34"/>
  <c r="P4117" i="34"/>
  <c r="T4117" i="34"/>
  <c r="U4117" i="34"/>
  <c r="V4117" i="34"/>
  <c r="W4117" i="34"/>
  <c r="Y4117" i="34"/>
  <c r="AB4117" i="34"/>
  <c r="AC4117" i="34"/>
  <c r="AD4117" i="34"/>
  <c r="P4125" i="34"/>
  <c r="T4125" i="34"/>
  <c r="U4125" i="34"/>
  <c r="V4125" i="34"/>
  <c r="W4125" i="34"/>
  <c r="Y4125" i="34"/>
  <c r="AB4125" i="34"/>
  <c r="AC4125" i="34"/>
  <c r="AD4125" i="34"/>
  <c r="P4335" i="34"/>
  <c r="T4335" i="34"/>
  <c r="U4335" i="34"/>
  <c r="V4335" i="34"/>
  <c r="W4335" i="34"/>
  <c r="Y4335" i="34"/>
  <c r="AB4335" i="34"/>
  <c r="AC4335" i="34"/>
  <c r="AD4335" i="34"/>
  <c r="P4425" i="34"/>
  <c r="T4425" i="34"/>
  <c r="U4425" i="34"/>
  <c r="V4425" i="34"/>
  <c r="W4425" i="34"/>
  <c r="Y4425" i="34"/>
  <c r="AB4425" i="34"/>
  <c r="AC4425" i="34"/>
  <c r="AD4425" i="34"/>
  <c r="P4347" i="34"/>
  <c r="T4347" i="34"/>
  <c r="U4347" i="34"/>
  <c r="V4347" i="34"/>
  <c r="W4347" i="34"/>
  <c r="Y4347" i="34"/>
  <c r="AB4347" i="34"/>
  <c r="AC4347" i="34"/>
  <c r="AD4347" i="34"/>
  <c r="P4451" i="34"/>
  <c r="T4451" i="34"/>
  <c r="U4451" i="34"/>
  <c r="V4451" i="34"/>
  <c r="W4451" i="34"/>
  <c r="Y4451" i="34"/>
  <c r="AB4451" i="34"/>
  <c r="AC4451" i="34"/>
  <c r="AD4451" i="34"/>
  <c r="P4356" i="34"/>
  <c r="T4356" i="34"/>
  <c r="U4356" i="34"/>
  <c r="V4356" i="34"/>
  <c r="W4356" i="34"/>
  <c r="Y4356" i="34"/>
  <c r="AB4356" i="34"/>
  <c r="AC4356" i="34"/>
  <c r="AD4356" i="34"/>
  <c r="P4366" i="34"/>
  <c r="T4366" i="34"/>
  <c r="U4366" i="34"/>
  <c r="V4366" i="34"/>
  <c r="W4366" i="34"/>
  <c r="Y4366" i="34"/>
  <c r="AB4366" i="34"/>
  <c r="AC4366" i="34"/>
  <c r="AD4366" i="34"/>
  <c r="P4371" i="34"/>
  <c r="T4371" i="34"/>
  <c r="U4371" i="34"/>
  <c r="V4371" i="34"/>
  <c r="W4371" i="34"/>
  <c r="Y4371" i="34"/>
  <c r="AB4371" i="34"/>
  <c r="AC4371" i="34"/>
  <c r="AD4371" i="34"/>
  <c r="P4379" i="34"/>
  <c r="T4379" i="34"/>
  <c r="U4379" i="34"/>
  <c r="V4379" i="34"/>
  <c r="W4379" i="34"/>
  <c r="Y4379" i="34"/>
  <c r="AB4379" i="34"/>
  <c r="AC4379" i="34"/>
  <c r="AD4379" i="34"/>
  <c r="P4384" i="34"/>
  <c r="T4384" i="34"/>
  <c r="U4384" i="34"/>
  <c r="V4384" i="34"/>
  <c r="W4384" i="34"/>
  <c r="Y4384" i="34"/>
  <c r="AB4384" i="34"/>
  <c r="AC4384" i="34"/>
  <c r="AD4384" i="34"/>
  <c r="P4395" i="34"/>
  <c r="T4395" i="34"/>
  <c r="U4395" i="34"/>
  <c r="V4395" i="34"/>
  <c r="W4395" i="34"/>
  <c r="Y4395" i="34"/>
  <c r="AB4395" i="34"/>
  <c r="AC4395" i="34"/>
  <c r="AD4395" i="34"/>
  <c r="P4290" i="34"/>
  <c r="T4290" i="34"/>
  <c r="U4290" i="34"/>
  <c r="V4290" i="34"/>
  <c r="W4290" i="34"/>
  <c r="Y4290" i="34"/>
  <c r="AB4290" i="34"/>
  <c r="AC4290" i="34"/>
  <c r="AD4290" i="34"/>
  <c r="P4291" i="34"/>
  <c r="W4291" i="34"/>
  <c r="Y4291" i="34"/>
  <c r="AB4291" i="34"/>
  <c r="AC4291" i="34"/>
  <c r="AD4291" i="34"/>
  <c r="P4292" i="34"/>
  <c r="T4292" i="34"/>
  <c r="U4292" i="34"/>
  <c r="V4292" i="34"/>
  <c r="W4292" i="34"/>
  <c r="Y4292" i="34"/>
  <c r="AB4292" i="34"/>
  <c r="AC4292" i="34"/>
  <c r="AD4292" i="34"/>
  <c r="P4293" i="34"/>
  <c r="T4293" i="34"/>
  <c r="U4293" i="34"/>
  <c r="V4293" i="34"/>
  <c r="W4293" i="34"/>
  <c r="Y4293" i="34"/>
  <c r="AB4293" i="34"/>
  <c r="AC4293" i="34"/>
  <c r="AD4293" i="34"/>
  <c r="P4294" i="34"/>
  <c r="W4294" i="34"/>
  <c r="Y4294" i="34"/>
  <c r="AB4294" i="34"/>
  <c r="AC4294" i="34"/>
  <c r="AD4294" i="34"/>
  <c r="P4295" i="34"/>
  <c r="T4295" i="34"/>
  <c r="U4295" i="34"/>
  <c r="V4295" i="34"/>
  <c r="W4295" i="34"/>
  <c r="Y4295" i="34"/>
  <c r="AB4295" i="34"/>
  <c r="AC4295" i="34"/>
  <c r="AD4295" i="34"/>
  <c r="P4296" i="34"/>
  <c r="T4296" i="34"/>
  <c r="U4296" i="34"/>
  <c r="V4296" i="34"/>
  <c r="W4296" i="34"/>
  <c r="Y4296" i="34"/>
  <c r="AB4296" i="34"/>
  <c r="AC4296" i="34"/>
  <c r="AD4296" i="34"/>
  <c r="P4297" i="34"/>
  <c r="T4297" i="34"/>
  <c r="U4297" i="34"/>
  <c r="V4297" i="34"/>
  <c r="W4297" i="34"/>
  <c r="Y4297" i="34"/>
  <c r="AB4297" i="34"/>
  <c r="AC4297" i="34"/>
  <c r="AD4297" i="34"/>
  <c r="P4298" i="34"/>
  <c r="T4298" i="34"/>
  <c r="U4298" i="34"/>
  <c r="V4298" i="34"/>
  <c r="W4298" i="34"/>
  <c r="Y4298" i="34"/>
  <c r="AB4298" i="34"/>
  <c r="AC4298" i="34"/>
  <c r="AD4298" i="34"/>
  <c r="P4299" i="34"/>
  <c r="W4299" i="34"/>
  <c r="Y4299" i="34"/>
  <c r="AB4299" i="34"/>
  <c r="AC4299" i="34"/>
  <c r="AD4299" i="34"/>
  <c r="P4300" i="34"/>
  <c r="W4300" i="34"/>
  <c r="Y4300" i="34"/>
  <c r="AB4300" i="34"/>
  <c r="AC4300" i="34"/>
  <c r="AD4300" i="34"/>
  <c r="P4301" i="34"/>
  <c r="W4301" i="34"/>
  <c r="Y4301" i="34"/>
  <c r="AB4301" i="34"/>
  <c r="AC4301" i="34"/>
  <c r="AD4301" i="34"/>
  <c r="P4302" i="34"/>
  <c r="W4302" i="34"/>
  <c r="Y4302" i="34"/>
  <c r="AB4302" i="34"/>
  <c r="AC4302" i="34"/>
  <c r="AD4302" i="34"/>
  <c r="P4303" i="34"/>
  <c r="W4303" i="34"/>
  <c r="Y4303" i="34"/>
  <c r="AB4303" i="34"/>
  <c r="AC4303" i="34"/>
  <c r="AD4303" i="34"/>
  <c r="P4304" i="34"/>
  <c r="W4304" i="34"/>
  <c r="Y4304" i="34"/>
  <c r="AB4304" i="34"/>
  <c r="AC4304" i="34"/>
  <c r="AD4304" i="34"/>
  <c r="P4305" i="34"/>
  <c r="W4305" i="34"/>
  <c r="Y4305" i="34"/>
  <c r="AB4305" i="34"/>
  <c r="AC4305" i="34"/>
  <c r="AD4305" i="34"/>
  <c r="P4306" i="34"/>
  <c r="W4306" i="34"/>
  <c r="Y4306" i="34"/>
  <c r="AB4306" i="34"/>
  <c r="AC4306" i="34"/>
  <c r="AD4306" i="34"/>
  <c r="P4307" i="34"/>
  <c r="W4307" i="34"/>
  <c r="Y4307" i="34"/>
  <c r="AB4307" i="34"/>
  <c r="AC4307" i="34"/>
  <c r="AD4307" i="34"/>
  <c r="P4308" i="34"/>
  <c r="W4308" i="34"/>
  <c r="Y4308" i="34"/>
  <c r="AB4308" i="34"/>
  <c r="AC4308" i="34"/>
  <c r="AD4308" i="34"/>
  <c r="P4309" i="34"/>
  <c r="W4309" i="34"/>
  <c r="Y4309" i="34"/>
  <c r="AB4309" i="34"/>
  <c r="AC4309" i="34"/>
  <c r="AD4309" i="34"/>
  <c r="P4310" i="34"/>
  <c r="W4310" i="34"/>
  <c r="Y4310" i="34"/>
  <c r="AB4310" i="34"/>
  <c r="AC4310" i="34"/>
  <c r="AD4310" i="34"/>
  <c r="P4311" i="34"/>
  <c r="W4311" i="34"/>
  <c r="Y4311" i="34"/>
  <c r="AB4311" i="34"/>
  <c r="AC4311" i="34"/>
  <c r="AD4311" i="34"/>
  <c r="P4312" i="34"/>
  <c r="T4312" i="34"/>
  <c r="U4312" i="34"/>
  <c r="V4312" i="34"/>
  <c r="W4312" i="34"/>
  <c r="Y4312" i="34"/>
  <c r="AB4312" i="34"/>
  <c r="AC4312" i="34"/>
  <c r="AD4312" i="34"/>
  <c r="P4313" i="34"/>
  <c r="T4313" i="34"/>
  <c r="U4313" i="34"/>
  <c r="V4313" i="34"/>
  <c r="W4313" i="34"/>
  <c r="Y4313" i="34"/>
  <c r="AB4313" i="34"/>
  <c r="AC4313" i="34"/>
  <c r="AD4313" i="34"/>
  <c r="P4314" i="34"/>
  <c r="T4314" i="34"/>
  <c r="U4314" i="34"/>
  <c r="V4314" i="34"/>
  <c r="W4314" i="34"/>
  <c r="Y4314" i="34"/>
  <c r="AB4314" i="34"/>
  <c r="AC4314" i="34"/>
  <c r="AD4314" i="34"/>
  <c r="P4315" i="34"/>
  <c r="T4315" i="34"/>
  <c r="U4315" i="34"/>
  <c r="V4315" i="34"/>
  <c r="W4315" i="34"/>
  <c r="Y4315" i="34"/>
  <c r="AB4315" i="34"/>
  <c r="AC4315" i="34"/>
  <c r="AD4315" i="34"/>
  <c r="P4316" i="34"/>
  <c r="T4316" i="34"/>
  <c r="U4316" i="34"/>
  <c r="V4316" i="34"/>
  <c r="W4316" i="34"/>
  <c r="Y4316" i="34"/>
  <c r="AB4316" i="34"/>
  <c r="AC4316" i="34"/>
  <c r="AD4316" i="34"/>
  <c r="P4317" i="34"/>
  <c r="T4317" i="34"/>
  <c r="U4317" i="34"/>
  <c r="V4317" i="34"/>
  <c r="W4317" i="34"/>
  <c r="Y4317" i="34"/>
  <c r="AB4317" i="34"/>
  <c r="AC4317" i="34"/>
  <c r="AD4317" i="34"/>
  <c r="P4318" i="34"/>
  <c r="T4318" i="34"/>
  <c r="U4318" i="34"/>
  <c r="V4318" i="34"/>
  <c r="W4318" i="34"/>
  <c r="Y4318" i="34"/>
  <c r="AB4318" i="34"/>
  <c r="AC4318" i="34"/>
  <c r="AD4318" i="34"/>
  <c r="P4319" i="34"/>
  <c r="T4319" i="34"/>
  <c r="U4319" i="34"/>
  <c r="V4319" i="34"/>
  <c r="W4319" i="34"/>
  <c r="Y4319" i="34"/>
  <c r="AB4319" i="34"/>
  <c r="AC4319" i="34"/>
  <c r="AD4319" i="34"/>
  <c r="P4320" i="34"/>
  <c r="T4320" i="34"/>
  <c r="U4320" i="34"/>
  <c r="V4320" i="34"/>
  <c r="W4320" i="34"/>
  <c r="Y4320" i="34"/>
  <c r="AB4320" i="34"/>
  <c r="AC4320" i="34"/>
  <c r="AD4320" i="34"/>
  <c r="P4321" i="34"/>
  <c r="T4321" i="34"/>
  <c r="U4321" i="34"/>
  <c r="V4321" i="34"/>
  <c r="W4321" i="34"/>
  <c r="Y4321" i="34"/>
  <c r="AB4321" i="34"/>
  <c r="AC4321" i="34"/>
  <c r="AD4321" i="34"/>
  <c r="P4322" i="34"/>
  <c r="T4322" i="34"/>
  <c r="U4322" i="34"/>
  <c r="V4322" i="34"/>
  <c r="W4322" i="34"/>
  <c r="Y4322" i="34"/>
  <c r="AB4322" i="34"/>
  <c r="AC4322" i="34"/>
  <c r="AD4322" i="34"/>
  <c r="P4323" i="34"/>
  <c r="T4323" i="34"/>
  <c r="U4323" i="34"/>
  <c r="V4323" i="34"/>
  <c r="W4323" i="34"/>
  <c r="Y4323" i="34"/>
  <c r="AB4323" i="34"/>
  <c r="AC4323" i="34"/>
  <c r="AD4323" i="34"/>
  <c r="P4324" i="34"/>
  <c r="T4324" i="34"/>
  <c r="U4324" i="34"/>
  <c r="V4324" i="34"/>
  <c r="W4324" i="34"/>
  <c r="Y4324" i="34"/>
  <c r="AB4324" i="34"/>
  <c r="AC4324" i="34"/>
  <c r="AD4324" i="34"/>
  <c r="P4325" i="34"/>
  <c r="T4325" i="34"/>
  <c r="U4325" i="34"/>
  <c r="V4325" i="34"/>
  <c r="W4325" i="34"/>
  <c r="Y4325" i="34"/>
  <c r="AB4325" i="34"/>
  <c r="AC4325" i="34"/>
  <c r="AD4325" i="34"/>
  <c r="P4326" i="34"/>
  <c r="T4326" i="34"/>
  <c r="U4326" i="34"/>
  <c r="V4326" i="34"/>
  <c r="W4326" i="34"/>
  <c r="Y4326" i="34"/>
  <c r="AB4326" i="34"/>
  <c r="AC4326" i="34"/>
  <c r="AD4326" i="34"/>
  <c r="P4327" i="34"/>
  <c r="T4327" i="34"/>
  <c r="U4327" i="34"/>
  <c r="V4327" i="34"/>
  <c r="W4327" i="34"/>
  <c r="Y4327" i="34"/>
  <c r="AB4327" i="34"/>
  <c r="AC4327" i="34"/>
  <c r="AD4327" i="34"/>
  <c r="P4328" i="34"/>
  <c r="T4328" i="34"/>
  <c r="U4328" i="34"/>
  <c r="V4328" i="34"/>
  <c r="W4328" i="34"/>
  <c r="Y4328" i="34"/>
  <c r="AB4328" i="34"/>
  <c r="AC4328" i="34"/>
  <c r="AD4328" i="34"/>
  <c r="P4329" i="34"/>
  <c r="T4329" i="34"/>
  <c r="U4329" i="34"/>
  <c r="V4329" i="34"/>
  <c r="W4329" i="34"/>
  <c r="Y4329" i="34"/>
  <c r="AB4329" i="34"/>
  <c r="AC4329" i="34"/>
  <c r="AD4329" i="34"/>
  <c r="P4330" i="34"/>
  <c r="T4330" i="34"/>
  <c r="U4330" i="34"/>
  <c r="V4330" i="34"/>
  <c r="W4330" i="34"/>
  <c r="Y4330" i="34"/>
  <c r="AB4330" i="34"/>
  <c r="AC4330" i="34"/>
  <c r="AD4330" i="34"/>
  <c r="P4331" i="34"/>
  <c r="T4331" i="34"/>
  <c r="U4331" i="34"/>
  <c r="V4331" i="34"/>
  <c r="W4331" i="34"/>
  <c r="Y4331" i="34"/>
  <c r="AB4331" i="34"/>
  <c r="AC4331" i="34"/>
  <c r="AD4331" i="34"/>
  <c r="P4332" i="34"/>
  <c r="T4332" i="34"/>
  <c r="U4332" i="34"/>
  <c r="V4332" i="34"/>
  <c r="W4332" i="34"/>
  <c r="Y4332" i="34"/>
  <c r="AB4332" i="34"/>
  <c r="AC4332" i="34"/>
  <c r="AD4332" i="34"/>
  <c r="P4333" i="34"/>
  <c r="T4333" i="34"/>
  <c r="U4333" i="34"/>
  <c r="V4333" i="34"/>
  <c r="W4333" i="34"/>
  <c r="Y4333" i="34"/>
  <c r="AB4333" i="34"/>
  <c r="AC4333" i="34"/>
  <c r="AD4333" i="34"/>
  <c r="P4334" i="34"/>
  <c r="T4334" i="34"/>
  <c r="U4334" i="34"/>
  <c r="V4334" i="34"/>
  <c r="W4334" i="34"/>
  <c r="Y4334" i="34"/>
  <c r="AB4334" i="34"/>
  <c r="AC4334" i="34"/>
  <c r="AD4334" i="34"/>
  <c r="P4336" i="34"/>
  <c r="W4336" i="34"/>
  <c r="Y4336" i="34"/>
  <c r="AB4336" i="34"/>
  <c r="AC4336" i="34"/>
  <c r="AD4336" i="34"/>
  <c r="P4337" i="34"/>
  <c r="T4337" i="34"/>
  <c r="U4337" i="34"/>
  <c r="V4337" i="34"/>
  <c r="W4337" i="34"/>
  <c r="Y4337" i="34"/>
  <c r="AB4337" i="34"/>
  <c r="AC4337" i="34"/>
  <c r="AD4337" i="34"/>
  <c r="P4338" i="34"/>
  <c r="T4338" i="34"/>
  <c r="U4338" i="34"/>
  <c r="V4338" i="34"/>
  <c r="W4338" i="34"/>
  <c r="Y4338" i="34"/>
  <c r="AB4338" i="34"/>
  <c r="AC4338" i="34"/>
  <c r="AD4338" i="34"/>
  <c r="P4339" i="34"/>
  <c r="T4339" i="34"/>
  <c r="U4339" i="34"/>
  <c r="V4339" i="34"/>
  <c r="W4339" i="34"/>
  <c r="Y4339" i="34"/>
  <c r="AB4339" i="34"/>
  <c r="AC4339" i="34"/>
  <c r="AD4339" i="34"/>
  <c r="P4340" i="34"/>
  <c r="T4340" i="34"/>
  <c r="U4340" i="34"/>
  <c r="V4340" i="34"/>
  <c r="W4340" i="34"/>
  <c r="Y4340" i="34"/>
  <c r="AB4340" i="34"/>
  <c r="AC4340" i="34"/>
  <c r="AD4340" i="34"/>
  <c r="P4341" i="34"/>
  <c r="T4341" i="34"/>
  <c r="U4341" i="34"/>
  <c r="V4341" i="34"/>
  <c r="W4341" i="34"/>
  <c r="Y4341" i="34"/>
  <c r="AB4341" i="34"/>
  <c r="AC4341" i="34"/>
  <c r="AD4341" i="34"/>
  <c r="P4342" i="34"/>
  <c r="T4342" i="34"/>
  <c r="U4342" i="34"/>
  <c r="V4342" i="34"/>
  <c r="W4342" i="34"/>
  <c r="Y4342" i="34"/>
  <c r="AB4342" i="34"/>
  <c r="AC4342" i="34"/>
  <c r="AD4342" i="34"/>
  <c r="P4343" i="34"/>
  <c r="T4343" i="34"/>
  <c r="U4343" i="34"/>
  <c r="V4343" i="34"/>
  <c r="W4343" i="34"/>
  <c r="Y4343" i="34"/>
  <c r="AB4343" i="34"/>
  <c r="AC4343" i="34"/>
  <c r="AD4343" i="34"/>
  <c r="P4344" i="34"/>
  <c r="T4344" i="34"/>
  <c r="U4344" i="34"/>
  <c r="V4344" i="34"/>
  <c r="W4344" i="34"/>
  <c r="Y4344" i="34"/>
  <c r="AB4344" i="34"/>
  <c r="AC4344" i="34"/>
  <c r="AD4344" i="34"/>
  <c r="P4345" i="34"/>
  <c r="T4345" i="34"/>
  <c r="U4345" i="34"/>
  <c r="V4345" i="34"/>
  <c r="W4345" i="34"/>
  <c r="Y4345" i="34"/>
  <c r="AB4345" i="34"/>
  <c r="AC4345" i="34"/>
  <c r="AD4345" i="34"/>
  <c r="P4346" i="34"/>
  <c r="T4346" i="34"/>
  <c r="U4346" i="34"/>
  <c r="V4346" i="34"/>
  <c r="W4346" i="34"/>
  <c r="Y4346" i="34"/>
  <c r="AB4346" i="34"/>
  <c r="AC4346" i="34"/>
  <c r="AD4346" i="34"/>
  <c r="P4348" i="34"/>
  <c r="T4348" i="34"/>
  <c r="U4348" i="34"/>
  <c r="V4348" i="34"/>
  <c r="W4348" i="34"/>
  <c r="Y4348" i="34"/>
  <c r="AB4348" i="34"/>
  <c r="AC4348" i="34"/>
  <c r="AD4348" i="34"/>
  <c r="P4349" i="34"/>
  <c r="T4349" i="34"/>
  <c r="U4349" i="34"/>
  <c r="V4349" i="34"/>
  <c r="W4349" i="34"/>
  <c r="Y4349" i="34"/>
  <c r="AB4349" i="34"/>
  <c r="AC4349" i="34"/>
  <c r="AD4349" i="34"/>
  <c r="P4350" i="34"/>
  <c r="T4350" i="34"/>
  <c r="U4350" i="34"/>
  <c r="V4350" i="34"/>
  <c r="W4350" i="34"/>
  <c r="Y4350" i="34"/>
  <c r="AB4350" i="34"/>
  <c r="AC4350" i="34"/>
  <c r="AD4350" i="34"/>
  <c r="P4351" i="34"/>
  <c r="T4351" i="34"/>
  <c r="U4351" i="34"/>
  <c r="V4351" i="34"/>
  <c r="W4351" i="34"/>
  <c r="Y4351" i="34"/>
  <c r="AB4351" i="34"/>
  <c r="AC4351" i="34"/>
  <c r="AD4351" i="34"/>
  <c r="P4352" i="34"/>
  <c r="T4352" i="34"/>
  <c r="U4352" i="34"/>
  <c r="V4352" i="34"/>
  <c r="W4352" i="34"/>
  <c r="Y4352" i="34"/>
  <c r="AB4352" i="34"/>
  <c r="AC4352" i="34"/>
  <c r="AD4352" i="34"/>
  <c r="P4353" i="34"/>
  <c r="T4353" i="34"/>
  <c r="U4353" i="34"/>
  <c r="V4353" i="34"/>
  <c r="W4353" i="34"/>
  <c r="Y4353" i="34"/>
  <c r="AB4353" i="34"/>
  <c r="AC4353" i="34"/>
  <c r="AD4353" i="34"/>
  <c r="P4354" i="34"/>
  <c r="T4354" i="34"/>
  <c r="U4354" i="34"/>
  <c r="V4354" i="34"/>
  <c r="W4354" i="34"/>
  <c r="Y4354" i="34"/>
  <c r="AB4354" i="34"/>
  <c r="AC4354" i="34"/>
  <c r="AD4354" i="34"/>
  <c r="P4355" i="34"/>
  <c r="T4355" i="34"/>
  <c r="U4355" i="34"/>
  <c r="V4355" i="34"/>
  <c r="W4355" i="34"/>
  <c r="Y4355" i="34"/>
  <c r="AB4355" i="34"/>
  <c r="AC4355" i="34"/>
  <c r="AD4355" i="34"/>
  <c r="P4357" i="34"/>
  <c r="T4357" i="34"/>
  <c r="U4357" i="34"/>
  <c r="V4357" i="34"/>
  <c r="W4357" i="34"/>
  <c r="Y4357" i="34"/>
  <c r="AB4357" i="34"/>
  <c r="AC4357" i="34"/>
  <c r="AD4357" i="34"/>
  <c r="P4358" i="34"/>
  <c r="T4358" i="34"/>
  <c r="U4358" i="34"/>
  <c r="V4358" i="34"/>
  <c r="W4358" i="34"/>
  <c r="Y4358" i="34"/>
  <c r="AB4358" i="34"/>
  <c r="AC4358" i="34"/>
  <c r="AD4358" i="34"/>
  <c r="P4359" i="34"/>
  <c r="T4359" i="34"/>
  <c r="U4359" i="34"/>
  <c r="V4359" i="34"/>
  <c r="W4359" i="34"/>
  <c r="Y4359" i="34"/>
  <c r="AB4359" i="34"/>
  <c r="AC4359" i="34"/>
  <c r="AD4359" i="34"/>
  <c r="P4360" i="34"/>
  <c r="T4360" i="34"/>
  <c r="U4360" i="34"/>
  <c r="V4360" i="34"/>
  <c r="W4360" i="34"/>
  <c r="Y4360" i="34"/>
  <c r="AB4360" i="34"/>
  <c r="AC4360" i="34"/>
  <c r="AD4360" i="34"/>
  <c r="P4361" i="34"/>
  <c r="T4361" i="34"/>
  <c r="U4361" i="34"/>
  <c r="V4361" i="34"/>
  <c r="W4361" i="34"/>
  <c r="Y4361" i="34"/>
  <c r="AB4361" i="34"/>
  <c r="AC4361" i="34"/>
  <c r="AD4361" i="34"/>
  <c r="P4362" i="34"/>
  <c r="T4362" i="34"/>
  <c r="U4362" i="34"/>
  <c r="V4362" i="34"/>
  <c r="W4362" i="34"/>
  <c r="Y4362" i="34"/>
  <c r="AB4362" i="34"/>
  <c r="AC4362" i="34"/>
  <c r="AD4362" i="34"/>
  <c r="P4363" i="34"/>
  <c r="T4363" i="34"/>
  <c r="U4363" i="34"/>
  <c r="V4363" i="34"/>
  <c r="W4363" i="34"/>
  <c r="Y4363" i="34"/>
  <c r="AB4363" i="34"/>
  <c r="AC4363" i="34"/>
  <c r="AD4363" i="34"/>
  <c r="P4364" i="34"/>
  <c r="T4364" i="34"/>
  <c r="U4364" i="34"/>
  <c r="V4364" i="34"/>
  <c r="W4364" i="34"/>
  <c r="Y4364" i="34"/>
  <c r="AB4364" i="34"/>
  <c r="AC4364" i="34"/>
  <c r="AD4364" i="34"/>
  <c r="P4365" i="34"/>
  <c r="T4365" i="34"/>
  <c r="U4365" i="34"/>
  <c r="V4365" i="34"/>
  <c r="W4365" i="34"/>
  <c r="Y4365" i="34"/>
  <c r="AB4365" i="34"/>
  <c r="AC4365" i="34"/>
  <c r="AD4365" i="34"/>
  <c r="P4367" i="34"/>
  <c r="T4367" i="34"/>
  <c r="U4367" i="34"/>
  <c r="V4367" i="34"/>
  <c r="W4367" i="34"/>
  <c r="Y4367" i="34"/>
  <c r="AB4367" i="34"/>
  <c r="AC4367" i="34"/>
  <c r="AD4367" i="34"/>
  <c r="P4368" i="34"/>
  <c r="T4368" i="34"/>
  <c r="U4368" i="34"/>
  <c r="V4368" i="34"/>
  <c r="W4368" i="34"/>
  <c r="Y4368" i="34"/>
  <c r="AB4368" i="34"/>
  <c r="AC4368" i="34"/>
  <c r="AD4368" i="34"/>
  <c r="P4369" i="34"/>
  <c r="W4369" i="34"/>
  <c r="Y4369" i="34"/>
  <c r="AB4369" i="34"/>
  <c r="AC4369" i="34"/>
  <c r="AD4369" i="34"/>
  <c r="P4370" i="34"/>
  <c r="T4370" i="34"/>
  <c r="U4370" i="34"/>
  <c r="V4370" i="34"/>
  <c r="W4370" i="34"/>
  <c r="Y4370" i="34"/>
  <c r="AB4370" i="34"/>
  <c r="AC4370" i="34"/>
  <c r="AD4370" i="34"/>
  <c r="P4372" i="34"/>
  <c r="T4372" i="34"/>
  <c r="U4372" i="34"/>
  <c r="V4372" i="34"/>
  <c r="W4372" i="34"/>
  <c r="Y4372" i="34"/>
  <c r="AB4372" i="34"/>
  <c r="AC4372" i="34"/>
  <c r="AD4372" i="34"/>
  <c r="P4373" i="34"/>
  <c r="T4373" i="34"/>
  <c r="U4373" i="34"/>
  <c r="V4373" i="34"/>
  <c r="W4373" i="34"/>
  <c r="Y4373" i="34"/>
  <c r="AB4373" i="34"/>
  <c r="AC4373" i="34"/>
  <c r="AD4373" i="34"/>
  <c r="P4374" i="34"/>
  <c r="T4374" i="34"/>
  <c r="U4374" i="34"/>
  <c r="V4374" i="34"/>
  <c r="W4374" i="34"/>
  <c r="Y4374" i="34"/>
  <c r="AB4374" i="34"/>
  <c r="AC4374" i="34"/>
  <c r="AD4374" i="34"/>
  <c r="P4375" i="34"/>
  <c r="T4375" i="34"/>
  <c r="U4375" i="34"/>
  <c r="V4375" i="34"/>
  <c r="W4375" i="34"/>
  <c r="Y4375" i="34"/>
  <c r="AB4375" i="34"/>
  <c r="AC4375" i="34"/>
  <c r="AD4375" i="34"/>
  <c r="P4376" i="34"/>
  <c r="T4376" i="34"/>
  <c r="U4376" i="34"/>
  <c r="V4376" i="34"/>
  <c r="W4376" i="34"/>
  <c r="Y4376" i="34"/>
  <c r="AB4376" i="34"/>
  <c r="AC4376" i="34"/>
  <c r="AD4376" i="34"/>
  <c r="P4377" i="34"/>
  <c r="T4377" i="34"/>
  <c r="U4377" i="34"/>
  <c r="V4377" i="34"/>
  <c r="W4377" i="34"/>
  <c r="Y4377" i="34"/>
  <c r="AB4377" i="34"/>
  <c r="AC4377" i="34"/>
  <c r="AD4377" i="34"/>
  <c r="P4378" i="34"/>
  <c r="T4378" i="34"/>
  <c r="U4378" i="34"/>
  <c r="V4378" i="34"/>
  <c r="W4378" i="34"/>
  <c r="Y4378" i="34"/>
  <c r="AB4378" i="34"/>
  <c r="AC4378" i="34"/>
  <c r="AD4378" i="34"/>
  <c r="P4380" i="34"/>
  <c r="T4380" i="34"/>
  <c r="U4380" i="34"/>
  <c r="V4380" i="34"/>
  <c r="W4380" i="34"/>
  <c r="Y4380" i="34"/>
  <c r="AB4380" i="34"/>
  <c r="AC4380" i="34"/>
  <c r="AD4380" i="34"/>
  <c r="P4381" i="34"/>
  <c r="T4381" i="34"/>
  <c r="U4381" i="34"/>
  <c r="V4381" i="34"/>
  <c r="W4381" i="34"/>
  <c r="Y4381" i="34"/>
  <c r="AB4381" i="34"/>
  <c r="AC4381" i="34"/>
  <c r="AD4381" i="34"/>
  <c r="P4382" i="34"/>
  <c r="T4382" i="34"/>
  <c r="U4382" i="34"/>
  <c r="V4382" i="34"/>
  <c r="W4382" i="34"/>
  <c r="Y4382" i="34"/>
  <c r="AB4382" i="34"/>
  <c r="AC4382" i="34"/>
  <c r="AD4382" i="34"/>
  <c r="P4383" i="34"/>
  <c r="T4383" i="34"/>
  <c r="U4383" i="34"/>
  <c r="V4383" i="34"/>
  <c r="W4383" i="34"/>
  <c r="Y4383" i="34"/>
  <c r="AB4383" i="34"/>
  <c r="AC4383" i="34"/>
  <c r="AD4383" i="34"/>
  <c r="P4385" i="34"/>
  <c r="T4385" i="34"/>
  <c r="U4385" i="34"/>
  <c r="V4385" i="34"/>
  <c r="W4385" i="34"/>
  <c r="Y4385" i="34"/>
  <c r="AB4385" i="34"/>
  <c r="AC4385" i="34"/>
  <c r="AD4385" i="34"/>
  <c r="P4386" i="34"/>
  <c r="T4386" i="34"/>
  <c r="U4386" i="34"/>
  <c r="V4386" i="34"/>
  <c r="W4386" i="34"/>
  <c r="Y4386" i="34"/>
  <c r="AB4386" i="34"/>
  <c r="AC4386" i="34"/>
  <c r="AD4386" i="34"/>
  <c r="P4388" i="34"/>
  <c r="T4388" i="34"/>
  <c r="U4388" i="34"/>
  <c r="V4388" i="34"/>
  <c r="W4388" i="34"/>
  <c r="Y4388" i="34"/>
  <c r="AB4388" i="34"/>
  <c r="AC4388" i="34"/>
  <c r="AD4388" i="34"/>
  <c r="P4389" i="34"/>
  <c r="T4389" i="34"/>
  <c r="U4389" i="34"/>
  <c r="V4389" i="34"/>
  <c r="W4389" i="34"/>
  <c r="Y4389" i="34"/>
  <c r="AB4389" i="34"/>
  <c r="AC4389" i="34"/>
  <c r="AD4389" i="34"/>
  <c r="P4390" i="34"/>
  <c r="T4390" i="34"/>
  <c r="U4390" i="34"/>
  <c r="V4390" i="34"/>
  <c r="W4390" i="34"/>
  <c r="Y4390" i="34"/>
  <c r="AB4390" i="34"/>
  <c r="AC4390" i="34"/>
  <c r="AD4390" i="34"/>
  <c r="P4391" i="34"/>
  <c r="T4391" i="34"/>
  <c r="U4391" i="34"/>
  <c r="V4391" i="34"/>
  <c r="W4391" i="34"/>
  <c r="Y4391" i="34"/>
  <c r="AB4391" i="34"/>
  <c r="AC4391" i="34"/>
  <c r="AD4391" i="34"/>
  <c r="P4392" i="34"/>
  <c r="T4392" i="34"/>
  <c r="U4392" i="34"/>
  <c r="V4392" i="34"/>
  <c r="W4392" i="34"/>
  <c r="Y4392" i="34"/>
  <c r="AB4392" i="34"/>
  <c r="AC4392" i="34"/>
  <c r="AD4392" i="34"/>
  <c r="P4393" i="34"/>
  <c r="T4393" i="34"/>
  <c r="U4393" i="34"/>
  <c r="V4393" i="34"/>
  <c r="W4393" i="34"/>
  <c r="Y4393" i="34"/>
  <c r="AB4393" i="34"/>
  <c r="AC4393" i="34"/>
  <c r="AD4393" i="34"/>
  <c r="P4396" i="34"/>
  <c r="W4396" i="34"/>
  <c r="Y4396" i="34"/>
  <c r="AB4396" i="34"/>
  <c r="AC4396" i="34"/>
  <c r="AD4396" i="34"/>
  <c r="P4397" i="34"/>
  <c r="T4397" i="34"/>
  <c r="U4397" i="34"/>
  <c r="V4397" i="34"/>
  <c r="W4397" i="34"/>
  <c r="Y4397" i="34"/>
  <c r="AB4397" i="34"/>
  <c r="AC4397" i="34"/>
  <c r="AD4397" i="34"/>
  <c r="P4398" i="34"/>
  <c r="T4398" i="34"/>
  <c r="U4398" i="34"/>
  <c r="V4398" i="34"/>
  <c r="W4398" i="34"/>
  <c r="Y4398" i="34"/>
  <c r="AB4398" i="34"/>
  <c r="AC4398" i="34"/>
  <c r="AD4398" i="34"/>
  <c r="P4399" i="34"/>
  <c r="T4399" i="34"/>
  <c r="U4399" i="34"/>
  <c r="V4399" i="34"/>
  <c r="W4399" i="34"/>
  <c r="Y4399" i="34"/>
  <c r="AB4399" i="34"/>
  <c r="AC4399" i="34"/>
  <c r="AD4399" i="34"/>
  <c r="P4400" i="34"/>
  <c r="T4400" i="34"/>
  <c r="U4400" i="34"/>
  <c r="V4400" i="34"/>
  <c r="W4400" i="34"/>
  <c r="Y4400" i="34"/>
  <c r="AB4400" i="34"/>
  <c r="AC4400" i="34"/>
  <c r="AD4400" i="34"/>
  <c r="P4401" i="34"/>
  <c r="T4401" i="34"/>
  <c r="U4401" i="34"/>
  <c r="V4401" i="34"/>
  <c r="W4401" i="34"/>
  <c r="Y4401" i="34"/>
  <c r="AB4401" i="34"/>
  <c r="AC4401" i="34"/>
  <c r="AD4401" i="34"/>
  <c r="P4402" i="34"/>
  <c r="T4402" i="34"/>
  <c r="U4402" i="34"/>
  <c r="V4402" i="34"/>
  <c r="W4402" i="34"/>
  <c r="Y4402" i="34"/>
  <c r="AB4402" i="34"/>
  <c r="AC4402" i="34"/>
  <c r="AD4402" i="34"/>
  <c r="P4403" i="34"/>
  <c r="T4403" i="34"/>
  <c r="U4403" i="34"/>
  <c r="V4403" i="34"/>
  <c r="W4403" i="34"/>
  <c r="Y4403" i="34"/>
  <c r="AB4403" i="34"/>
  <c r="AC4403" i="34"/>
  <c r="AD4403" i="34"/>
  <c r="P4405" i="34"/>
  <c r="T4405" i="34"/>
  <c r="U4405" i="34"/>
  <c r="V4405" i="34"/>
  <c r="W4405" i="34"/>
  <c r="Y4405" i="34"/>
  <c r="AB4405" i="34"/>
  <c r="AC4405" i="34"/>
  <c r="AD4405" i="34"/>
  <c r="P4406" i="34"/>
  <c r="T4406" i="34"/>
  <c r="U4406" i="34"/>
  <c r="V4406" i="34"/>
  <c r="W4406" i="34"/>
  <c r="Y4406" i="34"/>
  <c r="AB4406" i="34"/>
  <c r="AC4406" i="34"/>
  <c r="AD4406" i="34"/>
  <c r="P4407" i="34"/>
  <c r="T4407" i="34"/>
  <c r="U4407" i="34"/>
  <c r="V4407" i="34"/>
  <c r="W4407" i="34"/>
  <c r="Y4407" i="34"/>
  <c r="AB4407" i="34"/>
  <c r="AC4407" i="34"/>
  <c r="AD4407" i="34"/>
  <c r="P4408" i="34"/>
  <c r="T4408" i="34"/>
  <c r="U4408" i="34"/>
  <c r="V4408" i="34"/>
  <c r="W4408" i="34"/>
  <c r="Y4408" i="34"/>
  <c r="AB4408" i="34"/>
  <c r="AC4408" i="34"/>
  <c r="AD4408" i="34"/>
  <c r="P4409" i="34"/>
  <c r="T4409" i="34"/>
  <c r="U4409" i="34"/>
  <c r="V4409" i="34"/>
  <c r="W4409" i="34"/>
  <c r="Y4409" i="34"/>
  <c r="AB4409" i="34"/>
  <c r="AC4409" i="34"/>
  <c r="AD4409" i="34"/>
  <c r="P4411" i="34"/>
  <c r="T4411" i="34"/>
  <c r="U4411" i="34"/>
  <c r="V4411" i="34"/>
  <c r="W4411" i="34"/>
  <c r="Y4411" i="34"/>
  <c r="AB4411" i="34"/>
  <c r="AC4411" i="34"/>
  <c r="AD4411" i="34"/>
  <c r="P4412" i="34"/>
  <c r="W4412" i="34"/>
  <c r="Y4412" i="34"/>
  <c r="AB4412" i="34"/>
  <c r="AC4412" i="34"/>
  <c r="AD4412" i="34"/>
  <c r="P4413" i="34"/>
  <c r="T4413" i="34"/>
  <c r="U4413" i="34"/>
  <c r="V4413" i="34"/>
  <c r="W4413" i="34"/>
  <c r="Y4413" i="34"/>
  <c r="AB4413" i="34"/>
  <c r="AC4413" i="34"/>
  <c r="AD4413" i="34"/>
  <c r="P4414" i="34"/>
  <c r="T4414" i="34"/>
  <c r="U4414" i="34"/>
  <c r="V4414" i="34"/>
  <c r="W4414" i="34"/>
  <c r="Y4414" i="34"/>
  <c r="AB4414" i="34"/>
  <c r="AC4414" i="34"/>
  <c r="AD4414" i="34"/>
  <c r="P4417" i="34"/>
  <c r="T4417" i="34"/>
  <c r="U4417" i="34"/>
  <c r="V4417" i="34"/>
  <c r="W4417" i="34"/>
  <c r="Y4417" i="34"/>
  <c r="AB4417" i="34"/>
  <c r="AC4417" i="34"/>
  <c r="AD4417" i="34"/>
  <c r="P4419" i="34"/>
  <c r="T4419" i="34"/>
  <c r="U4419" i="34"/>
  <c r="V4419" i="34"/>
  <c r="W4419" i="34"/>
  <c r="Y4419" i="34"/>
  <c r="AB4419" i="34"/>
  <c r="AC4419" i="34"/>
  <c r="AD4419" i="34"/>
  <c r="P4420" i="34"/>
  <c r="T4420" i="34"/>
  <c r="U4420" i="34"/>
  <c r="V4420" i="34"/>
  <c r="W4420" i="34"/>
  <c r="Y4420" i="34"/>
  <c r="AB4420" i="34"/>
  <c r="AC4420" i="34"/>
  <c r="AD4420" i="34"/>
  <c r="P4421" i="34"/>
  <c r="T4421" i="34"/>
  <c r="U4421" i="34"/>
  <c r="V4421" i="34"/>
  <c r="W4421" i="34"/>
  <c r="Y4421" i="34"/>
  <c r="AB4421" i="34"/>
  <c r="AC4421" i="34"/>
  <c r="AD4421" i="34"/>
  <c r="P4422" i="34"/>
  <c r="T4422" i="34"/>
  <c r="U4422" i="34"/>
  <c r="V4422" i="34"/>
  <c r="W4422" i="34"/>
  <c r="Y4422" i="34"/>
  <c r="AB4422" i="34"/>
  <c r="AC4422" i="34"/>
  <c r="AD4422" i="34"/>
  <c r="P4423" i="34"/>
  <c r="T4423" i="34"/>
  <c r="U4423" i="34"/>
  <c r="V4423" i="34"/>
  <c r="W4423" i="34"/>
  <c r="Y4423" i="34"/>
  <c r="AB4423" i="34"/>
  <c r="AC4423" i="34"/>
  <c r="AD4423" i="34"/>
  <c r="P4426" i="34"/>
  <c r="T4426" i="34"/>
  <c r="U4426" i="34"/>
  <c r="V4426" i="34"/>
  <c r="W4426" i="34"/>
  <c r="Y4426" i="34"/>
  <c r="AB4426" i="34"/>
  <c r="AC4426" i="34"/>
  <c r="AD4426" i="34"/>
  <c r="P4427" i="34"/>
  <c r="T4427" i="34"/>
  <c r="U4427" i="34"/>
  <c r="V4427" i="34"/>
  <c r="W4427" i="34"/>
  <c r="Y4427" i="34"/>
  <c r="AB4427" i="34"/>
  <c r="AC4427" i="34"/>
  <c r="AD4427" i="34"/>
  <c r="P4428" i="34"/>
  <c r="T4428" i="34"/>
  <c r="U4428" i="34"/>
  <c r="V4428" i="34"/>
  <c r="W4428" i="34"/>
  <c r="Y4428" i="34"/>
  <c r="AB4428" i="34"/>
  <c r="AC4428" i="34"/>
  <c r="AD4428" i="34"/>
  <c r="P4429" i="34"/>
  <c r="T4429" i="34"/>
  <c r="U4429" i="34"/>
  <c r="V4429" i="34"/>
  <c r="W4429" i="34"/>
  <c r="Y4429" i="34"/>
  <c r="AB4429" i="34"/>
  <c r="AC4429" i="34"/>
  <c r="AD4429" i="34"/>
  <c r="P4430" i="34"/>
  <c r="T4430" i="34"/>
  <c r="U4430" i="34"/>
  <c r="V4430" i="34"/>
  <c r="W4430" i="34"/>
  <c r="Y4430" i="34"/>
  <c r="AB4430" i="34"/>
  <c r="AC4430" i="34"/>
  <c r="AD4430" i="34"/>
  <c r="P4431" i="34"/>
  <c r="T4431" i="34"/>
  <c r="U4431" i="34"/>
  <c r="V4431" i="34"/>
  <c r="W4431" i="34"/>
  <c r="Y4431" i="34"/>
  <c r="AB4431" i="34"/>
  <c r="AC4431" i="34"/>
  <c r="AD4431" i="34"/>
  <c r="P4434" i="34"/>
  <c r="T4434" i="34"/>
  <c r="U4434" i="34"/>
  <c r="V4434" i="34"/>
  <c r="W4434" i="34"/>
  <c r="Y4434" i="34"/>
  <c r="AB4434" i="34"/>
  <c r="AC4434" i="34"/>
  <c r="AD4434" i="34"/>
  <c r="P4435" i="34"/>
  <c r="T4435" i="34"/>
  <c r="U4435" i="34"/>
  <c r="V4435" i="34"/>
  <c r="W4435" i="34"/>
  <c r="Y4435" i="34"/>
  <c r="AB4435" i="34"/>
  <c r="AC4435" i="34"/>
  <c r="AD4435" i="34"/>
  <c r="P4436" i="34"/>
  <c r="T4436" i="34"/>
  <c r="U4436" i="34"/>
  <c r="V4436" i="34"/>
  <c r="W4436" i="34"/>
  <c r="Y4436" i="34"/>
  <c r="AB4436" i="34"/>
  <c r="AC4436" i="34"/>
  <c r="AD4436" i="34"/>
  <c r="P4437" i="34"/>
  <c r="T4437" i="34"/>
  <c r="U4437" i="34"/>
  <c r="V4437" i="34"/>
  <c r="W4437" i="34"/>
  <c r="Y4437" i="34"/>
  <c r="AB4437" i="34"/>
  <c r="AC4437" i="34"/>
  <c r="AD4437" i="34"/>
  <c r="P4438" i="34"/>
  <c r="T4438" i="34"/>
  <c r="U4438" i="34"/>
  <c r="V4438" i="34"/>
  <c r="W4438" i="34"/>
  <c r="Y4438" i="34"/>
  <c r="AB4438" i="34"/>
  <c r="AC4438" i="34"/>
  <c r="AD4438" i="34"/>
  <c r="P4440" i="34"/>
  <c r="W4440" i="34"/>
  <c r="Y4440" i="34"/>
  <c r="AB4440" i="34"/>
  <c r="AC4440" i="34"/>
  <c r="AD4440" i="34"/>
  <c r="P4441" i="34"/>
  <c r="W4441" i="34"/>
  <c r="Y4441" i="34"/>
  <c r="AB4441" i="34"/>
  <c r="AC4441" i="34"/>
  <c r="AD4441" i="34"/>
  <c r="P4443" i="34"/>
  <c r="T4443" i="34"/>
  <c r="U4443" i="34"/>
  <c r="V4443" i="34"/>
  <c r="W4443" i="34"/>
  <c r="Y4443" i="34"/>
  <c r="AB4443" i="34"/>
  <c r="AC4443" i="34"/>
  <c r="AD4443" i="34"/>
  <c r="P4444" i="34"/>
  <c r="T4444" i="34"/>
  <c r="U4444" i="34"/>
  <c r="V4444" i="34"/>
  <c r="W4444" i="34"/>
  <c r="Y4444" i="34"/>
  <c r="AB4444" i="34"/>
  <c r="AC4444" i="34"/>
  <c r="AD4444" i="34"/>
  <c r="P4445" i="34"/>
  <c r="T4445" i="34"/>
  <c r="U4445" i="34"/>
  <c r="V4445" i="34"/>
  <c r="W4445" i="34"/>
  <c r="Y4445" i="34"/>
  <c r="AB4445" i="34"/>
  <c r="AC4445" i="34"/>
  <c r="AD4445" i="34"/>
  <c r="P4446" i="34"/>
  <c r="T4446" i="34"/>
  <c r="U4446" i="34"/>
  <c r="V4446" i="34"/>
  <c r="W4446" i="34"/>
  <c r="Y4446" i="34"/>
  <c r="AB4446" i="34"/>
  <c r="AC4446" i="34"/>
  <c r="AD4446" i="34"/>
  <c r="P4447" i="34"/>
  <c r="T4447" i="34"/>
  <c r="U4447" i="34"/>
  <c r="V4447" i="34"/>
  <c r="W4447" i="34"/>
  <c r="Y4447" i="34"/>
  <c r="AB4447" i="34"/>
  <c r="AC4447" i="34"/>
  <c r="AD4447" i="34"/>
  <c r="P4448" i="34"/>
  <c r="T4448" i="34"/>
  <c r="U4448" i="34"/>
  <c r="V4448" i="34"/>
  <c r="W4448" i="34"/>
  <c r="Y4448" i="34"/>
  <c r="AB4448" i="34"/>
  <c r="AC4448" i="34"/>
  <c r="AD4448" i="34"/>
  <c r="P4450" i="34"/>
  <c r="T4450" i="34"/>
  <c r="U4450" i="34"/>
  <c r="V4450" i="34"/>
  <c r="W4450" i="34"/>
  <c r="Y4450" i="34"/>
  <c r="AB4450" i="34"/>
  <c r="AC4450" i="34"/>
  <c r="AD4450" i="34"/>
  <c r="P4453" i="34"/>
  <c r="W4453" i="34"/>
  <c r="Y4453" i="34"/>
  <c r="AB4453" i="34"/>
  <c r="AC4453" i="34"/>
  <c r="AD4453" i="34"/>
  <c r="P4454" i="34"/>
  <c r="W4454" i="34"/>
  <c r="Y4454" i="34"/>
  <c r="AB4454" i="34"/>
  <c r="AC4454" i="34"/>
  <c r="AD4454" i="34"/>
  <c r="P4455" i="34"/>
  <c r="W4455" i="34"/>
  <c r="Y4455" i="34"/>
  <c r="AB4455" i="34"/>
  <c r="AC4455" i="34"/>
  <c r="AD4455" i="34"/>
  <c r="P4456" i="34"/>
  <c r="W4456" i="34"/>
  <c r="Y4456" i="34"/>
  <c r="AB4456" i="34"/>
  <c r="AC4456" i="34"/>
  <c r="AD4456" i="34"/>
  <c r="P4457" i="34"/>
  <c r="W4457" i="34"/>
  <c r="Y4457" i="34"/>
  <c r="AB4457" i="34"/>
  <c r="AC4457" i="34"/>
  <c r="AD4457" i="34"/>
  <c r="P4458" i="34"/>
  <c r="W4458" i="34"/>
  <c r="Y4458" i="34"/>
  <c r="AB4458" i="34"/>
  <c r="AC4458" i="34"/>
  <c r="AD4458" i="34"/>
  <c r="P4459" i="34"/>
  <c r="W4459" i="34"/>
  <c r="Y4459" i="34"/>
  <c r="AB4459" i="34"/>
  <c r="AC4459" i="34"/>
  <c r="AD4459" i="34"/>
  <c r="P4461" i="34"/>
  <c r="W4461" i="34"/>
  <c r="Y4461" i="34"/>
  <c r="AB4461" i="34"/>
  <c r="AC4461" i="34"/>
  <c r="AD4461" i="34"/>
  <c r="P4462" i="34"/>
  <c r="W4462" i="34"/>
  <c r="Y4462" i="34"/>
  <c r="AB4462" i="34"/>
  <c r="AC4462" i="34"/>
  <c r="AD4462" i="34"/>
  <c r="P4463" i="34"/>
  <c r="W4463" i="34"/>
  <c r="Y4463" i="34"/>
  <c r="AB4463" i="34"/>
  <c r="AC4463" i="34"/>
  <c r="AD4463" i="34"/>
  <c r="P4464" i="34"/>
  <c r="W4464" i="34"/>
  <c r="Y4464" i="34"/>
  <c r="AB4464" i="34"/>
  <c r="AC4464" i="34"/>
  <c r="AD4464" i="34"/>
  <c r="P4465" i="34"/>
  <c r="W4465" i="34"/>
  <c r="Y4465" i="34"/>
  <c r="AB4465" i="34"/>
  <c r="AC4465" i="34"/>
  <c r="AD4465" i="34"/>
  <c r="P4466" i="34"/>
  <c r="W4466" i="34"/>
  <c r="Y4466" i="34"/>
  <c r="AB4466" i="34"/>
  <c r="AC4466" i="34"/>
  <c r="AD4466" i="34"/>
  <c r="P4467" i="34"/>
  <c r="W4467" i="34"/>
  <c r="Y4467" i="34"/>
  <c r="AB4467" i="34"/>
  <c r="AC4467" i="34"/>
  <c r="AD4467" i="34"/>
  <c r="P4468" i="34"/>
  <c r="W4468" i="34"/>
  <c r="Y4468" i="34"/>
  <c r="AB4468" i="34"/>
  <c r="AC4468" i="34"/>
  <c r="AD4468" i="34"/>
  <c r="P4469" i="34"/>
  <c r="W4469" i="34"/>
  <c r="Y4469" i="34"/>
  <c r="AB4469" i="34"/>
  <c r="AC4469" i="34"/>
  <c r="AD4469" i="34"/>
  <c r="P4470" i="34"/>
  <c r="W4470" i="34"/>
  <c r="Y4470" i="34"/>
  <c r="AB4470" i="34"/>
  <c r="AC4470" i="34"/>
  <c r="AD4470" i="34"/>
  <c r="P4471" i="34"/>
  <c r="W4471" i="34"/>
  <c r="Y4471" i="34"/>
  <c r="AB4471" i="34"/>
  <c r="AC4471" i="34"/>
  <c r="AD4471" i="34"/>
  <c r="P4472" i="34"/>
  <c r="W4472" i="34"/>
  <c r="Y4472" i="34"/>
  <c r="AB4472" i="34"/>
  <c r="AC4472" i="34"/>
  <c r="AD4472" i="34"/>
  <c r="P4473" i="34"/>
  <c r="W4473" i="34"/>
  <c r="Y4473" i="34"/>
  <c r="AB4473" i="34"/>
  <c r="AC4473" i="34"/>
  <c r="AD4473" i="34"/>
  <c r="P4474" i="34"/>
  <c r="W4474" i="34"/>
  <c r="Y4474" i="34"/>
  <c r="AB4474" i="34"/>
  <c r="AC4474" i="34"/>
  <c r="AD4474" i="34"/>
  <c r="P4475" i="34"/>
  <c r="W4475" i="34"/>
  <c r="Y4475" i="34"/>
  <c r="AB4475" i="34"/>
  <c r="AC4475" i="34"/>
  <c r="AD4475" i="34"/>
  <c r="P4476" i="34"/>
  <c r="W4476" i="34"/>
  <c r="Y4476" i="34"/>
  <c r="AB4476" i="34"/>
  <c r="AC4476" i="34"/>
  <c r="AD4476" i="34"/>
  <c r="P4477" i="34"/>
  <c r="W4477" i="34"/>
  <c r="Y4477" i="34"/>
  <c r="AB4477" i="34"/>
  <c r="AC4477" i="34"/>
  <c r="AD4477" i="34"/>
  <c r="P4478" i="34"/>
  <c r="W4478" i="34"/>
  <c r="Y4478" i="34"/>
  <c r="AB4478" i="34"/>
  <c r="AC4478" i="34"/>
  <c r="AD4478" i="34"/>
  <c r="P4479" i="34"/>
  <c r="W4479" i="34"/>
  <c r="Y4479" i="34"/>
  <c r="AB4479" i="34"/>
  <c r="AC4479" i="34"/>
  <c r="AD4479" i="34"/>
  <c r="P4480" i="34"/>
  <c r="W4480" i="34"/>
  <c r="Y4480" i="34"/>
  <c r="AB4480" i="34"/>
  <c r="AC4480" i="34"/>
  <c r="AD4480" i="34"/>
  <c r="P4483" i="34"/>
  <c r="W4483" i="34"/>
  <c r="Y4483" i="34"/>
  <c r="AB4483" i="34"/>
  <c r="AC4483" i="34"/>
  <c r="AD4483" i="34"/>
  <c r="P4484" i="34"/>
  <c r="W4484" i="34"/>
  <c r="Y4484" i="34"/>
  <c r="AB4484" i="34"/>
  <c r="AC4484" i="34"/>
  <c r="AD4484" i="34"/>
  <c r="P4485" i="34"/>
  <c r="W4485" i="34"/>
  <c r="Y4485" i="34"/>
  <c r="AB4485" i="34"/>
  <c r="AC4485" i="34"/>
  <c r="AD4485" i="34"/>
  <c r="P4486" i="34"/>
  <c r="W4486" i="34"/>
  <c r="Y4486" i="34"/>
  <c r="AB4486" i="34"/>
  <c r="AC4486" i="34"/>
  <c r="AD4486" i="34"/>
  <c r="P4487" i="34"/>
  <c r="W4487" i="34"/>
  <c r="Y4487" i="34"/>
  <c r="AB4487" i="34"/>
  <c r="AC4487" i="34"/>
  <c r="AD4487" i="34"/>
  <c r="P4488" i="34"/>
  <c r="W4488" i="34"/>
  <c r="Y4488" i="34"/>
  <c r="AB4488" i="34"/>
  <c r="AC4488" i="34"/>
  <c r="AD4488" i="34"/>
  <c r="P4489" i="34"/>
  <c r="W4489" i="34"/>
  <c r="Y4489" i="34"/>
  <c r="AB4489" i="34"/>
  <c r="AC4489" i="34"/>
  <c r="AD4489" i="34"/>
  <c r="P4490" i="34"/>
  <c r="W4490" i="34"/>
  <c r="Y4490" i="34"/>
  <c r="AB4490" i="34"/>
  <c r="AC4490" i="34"/>
  <c r="AD4490" i="34"/>
  <c r="P4491" i="34"/>
  <c r="W4491" i="34"/>
  <c r="Y4491" i="34"/>
  <c r="AB4491" i="34"/>
  <c r="AC4491" i="34"/>
  <c r="AD4491" i="34"/>
  <c r="P4492" i="34"/>
  <c r="W4492" i="34"/>
  <c r="Y4492" i="34"/>
  <c r="AB4492" i="34"/>
  <c r="AC4492" i="34"/>
  <c r="AD4492" i="34"/>
  <c r="P4493" i="34"/>
  <c r="W4493" i="34"/>
  <c r="Y4493" i="34"/>
  <c r="AB4493" i="34"/>
  <c r="AC4493" i="34"/>
  <c r="AD4493" i="34"/>
  <c r="P4494" i="34"/>
  <c r="W4494" i="34"/>
  <c r="Y4494" i="34"/>
  <c r="AB4494" i="34"/>
  <c r="AC4494" i="34"/>
  <c r="AD4494" i="34"/>
  <c r="P4495" i="34"/>
  <c r="W4495" i="34"/>
  <c r="Y4495" i="34"/>
  <c r="AB4495" i="34"/>
  <c r="AC4495" i="34"/>
  <c r="AD4495" i="34"/>
  <c r="P4496" i="34"/>
  <c r="W4496" i="34"/>
  <c r="Y4496" i="34"/>
  <c r="AB4496" i="34"/>
  <c r="AC4496" i="34"/>
  <c r="AD4496" i="34"/>
  <c r="P4497" i="34"/>
  <c r="W4497" i="34"/>
  <c r="Y4497" i="34"/>
  <c r="AB4497" i="34"/>
  <c r="AC4497" i="34"/>
  <c r="AD4497" i="34"/>
  <c r="P4498" i="34"/>
  <c r="W4498" i="34"/>
  <c r="Y4498" i="34"/>
  <c r="AB4498" i="34"/>
  <c r="AC4498" i="34"/>
  <c r="AD4498" i="34"/>
  <c r="P4415" i="34"/>
  <c r="W4415" i="34"/>
  <c r="Y4415" i="34"/>
  <c r="AB4415" i="34"/>
  <c r="AC4415" i="34"/>
  <c r="AD4415" i="34"/>
  <c r="P4499" i="34"/>
  <c r="W4499" i="34"/>
  <c r="Y4499" i="34"/>
  <c r="AB4499" i="34"/>
  <c r="AC4499" i="34"/>
  <c r="AD4499" i="34"/>
  <c r="P4500" i="34"/>
  <c r="W4500" i="34"/>
  <c r="Y4500" i="34"/>
  <c r="AB4500" i="34"/>
  <c r="AC4500" i="34"/>
  <c r="AD4500" i="34"/>
  <c r="P4501" i="34"/>
  <c r="W4501" i="34"/>
  <c r="Y4501" i="34"/>
  <c r="AB4501" i="34"/>
  <c r="AC4501" i="34"/>
  <c r="AD4501" i="34"/>
  <c r="P4502" i="34"/>
  <c r="W4502" i="34"/>
  <c r="Y4502" i="34"/>
  <c r="AB4502" i="34"/>
  <c r="AC4502" i="34"/>
  <c r="AD4502" i="34"/>
  <c r="P4503" i="34"/>
  <c r="W4503" i="34"/>
  <c r="Y4503" i="34"/>
  <c r="AB4503" i="34"/>
  <c r="AC4503" i="34"/>
  <c r="AD4503" i="34"/>
  <c r="P4504" i="34"/>
  <c r="W4504" i="34"/>
  <c r="Y4504" i="34"/>
  <c r="AB4504" i="34"/>
  <c r="AC4504" i="34"/>
  <c r="AD4504" i="34"/>
  <c r="P4505" i="34"/>
  <c r="W4505" i="34"/>
  <c r="Y4505" i="34"/>
  <c r="AB4505" i="34"/>
  <c r="AC4505" i="34"/>
  <c r="AD4505" i="34"/>
  <c r="P4506" i="34"/>
  <c r="W4506" i="34"/>
  <c r="Y4506" i="34"/>
  <c r="AB4506" i="34"/>
  <c r="AC4506" i="34"/>
  <c r="AD4506" i="34"/>
  <c r="P4507" i="34"/>
  <c r="W4507" i="34"/>
  <c r="Y4507" i="34"/>
  <c r="AB4507" i="34"/>
  <c r="AC4507" i="34"/>
  <c r="AD4507" i="34"/>
  <c r="P4508" i="34"/>
  <c r="W4508" i="34"/>
  <c r="Y4508" i="34"/>
  <c r="AB4508" i="34"/>
  <c r="AC4508" i="34"/>
  <c r="AD4508" i="34"/>
  <c r="P4509" i="34"/>
  <c r="W4509" i="34"/>
  <c r="Y4509" i="34"/>
  <c r="AB4509" i="34"/>
  <c r="AC4509" i="34"/>
  <c r="AD4509" i="34"/>
  <c r="P4510" i="34"/>
  <c r="W4510" i="34"/>
  <c r="Y4510" i="34"/>
  <c r="AB4510" i="34"/>
  <c r="AC4510" i="34"/>
  <c r="AD4510" i="34"/>
  <c r="P4511" i="34"/>
  <c r="W4511" i="34"/>
  <c r="Y4511" i="34"/>
  <c r="AB4511" i="34"/>
  <c r="AC4511" i="34"/>
  <c r="AD4511" i="34"/>
  <c r="P4512" i="34"/>
  <c r="W4512" i="34"/>
  <c r="Y4512" i="34"/>
  <c r="AB4512" i="34"/>
  <c r="AC4512" i="34"/>
  <c r="AD4512" i="34"/>
  <c r="P4513" i="34"/>
  <c r="W4513" i="34"/>
  <c r="Y4513" i="34"/>
  <c r="AB4513" i="34"/>
  <c r="AC4513" i="34"/>
  <c r="AD4513" i="34"/>
  <c r="P4514" i="34"/>
  <c r="W4514" i="34"/>
  <c r="Y4514" i="34"/>
  <c r="AB4514" i="34"/>
  <c r="AC4514" i="34"/>
  <c r="AD4514" i="34"/>
  <c r="P4515" i="34"/>
  <c r="W4515" i="34"/>
  <c r="Y4515" i="34"/>
  <c r="AB4515" i="34"/>
  <c r="AC4515" i="34"/>
  <c r="AD4515" i="34"/>
  <c r="P4516" i="34"/>
  <c r="W4516" i="34"/>
  <c r="Y4516" i="34"/>
  <c r="AB4516" i="34"/>
  <c r="AC4516" i="34"/>
  <c r="AD4516" i="34"/>
  <c r="P4517" i="34"/>
  <c r="W4517" i="34"/>
  <c r="Y4517" i="34"/>
  <c r="AB4517" i="34"/>
  <c r="AC4517" i="34"/>
  <c r="AD4517" i="34"/>
  <c r="P4518" i="34"/>
  <c r="W4518" i="34"/>
  <c r="Y4518" i="34"/>
  <c r="AB4518" i="34"/>
  <c r="AC4518" i="34"/>
  <c r="AD4518" i="34"/>
  <c r="P4519" i="34"/>
  <c r="W4519" i="34"/>
  <c r="Y4519" i="34"/>
  <c r="AB4519" i="34"/>
  <c r="AC4519" i="34"/>
  <c r="AD4519" i="34"/>
  <c r="P4520" i="34"/>
  <c r="W4520" i="34"/>
  <c r="Y4520" i="34"/>
  <c r="AB4520" i="34"/>
  <c r="AC4520" i="34"/>
  <c r="AD4520" i="34"/>
  <c r="P4521" i="34"/>
  <c r="W4521" i="34"/>
  <c r="Y4521" i="34"/>
  <c r="AB4521" i="34"/>
  <c r="AC4521" i="34"/>
  <c r="AD4521" i="34"/>
  <c r="P4522" i="34"/>
  <c r="W4522" i="34"/>
  <c r="Y4522" i="34"/>
  <c r="AB4522" i="34"/>
  <c r="AC4522" i="34"/>
  <c r="AD4522" i="34"/>
  <c r="P4523" i="34"/>
  <c r="W4523" i="34"/>
  <c r="Y4523" i="34"/>
  <c r="AB4523" i="34"/>
  <c r="AC4523" i="34"/>
  <c r="AD4523" i="34"/>
  <c r="P4524" i="34"/>
  <c r="W4524" i="34"/>
  <c r="Y4524" i="34"/>
  <c r="AB4524" i="34"/>
  <c r="AC4524" i="34"/>
  <c r="AD4524" i="34"/>
  <c r="P4526" i="34"/>
  <c r="W4526" i="34"/>
  <c r="Y4526" i="34"/>
  <c r="AB4526" i="34"/>
  <c r="AC4526" i="34"/>
  <c r="AD4526" i="34"/>
  <c r="P4527" i="34"/>
  <c r="W4527" i="34"/>
  <c r="Y4527" i="34"/>
  <c r="AB4527" i="34"/>
  <c r="AC4527" i="34"/>
  <c r="AD4527" i="34"/>
  <c r="P4528" i="34"/>
  <c r="W4528" i="34"/>
  <c r="Y4528" i="34"/>
  <c r="AB4528" i="34"/>
  <c r="AC4528" i="34"/>
  <c r="AD4528" i="34"/>
  <c r="P4530" i="34"/>
  <c r="W4530" i="34"/>
  <c r="Y4530" i="34"/>
  <c r="AB4530" i="34"/>
  <c r="AC4530" i="34"/>
  <c r="AD4530" i="34"/>
  <c r="P4531" i="34"/>
  <c r="W4531" i="34"/>
  <c r="Y4531" i="34"/>
  <c r="AB4531" i="34"/>
  <c r="AC4531" i="34"/>
  <c r="AD4531" i="34"/>
  <c r="P4535" i="34"/>
  <c r="W4535" i="34"/>
  <c r="Y4535" i="34"/>
  <c r="AB4535" i="34"/>
  <c r="AC4535" i="34"/>
  <c r="AD4535" i="34"/>
  <c r="P4540" i="34"/>
  <c r="W4540" i="34"/>
  <c r="Y4540" i="34"/>
  <c r="AB4540" i="34"/>
  <c r="AC4540" i="34"/>
  <c r="AD4540" i="34"/>
  <c r="P4541" i="34"/>
  <c r="W4541" i="34"/>
  <c r="Y4541" i="34"/>
  <c r="AB4541" i="34"/>
  <c r="AC4541" i="34"/>
  <c r="AD4541" i="34"/>
  <c r="P4542" i="34"/>
  <c r="W4542" i="34"/>
  <c r="Y4542" i="34"/>
  <c r="AB4542" i="34"/>
  <c r="AC4542" i="34"/>
  <c r="AD4542" i="34"/>
  <c r="P4543" i="34"/>
  <c r="W4543" i="34"/>
  <c r="Y4543" i="34"/>
  <c r="AB4543" i="34"/>
  <c r="AC4543" i="34"/>
  <c r="AD4543" i="34"/>
  <c r="P4548" i="34"/>
  <c r="W4548" i="34"/>
  <c r="Y4548" i="34"/>
  <c r="AB4548" i="34"/>
  <c r="AC4548" i="34"/>
  <c r="AD4548" i="34"/>
  <c r="P4549" i="34"/>
  <c r="W4549" i="34"/>
  <c r="Y4549" i="34"/>
  <c r="AB4549" i="34"/>
  <c r="AC4549" i="34"/>
  <c r="AD4549" i="34"/>
  <c r="P4550" i="34"/>
  <c r="W4550" i="34"/>
  <c r="Y4550" i="34"/>
  <c r="AB4550" i="34"/>
  <c r="AC4550" i="34"/>
  <c r="AD4550" i="34"/>
  <c r="P4551" i="34"/>
  <c r="W4551" i="34"/>
  <c r="Y4551" i="34"/>
  <c r="AB4551" i="34"/>
  <c r="AC4551" i="34"/>
  <c r="AD4551" i="34"/>
  <c r="P4552" i="34"/>
  <c r="W4552" i="34"/>
  <c r="Y4552" i="34"/>
  <c r="AB4552" i="34"/>
  <c r="AC4552" i="34"/>
  <c r="AD4552" i="34"/>
  <c r="P4553" i="34"/>
  <c r="W4553" i="34"/>
  <c r="Y4553" i="34"/>
  <c r="AB4553" i="34"/>
  <c r="AC4553" i="34"/>
  <c r="AD4553" i="34"/>
  <c r="P4554" i="34"/>
  <c r="W4554" i="34"/>
  <c r="Y4554" i="34"/>
  <c r="AB4554" i="34"/>
  <c r="AC4554" i="34"/>
  <c r="AD4554" i="34"/>
  <c r="P4555" i="34"/>
  <c r="W4555" i="34"/>
  <c r="Y4555" i="34"/>
  <c r="AB4555" i="34"/>
  <c r="AC4555" i="34"/>
  <c r="AD4555" i="34"/>
  <c r="P4556" i="34"/>
  <c r="W4556" i="34"/>
  <c r="Y4556" i="34"/>
  <c r="AB4556" i="34"/>
  <c r="AC4556" i="34"/>
  <c r="AD4556" i="34"/>
  <c r="P4557" i="34"/>
  <c r="W4557" i="34"/>
  <c r="Y4557" i="34"/>
  <c r="AB4557" i="34"/>
  <c r="AC4557" i="34"/>
  <c r="AD4557" i="34"/>
  <c r="P4558" i="34"/>
  <c r="W4558" i="34"/>
  <c r="Y4558" i="34"/>
  <c r="AB4558" i="34"/>
  <c r="AC4558" i="34"/>
  <c r="AD4558" i="34"/>
  <c r="P4559" i="34"/>
  <c r="W4559" i="34"/>
  <c r="Y4559" i="34"/>
  <c r="AB4559" i="34"/>
  <c r="AC4559" i="34"/>
  <c r="AD4559" i="34"/>
  <c r="P4560" i="34"/>
  <c r="W4560" i="34"/>
  <c r="Y4560" i="34"/>
  <c r="AB4560" i="34"/>
  <c r="AC4560" i="34"/>
  <c r="AD4560" i="34"/>
  <c r="P4561" i="34"/>
  <c r="W4561" i="34"/>
  <c r="Y4561" i="34"/>
  <c r="AB4561" i="34"/>
  <c r="AC4561" i="34"/>
  <c r="AD4561" i="34"/>
  <c r="P4562" i="34"/>
  <c r="W4562" i="34"/>
  <c r="Y4562" i="34"/>
  <c r="AB4562" i="34"/>
  <c r="AC4562" i="34"/>
  <c r="AD4562" i="34"/>
  <c r="P4563" i="34"/>
  <c r="W4563" i="34"/>
  <c r="Y4563" i="34"/>
  <c r="AB4563" i="34"/>
  <c r="AC4563" i="34"/>
  <c r="AD4563" i="34"/>
  <c r="P4564" i="34"/>
  <c r="W4564" i="34"/>
  <c r="Y4564" i="34"/>
  <c r="AB4564" i="34"/>
  <c r="AC4564" i="34"/>
  <c r="AD4564" i="34"/>
  <c r="P4565" i="34"/>
  <c r="W4565" i="34"/>
  <c r="Y4565" i="34"/>
  <c r="AB4565" i="34"/>
  <c r="AC4565" i="34"/>
  <c r="AD4565" i="34"/>
  <c r="P4566" i="34"/>
  <c r="W4566" i="34"/>
  <c r="Y4566" i="34"/>
  <c r="AB4566" i="34"/>
  <c r="AC4566" i="34"/>
  <c r="AD4566" i="34"/>
  <c r="P4567" i="34"/>
  <c r="W4567" i="34"/>
  <c r="Y4567" i="34"/>
  <c r="AB4567" i="34"/>
  <c r="AC4567" i="34"/>
  <c r="AD4567" i="34"/>
  <c r="P4568" i="34"/>
  <c r="W4568" i="34"/>
  <c r="Y4568" i="34"/>
  <c r="AB4568" i="34"/>
  <c r="AC4568" i="34"/>
  <c r="AD4568" i="34"/>
  <c r="P4569" i="34"/>
  <c r="W4569" i="34"/>
  <c r="Y4569" i="34"/>
  <c r="AB4569" i="34"/>
  <c r="AC4569" i="34"/>
  <c r="AD4569" i="34"/>
  <c r="P4570" i="34"/>
  <c r="W4570" i="34"/>
  <c r="Y4570" i="34"/>
  <c r="AB4570" i="34"/>
  <c r="AC4570" i="34"/>
  <c r="AD4570" i="34"/>
  <c r="P4572" i="34"/>
  <c r="W4572" i="34"/>
  <c r="Y4572" i="34"/>
  <c r="AB4572" i="34"/>
  <c r="AC4572" i="34"/>
  <c r="AD4572" i="34"/>
  <c r="P4573" i="34"/>
  <c r="W4573" i="34"/>
  <c r="Y4573" i="34"/>
  <c r="AB4573" i="34"/>
  <c r="AC4573" i="34"/>
  <c r="AD4573" i="34"/>
  <c r="P4575" i="34"/>
  <c r="W4575" i="34"/>
  <c r="Y4575" i="34"/>
  <c r="AB4575" i="34"/>
  <c r="AC4575" i="34"/>
  <c r="AD4575" i="34"/>
  <c r="P4576" i="34"/>
  <c r="W4576" i="34"/>
  <c r="Y4576" i="34"/>
  <c r="AB4576" i="34"/>
  <c r="AC4576" i="34"/>
  <c r="AD4576" i="34"/>
  <c r="P4577" i="34"/>
  <c r="W4577" i="34"/>
  <c r="Y4577" i="34"/>
  <c r="AB4577" i="34"/>
  <c r="AC4577" i="34"/>
  <c r="AD4577" i="34"/>
  <c r="P4578" i="34"/>
  <c r="W4578" i="34"/>
  <c r="Y4578" i="34"/>
  <c r="AB4578" i="34"/>
  <c r="AC4578" i="34"/>
  <c r="AD4578" i="34"/>
  <c r="P4579" i="34"/>
  <c r="W4579" i="34"/>
  <c r="Y4579" i="34"/>
  <c r="AB4579" i="34"/>
  <c r="AC4579" i="34"/>
  <c r="AD4579" i="34"/>
  <c r="P4580" i="34"/>
  <c r="W4580" i="34"/>
  <c r="Y4580" i="34"/>
  <c r="AB4580" i="34"/>
  <c r="AC4580" i="34"/>
  <c r="AD4580" i="34"/>
  <c r="P4581" i="34"/>
  <c r="W4581" i="34"/>
  <c r="Y4581" i="34"/>
  <c r="AB4581" i="34"/>
  <c r="AC4581" i="34"/>
  <c r="AD4581" i="34"/>
  <c r="P4582" i="34"/>
  <c r="W4582" i="34"/>
  <c r="Y4582" i="34"/>
  <c r="AB4582" i="34"/>
  <c r="AC4582" i="34"/>
  <c r="AD4582" i="34"/>
  <c r="P4583" i="34"/>
  <c r="W4583" i="34"/>
  <c r="Y4583" i="34"/>
  <c r="AB4583" i="34"/>
  <c r="AC4583" i="34"/>
  <c r="AD4583" i="34"/>
  <c r="P4584" i="34"/>
  <c r="W4584" i="34"/>
  <c r="Y4584" i="34"/>
  <c r="AB4584" i="34"/>
  <c r="AC4584" i="34"/>
  <c r="AD4584" i="34"/>
  <c r="P4585" i="34"/>
  <c r="W4585" i="34"/>
  <c r="Y4585" i="34"/>
  <c r="AB4585" i="34"/>
  <c r="AC4585" i="34"/>
  <c r="AD4585" i="34"/>
  <c r="P4586" i="34"/>
  <c r="W4586" i="34"/>
  <c r="Y4586" i="34"/>
  <c r="AB4586" i="34"/>
  <c r="AC4586" i="34"/>
  <c r="AD4586" i="34"/>
  <c r="P4587" i="34"/>
  <c r="W4587" i="34"/>
  <c r="Y4587" i="34"/>
  <c r="AB4587" i="34"/>
  <c r="AC4587" i="34"/>
  <c r="AD4587" i="34"/>
  <c r="P4588" i="34"/>
  <c r="W4588" i="34"/>
  <c r="Y4588" i="34"/>
  <c r="AB4588" i="34"/>
  <c r="AC4588" i="34"/>
  <c r="AD4588" i="34"/>
  <c r="P4589" i="34"/>
  <c r="W4589" i="34"/>
  <c r="Y4589" i="34"/>
  <c r="AB4589" i="34"/>
  <c r="AC4589" i="34"/>
  <c r="AD4589" i="34"/>
  <c r="P4590" i="34"/>
  <c r="W4590" i="34"/>
  <c r="Y4590" i="34"/>
  <c r="AB4590" i="34"/>
  <c r="AC4590" i="34"/>
  <c r="AD4590" i="34"/>
  <c r="P4591" i="34"/>
  <c r="W4591" i="34"/>
  <c r="Y4591" i="34"/>
  <c r="AB4591" i="34"/>
  <c r="AC4591" i="34"/>
  <c r="AD4591" i="34"/>
  <c r="P4592" i="34"/>
  <c r="W4592" i="34"/>
  <c r="Y4592" i="34"/>
  <c r="AB4592" i="34"/>
  <c r="AC4592" i="34"/>
  <c r="AD4592" i="34"/>
  <c r="P4593" i="34"/>
  <c r="W4593" i="34"/>
  <c r="Y4593" i="34"/>
  <c r="AB4593" i="34"/>
  <c r="AC4593" i="34"/>
  <c r="AD4593" i="34"/>
  <c r="P4594" i="34"/>
  <c r="W4594" i="34"/>
  <c r="Y4594" i="34"/>
  <c r="AB4594" i="34"/>
  <c r="AC4594" i="34"/>
  <c r="AD4594" i="34"/>
  <c r="P4595" i="34"/>
  <c r="W4595" i="34"/>
  <c r="Y4595" i="34"/>
  <c r="AB4595" i="34"/>
  <c r="AC4595" i="34"/>
  <c r="AD4595" i="34"/>
  <c r="P4596" i="34"/>
  <c r="W4596" i="34"/>
  <c r="Y4596" i="34"/>
  <c r="AB4596" i="34"/>
  <c r="AC4596" i="34"/>
  <c r="AD4596" i="34"/>
  <c r="P4597" i="34"/>
  <c r="W4597" i="34"/>
  <c r="Y4597" i="34"/>
  <c r="AB4597" i="34"/>
  <c r="AC4597" i="34"/>
  <c r="AD4597" i="34"/>
  <c r="P4598" i="34"/>
  <c r="W4598" i="34"/>
  <c r="Y4598" i="34"/>
  <c r="AB4598" i="34"/>
  <c r="AC4598" i="34"/>
  <c r="AD4598" i="34"/>
  <c r="P4600" i="34"/>
  <c r="W4600" i="34"/>
  <c r="Y4600" i="34"/>
  <c r="AB4600" i="34"/>
  <c r="AC4600" i="34"/>
  <c r="AD4600" i="34"/>
  <c r="P4601" i="34"/>
  <c r="W4601" i="34"/>
  <c r="Y4601" i="34"/>
  <c r="AB4601" i="34"/>
  <c r="AC4601" i="34"/>
  <c r="AD4601" i="34"/>
  <c r="P4602" i="34"/>
  <c r="W4602" i="34"/>
  <c r="Y4602" i="34"/>
  <c r="AB4602" i="34"/>
  <c r="AC4602" i="34"/>
  <c r="AD4602" i="34"/>
  <c r="P4603" i="34"/>
  <c r="W4603" i="34"/>
  <c r="Y4603" i="34"/>
  <c r="AB4603" i="34"/>
  <c r="AC4603" i="34"/>
  <c r="AD4603" i="34"/>
  <c r="P4604" i="34"/>
  <c r="W4604" i="34"/>
  <c r="Y4604" i="34"/>
  <c r="AB4604" i="34"/>
  <c r="AC4604" i="34"/>
  <c r="AD4604" i="34"/>
  <c r="P4605" i="34"/>
  <c r="W4605" i="34"/>
  <c r="Y4605" i="34"/>
  <c r="AB4605" i="34"/>
  <c r="AC4605" i="34"/>
  <c r="AD4605" i="34"/>
  <c r="E1073" i="34"/>
  <c r="B1073" i="34"/>
  <c r="E1089" i="34"/>
  <c r="M1088" i="34"/>
  <c r="E1088" i="34"/>
  <c r="B1088" i="34"/>
  <c r="E1087" i="34"/>
  <c r="B1087" i="34"/>
  <c r="M1086" i="34"/>
  <c r="E1086" i="34"/>
  <c r="B1086" i="34"/>
  <c r="E1085" i="34"/>
  <c r="B1085" i="34"/>
  <c r="M1084" i="34"/>
  <c r="E1084" i="34"/>
  <c r="B1084" i="34"/>
  <c r="E1083" i="34"/>
  <c r="B1083" i="34"/>
  <c r="M1082" i="34"/>
  <c r="E1082" i="34"/>
  <c r="B1082" i="34"/>
  <c r="E1081" i="34"/>
  <c r="B1081" i="34"/>
  <c r="M1080" i="34"/>
  <c r="E1080" i="34"/>
  <c r="B1080" i="34"/>
  <c r="E1079" i="34"/>
  <c r="B1079" i="34"/>
  <c r="M1078" i="34"/>
  <c r="E1078" i="34"/>
  <c r="B1078" i="34"/>
  <c r="E2193" i="34"/>
  <c r="E2192" i="34"/>
  <c r="S4533" i="34" l="1"/>
  <c r="A4538" i="34"/>
  <c r="S4606" i="34"/>
  <c r="S4634" i="34"/>
  <c r="Q4634" i="34"/>
  <c r="S4611" i="34"/>
  <c r="Q4611" i="34"/>
  <c r="R4634" i="34"/>
  <c r="R4611" i="34"/>
  <c r="A2195" i="34"/>
  <c r="A2194" i="34"/>
  <c r="R2194" i="34"/>
  <c r="Q2194" i="34"/>
  <c r="R2195" i="34"/>
  <c r="Q2195" i="34"/>
  <c r="R4606" i="34"/>
  <c r="A4545" i="34"/>
  <c r="T4545" i="34"/>
  <c r="A4546" i="34"/>
  <c r="R4545" i="34"/>
  <c r="V4545" i="34"/>
  <c r="A4544" i="34"/>
  <c r="R4544" i="34"/>
  <c r="T4544" i="34"/>
  <c r="V4544" i="34"/>
  <c r="Q4545" i="34"/>
  <c r="S4545" i="34"/>
  <c r="R4546" i="34"/>
  <c r="T4546" i="34"/>
  <c r="V4546" i="34"/>
  <c r="Q4544" i="34"/>
  <c r="S4544" i="34"/>
  <c r="Q4546" i="34"/>
  <c r="S4546" i="34"/>
  <c r="Q1078" i="34"/>
  <c r="S1078" i="34"/>
  <c r="R1078" i="34"/>
  <c r="R1081" i="34"/>
  <c r="Q1081" i="34"/>
  <c r="S1081" i="34"/>
  <c r="Q1082" i="34"/>
  <c r="S1082" i="34"/>
  <c r="R1082" i="34"/>
  <c r="R1085" i="34"/>
  <c r="Q1085" i="34"/>
  <c r="S1085" i="34"/>
  <c r="Q1086" i="34"/>
  <c r="S1086" i="34"/>
  <c r="R1086" i="34"/>
  <c r="R1089" i="34"/>
  <c r="Q1089" i="34"/>
  <c r="S1089" i="34"/>
  <c r="R1073" i="34"/>
  <c r="Q1073" i="34"/>
  <c r="S1073" i="34"/>
  <c r="R1079" i="34"/>
  <c r="Q1079" i="34"/>
  <c r="S1079" i="34"/>
  <c r="Q1080" i="34"/>
  <c r="S1080" i="34"/>
  <c r="R1080" i="34"/>
  <c r="R1083" i="34"/>
  <c r="Q1083" i="34"/>
  <c r="S1083" i="34"/>
  <c r="Q1084" i="34"/>
  <c r="S1084" i="34"/>
  <c r="R1084" i="34"/>
  <c r="R1087" i="34"/>
  <c r="Q1087" i="34"/>
  <c r="S1087" i="34"/>
  <c r="Q1088" i="34"/>
  <c r="S1088" i="34"/>
  <c r="R1088" i="34"/>
  <c r="V4532" i="34"/>
  <c r="S4532" i="34"/>
  <c r="A4537" i="34"/>
  <c r="T4537" i="34"/>
  <c r="R4537" i="34"/>
  <c r="V4537" i="34"/>
  <c r="R4538" i="34"/>
  <c r="A4536" i="34"/>
  <c r="R4536" i="34"/>
  <c r="T4536" i="34"/>
  <c r="V4536" i="34"/>
  <c r="Q4537" i="34"/>
  <c r="S4537" i="34"/>
  <c r="T4538" i="34"/>
  <c r="V4538" i="34"/>
  <c r="Q4536" i="34"/>
  <c r="S4536" i="34"/>
  <c r="Q4538" i="34"/>
  <c r="S4538" i="34"/>
  <c r="T4532" i="34"/>
  <c r="R4532" i="34"/>
  <c r="V4533" i="34"/>
  <c r="T4533" i="34"/>
  <c r="R4533" i="34"/>
  <c r="A1073" i="34"/>
  <c r="A1080" i="34"/>
  <c r="A1081" i="34"/>
  <c r="A1084" i="34"/>
  <c r="A1085" i="34"/>
  <c r="A1088" i="34"/>
  <c r="A1089" i="34"/>
  <c r="A1082" i="34"/>
  <c r="A1083" i="34"/>
  <c r="A1086" i="34"/>
  <c r="A1087" i="34"/>
  <c r="A1078" i="34"/>
  <c r="A1079" i="34"/>
  <c r="E1100" i="34" l="1"/>
  <c r="E1101" i="34"/>
  <c r="E1102" i="34"/>
  <c r="E1103" i="34"/>
  <c r="E1104" i="34"/>
  <c r="E1105" i="34"/>
  <c r="E1106" i="34"/>
  <c r="E1107" i="34"/>
  <c r="E1108" i="34"/>
  <c r="E1109" i="34"/>
  <c r="E1110" i="34"/>
  <c r="E1111" i="34"/>
  <c r="E1112" i="34"/>
  <c r="E1113" i="34"/>
  <c r="E1115" i="34"/>
  <c r="E1114" i="34"/>
  <c r="E1116" i="34"/>
  <c r="E1117" i="34"/>
  <c r="E1118" i="34"/>
  <c r="E1119" i="34"/>
  <c r="E1120" i="34"/>
  <c r="E1121" i="34"/>
  <c r="E1122" i="34"/>
  <c r="E1123" i="34"/>
  <c r="E1124" i="34"/>
  <c r="E1125" i="34"/>
  <c r="E1126" i="34"/>
  <c r="E1127" i="34"/>
  <c r="E1128" i="34"/>
  <c r="E1129" i="34"/>
  <c r="E1130" i="34"/>
  <c r="E1131" i="34"/>
  <c r="E1546" i="34"/>
  <c r="E1547" i="34"/>
  <c r="E1548" i="34"/>
  <c r="E1549" i="34"/>
  <c r="E1550" i="34"/>
  <c r="E1551" i="34"/>
  <c r="E1552" i="34"/>
  <c r="E1553" i="34"/>
  <c r="E1554" i="34"/>
  <c r="E1555" i="34"/>
  <c r="E1556" i="34"/>
  <c r="E1557" i="34"/>
  <c r="E1558" i="34"/>
  <c r="E1559" i="34"/>
  <c r="E1560" i="34"/>
  <c r="E1561" i="34"/>
  <c r="E1562" i="34"/>
  <c r="E1563" i="34"/>
  <c r="E1564" i="34"/>
  <c r="E1565" i="34"/>
  <c r="E1566" i="34"/>
  <c r="E1567" i="34"/>
  <c r="E1568" i="34"/>
  <c r="E1569" i="34"/>
  <c r="E1570" i="34"/>
  <c r="E1571" i="34"/>
  <c r="E1572" i="34"/>
  <c r="E1573" i="34"/>
  <c r="E1574" i="34"/>
  <c r="E1575" i="34"/>
  <c r="E1576" i="34"/>
  <c r="E1577" i="34"/>
  <c r="E1578" i="34"/>
  <c r="E1579" i="34"/>
  <c r="E1580" i="34"/>
  <c r="E1581" i="34"/>
  <c r="E1582" i="34"/>
  <c r="E1583" i="34"/>
  <c r="E1584" i="34"/>
  <c r="E1585" i="34"/>
  <c r="E1586" i="34"/>
  <c r="E1587" i="34"/>
  <c r="E1588" i="34"/>
  <c r="E1589" i="34"/>
  <c r="E1590" i="34"/>
  <c r="E1591" i="34"/>
  <c r="E1592" i="34"/>
  <c r="E1593" i="34"/>
  <c r="E1594" i="34"/>
  <c r="E1595" i="34"/>
  <c r="E1596" i="34"/>
  <c r="E1597" i="34"/>
  <c r="E1598" i="34"/>
  <c r="E1599" i="34"/>
  <c r="E1600" i="34"/>
  <c r="E1601" i="34"/>
  <c r="E1602" i="34"/>
  <c r="E1603" i="34"/>
  <c r="E1604" i="34"/>
  <c r="E1605" i="34"/>
  <c r="E1606" i="34"/>
  <c r="E1607" i="34"/>
  <c r="E1608" i="34"/>
  <c r="E1609" i="34"/>
  <c r="E1610" i="34"/>
  <c r="E1611" i="34"/>
  <c r="E1612" i="34"/>
  <c r="E1613" i="34"/>
  <c r="E1614" i="34"/>
  <c r="E1615" i="34"/>
  <c r="E1616" i="34"/>
  <c r="E1617" i="34"/>
  <c r="E1618" i="34"/>
  <c r="E1619" i="34"/>
  <c r="E1620" i="34"/>
  <c r="E1621" i="34"/>
  <c r="E1622" i="34"/>
  <c r="E1623" i="34"/>
  <c r="E1624" i="34"/>
  <c r="E1625" i="34"/>
  <c r="E1626" i="34"/>
  <c r="E1627" i="34"/>
  <c r="E1628" i="34"/>
  <c r="E1629" i="34"/>
  <c r="E1630" i="34"/>
  <c r="E1631" i="34"/>
  <c r="E1632" i="34"/>
  <c r="E1633" i="34"/>
  <c r="E1634" i="34"/>
  <c r="E1635" i="34"/>
  <c r="E1636" i="34"/>
  <c r="E1637" i="34"/>
  <c r="E1638" i="34"/>
  <c r="E1639" i="34"/>
  <c r="E1640" i="34"/>
  <c r="E1641" i="34"/>
  <c r="E1642" i="34"/>
  <c r="E1643" i="34"/>
  <c r="E1644" i="34"/>
  <c r="E1645" i="34"/>
  <c r="E1646" i="34"/>
  <c r="E1647" i="34"/>
  <c r="E1648" i="34"/>
  <c r="E1649" i="34"/>
  <c r="E1650" i="34"/>
  <c r="E1651" i="34"/>
  <c r="E1652" i="34"/>
  <c r="E1653" i="34"/>
  <c r="E1654" i="34"/>
  <c r="E1655" i="34"/>
  <c r="E1656" i="34"/>
  <c r="E1657" i="34"/>
  <c r="E1658" i="34"/>
  <c r="E1659" i="34"/>
  <c r="E1660" i="34"/>
  <c r="E1661" i="34"/>
  <c r="E1662" i="34"/>
  <c r="E1663" i="34"/>
  <c r="E1664" i="34"/>
  <c r="E1665" i="34"/>
  <c r="E1666" i="34"/>
  <c r="E1667" i="34"/>
  <c r="E1668" i="34"/>
  <c r="E1669" i="34"/>
  <c r="E1670" i="34"/>
  <c r="E1671" i="34"/>
  <c r="E1672" i="34"/>
  <c r="E1673" i="34"/>
  <c r="E1674" i="34"/>
  <c r="E1675" i="34"/>
  <c r="E1676" i="34"/>
  <c r="E1677" i="34"/>
  <c r="E1678" i="34"/>
  <c r="M1118" i="34"/>
  <c r="A1118" i="34"/>
  <c r="M1132" i="34" l="1"/>
  <c r="AD1132" i="34"/>
  <c r="A1132" i="34"/>
  <c r="M1131" i="34"/>
  <c r="A1131" i="34"/>
  <c r="M1130" i="34"/>
  <c r="A1130" i="34"/>
  <c r="M1127" i="34"/>
  <c r="A1127" i="34"/>
  <c r="M1126" i="34"/>
  <c r="A1126" i="34"/>
  <c r="M1125" i="34"/>
  <c r="A1125" i="34"/>
  <c r="M1124" i="34"/>
  <c r="A1124" i="34"/>
  <c r="F302" i="60"/>
  <c r="G316" i="60"/>
  <c r="G314" i="60"/>
  <c r="G303" i="60"/>
  <c r="M707" i="34"/>
  <c r="M705" i="34"/>
  <c r="M698" i="34"/>
  <c r="M697" i="34"/>
  <c r="M692" i="34"/>
  <c r="M691" i="34"/>
  <c r="M690" i="34"/>
  <c r="M689" i="34"/>
  <c r="M688" i="34"/>
  <c r="M687" i="34"/>
  <c r="M686" i="34"/>
  <c r="M685" i="34"/>
  <c r="M684" i="34"/>
  <c r="M683" i="34"/>
  <c r="M675" i="34"/>
  <c r="M674" i="34"/>
  <c r="M673" i="34"/>
  <c r="M633" i="34"/>
  <c r="M632" i="34"/>
  <c r="M682" i="34"/>
  <c r="M680" i="34"/>
  <c r="M672" i="34"/>
  <c r="M670" i="34"/>
  <c r="M668" i="34"/>
  <c r="M666" i="34"/>
  <c r="M665" i="34"/>
  <c r="M664" i="34"/>
  <c r="M663" i="34"/>
  <c r="M662" i="34"/>
  <c r="M661" i="34"/>
  <c r="M660" i="34"/>
  <c r="M659" i="34"/>
  <c r="M658" i="34"/>
  <c r="M656" i="34"/>
  <c r="M655" i="34"/>
  <c r="M654" i="34"/>
  <c r="M653" i="34"/>
  <c r="M652" i="34"/>
  <c r="M651" i="34"/>
  <c r="M650" i="34"/>
  <c r="M649" i="34"/>
  <c r="M648" i="34"/>
  <c r="M647" i="34"/>
  <c r="M646" i="34"/>
  <c r="M645" i="34"/>
  <c r="M644" i="34"/>
  <c r="M643" i="34"/>
  <c r="M642" i="34"/>
  <c r="M641" i="34"/>
  <c r="M640" i="34"/>
  <c r="M639" i="34"/>
  <c r="M638" i="34"/>
  <c r="M637" i="34"/>
  <c r="M636" i="34"/>
  <c r="M635" i="34"/>
  <c r="M696" i="34"/>
  <c r="M695" i="34"/>
  <c r="M694" i="34"/>
  <c r="M693" i="34"/>
  <c r="M704" i="34"/>
  <c r="M631" i="34"/>
  <c r="M629" i="34"/>
  <c r="M608" i="34"/>
  <c r="M605" i="34"/>
  <c r="M600" i="34"/>
  <c r="M591" i="34"/>
  <c r="M586" i="34"/>
  <c r="M580" i="34"/>
  <c r="M574" i="34"/>
  <c r="M607" i="34"/>
  <c r="M606" i="34"/>
  <c r="M602" i="34"/>
  <c r="M601" i="34"/>
  <c r="M599" i="34"/>
  <c r="M598" i="34"/>
  <c r="M597" i="34"/>
  <c r="M596" i="34"/>
  <c r="M595" i="34"/>
  <c r="M594" i="34"/>
  <c r="M593" i="34"/>
  <c r="M592" i="34"/>
  <c r="M590" i="34"/>
  <c r="M589" i="34"/>
  <c r="M588" i="34"/>
  <c r="M587" i="34"/>
  <c r="M585" i="34"/>
  <c r="M584" i="34"/>
  <c r="M583" i="34"/>
  <c r="M582" i="34"/>
  <c r="M581" i="34"/>
  <c r="M579" i="34"/>
  <c r="M578" i="34"/>
  <c r="M577" i="34"/>
  <c r="M576" i="34"/>
  <c r="M575" i="34"/>
  <c r="M573" i="34"/>
  <c r="M572" i="34"/>
  <c r="M571" i="34"/>
  <c r="M570" i="34"/>
  <c r="M569" i="34"/>
  <c r="M568" i="34"/>
  <c r="M565" i="34"/>
  <c r="M564" i="34"/>
  <c r="M563" i="34"/>
  <c r="M562" i="34"/>
  <c r="M561" i="34"/>
  <c r="M560" i="34"/>
  <c r="M559" i="34"/>
  <c r="M558" i="34"/>
  <c r="M556" i="34"/>
  <c r="M555" i="34"/>
  <c r="M551" i="34"/>
  <c r="M549" i="34"/>
  <c r="M548" i="34"/>
  <c r="M547" i="34"/>
  <c r="M545" i="34"/>
  <c r="M543" i="34"/>
  <c r="M542" i="34"/>
  <c r="M541" i="34"/>
  <c r="M540" i="34"/>
  <c r="M539" i="34"/>
  <c r="M538" i="34"/>
  <c r="M537" i="34"/>
  <c r="M536" i="34"/>
  <c r="M535" i="34"/>
  <c r="M534" i="34"/>
  <c r="M533" i="34"/>
  <c r="M532" i="34"/>
  <c r="M530" i="34"/>
  <c r="M529" i="34"/>
  <c r="M528" i="34"/>
  <c r="M525" i="34"/>
  <c r="M524" i="34"/>
  <c r="M522" i="34"/>
  <c r="M521" i="34"/>
  <c r="M520" i="34"/>
  <c r="M519" i="34"/>
  <c r="M518" i="34"/>
  <c r="M516" i="34"/>
  <c r="M515" i="34"/>
  <c r="M514" i="34"/>
  <c r="M513" i="34"/>
  <c r="M512" i="34"/>
  <c r="M511" i="34"/>
  <c r="M510" i="34"/>
  <c r="M509" i="34"/>
  <c r="M508" i="34"/>
  <c r="M507" i="34"/>
  <c r="M506" i="34"/>
  <c r="M505" i="34"/>
  <c r="M504" i="34"/>
  <c r="M502" i="34"/>
  <c r="M501" i="34"/>
  <c r="M500" i="34"/>
  <c r="M499" i="34"/>
  <c r="M497" i="34"/>
  <c r="M494" i="34"/>
  <c r="M491" i="34"/>
  <c r="M490" i="34"/>
  <c r="M489" i="34"/>
  <c r="M488" i="34"/>
  <c r="M487" i="34"/>
  <c r="M486" i="34"/>
  <c r="M485" i="34"/>
  <c r="M482" i="34"/>
  <c r="M481" i="34"/>
  <c r="M480" i="34"/>
  <c r="M479" i="34"/>
  <c r="M478" i="34"/>
  <c r="M477" i="34"/>
  <c r="M476" i="34"/>
  <c r="M475" i="34"/>
  <c r="M474" i="34"/>
  <c r="M473" i="34"/>
  <c r="M472" i="34"/>
  <c r="M471" i="34"/>
  <c r="M470" i="34"/>
  <c r="M469" i="34"/>
  <c r="M468" i="34"/>
  <c r="M467" i="34"/>
  <c r="M466" i="34"/>
  <c r="M465" i="34"/>
  <c r="M464" i="34"/>
  <c r="M463" i="34"/>
  <c r="M462" i="34"/>
  <c r="M461" i="34"/>
  <c r="M460" i="34"/>
  <c r="M458" i="34"/>
  <c r="M457" i="34"/>
  <c r="M456" i="34"/>
  <c r="M455" i="34"/>
  <c r="M454" i="34"/>
  <c r="M453" i="34"/>
  <c r="M452" i="34"/>
  <c r="M450" i="34"/>
  <c r="M445" i="34"/>
  <c r="M444" i="34"/>
  <c r="M443" i="34"/>
  <c r="M442" i="34"/>
  <c r="M440" i="34"/>
  <c r="M435" i="34"/>
  <c r="M434" i="34"/>
  <c r="M433" i="34"/>
  <c r="M432" i="34"/>
  <c r="M430" i="34"/>
  <c r="M428" i="34"/>
  <c r="M427" i="34"/>
  <c r="M426" i="34"/>
  <c r="M425" i="34"/>
  <c r="M424" i="34"/>
  <c r="M423" i="34"/>
  <c r="M422" i="34"/>
  <c r="M421" i="34"/>
  <c r="M420" i="34"/>
  <c r="M419" i="34"/>
  <c r="M418" i="34"/>
  <c r="M413" i="34"/>
  <c r="B4447" i="34"/>
  <c r="E4447" i="34"/>
  <c r="B4448" i="34"/>
  <c r="E4448" i="34"/>
  <c r="M982" i="34"/>
  <c r="M1122" i="34"/>
  <c r="A1122" i="34"/>
  <c r="M1121" i="34"/>
  <c r="A1121" i="34"/>
  <c r="M1117" i="34"/>
  <c r="V301" i="60"/>
  <c r="V302" i="60"/>
  <c r="M1758" i="34"/>
  <c r="E1758" i="34"/>
  <c r="B1758" i="34"/>
  <c r="M1764" i="34"/>
  <c r="E1764" i="34"/>
  <c r="B1764" i="34"/>
  <c r="M1763" i="34"/>
  <c r="E1763" i="34"/>
  <c r="B1763" i="34"/>
  <c r="O327" i="60"/>
  <c r="M1710" i="34"/>
  <c r="E1710" i="34"/>
  <c r="B1710" i="34"/>
  <c r="M1646" i="34"/>
  <c r="B1646" i="34"/>
  <c r="M1645" i="34"/>
  <c r="B1645" i="34"/>
  <c r="M1852" i="34"/>
  <c r="M1851" i="34"/>
  <c r="M1850" i="34"/>
  <c r="M1849" i="34"/>
  <c r="M1848" i="34"/>
  <c r="M1847" i="34"/>
  <c r="M1846" i="34"/>
  <c r="M1845" i="34"/>
  <c r="M1844" i="34"/>
  <c r="M1843" i="34"/>
  <c r="M1842" i="34"/>
  <c r="M1841" i="34"/>
  <c r="M1837" i="34"/>
  <c r="M1836" i="34"/>
  <c r="M1835" i="34"/>
  <c r="M1834" i="34"/>
  <c r="M1833" i="34"/>
  <c r="M1831" i="34"/>
  <c r="M1829" i="34"/>
  <c r="M1827" i="34"/>
  <c r="M1826" i="34"/>
  <c r="M234" i="34"/>
  <c r="R1645" i="34" l="1"/>
  <c r="Q1645" i="34"/>
  <c r="S1645" i="34"/>
  <c r="Q1646" i="34"/>
  <c r="S1646" i="34"/>
  <c r="R1646" i="34"/>
  <c r="Q1710" i="34"/>
  <c r="S1710" i="34"/>
  <c r="R1710" i="34"/>
  <c r="Q1763" i="34"/>
  <c r="S1763" i="34"/>
  <c r="R1763" i="34"/>
  <c r="R1758" i="34"/>
  <c r="Q1758" i="34"/>
  <c r="S1758" i="34"/>
  <c r="R1764" i="34"/>
  <c r="Q1764" i="34"/>
  <c r="S1764" i="34"/>
  <c r="A4448" i="34"/>
  <c r="Q4448" i="34"/>
  <c r="S4448" i="34"/>
  <c r="R4448" i="34"/>
  <c r="A4447" i="34"/>
  <c r="R4447" i="34"/>
  <c r="Q4447" i="34"/>
  <c r="S4447" i="34"/>
  <c r="A1646" i="34"/>
  <c r="A1710" i="34"/>
  <c r="A1645" i="34"/>
  <c r="M1840" i="34"/>
  <c r="E1840" i="34"/>
  <c r="B1840" i="34"/>
  <c r="M1839" i="34"/>
  <c r="E1839" i="34"/>
  <c r="B1839" i="34"/>
  <c r="M1757" i="34"/>
  <c r="E1757" i="34"/>
  <c r="B1757" i="34"/>
  <c r="M1756" i="34"/>
  <c r="B1756" i="34"/>
  <c r="E1756" i="34"/>
  <c r="M1838" i="34"/>
  <c r="B1838" i="34"/>
  <c r="E1838" i="34"/>
  <c r="M1755" i="34"/>
  <c r="E1755" i="34"/>
  <c r="B1755" i="34"/>
  <c r="M1754" i="34"/>
  <c r="E1754" i="34"/>
  <c r="B1754" i="34"/>
  <c r="M1753" i="34"/>
  <c r="E1753" i="34"/>
  <c r="B1753" i="34"/>
  <c r="M1817" i="34"/>
  <c r="M1818" i="34"/>
  <c r="M1819" i="34"/>
  <c r="M1820" i="34"/>
  <c r="M1821" i="34"/>
  <c r="M1822" i="34"/>
  <c r="M1823" i="34"/>
  <c r="E1817" i="34"/>
  <c r="E1818" i="34"/>
  <c r="E1819" i="34"/>
  <c r="E1820" i="34"/>
  <c r="E1821" i="34"/>
  <c r="E1822" i="34"/>
  <c r="E1823" i="34"/>
  <c r="B1672" i="34"/>
  <c r="B1673" i="34"/>
  <c r="B1674" i="34"/>
  <c r="B1675" i="34"/>
  <c r="B1676" i="34"/>
  <c r="B1677" i="34"/>
  <c r="B1678" i="34"/>
  <c r="B1817" i="34"/>
  <c r="B1818" i="34"/>
  <c r="B1819" i="34"/>
  <c r="B1820" i="34"/>
  <c r="B1821" i="34"/>
  <c r="B1822" i="34"/>
  <c r="B1823" i="34"/>
  <c r="B1717" i="34"/>
  <c r="M1678" i="34"/>
  <c r="M1677" i="34"/>
  <c r="M1676" i="34"/>
  <c r="M1675" i="34"/>
  <c r="M1674" i="34"/>
  <c r="M1673" i="34"/>
  <c r="M1672" i="34"/>
  <c r="E1851" i="34"/>
  <c r="B1851" i="34"/>
  <c r="E1850" i="34"/>
  <c r="B1850" i="34"/>
  <c r="E1849" i="34"/>
  <c r="B1849" i="34"/>
  <c r="E1848" i="34"/>
  <c r="B1848" i="34"/>
  <c r="E1847" i="34"/>
  <c r="B1847" i="34"/>
  <c r="E1846" i="34"/>
  <c r="B1846" i="34"/>
  <c r="E1845" i="34"/>
  <c r="B1845" i="34"/>
  <c r="E1844" i="34"/>
  <c r="B1844" i="34"/>
  <c r="E1843" i="34"/>
  <c r="B1843" i="34"/>
  <c r="E1842" i="34"/>
  <c r="B1842" i="34"/>
  <c r="E1841" i="34"/>
  <c r="B1841" i="34"/>
  <c r="E1837" i="34"/>
  <c r="B1837" i="34"/>
  <c r="E1836" i="34"/>
  <c r="B1836" i="34"/>
  <c r="E1835" i="34"/>
  <c r="B1835" i="34"/>
  <c r="E1834" i="34"/>
  <c r="B1834" i="34"/>
  <c r="E1833" i="34"/>
  <c r="B1833" i="34"/>
  <c r="M1832" i="34"/>
  <c r="E1832" i="34"/>
  <c r="B1832" i="34"/>
  <c r="E1831" i="34"/>
  <c r="B1831" i="34"/>
  <c r="M1830" i="34"/>
  <c r="E1830" i="34"/>
  <c r="B1830" i="34"/>
  <c r="E1829" i="34"/>
  <c r="B1829" i="34"/>
  <c r="M1828" i="34"/>
  <c r="E1828" i="34"/>
  <c r="B1828" i="34"/>
  <c r="E1827" i="34"/>
  <c r="B1827" i="34"/>
  <c r="E1826" i="34"/>
  <c r="B1826" i="34"/>
  <c r="M1825" i="34"/>
  <c r="E1825" i="34"/>
  <c r="B1825" i="34"/>
  <c r="M1824" i="34"/>
  <c r="E1824" i="34"/>
  <c r="B1824" i="34"/>
  <c r="M1716" i="34"/>
  <c r="E1716" i="34"/>
  <c r="B1716" i="34"/>
  <c r="M1715" i="34"/>
  <c r="E1715" i="34"/>
  <c r="B1715" i="34"/>
  <c r="M1713" i="34"/>
  <c r="E1713" i="34"/>
  <c r="B1713" i="34"/>
  <c r="M1712" i="34"/>
  <c r="E1712" i="34"/>
  <c r="B1712" i="34"/>
  <c r="M1708" i="34"/>
  <c r="E1708" i="34"/>
  <c r="B1708" i="34"/>
  <c r="M1707" i="34"/>
  <c r="E1707" i="34"/>
  <c r="B1707" i="34"/>
  <c r="M1706" i="34"/>
  <c r="E1706" i="34"/>
  <c r="B1706" i="34"/>
  <c r="M1705" i="34"/>
  <c r="E1705" i="34"/>
  <c r="B1705" i="34"/>
  <c r="M1704" i="34"/>
  <c r="E1704" i="34"/>
  <c r="B1704" i="34"/>
  <c r="M1703" i="34"/>
  <c r="E1703" i="34"/>
  <c r="B1703" i="34"/>
  <c r="M1702" i="34"/>
  <c r="E1702" i="34"/>
  <c r="B1702" i="34"/>
  <c r="M1701" i="34"/>
  <c r="E1701" i="34"/>
  <c r="B1701" i="34"/>
  <c r="M1700" i="34"/>
  <c r="E1700" i="34"/>
  <c r="B1700" i="34"/>
  <c r="M1699" i="34"/>
  <c r="E1699" i="34"/>
  <c r="B1699" i="34"/>
  <c r="M1698" i="34"/>
  <c r="E1698" i="34"/>
  <c r="B1698" i="34"/>
  <c r="M1697" i="34"/>
  <c r="E1697" i="34"/>
  <c r="B1697" i="34"/>
  <c r="M1696" i="34"/>
  <c r="E1696" i="34"/>
  <c r="B1696" i="34"/>
  <c r="M1695" i="34"/>
  <c r="E1695" i="34"/>
  <c r="B1695" i="34"/>
  <c r="M1694" i="34"/>
  <c r="E1694" i="34"/>
  <c r="B1694" i="34"/>
  <c r="M1693" i="34"/>
  <c r="E1693" i="34"/>
  <c r="B1693" i="34"/>
  <c r="M1692" i="34"/>
  <c r="E1692" i="34"/>
  <c r="B1692" i="34"/>
  <c r="M1691" i="34"/>
  <c r="E1691" i="34"/>
  <c r="B1691" i="34"/>
  <c r="M1688" i="34"/>
  <c r="E1688" i="34"/>
  <c r="B1688" i="34"/>
  <c r="M1687" i="34"/>
  <c r="E1687" i="34"/>
  <c r="B1687" i="34"/>
  <c r="M1686" i="34"/>
  <c r="E1686" i="34"/>
  <c r="B1686" i="34"/>
  <c r="M1684" i="34"/>
  <c r="E1684" i="34"/>
  <c r="B1684" i="34"/>
  <c r="M1680" i="34"/>
  <c r="E1680" i="34"/>
  <c r="B1680" i="34"/>
  <c r="E1852" i="34"/>
  <c r="M1679" i="34"/>
  <c r="E1679" i="34"/>
  <c r="B1679" i="34"/>
  <c r="B4531" i="34"/>
  <c r="E4531" i="34"/>
  <c r="M4531" i="34"/>
  <c r="B4408" i="34"/>
  <c r="E4408" i="34"/>
  <c r="B4409" i="34"/>
  <c r="E4409" i="34"/>
  <c r="B4315" i="34"/>
  <c r="E4315" i="34"/>
  <c r="B4316" i="34"/>
  <c r="E4316" i="34"/>
  <c r="E4326" i="34"/>
  <c r="B4326" i="34"/>
  <c r="E4325" i="34"/>
  <c r="B4325" i="34"/>
  <c r="B4317" i="34"/>
  <c r="E4317" i="34"/>
  <c r="B4318" i="34"/>
  <c r="E4318" i="34"/>
  <c r="B4350" i="34"/>
  <c r="E4350" i="34"/>
  <c r="B4351" i="34"/>
  <c r="E4351" i="34"/>
  <c r="B4382" i="34"/>
  <c r="E4382" i="34"/>
  <c r="B4383" i="34"/>
  <c r="E4383" i="34"/>
  <c r="B4313" i="34"/>
  <c r="E4313" i="34"/>
  <c r="B4314" i="34"/>
  <c r="E4314" i="34"/>
  <c r="B4349" i="34"/>
  <c r="E4349" i="34"/>
  <c r="B4348" i="34"/>
  <c r="E4348" i="34"/>
  <c r="M1545" i="34"/>
  <c r="B1545" i="34"/>
  <c r="M1544" i="34"/>
  <c r="B1544" i="34"/>
  <c r="M1543" i="34"/>
  <c r="B1543" i="34"/>
  <c r="M1542" i="34"/>
  <c r="B1542" i="34"/>
  <c r="M1717" i="34"/>
  <c r="M1718" i="34"/>
  <c r="M1719" i="34"/>
  <c r="M1720" i="34"/>
  <c r="M1721" i="34"/>
  <c r="M1722" i="34"/>
  <c r="M1723" i="34"/>
  <c r="M1724" i="34"/>
  <c r="M1725" i="34"/>
  <c r="M1726" i="34"/>
  <c r="M1727" i="34"/>
  <c r="M1728" i="34"/>
  <c r="M1729" i="34"/>
  <c r="M1730" i="34"/>
  <c r="M1731" i="34"/>
  <c r="M1732" i="34"/>
  <c r="M1733" i="34"/>
  <c r="M1734" i="34"/>
  <c r="M1735" i="34"/>
  <c r="M1736" i="34"/>
  <c r="M1737" i="34"/>
  <c r="M1738" i="34"/>
  <c r="M1739" i="34"/>
  <c r="M1740" i="34"/>
  <c r="M1741" i="34"/>
  <c r="M1742" i="34"/>
  <c r="M1743" i="34"/>
  <c r="M1744" i="34"/>
  <c r="M1745" i="34"/>
  <c r="M1746" i="34"/>
  <c r="M1747" i="34"/>
  <c r="M1748" i="34"/>
  <c r="M1749" i="34"/>
  <c r="M1750" i="34"/>
  <c r="M1751" i="34"/>
  <c r="M1752" i="34"/>
  <c r="M1759" i="34"/>
  <c r="M1760" i="34"/>
  <c r="M1761" i="34"/>
  <c r="M1762" i="34"/>
  <c r="M1765" i="34"/>
  <c r="M1766" i="34"/>
  <c r="M1767" i="34"/>
  <c r="M1768" i="34"/>
  <c r="M1769" i="34"/>
  <c r="M1770" i="34"/>
  <c r="M1771" i="34"/>
  <c r="M1772" i="34"/>
  <c r="M1773" i="34"/>
  <c r="M1774" i="34"/>
  <c r="M1775" i="34"/>
  <c r="M1776" i="34"/>
  <c r="M1777" i="34"/>
  <c r="M1778" i="34"/>
  <c r="M1779" i="34"/>
  <c r="M1780" i="34"/>
  <c r="M1781" i="34"/>
  <c r="M1782" i="34"/>
  <c r="M1783" i="34"/>
  <c r="M1784" i="34"/>
  <c r="M1785" i="34"/>
  <c r="M1786" i="34"/>
  <c r="M1787" i="34"/>
  <c r="M1788" i="34"/>
  <c r="M1789" i="34"/>
  <c r="M1790" i="34"/>
  <c r="M1791" i="34"/>
  <c r="M1792" i="34"/>
  <c r="M1793" i="34"/>
  <c r="M1794" i="34"/>
  <c r="M1795" i="34"/>
  <c r="M1796" i="34"/>
  <c r="M1797" i="34"/>
  <c r="M1798" i="34"/>
  <c r="M1799" i="34"/>
  <c r="M1800" i="34"/>
  <c r="M1801" i="34"/>
  <c r="M1802" i="34"/>
  <c r="M1803" i="34"/>
  <c r="M1804" i="34"/>
  <c r="M1805" i="34"/>
  <c r="M1806" i="34"/>
  <c r="M1807" i="34"/>
  <c r="M1808" i="34"/>
  <c r="E1717" i="34"/>
  <c r="E1718" i="34"/>
  <c r="E1719" i="34"/>
  <c r="E1720" i="34"/>
  <c r="E1721" i="34"/>
  <c r="E1722" i="34"/>
  <c r="E1723" i="34"/>
  <c r="E1724" i="34"/>
  <c r="E1725" i="34"/>
  <c r="E1726" i="34"/>
  <c r="E1727" i="34"/>
  <c r="E1728" i="34"/>
  <c r="E1729" i="34"/>
  <c r="E1730" i="34"/>
  <c r="E1731" i="34"/>
  <c r="E1732" i="34"/>
  <c r="E1733" i="34"/>
  <c r="E1734" i="34"/>
  <c r="E1735" i="34"/>
  <c r="E1736" i="34"/>
  <c r="E1737" i="34"/>
  <c r="E1738" i="34"/>
  <c r="E1739" i="34"/>
  <c r="E1740" i="34"/>
  <c r="E1741" i="34"/>
  <c r="E1742" i="34"/>
  <c r="E1743" i="34"/>
  <c r="E1744" i="34"/>
  <c r="E1745" i="34"/>
  <c r="E1746" i="34"/>
  <c r="E1747" i="34"/>
  <c r="E1748" i="34"/>
  <c r="E1749" i="34"/>
  <c r="E1750" i="34"/>
  <c r="E1751" i="34"/>
  <c r="E1752" i="34"/>
  <c r="E1759" i="34"/>
  <c r="E1760" i="34"/>
  <c r="E1761" i="34"/>
  <c r="E1762" i="34"/>
  <c r="E1765" i="34"/>
  <c r="E1766" i="34"/>
  <c r="E1767" i="34"/>
  <c r="E1768" i="34"/>
  <c r="E1769" i="34"/>
  <c r="E1770" i="34"/>
  <c r="E1771" i="34"/>
  <c r="E1772" i="34"/>
  <c r="E1773" i="34"/>
  <c r="E1774" i="34"/>
  <c r="E1775" i="34"/>
  <c r="E1776" i="34"/>
  <c r="E1777" i="34"/>
  <c r="E1778" i="34"/>
  <c r="E1779" i="34"/>
  <c r="E1780" i="34"/>
  <c r="E1781" i="34"/>
  <c r="E1782" i="34"/>
  <c r="E1783" i="34"/>
  <c r="E1784" i="34"/>
  <c r="E1785" i="34"/>
  <c r="E1786" i="34"/>
  <c r="E1787" i="34"/>
  <c r="E1788" i="34"/>
  <c r="E1789" i="34"/>
  <c r="E1790" i="34"/>
  <c r="E1791" i="34"/>
  <c r="E1792" i="34"/>
  <c r="E1793" i="34"/>
  <c r="E1794" i="34"/>
  <c r="E1795" i="34"/>
  <c r="E1796" i="34"/>
  <c r="E1797" i="34"/>
  <c r="E1798" i="34"/>
  <c r="E1799" i="34"/>
  <c r="E1800" i="34"/>
  <c r="E1801" i="34"/>
  <c r="E1802" i="34"/>
  <c r="E1803" i="34"/>
  <c r="E1804" i="34"/>
  <c r="E1805" i="34"/>
  <c r="E1806" i="34"/>
  <c r="E1807" i="34"/>
  <c r="E1808" i="34"/>
  <c r="B1718" i="34"/>
  <c r="B1719" i="34"/>
  <c r="B1720" i="34"/>
  <c r="B1721" i="34"/>
  <c r="B1722" i="34"/>
  <c r="B1723" i="34"/>
  <c r="B1724" i="34"/>
  <c r="B1725" i="34"/>
  <c r="B1726" i="34"/>
  <c r="B1727" i="34"/>
  <c r="B1728" i="34"/>
  <c r="B1729" i="34"/>
  <c r="B1730" i="34"/>
  <c r="B1731" i="34"/>
  <c r="B1732" i="34"/>
  <c r="B1733" i="34"/>
  <c r="B1734" i="34"/>
  <c r="B1735" i="34"/>
  <c r="B1736" i="34"/>
  <c r="B1737" i="34"/>
  <c r="B1738" i="34"/>
  <c r="B1739" i="34"/>
  <c r="B1740" i="34"/>
  <c r="B1741" i="34"/>
  <c r="B1742" i="34"/>
  <c r="B1743" i="34"/>
  <c r="B1744" i="34"/>
  <c r="B1745" i="34"/>
  <c r="B1746" i="34"/>
  <c r="B1747" i="34"/>
  <c r="B1748" i="34"/>
  <c r="B1749" i="34"/>
  <c r="B1750" i="34"/>
  <c r="B1751" i="34"/>
  <c r="B1752" i="34"/>
  <c r="B1759" i="34"/>
  <c r="B1760" i="34"/>
  <c r="B1761" i="34"/>
  <c r="B1762" i="34"/>
  <c r="B1765" i="34"/>
  <c r="B1766" i="34"/>
  <c r="B1767" i="34"/>
  <c r="B1768" i="34"/>
  <c r="B1769" i="34"/>
  <c r="B1770" i="34"/>
  <c r="B1771" i="34"/>
  <c r="B1772" i="34"/>
  <c r="B1773" i="34"/>
  <c r="B1774" i="34"/>
  <c r="B1775" i="34"/>
  <c r="B1776" i="34"/>
  <c r="B1777" i="34"/>
  <c r="B1778" i="34"/>
  <c r="B1779" i="34"/>
  <c r="B1780" i="34"/>
  <c r="B1781" i="34"/>
  <c r="B1782" i="34"/>
  <c r="B1783" i="34"/>
  <c r="B1784" i="34"/>
  <c r="B1785" i="34"/>
  <c r="B1786" i="34"/>
  <c r="B1787" i="34"/>
  <c r="B1788" i="34"/>
  <c r="B1789" i="34"/>
  <c r="B1790" i="34"/>
  <c r="B1791" i="34"/>
  <c r="B1792" i="34"/>
  <c r="B1793" i="34"/>
  <c r="B1794" i="34"/>
  <c r="B1795" i="34"/>
  <c r="B1796" i="34"/>
  <c r="B1797" i="34"/>
  <c r="B1798" i="34"/>
  <c r="B1799" i="34"/>
  <c r="B1800" i="34"/>
  <c r="B1801" i="34"/>
  <c r="B1802" i="34"/>
  <c r="B1803" i="34"/>
  <c r="B1804" i="34"/>
  <c r="B1805" i="34"/>
  <c r="B1806" i="34"/>
  <c r="B1807" i="34"/>
  <c r="B1808" i="34"/>
  <c r="B1855" i="34"/>
  <c r="B1856" i="34"/>
  <c r="B1857" i="34"/>
  <c r="B1858" i="34"/>
  <c r="B1859" i="34"/>
  <c r="B1860" i="34"/>
  <c r="B1861" i="34"/>
  <c r="B1862" i="34"/>
  <c r="B1863" i="34"/>
  <c r="B1864" i="34"/>
  <c r="B1865" i="34"/>
  <c r="B1866" i="34"/>
  <c r="B1867" i="34"/>
  <c r="B1868" i="34"/>
  <c r="B1869" i="34"/>
  <c r="B1870" i="34"/>
  <c r="B1871" i="34"/>
  <c r="B1872" i="34"/>
  <c r="B1873" i="34"/>
  <c r="B1874" i="34"/>
  <c r="B1875" i="34"/>
  <c r="B1876" i="34"/>
  <c r="B1877" i="34"/>
  <c r="B1878" i="34"/>
  <c r="B1879" i="34"/>
  <c r="B1880" i="34"/>
  <c r="B1881" i="34"/>
  <c r="B1882" i="34"/>
  <c r="B1883" i="34"/>
  <c r="B1884" i="34"/>
  <c r="B1885" i="34"/>
  <c r="B1886" i="34"/>
  <c r="B1887" i="34"/>
  <c r="B1888" i="34"/>
  <c r="B1889" i="34"/>
  <c r="B1890" i="34"/>
  <c r="B1891" i="34"/>
  <c r="B1892" i="34"/>
  <c r="B1893" i="34"/>
  <c r="B1894" i="34"/>
  <c r="B1895"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B1942" i="34"/>
  <c r="M1610" i="34"/>
  <c r="M1611" i="34"/>
  <c r="M1612" i="34"/>
  <c r="M1613" i="34"/>
  <c r="M1614" i="34"/>
  <c r="M1615" i="34"/>
  <c r="M1616" i="34"/>
  <c r="M1617" i="34"/>
  <c r="M1618" i="34"/>
  <c r="M1619" i="34"/>
  <c r="M1620" i="34"/>
  <c r="M1621" i="34"/>
  <c r="M1622" i="34"/>
  <c r="M1623" i="34"/>
  <c r="M1624" i="34"/>
  <c r="M1598" i="34"/>
  <c r="M1597" i="34"/>
  <c r="M1596" i="34"/>
  <c r="M1595" i="34"/>
  <c r="M1594" i="34"/>
  <c r="M1593" i="34"/>
  <c r="M1592" i="34"/>
  <c r="M1591" i="34"/>
  <c r="M1590" i="34"/>
  <c r="B1614" i="34"/>
  <c r="B1615" i="34"/>
  <c r="B1616" i="34"/>
  <c r="B1617" i="34"/>
  <c r="B1618" i="34"/>
  <c r="B1591" i="34"/>
  <c r="B1592" i="34"/>
  <c r="B1593" i="34"/>
  <c r="B1594" i="34"/>
  <c r="B1595" i="34"/>
  <c r="Q1618" i="34" l="1"/>
  <c r="S1618" i="34"/>
  <c r="R1618" i="34"/>
  <c r="Q1614" i="34"/>
  <c r="S1614" i="34"/>
  <c r="R1614" i="34"/>
  <c r="R1941" i="34"/>
  <c r="Q1941" i="34"/>
  <c r="S1941" i="34"/>
  <c r="R1939" i="34"/>
  <c r="Q1939" i="34"/>
  <c r="S1939" i="34"/>
  <c r="R1937" i="34"/>
  <c r="Q1937" i="34"/>
  <c r="S1937" i="34"/>
  <c r="R1935" i="34"/>
  <c r="Q1935" i="34"/>
  <c r="S1935" i="34"/>
  <c r="R1933" i="34"/>
  <c r="Q1933" i="34"/>
  <c r="S1933" i="34"/>
  <c r="R1931" i="34"/>
  <c r="Q1931" i="34"/>
  <c r="S1931" i="34"/>
  <c r="R1929" i="34"/>
  <c r="Q1929" i="34"/>
  <c r="S1929" i="34"/>
  <c r="R1927" i="34"/>
  <c r="Q1927" i="34"/>
  <c r="S1927" i="34"/>
  <c r="R1925" i="34"/>
  <c r="Q1925" i="34"/>
  <c r="S1925" i="34"/>
  <c r="R1923" i="34"/>
  <c r="Q1923" i="34"/>
  <c r="S1923" i="34"/>
  <c r="R1921" i="34"/>
  <c r="Q1921" i="34"/>
  <c r="S1921" i="34"/>
  <c r="R1919" i="34"/>
  <c r="Q1919" i="34"/>
  <c r="S1919" i="34"/>
  <c r="R1917" i="34"/>
  <c r="Q1917" i="34"/>
  <c r="S1917" i="34"/>
  <c r="R1915" i="34"/>
  <c r="Q1915" i="34"/>
  <c r="S1915" i="34"/>
  <c r="R1913" i="34"/>
  <c r="Q1913" i="34"/>
  <c r="S1913" i="34"/>
  <c r="R1911" i="34"/>
  <c r="Q1911" i="34"/>
  <c r="S1911" i="34"/>
  <c r="R1909" i="34"/>
  <c r="Q1909" i="34"/>
  <c r="S1909" i="34"/>
  <c r="R1907" i="34"/>
  <c r="Q1907" i="34"/>
  <c r="S1907" i="34"/>
  <c r="R1905" i="34"/>
  <c r="Q1905" i="34"/>
  <c r="S1905" i="34"/>
  <c r="R1903" i="34"/>
  <c r="Q1903" i="34"/>
  <c r="S1903" i="34"/>
  <c r="R1901" i="34"/>
  <c r="Q1901" i="34"/>
  <c r="S1901" i="34"/>
  <c r="R1899" i="34"/>
  <c r="Q1899" i="34"/>
  <c r="S1899" i="34"/>
  <c r="R1897" i="34"/>
  <c r="Q1897" i="34"/>
  <c r="S1897" i="34"/>
  <c r="R1895" i="34"/>
  <c r="Q1895" i="34"/>
  <c r="S1895" i="34"/>
  <c r="R1893" i="34"/>
  <c r="Q1893" i="34"/>
  <c r="S1893" i="34"/>
  <c r="R1891" i="34"/>
  <c r="Q1891" i="34"/>
  <c r="S1891" i="34"/>
  <c r="R1889" i="34"/>
  <c r="Q1889" i="34"/>
  <c r="S1889" i="34"/>
  <c r="R1887" i="34"/>
  <c r="Q1887" i="34"/>
  <c r="S1887" i="34"/>
  <c r="R1885" i="34"/>
  <c r="Q1885" i="34"/>
  <c r="S1885" i="34"/>
  <c r="R1883" i="34"/>
  <c r="Q1883" i="34"/>
  <c r="S1883" i="34"/>
  <c r="R1881" i="34"/>
  <c r="Q1881" i="34"/>
  <c r="S1881" i="34"/>
  <c r="R1879" i="34"/>
  <c r="Q1879" i="34"/>
  <c r="S1879" i="34"/>
  <c r="R1877" i="34"/>
  <c r="Q1877" i="34"/>
  <c r="S1877" i="34"/>
  <c r="R1875" i="34"/>
  <c r="Q1875" i="34"/>
  <c r="S1875" i="34"/>
  <c r="R1873" i="34"/>
  <c r="Q1873" i="34"/>
  <c r="S1873" i="34"/>
  <c r="R1871" i="34"/>
  <c r="Q1871" i="34"/>
  <c r="S1871" i="34"/>
  <c r="R1869" i="34"/>
  <c r="Q1869" i="34"/>
  <c r="S1869" i="34"/>
  <c r="R1867" i="34"/>
  <c r="Q1867" i="34"/>
  <c r="S1867" i="34"/>
  <c r="R1865" i="34"/>
  <c r="Q1865" i="34"/>
  <c r="S1865" i="34"/>
  <c r="R1863" i="34"/>
  <c r="Q1863" i="34"/>
  <c r="S1863" i="34"/>
  <c r="R1861" i="34"/>
  <c r="Q1861" i="34"/>
  <c r="S1861" i="34"/>
  <c r="R1859" i="34"/>
  <c r="Q1859" i="34"/>
  <c r="S1859" i="34"/>
  <c r="R1857" i="34"/>
  <c r="Q1857" i="34"/>
  <c r="S1857" i="34"/>
  <c r="R1855" i="34"/>
  <c r="Q1855" i="34"/>
  <c r="S1855" i="34"/>
  <c r="Q1807" i="34"/>
  <c r="S1807" i="34"/>
  <c r="R1807" i="34"/>
  <c r="Q1805" i="34"/>
  <c r="S1805" i="34"/>
  <c r="R1805" i="34"/>
  <c r="Q1803" i="34"/>
  <c r="S1803" i="34"/>
  <c r="R1803" i="34"/>
  <c r="Q1801" i="34"/>
  <c r="S1801" i="34"/>
  <c r="R1801" i="34"/>
  <c r="Q1799" i="34"/>
  <c r="S1799" i="34"/>
  <c r="R1799" i="34"/>
  <c r="Q1797" i="34"/>
  <c r="S1797" i="34"/>
  <c r="R1797" i="34"/>
  <c r="Q1795" i="34"/>
  <c r="S1795" i="34"/>
  <c r="R1795" i="34"/>
  <c r="Q1793" i="34"/>
  <c r="S1793" i="34"/>
  <c r="R1793" i="34"/>
  <c r="Q1791" i="34"/>
  <c r="S1791" i="34"/>
  <c r="R1791" i="34"/>
  <c r="Q1789" i="34"/>
  <c r="S1789" i="34"/>
  <c r="R1789" i="34"/>
  <c r="Q1787" i="34"/>
  <c r="S1787" i="34"/>
  <c r="R1787" i="34"/>
  <c r="Q1785" i="34"/>
  <c r="S1785" i="34"/>
  <c r="R1785" i="34"/>
  <c r="Q1783" i="34"/>
  <c r="S1783" i="34"/>
  <c r="R1783" i="34"/>
  <c r="Q1781" i="34"/>
  <c r="S1781" i="34"/>
  <c r="R1781" i="34"/>
  <c r="Q1779" i="34"/>
  <c r="S1779" i="34"/>
  <c r="R1779" i="34"/>
  <c r="Q1777" i="34"/>
  <c r="S1777" i="34"/>
  <c r="R1777" i="34"/>
  <c r="Q1775" i="34"/>
  <c r="S1775" i="34"/>
  <c r="R1775" i="34"/>
  <c r="Q1773" i="34"/>
  <c r="S1773" i="34"/>
  <c r="R1773" i="34"/>
  <c r="Q1771" i="34"/>
  <c r="S1771" i="34"/>
  <c r="R1771" i="34"/>
  <c r="Q1769" i="34"/>
  <c r="S1769" i="34"/>
  <c r="R1769" i="34"/>
  <c r="Q1767" i="34"/>
  <c r="S1767" i="34"/>
  <c r="R1767" i="34"/>
  <c r="Q1765" i="34"/>
  <c r="S1765" i="34"/>
  <c r="R1765" i="34"/>
  <c r="Q1761" i="34"/>
  <c r="S1761" i="34"/>
  <c r="R1761" i="34"/>
  <c r="Q1759" i="34"/>
  <c r="S1759" i="34"/>
  <c r="R1759" i="34"/>
  <c r="Q1751" i="34"/>
  <c r="S1751" i="34"/>
  <c r="R1751" i="34"/>
  <c r="Q1749" i="34"/>
  <c r="S1749" i="34"/>
  <c r="R1749" i="34"/>
  <c r="Q1747" i="34"/>
  <c r="S1747" i="34"/>
  <c r="R1747" i="34"/>
  <c r="Q1745" i="34"/>
  <c r="S1745" i="34"/>
  <c r="R1745" i="34"/>
  <c r="Q1743" i="34"/>
  <c r="S1743" i="34"/>
  <c r="R1743" i="34"/>
  <c r="Q1741" i="34"/>
  <c r="S1741" i="34"/>
  <c r="R1741" i="34"/>
  <c r="Q1739" i="34"/>
  <c r="S1739" i="34"/>
  <c r="R1739" i="34"/>
  <c r="Q1737" i="34"/>
  <c r="S1737" i="34"/>
  <c r="R1737" i="34"/>
  <c r="Q1735" i="34"/>
  <c r="S1735" i="34"/>
  <c r="R1735" i="34"/>
  <c r="Q1733" i="34"/>
  <c r="S1733" i="34"/>
  <c r="R1733" i="34"/>
  <c r="Q1731" i="34"/>
  <c r="S1731" i="34"/>
  <c r="R1731" i="34"/>
  <c r="Q1729" i="34"/>
  <c r="S1729" i="34"/>
  <c r="R1729" i="34"/>
  <c r="Q1727" i="34"/>
  <c r="S1727" i="34"/>
  <c r="R1727" i="34"/>
  <c r="Q1725" i="34"/>
  <c r="S1725" i="34"/>
  <c r="R1725" i="34"/>
  <c r="Q1723" i="34"/>
  <c r="S1723" i="34"/>
  <c r="R1723" i="34"/>
  <c r="Q1721" i="34"/>
  <c r="S1721" i="34"/>
  <c r="R1721" i="34"/>
  <c r="Q1719" i="34"/>
  <c r="S1719" i="34"/>
  <c r="R1719" i="34"/>
  <c r="Q1542" i="34"/>
  <c r="S1542" i="34"/>
  <c r="R1542" i="34"/>
  <c r="Q1544" i="34"/>
  <c r="S1544" i="34"/>
  <c r="R1544" i="34"/>
  <c r="Q4325" i="34"/>
  <c r="S4325" i="34"/>
  <c r="R4325" i="34"/>
  <c r="R4326" i="34"/>
  <c r="Q4326" i="34"/>
  <c r="S4326" i="34"/>
  <c r="A4531" i="34"/>
  <c r="Q4531" i="34"/>
  <c r="S4531" i="34"/>
  <c r="U4531" i="34"/>
  <c r="R4531" i="34"/>
  <c r="T4531" i="34"/>
  <c r="V4531" i="34"/>
  <c r="R1679" i="34"/>
  <c r="Q1679" i="34"/>
  <c r="S1679" i="34"/>
  <c r="R1854" i="34"/>
  <c r="Q1854" i="34"/>
  <c r="S1854" i="34"/>
  <c r="Q1680" i="34"/>
  <c r="S1680" i="34"/>
  <c r="R1680" i="34"/>
  <c r="Q1686" i="34"/>
  <c r="S1686" i="34"/>
  <c r="R1686" i="34"/>
  <c r="Q1688" i="34"/>
  <c r="S1688" i="34"/>
  <c r="R1688" i="34"/>
  <c r="Q1692" i="34"/>
  <c r="S1692" i="34"/>
  <c r="R1692" i="34"/>
  <c r="Q1694" i="34"/>
  <c r="S1694" i="34"/>
  <c r="R1694" i="34"/>
  <c r="Q1696" i="34"/>
  <c r="S1696" i="34"/>
  <c r="R1696" i="34"/>
  <c r="Q1698" i="34"/>
  <c r="S1698" i="34"/>
  <c r="R1698" i="34"/>
  <c r="Q1700" i="34"/>
  <c r="S1700" i="34"/>
  <c r="R1700" i="34"/>
  <c r="Q1702" i="34"/>
  <c r="S1702" i="34"/>
  <c r="R1702" i="34"/>
  <c r="Q1704" i="34"/>
  <c r="S1704" i="34"/>
  <c r="R1704" i="34"/>
  <c r="Q1706" i="34"/>
  <c r="S1706" i="34"/>
  <c r="R1706" i="34"/>
  <c r="Q1708" i="34"/>
  <c r="S1708" i="34"/>
  <c r="R1708" i="34"/>
  <c r="R1713" i="34"/>
  <c r="Q1713" i="34"/>
  <c r="S1713" i="34"/>
  <c r="Q1716" i="34"/>
  <c r="S1716" i="34"/>
  <c r="R1716" i="34"/>
  <c r="Q1825" i="34"/>
  <c r="S1825" i="34"/>
  <c r="R1825" i="34"/>
  <c r="Q1829" i="34"/>
  <c r="S1829" i="34"/>
  <c r="R1829" i="34"/>
  <c r="R1830" i="34"/>
  <c r="Q1830" i="34"/>
  <c r="S1830" i="34"/>
  <c r="Q1833" i="34"/>
  <c r="S1833" i="34"/>
  <c r="R1833" i="34"/>
  <c r="R1834" i="34"/>
  <c r="Q1834" i="34"/>
  <c r="S1834" i="34"/>
  <c r="Q1835" i="34"/>
  <c r="S1835" i="34"/>
  <c r="R1835" i="34"/>
  <c r="R1836" i="34"/>
  <c r="Q1836" i="34"/>
  <c r="S1836" i="34"/>
  <c r="Q1837" i="34"/>
  <c r="S1837" i="34"/>
  <c r="R1837" i="34"/>
  <c r="Q1841" i="34"/>
  <c r="S1841" i="34"/>
  <c r="R1841" i="34"/>
  <c r="R1842" i="34"/>
  <c r="Q1842" i="34"/>
  <c r="S1842" i="34"/>
  <c r="Q1843" i="34"/>
  <c r="S1843" i="34"/>
  <c r="R1843" i="34"/>
  <c r="R1844" i="34"/>
  <c r="Q1844" i="34"/>
  <c r="S1844" i="34"/>
  <c r="Q1845" i="34"/>
  <c r="S1845" i="34"/>
  <c r="R1845" i="34"/>
  <c r="R1846" i="34"/>
  <c r="Q1846" i="34"/>
  <c r="S1846" i="34"/>
  <c r="Q1847" i="34"/>
  <c r="S1847" i="34"/>
  <c r="R1847" i="34"/>
  <c r="R1848" i="34"/>
  <c r="Q1848" i="34"/>
  <c r="S1848" i="34"/>
  <c r="Q1849" i="34"/>
  <c r="S1849" i="34"/>
  <c r="R1849" i="34"/>
  <c r="R1850" i="34"/>
  <c r="Q1850" i="34"/>
  <c r="S1850" i="34"/>
  <c r="Q1851" i="34"/>
  <c r="S1851" i="34"/>
  <c r="R1851" i="34"/>
  <c r="R1822" i="34"/>
  <c r="Q1822" i="34"/>
  <c r="S1822" i="34"/>
  <c r="R1820" i="34"/>
  <c r="Q1820" i="34"/>
  <c r="S1820" i="34"/>
  <c r="R1818" i="34"/>
  <c r="Q1818" i="34"/>
  <c r="S1818" i="34"/>
  <c r="Q1678" i="34"/>
  <c r="S1678" i="34"/>
  <c r="R1678" i="34"/>
  <c r="Q1676" i="34"/>
  <c r="S1676" i="34"/>
  <c r="R1676" i="34"/>
  <c r="Q1674" i="34"/>
  <c r="S1674" i="34"/>
  <c r="R1674" i="34"/>
  <c r="Q1672" i="34"/>
  <c r="S1672" i="34"/>
  <c r="R1672" i="34"/>
  <c r="Q1753" i="34"/>
  <c r="S1753" i="34"/>
  <c r="R1753" i="34"/>
  <c r="Q1755" i="34"/>
  <c r="S1755" i="34"/>
  <c r="R1755" i="34"/>
  <c r="R1838" i="34"/>
  <c r="Q1838" i="34"/>
  <c r="S1838" i="34"/>
  <c r="Q1839" i="34"/>
  <c r="S1839" i="34"/>
  <c r="R1839" i="34"/>
  <c r="Q1594" i="34"/>
  <c r="S1594" i="34"/>
  <c r="R1594" i="34"/>
  <c r="Q1592" i="34"/>
  <c r="S1592" i="34"/>
  <c r="R1592" i="34"/>
  <c r="Q1616" i="34"/>
  <c r="S1616" i="34"/>
  <c r="R1616" i="34"/>
  <c r="R1595" i="34"/>
  <c r="Q1595" i="34"/>
  <c r="S1595" i="34"/>
  <c r="R1593" i="34"/>
  <c r="Q1593" i="34"/>
  <c r="S1593" i="34"/>
  <c r="R1591" i="34"/>
  <c r="Q1591" i="34"/>
  <c r="S1591" i="34"/>
  <c r="R1617" i="34"/>
  <c r="Q1617" i="34"/>
  <c r="S1617" i="34"/>
  <c r="R1615" i="34"/>
  <c r="Q1615" i="34"/>
  <c r="S1615" i="34"/>
  <c r="Q1942" i="34"/>
  <c r="S1942" i="34"/>
  <c r="R1942" i="34"/>
  <c r="Q1940" i="34"/>
  <c r="S1940" i="34"/>
  <c r="R1940" i="34"/>
  <c r="Q1938" i="34"/>
  <c r="S1938" i="34"/>
  <c r="R1938" i="34"/>
  <c r="Q1936" i="34"/>
  <c r="S1936" i="34"/>
  <c r="R1936" i="34"/>
  <c r="Q1934" i="34"/>
  <c r="S1934" i="34"/>
  <c r="R1934" i="34"/>
  <c r="Q1932" i="34"/>
  <c r="S1932" i="34"/>
  <c r="R1932" i="34"/>
  <c r="Q1930" i="34"/>
  <c r="S1930" i="34"/>
  <c r="R1930" i="34"/>
  <c r="Q1928" i="34"/>
  <c r="S1928" i="34"/>
  <c r="R1928" i="34"/>
  <c r="Q1926" i="34"/>
  <c r="S1926" i="34"/>
  <c r="R1926" i="34"/>
  <c r="Q1924" i="34"/>
  <c r="S1924" i="34"/>
  <c r="R1924" i="34"/>
  <c r="Q1922" i="34"/>
  <c r="S1922" i="34"/>
  <c r="R1922" i="34"/>
  <c r="Q1920" i="34"/>
  <c r="S1920" i="34"/>
  <c r="R1920" i="34"/>
  <c r="Q1918" i="34"/>
  <c r="S1918" i="34"/>
  <c r="R1918" i="34"/>
  <c r="Q1916" i="34"/>
  <c r="S1916" i="34"/>
  <c r="R1916" i="34"/>
  <c r="Q1914" i="34"/>
  <c r="S1914" i="34"/>
  <c r="R1914" i="34"/>
  <c r="Q1912" i="34"/>
  <c r="S1912" i="34"/>
  <c r="R1912" i="34"/>
  <c r="Q1910" i="34"/>
  <c r="S1910" i="34"/>
  <c r="R1910" i="34"/>
  <c r="Q1908" i="34"/>
  <c r="S1908" i="34"/>
  <c r="R1908" i="34"/>
  <c r="Q1906" i="34"/>
  <c r="S1906" i="34"/>
  <c r="R1906" i="34"/>
  <c r="Q1904" i="34"/>
  <c r="S1904" i="34"/>
  <c r="R1904" i="34"/>
  <c r="Q1902" i="34"/>
  <c r="S1902" i="34"/>
  <c r="R1902" i="34"/>
  <c r="Q1900" i="34"/>
  <c r="S1900" i="34"/>
  <c r="R1900" i="34"/>
  <c r="Q1898" i="34"/>
  <c r="S1898" i="34"/>
  <c r="R1898" i="34"/>
  <c r="Q1896" i="34"/>
  <c r="S1896" i="34"/>
  <c r="R1896" i="34"/>
  <c r="Q1894" i="34"/>
  <c r="S1894" i="34"/>
  <c r="R1894" i="34"/>
  <c r="Q1892" i="34"/>
  <c r="S1892" i="34"/>
  <c r="R1892" i="34"/>
  <c r="Q1890" i="34"/>
  <c r="S1890" i="34"/>
  <c r="R1890" i="34"/>
  <c r="Q1888" i="34"/>
  <c r="S1888" i="34"/>
  <c r="R1888" i="34"/>
  <c r="Q1886" i="34"/>
  <c r="S1886" i="34"/>
  <c r="R1886" i="34"/>
  <c r="Q1884" i="34"/>
  <c r="S1884" i="34"/>
  <c r="R1884" i="34"/>
  <c r="Q1882" i="34"/>
  <c r="S1882" i="34"/>
  <c r="R1882" i="34"/>
  <c r="Q1880" i="34"/>
  <c r="S1880" i="34"/>
  <c r="R1880" i="34"/>
  <c r="Q1878" i="34"/>
  <c r="S1878" i="34"/>
  <c r="R1878" i="34"/>
  <c r="Q1876" i="34"/>
  <c r="S1876" i="34"/>
  <c r="R1876" i="34"/>
  <c r="Q1874" i="34"/>
  <c r="S1874" i="34"/>
  <c r="R1874" i="34"/>
  <c r="Q1872" i="34"/>
  <c r="S1872" i="34"/>
  <c r="R1872" i="34"/>
  <c r="Q1870" i="34"/>
  <c r="S1870" i="34"/>
  <c r="R1870" i="34"/>
  <c r="Q1868" i="34"/>
  <c r="S1868" i="34"/>
  <c r="R1868" i="34"/>
  <c r="Q1866" i="34"/>
  <c r="S1866" i="34"/>
  <c r="R1866" i="34"/>
  <c r="Q1864" i="34"/>
  <c r="S1864" i="34"/>
  <c r="R1864" i="34"/>
  <c r="Q1862" i="34"/>
  <c r="S1862" i="34"/>
  <c r="R1862" i="34"/>
  <c r="Q1860" i="34"/>
  <c r="S1860" i="34"/>
  <c r="R1860" i="34"/>
  <c r="Q1858" i="34"/>
  <c r="S1858" i="34"/>
  <c r="R1858" i="34"/>
  <c r="Q1856" i="34"/>
  <c r="S1856" i="34"/>
  <c r="R1856" i="34"/>
  <c r="R1808" i="34"/>
  <c r="Q1808" i="34"/>
  <c r="S1808" i="34"/>
  <c r="R1806" i="34"/>
  <c r="Q1806" i="34"/>
  <c r="S1806" i="34"/>
  <c r="R1804" i="34"/>
  <c r="Q1804" i="34"/>
  <c r="S1804" i="34"/>
  <c r="R1802" i="34"/>
  <c r="Q1802" i="34"/>
  <c r="S1802" i="34"/>
  <c r="R1800" i="34"/>
  <c r="Q1800" i="34"/>
  <c r="S1800" i="34"/>
  <c r="R1798" i="34"/>
  <c r="Q1798" i="34"/>
  <c r="S1798" i="34"/>
  <c r="R1796" i="34"/>
  <c r="Q1796" i="34"/>
  <c r="S1796" i="34"/>
  <c r="R1794" i="34"/>
  <c r="Q1794" i="34"/>
  <c r="S1794" i="34"/>
  <c r="R1792" i="34"/>
  <c r="Q1792" i="34"/>
  <c r="S1792" i="34"/>
  <c r="R1790" i="34"/>
  <c r="Q1790" i="34"/>
  <c r="S1790" i="34"/>
  <c r="R1788" i="34"/>
  <c r="Q1788" i="34"/>
  <c r="S1788" i="34"/>
  <c r="R1786" i="34"/>
  <c r="Q1786" i="34"/>
  <c r="S1786" i="34"/>
  <c r="R1784" i="34"/>
  <c r="Q1784" i="34"/>
  <c r="S1784" i="34"/>
  <c r="R1782" i="34"/>
  <c r="Q1782" i="34"/>
  <c r="S1782" i="34"/>
  <c r="R1780" i="34"/>
  <c r="Q1780" i="34"/>
  <c r="S1780" i="34"/>
  <c r="R1778" i="34"/>
  <c r="Q1778" i="34"/>
  <c r="S1778" i="34"/>
  <c r="R1776" i="34"/>
  <c r="Q1776" i="34"/>
  <c r="S1776" i="34"/>
  <c r="R1774" i="34"/>
  <c r="Q1774" i="34"/>
  <c r="S1774" i="34"/>
  <c r="R1772" i="34"/>
  <c r="Q1772" i="34"/>
  <c r="S1772" i="34"/>
  <c r="R1770" i="34"/>
  <c r="Q1770" i="34"/>
  <c r="S1770" i="34"/>
  <c r="R1768" i="34"/>
  <c r="Q1768" i="34"/>
  <c r="S1768" i="34"/>
  <c r="R1766" i="34"/>
  <c r="Q1766" i="34"/>
  <c r="S1766" i="34"/>
  <c r="R1762" i="34"/>
  <c r="Q1762" i="34"/>
  <c r="S1762" i="34"/>
  <c r="R1760" i="34"/>
  <c r="Q1760" i="34"/>
  <c r="S1760" i="34"/>
  <c r="R1752" i="34"/>
  <c r="Q1752" i="34"/>
  <c r="S1752" i="34"/>
  <c r="R1750" i="34"/>
  <c r="Q1750" i="34"/>
  <c r="S1750" i="34"/>
  <c r="R1748" i="34"/>
  <c r="Q1748" i="34"/>
  <c r="S1748" i="34"/>
  <c r="R1746" i="34"/>
  <c r="Q1746" i="34"/>
  <c r="S1746" i="34"/>
  <c r="R1744" i="34"/>
  <c r="Q1744" i="34"/>
  <c r="S1744" i="34"/>
  <c r="R1742" i="34"/>
  <c r="Q1742" i="34"/>
  <c r="S1742" i="34"/>
  <c r="R1740" i="34"/>
  <c r="Q1740" i="34"/>
  <c r="S1740" i="34"/>
  <c r="R1738" i="34"/>
  <c r="Q1738" i="34"/>
  <c r="S1738" i="34"/>
  <c r="R1736" i="34"/>
  <c r="Q1736" i="34"/>
  <c r="S1736" i="34"/>
  <c r="R1734" i="34"/>
  <c r="Q1734" i="34"/>
  <c r="S1734" i="34"/>
  <c r="R1732" i="34"/>
  <c r="Q1732" i="34"/>
  <c r="S1732" i="34"/>
  <c r="R1730" i="34"/>
  <c r="Q1730" i="34"/>
  <c r="S1730" i="34"/>
  <c r="R1728" i="34"/>
  <c r="Q1728" i="34"/>
  <c r="S1728" i="34"/>
  <c r="R1726" i="34"/>
  <c r="Q1726" i="34"/>
  <c r="S1726" i="34"/>
  <c r="R1724" i="34"/>
  <c r="Q1724" i="34"/>
  <c r="S1724" i="34"/>
  <c r="R1722" i="34"/>
  <c r="Q1722" i="34"/>
  <c r="S1722" i="34"/>
  <c r="R1720" i="34"/>
  <c r="Q1720" i="34"/>
  <c r="S1720" i="34"/>
  <c r="R1718" i="34"/>
  <c r="Q1718" i="34"/>
  <c r="S1718" i="34"/>
  <c r="R1543" i="34"/>
  <c r="Q1543" i="34"/>
  <c r="S1543" i="34"/>
  <c r="R1545" i="34"/>
  <c r="Q1545" i="34"/>
  <c r="S1545" i="34"/>
  <c r="A4348" i="34"/>
  <c r="R4348" i="34"/>
  <c r="Q4348" i="34"/>
  <c r="S4348" i="34"/>
  <c r="A4349" i="34"/>
  <c r="Q4349" i="34"/>
  <c r="S4349" i="34"/>
  <c r="R4349" i="34"/>
  <c r="A4314" i="34"/>
  <c r="R4314" i="34"/>
  <c r="Q4314" i="34"/>
  <c r="S4314" i="34"/>
  <c r="A4313" i="34"/>
  <c r="Q4313" i="34"/>
  <c r="S4313" i="34"/>
  <c r="R4313" i="34"/>
  <c r="A4383" i="34"/>
  <c r="Q4383" i="34"/>
  <c r="S4383" i="34"/>
  <c r="R4383" i="34"/>
  <c r="A4382" i="34"/>
  <c r="R4382" i="34"/>
  <c r="Q4382" i="34"/>
  <c r="S4382" i="34"/>
  <c r="A4351" i="34"/>
  <c r="Q4351" i="34"/>
  <c r="S4351" i="34"/>
  <c r="R4351" i="34"/>
  <c r="A4350" i="34"/>
  <c r="R4350" i="34"/>
  <c r="Q4350" i="34"/>
  <c r="S4350" i="34"/>
  <c r="A4318" i="34"/>
  <c r="R4318" i="34"/>
  <c r="Q4318" i="34"/>
  <c r="S4318" i="34"/>
  <c r="A4317" i="34"/>
  <c r="Q4317" i="34"/>
  <c r="S4317" i="34"/>
  <c r="R4317" i="34"/>
  <c r="A4316" i="34"/>
  <c r="R4316" i="34"/>
  <c r="Q4316" i="34"/>
  <c r="S4316" i="34"/>
  <c r="A4315" i="34"/>
  <c r="Q4315" i="34"/>
  <c r="S4315" i="34"/>
  <c r="R4315" i="34"/>
  <c r="A4409" i="34"/>
  <c r="R4409" i="34"/>
  <c r="Q4409" i="34"/>
  <c r="S4409" i="34"/>
  <c r="A4408" i="34"/>
  <c r="Q4408" i="34"/>
  <c r="S4408" i="34"/>
  <c r="R4408" i="34"/>
  <c r="R1852" i="34"/>
  <c r="Q1852" i="34"/>
  <c r="S1852" i="34"/>
  <c r="Q1853" i="34"/>
  <c r="S1853" i="34"/>
  <c r="R1853" i="34"/>
  <c r="Q1684" i="34"/>
  <c r="S1684" i="34"/>
  <c r="R1684" i="34"/>
  <c r="R1687" i="34"/>
  <c r="Q1687" i="34"/>
  <c r="S1687" i="34"/>
  <c r="R1691" i="34"/>
  <c r="Q1691" i="34"/>
  <c r="S1691" i="34"/>
  <c r="R1693" i="34"/>
  <c r="Q1693" i="34"/>
  <c r="S1693" i="34"/>
  <c r="R1695" i="34"/>
  <c r="Q1695" i="34"/>
  <c r="S1695" i="34"/>
  <c r="R1697" i="34"/>
  <c r="Q1697" i="34"/>
  <c r="S1697" i="34"/>
  <c r="R1699" i="34"/>
  <c r="Q1699" i="34"/>
  <c r="S1699" i="34"/>
  <c r="R1701" i="34"/>
  <c r="Q1701" i="34"/>
  <c r="S1701" i="34"/>
  <c r="R1703" i="34"/>
  <c r="Q1703" i="34"/>
  <c r="S1703" i="34"/>
  <c r="R1705" i="34"/>
  <c r="Q1705" i="34"/>
  <c r="S1705" i="34"/>
  <c r="R1707" i="34"/>
  <c r="Q1707" i="34"/>
  <c r="S1707" i="34"/>
  <c r="Q1712" i="34"/>
  <c r="S1712" i="34"/>
  <c r="R1712" i="34"/>
  <c r="R1715" i="34"/>
  <c r="Q1715" i="34"/>
  <c r="S1715" i="34"/>
  <c r="R1824" i="34"/>
  <c r="Q1824" i="34"/>
  <c r="S1824" i="34"/>
  <c r="R1826" i="34"/>
  <c r="Q1826" i="34"/>
  <c r="S1826" i="34"/>
  <c r="Q1827" i="34"/>
  <c r="S1827" i="34"/>
  <c r="R1827" i="34"/>
  <c r="R1828" i="34"/>
  <c r="Q1828" i="34"/>
  <c r="S1828" i="34"/>
  <c r="Q1831" i="34"/>
  <c r="S1831" i="34"/>
  <c r="R1831" i="34"/>
  <c r="R1832" i="34"/>
  <c r="Q1832" i="34"/>
  <c r="S1832" i="34"/>
  <c r="Q1717" i="34"/>
  <c r="S1717" i="34"/>
  <c r="R1717" i="34"/>
  <c r="Q1823" i="34"/>
  <c r="S1823" i="34"/>
  <c r="R1823" i="34"/>
  <c r="Q1821" i="34"/>
  <c r="S1821" i="34"/>
  <c r="R1821" i="34"/>
  <c r="Q1819" i="34"/>
  <c r="S1819" i="34"/>
  <c r="R1819" i="34"/>
  <c r="Q1817" i="34"/>
  <c r="S1817" i="34"/>
  <c r="R1817" i="34"/>
  <c r="R1677" i="34"/>
  <c r="Q1677" i="34"/>
  <c r="S1677" i="34"/>
  <c r="R1675" i="34"/>
  <c r="Q1675" i="34"/>
  <c r="S1675" i="34"/>
  <c r="R1673" i="34"/>
  <c r="Q1673" i="34"/>
  <c r="S1673" i="34"/>
  <c r="R1754" i="34"/>
  <c r="Q1754" i="34"/>
  <c r="S1754" i="34"/>
  <c r="R1756" i="34"/>
  <c r="Q1756" i="34"/>
  <c r="S1756" i="34"/>
  <c r="Q1757" i="34"/>
  <c r="S1757" i="34"/>
  <c r="R1757" i="34"/>
  <c r="R1840" i="34"/>
  <c r="Q1840" i="34"/>
  <c r="S1840" i="34"/>
  <c r="A1672" i="34"/>
  <c r="A4325" i="34"/>
  <c r="A4326" i="34"/>
  <c r="A1542" i="34"/>
  <c r="A1543" i="34"/>
  <c r="A1544" i="34"/>
  <c r="A1545" i="34"/>
  <c r="B1613" i="34" l="1"/>
  <c r="B1612" i="34"/>
  <c r="B1611" i="34"/>
  <c r="M1633" i="34"/>
  <c r="B1633" i="34"/>
  <c r="M1632" i="34"/>
  <c r="B1632" i="34"/>
  <c r="M1631" i="34"/>
  <c r="B1631" i="34"/>
  <c r="M1630" i="34"/>
  <c r="B1630" i="34"/>
  <c r="M1625" i="34"/>
  <c r="B1625" i="34"/>
  <c r="B1624" i="34"/>
  <c r="B1623" i="34"/>
  <c r="B1622" i="34"/>
  <c r="M1446" i="34"/>
  <c r="E1446" i="34"/>
  <c r="B1446" i="34"/>
  <c r="M1445" i="34"/>
  <c r="E1445" i="34"/>
  <c r="B1445" i="34"/>
  <c r="M1444" i="34"/>
  <c r="E1444" i="34"/>
  <c r="B1444" i="34"/>
  <c r="M1428" i="34"/>
  <c r="E1428" i="34"/>
  <c r="B1428" i="34"/>
  <c r="E1523" i="34"/>
  <c r="E1522" i="34"/>
  <c r="E1521" i="34"/>
  <c r="E1520" i="34"/>
  <c r="E1516" i="34"/>
  <c r="E1515" i="34"/>
  <c r="E1514" i="34"/>
  <c r="E1513" i="34"/>
  <c r="E1509" i="34"/>
  <c r="E1508" i="34"/>
  <c r="E1507" i="34"/>
  <c r="E1506" i="34"/>
  <c r="E1501" i="34"/>
  <c r="E1500" i="34"/>
  <c r="E1499" i="34"/>
  <c r="E1498" i="34"/>
  <c r="E1497" i="34"/>
  <c r="E1496" i="34"/>
  <c r="E1469" i="34"/>
  <c r="E1468" i="34"/>
  <c r="E1467" i="34"/>
  <c r="E1466" i="34"/>
  <c r="E1465" i="34"/>
  <c r="E1464" i="34"/>
  <c r="E1463" i="34"/>
  <c r="E1462" i="34"/>
  <c r="E1461" i="34"/>
  <c r="E1460" i="34"/>
  <c r="E1459" i="34"/>
  <c r="E1458" i="34"/>
  <c r="E1457" i="34"/>
  <c r="E1454" i="34"/>
  <c r="E1453" i="34"/>
  <c r="E1452" i="34"/>
  <c r="E1451" i="34"/>
  <c r="E1450" i="34"/>
  <c r="E1449" i="34"/>
  <c r="E1448" i="34"/>
  <c r="E1447" i="34"/>
  <c r="E1443" i="34"/>
  <c r="E1439" i="34"/>
  <c r="E1438" i="34"/>
  <c r="E1437" i="34"/>
  <c r="E1436" i="34"/>
  <c r="E1435" i="34"/>
  <c r="E1434" i="34"/>
  <c r="E1433" i="34"/>
  <c r="E1432" i="34"/>
  <c r="E1427" i="34"/>
  <c r="E1426" i="34"/>
  <c r="E1425" i="34"/>
  <c r="E1386" i="34"/>
  <c r="E1385" i="34"/>
  <c r="E1384" i="34"/>
  <c r="E1383" i="34"/>
  <c r="E1382" i="34"/>
  <c r="E1381" i="34"/>
  <c r="E1380" i="34"/>
  <c r="E1379" i="34"/>
  <c r="M992" i="34"/>
  <c r="C992" i="34"/>
  <c r="AD992" i="34" s="1"/>
  <c r="C982" i="34"/>
  <c r="AD982" i="34" s="1"/>
  <c r="M318" i="60"/>
  <c r="Q1444" i="34" l="1"/>
  <c r="S1444" i="34"/>
  <c r="R1444" i="34"/>
  <c r="Q1446" i="34"/>
  <c r="S1446" i="34"/>
  <c r="R1446" i="34"/>
  <c r="R1623" i="34"/>
  <c r="Q1623" i="34"/>
  <c r="S1623" i="34"/>
  <c r="R1625" i="34"/>
  <c r="Q1625" i="34"/>
  <c r="S1625" i="34"/>
  <c r="Q1630" i="34"/>
  <c r="S1630" i="34"/>
  <c r="R1630" i="34"/>
  <c r="R1631" i="34"/>
  <c r="Q1631" i="34"/>
  <c r="S1631" i="34"/>
  <c r="Q1632" i="34"/>
  <c r="S1632" i="34"/>
  <c r="R1632" i="34"/>
  <c r="R1633" i="34"/>
  <c r="Q1633" i="34"/>
  <c r="S1633" i="34"/>
  <c r="R1611" i="34"/>
  <c r="Q1611" i="34"/>
  <c r="S1611" i="34"/>
  <c r="R1613" i="34"/>
  <c r="Q1613" i="34"/>
  <c r="S1613" i="34"/>
  <c r="Q1428" i="34"/>
  <c r="S1428" i="34"/>
  <c r="R1428" i="34"/>
  <c r="R1445" i="34"/>
  <c r="Q1445" i="34"/>
  <c r="S1445" i="34"/>
  <c r="Q1622" i="34"/>
  <c r="S1622" i="34"/>
  <c r="R1622" i="34"/>
  <c r="Q1624" i="34"/>
  <c r="S1624" i="34"/>
  <c r="R1624" i="34"/>
  <c r="Q1612" i="34"/>
  <c r="S1612" i="34"/>
  <c r="R1612" i="34"/>
  <c r="A1633" i="34"/>
  <c r="A1631" i="34"/>
  <c r="A1625" i="34"/>
  <c r="A1612" i="34"/>
  <c r="A1614" i="34"/>
  <c r="A1611" i="34"/>
  <c r="A1613" i="34"/>
  <c r="A1632" i="34"/>
  <c r="A1630" i="34"/>
  <c r="A1622" i="34"/>
  <c r="A1624" i="34"/>
  <c r="A1623" i="34"/>
  <c r="A1444" i="34"/>
  <c r="A1445" i="34"/>
  <c r="A1446" i="34"/>
  <c r="A1428" i="34"/>
  <c r="B992" i="34"/>
  <c r="B982" i="34"/>
  <c r="V330" i="60"/>
  <c r="L316" i="60" s="1"/>
  <c r="V329" i="60"/>
  <c r="L314" i="60" s="1"/>
  <c r="T334" i="60"/>
  <c r="T333" i="60"/>
  <c r="Q982" i="34" l="1"/>
  <c r="S982" i="34"/>
  <c r="R982" i="34"/>
  <c r="Q992" i="34"/>
  <c r="S992" i="34"/>
  <c r="R992" i="34"/>
  <c r="A992" i="34"/>
  <c r="A982" i="34"/>
  <c r="B2187" i="34" l="1"/>
  <c r="B2186" i="34"/>
  <c r="E4444" i="34"/>
  <c r="B4444" i="34"/>
  <c r="E4443" i="34"/>
  <c r="B4443" i="34"/>
  <c r="E4431" i="34"/>
  <c r="B4431" i="34"/>
  <c r="E4430" i="34"/>
  <c r="B4430" i="34"/>
  <c r="E4393" i="34"/>
  <c r="B4393" i="34"/>
  <c r="E4392" i="34"/>
  <c r="B4392" i="34"/>
  <c r="B4388" i="34"/>
  <c r="E4388" i="34"/>
  <c r="B4389" i="34"/>
  <c r="E4389" i="34"/>
  <c r="A4389" i="34" l="1"/>
  <c r="Q4389" i="34"/>
  <c r="S4389" i="34"/>
  <c r="R4389" i="34"/>
  <c r="R2187" i="34"/>
  <c r="Q2187" i="34"/>
  <c r="S2187" i="34"/>
  <c r="A4388" i="34"/>
  <c r="R4388" i="34"/>
  <c r="Q4388" i="34"/>
  <c r="S4388" i="34"/>
  <c r="R4392" i="34"/>
  <c r="Q4392" i="34"/>
  <c r="S4392" i="34"/>
  <c r="Q4393" i="34"/>
  <c r="S4393" i="34"/>
  <c r="R4393" i="34"/>
  <c r="Q4430" i="34"/>
  <c r="S4430" i="34"/>
  <c r="R4430" i="34"/>
  <c r="R4431" i="34"/>
  <c r="Q4431" i="34"/>
  <c r="S4431" i="34"/>
  <c r="R4443" i="34"/>
  <c r="Q4443" i="34"/>
  <c r="S4443" i="34"/>
  <c r="Q4444" i="34"/>
  <c r="S4444" i="34"/>
  <c r="R4444" i="34"/>
  <c r="Q2186" i="34"/>
  <c r="S2186" i="34"/>
  <c r="R2186" i="34"/>
  <c r="A2186" i="34"/>
  <c r="A2187" i="34"/>
  <c r="A4443" i="34"/>
  <c r="A4444" i="34"/>
  <c r="A4430" i="34"/>
  <c r="A4431" i="34"/>
  <c r="A4392" i="34"/>
  <c r="A4393" i="34"/>
  <c r="M1123" i="34" l="1"/>
  <c r="M1112" i="34"/>
  <c r="M1111" i="34"/>
  <c r="M1110" i="34"/>
  <c r="M1109" i="34"/>
  <c r="M1108" i="34"/>
  <c r="M1107" i="34"/>
  <c r="M1106" i="34"/>
  <c r="M1105" i="34"/>
  <c r="M1104" i="34"/>
  <c r="V306" i="60"/>
  <c r="V307" i="60"/>
  <c r="V308" i="60"/>
  <c r="M937" i="34"/>
  <c r="M935" i="34"/>
  <c r="V333" i="60"/>
  <c r="V331" i="60"/>
  <c r="V332" i="60"/>
  <c r="V334" i="60"/>
  <c r="V335" i="60"/>
  <c r="V336" i="60"/>
  <c r="V337" i="60"/>
  <c r="V338" i="60"/>
  <c r="O318" i="60"/>
  <c r="E608" i="34"/>
  <c r="B608" i="34"/>
  <c r="E605" i="34"/>
  <c r="B605" i="34"/>
  <c r="E600" i="34"/>
  <c r="B600" i="34"/>
  <c r="E591" i="34"/>
  <c r="B591" i="34"/>
  <c r="E586" i="34"/>
  <c r="B586" i="34"/>
  <c r="E580" i="34"/>
  <c r="B580" i="34"/>
  <c r="E574" i="34"/>
  <c r="B574" i="34"/>
  <c r="E607" i="34"/>
  <c r="B607" i="34"/>
  <c r="E606" i="34"/>
  <c r="B606" i="34"/>
  <c r="L302" i="60" l="1"/>
  <c r="L301" i="60"/>
  <c r="L303" i="60"/>
  <c r="Q606" i="34"/>
  <c r="S606" i="34"/>
  <c r="R606" i="34"/>
  <c r="R607" i="34"/>
  <c r="Q607" i="34"/>
  <c r="S607" i="34"/>
  <c r="Q574" i="34"/>
  <c r="S574" i="34"/>
  <c r="R574" i="34"/>
  <c r="R580" i="34"/>
  <c r="Q580" i="34"/>
  <c r="S580" i="34"/>
  <c r="Q586" i="34"/>
  <c r="S586" i="34"/>
  <c r="R586" i="34"/>
  <c r="R591" i="34"/>
  <c r="Q591" i="34"/>
  <c r="S591" i="34"/>
  <c r="Q600" i="34"/>
  <c r="S600" i="34"/>
  <c r="R600" i="34"/>
  <c r="R605" i="34"/>
  <c r="Q605" i="34"/>
  <c r="S605" i="34"/>
  <c r="Q608" i="34"/>
  <c r="S608" i="34"/>
  <c r="R608" i="34"/>
  <c r="A607" i="34"/>
  <c r="A586" i="34"/>
  <c r="A574" i="34"/>
  <c r="A600" i="34"/>
  <c r="A608" i="34"/>
  <c r="A580" i="34"/>
  <c r="A591" i="34"/>
  <c r="A605" i="34"/>
  <c r="A606" i="34"/>
  <c r="A1123" i="34" l="1"/>
  <c r="A1109" i="34"/>
  <c r="A1111" i="34"/>
  <c r="A1107" i="34"/>
  <c r="A1105" i="34"/>
  <c r="A1112" i="34"/>
  <c r="A1104" i="34"/>
  <c r="A1110" i="34"/>
  <c r="A1108" i="34"/>
  <c r="A1106" i="34"/>
  <c r="E674" i="34"/>
  <c r="B674" i="34"/>
  <c r="I626" i="34"/>
  <c r="M626" i="34" s="1"/>
  <c r="E626" i="34"/>
  <c r="B626" i="34"/>
  <c r="M625" i="34"/>
  <c r="E625" i="34"/>
  <c r="B625" i="34"/>
  <c r="M624" i="34"/>
  <c r="E624" i="34"/>
  <c r="B624" i="34"/>
  <c r="M623" i="34"/>
  <c r="E623" i="34"/>
  <c r="B623" i="34"/>
  <c r="M622" i="34"/>
  <c r="E622" i="34"/>
  <c r="B622" i="34"/>
  <c r="M621" i="34"/>
  <c r="E621" i="34"/>
  <c r="B621" i="34"/>
  <c r="M620" i="34"/>
  <c r="E620" i="34"/>
  <c r="B620" i="34"/>
  <c r="M619" i="34"/>
  <c r="E619" i="34"/>
  <c r="B619" i="34"/>
  <c r="M618" i="34"/>
  <c r="E618" i="34"/>
  <c r="B618" i="34"/>
  <c r="M617" i="34"/>
  <c r="E617" i="34"/>
  <c r="B617" i="34"/>
  <c r="M616" i="34"/>
  <c r="E616" i="34"/>
  <c r="B616" i="34"/>
  <c r="M615" i="34"/>
  <c r="E615" i="34"/>
  <c r="B615" i="34"/>
  <c r="M614" i="34"/>
  <c r="E614" i="34"/>
  <c r="B614" i="34"/>
  <c r="M613" i="34"/>
  <c r="E613" i="34"/>
  <c r="B613" i="34"/>
  <c r="M612" i="34"/>
  <c r="E612" i="34"/>
  <c r="B612" i="34"/>
  <c r="M611" i="34"/>
  <c r="E611" i="34"/>
  <c r="B611" i="34"/>
  <c r="M610" i="34"/>
  <c r="E610" i="34"/>
  <c r="B610" i="34"/>
  <c r="M609" i="34"/>
  <c r="E609" i="34"/>
  <c r="B609" i="34"/>
  <c r="I603" i="34"/>
  <c r="M603" i="34" s="1"/>
  <c r="E318" i="60"/>
  <c r="D304" i="60"/>
  <c r="G304" i="60" s="1"/>
  <c r="V328" i="60"/>
  <c r="L313" i="60" s="1"/>
  <c r="V339" i="60"/>
  <c r="R610" i="34" l="1"/>
  <c r="Q610" i="34"/>
  <c r="S610" i="34"/>
  <c r="R612" i="34"/>
  <c r="Q612" i="34"/>
  <c r="S612" i="34"/>
  <c r="R614" i="34"/>
  <c r="Q614" i="34"/>
  <c r="S614" i="34"/>
  <c r="R616" i="34"/>
  <c r="Q616" i="34"/>
  <c r="S616" i="34"/>
  <c r="R618" i="34"/>
  <c r="Q618" i="34"/>
  <c r="S618" i="34"/>
  <c r="R620" i="34"/>
  <c r="Q620" i="34"/>
  <c r="S620" i="34"/>
  <c r="R622" i="34"/>
  <c r="Q622" i="34"/>
  <c r="S622" i="34"/>
  <c r="R624" i="34"/>
  <c r="Q624" i="34"/>
  <c r="S624" i="34"/>
  <c r="R626" i="34"/>
  <c r="Q626" i="34"/>
  <c r="S626" i="34"/>
  <c r="Q609" i="34"/>
  <c r="S609" i="34"/>
  <c r="R609" i="34"/>
  <c r="Q611" i="34"/>
  <c r="S611" i="34"/>
  <c r="R611" i="34"/>
  <c r="Q613" i="34"/>
  <c r="S613" i="34"/>
  <c r="R613" i="34"/>
  <c r="Q615" i="34"/>
  <c r="S615" i="34"/>
  <c r="R615" i="34"/>
  <c r="Q617" i="34"/>
  <c r="S617" i="34"/>
  <c r="R617" i="34"/>
  <c r="Q619" i="34"/>
  <c r="S619" i="34"/>
  <c r="R619" i="34"/>
  <c r="Q621" i="34"/>
  <c r="S621" i="34"/>
  <c r="R621" i="34"/>
  <c r="Q623" i="34"/>
  <c r="S623" i="34"/>
  <c r="R623" i="34"/>
  <c r="Q625" i="34"/>
  <c r="S625" i="34"/>
  <c r="R625" i="34"/>
  <c r="Q674" i="34"/>
  <c r="S674" i="34"/>
  <c r="R674" i="34"/>
  <c r="A624" i="34"/>
  <c r="A614" i="34"/>
  <c r="A625" i="34"/>
  <c r="A674" i="34"/>
  <c r="A612" i="34"/>
  <c r="A610" i="34"/>
  <c r="A617" i="34"/>
  <c r="A620" i="34"/>
  <c r="A615" i="34"/>
  <c r="A619" i="34"/>
  <c r="A626" i="34"/>
  <c r="A621" i="34"/>
  <c r="A623" i="34"/>
  <c r="A622" i="34"/>
  <c r="A616" i="34"/>
  <c r="A618" i="34"/>
  <c r="A613" i="34"/>
  <c r="A609" i="34"/>
  <c r="A611" i="34"/>
  <c r="D313" i="60"/>
  <c r="G313" i="60" s="1"/>
  <c r="D305" i="60"/>
  <c r="G305" i="60" s="1"/>
  <c r="D306" i="60"/>
  <c r="G306" i="60" s="1"/>
  <c r="D307" i="60"/>
  <c r="G307" i="60" s="1"/>
  <c r="D308" i="60"/>
  <c r="G308" i="60" s="1"/>
  <c r="D309" i="60"/>
  <c r="G309" i="60" s="1"/>
  <c r="D310" i="60"/>
  <c r="G310" i="60" s="1"/>
  <c r="D311" i="60"/>
  <c r="G311" i="60" s="1"/>
  <c r="D312" i="60"/>
  <c r="G312" i="60" s="1"/>
  <c r="D301" i="60"/>
  <c r="G301" i="60" s="1"/>
  <c r="N301" i="60" s="1"/>
  <c r="D302" i="60"/>
  <c r="A303" i="60"/>
  <c r="A304" i="60" s="1"/>
  <c r="A305" i="60" s="1"/>
  <c r="A306" i="60" s="1"/>
  <c r="A307" i="60" s="1"/>
  <c r="A308" i="60" s="1"/>
  <c r="A309" i="60" s="1"/>
  <c r="A310" i="60" s="1"/>
  <c r="A311" i="60" s="1"/>
  <c r="A312" i="60" s="1"/>
  <c r="A313" i="60" s="1"/>
  <c r="A314" i="60" s="1"/>
  <c r="A315" i="60" s="1"/>
  <c r="A316" i="60" s="1"/>
  <c r="M1671" i="34"/>
  <c r="B1671" i="34"/>
  <c r="M1670" i="34"/>
  <c r="B1670" i="34"/>
  <c r="M1669" i="34"/>
  <c r="B1669" i="34"/>
  <c r="M1668" i="34"/>
  <c r="B1668" i="34"/>
  <c r="M1667" i="34"/>
  <c r="B1667" i="34"/>
  <c r="M1666" i="34"/>
  <c r="B1666" i="34"/>
  <c r="M1665" i="34"/>
  <c r="B1665" i="34"/>
  <c r="M1664" i="34"/>
  <c r="B1664" i="34"/>
  <c r="M1663" i="34"/>
  <c r="B1663" i="34"/>
  <c r="M1662" i="34"/>
  <c r="B1662" i="34"/>
  <c r="M1661" i="34"/>
  <c r="B1661" i="34"/>
  <c r="M1660" i="34"/>
  <c r="B1660" i="34"/>
  <c r="M1659" i="34"/>
  <c r="B1659" i="34"/>
  <c r="M1654" i="34"/>
  <c r="B1654" i="34"/>
  <c r="M1653" i="34"/>
  <c r="B1653" i="34"/>
  <c r="M1652" i="34"/>
  <c r="B1652" i="34"/>
  <c r="M1651" i="34"/>
  <c r="B1651" i="34"/>
  <c r="A57" i="55"/>
  <c r="B13" i="55"/>
  <c r="A13" i="55" s="1"/>
  <c r="B14" i="55"/>
  <c r="A14" i="55" s="1"/>
  <c r="B15" i="55"/>
  <c r="A15" i="55" s="1"/>
  <c r="B16" i="55"/>
  <c r="A16" i="55" s="1"/>
  <c r="B17" i="55"/>
  <c r="A17" i="55" s="1"/>
  <c r="B18" i="55"/>
  <c r="A18" i="55" s="1"/>
  <c r="B19" i="55"/>
  <c r="A19" i="55" s="1"/>
  <c r="B20" i="55"/>
  <c r="A20" i="55" s="1"/>
  <c r="B21" i="55"/>
  <c r="A21" i="55" s="1"/>
  <c r="B22" i="55"/>
  <c r="A22" i="55" s="1"/>
  <c r="B23" i="55"/>
  <c r="A23" i="55" s="1"/>
  <c r="B24" i="55"/>
  <c r="A24" i="55" s="1"/>
  <c r="B25" i="55"/>
  <c r="A25" i="55" s="1"/>
  <c r="B26" i="55"/>
  <c r="A26" i="55" s="1"/>
  <c r="B27" i="55"/>
  <c r="A27" i="55" s="1"/>
  <c r="B28" i="55"/>
  <c r="A28" i="55" s="1"/>
  <c r="B29" i="55"/>
  <c r="A29" i="55" s="1"/>
  <c r="B30" i="55"/>
  <c r="A30" i="55" s="1"/>
  <c r="B31" i="55"/>
  <c r="A31" i="55" s="1"/>
  <c r="B32" i="55"/>
  <c r="A32" i="55" s="1"/>
  <c r="B33" i="55"/>
  <c r="A33" i="55" s="1"/>
  <c r="E4415" i="34"/>
  <c r="B4415" i="34"/>
  <c r="O275" i="60"/>
  <c r="M275" i="60"/>
  <c r="E244" i="60"/>
  <c r="E275" i="60"/>
  <c r="E242" i="34"/>
  <c r="B242" i="34"/>
  <c r="E241" i="34"/>
  <c r="B241" i="34"/>
  <c r="M240" i="34"/>
  <c r="M242" i="34" s="1"/>
  <c r="E240" i="34"/>
  <c r="B240" i="34"/>
  <c r="M239" i="34"/>
  <c r="M241" i="34" s="1"/>
  <c r="E239" i="34"/>
  <c r="B239" i="34"/>
  <c r="M238" i="34"/>
  <c r="E238" i="34"/>
  <c r="B238" i="34"/>
  <c r="M237" i="34"/>
  <c r="E237" i="34"/>
  <c r="B237" i="34"/>
  <c r="M236" i="34"/>
  <c r="E236" i="34"/>
  <c r="B236" i="34"/>
  <c r="M235" i="34"/>
  <c r="E235" i="34"/>
  <c r="B235" i="34"/>
  <c r="E234" i="34"/>
  <c r="B234" i="34"/>
  <c r="M233" i="34"/>
  <c r="E233" i="34"/>
  <c r="B233" i="34"/>
  <c r="M232" i="34"/>
  <c r="E232" i="34"/>
  <c r="B232" i="34"/>
  <c r="M231" i="34"/>
  <c r="E231" i="34"/>
  <c r="B231" i="34"/>
  <c r="E230" i="34"/>
  <c r="B230" i="34"/>
  <c r="E229" i="34"/>
  <c r="B229" i="34"/>
  <c r="E63" i="34"/>
  <c r="B63" i="34"/>
  <c r="E62" i="34"/>
  <c r="B62" i="34"/>
  <c r="E61" i="34"/>
  <c r="B61" i="34"/>
  <c r="E4515" i="34"/>
  <c r="B4515" i="34"/>
  <c r="E4514" i="34"/>
  <c r="B4514" i="34"/>
  <c r="R4514" i="34" l="1"/>
  <c r="T4514" i="34"/>
  <c r="V4514" i="34"/>
  <c r="Q4514" i="34"/>
  <c r="S4514" i="34"/>
  <c r="U4514" i="34"/>
  <c r="Q4515" i="34"/>
  <c r="S4515" i="34"/>
  <c r="U4515" i="34"/>
  <c r="R4515" i="34"/>
  <c r="T4515" i="34"/>
  <c r="V4515" i="34"/>
  <c r="R61" i="34"/>
  <c r="Q61" i="34"/>
  <c r="S61" i="34"/>
  <c r="Q62" i="34"/>
  <c r="S62" i="34"/>
  <c r="R62" i="34"/>
  <c r="R63" i="34"/>
  <c r="Q63" i="34"/>
  <c r="S63" i="34"/>
  <c r="Q232" i="34"/>
  <c r="S232" i="34"/>
  <c r="R232" i="34"/>
  <c r="Q234" i="34"/>
  <c r="S234" i="34"/>
  <c r="R234" i="34"/>
  <c r="R235" i="34"/>
  <c r="Q235" i="34"/>
  <c r="S235" i="34"/>
  <c r="R237" i="34"/>
  <c r="Q237" i="34"/>
  <c r="S237" i="34"/>
  <c r="R239" i="34"/>
  <c r="Q239" i="34"/>
  <c r="S239" i="34"/>
  <c r="R241" i="34"/>
  <c r="Q241" i="34"/>
  <c r="S241" i="34"/>
  <c r="Q242" i="34"/>
  <c r="S242" i="34"/>
  <c r="R242" i="34"/>
  <c r="R4415" i="34"/>
  <c r="T4415" i="34"/>
  <c r="V4415" i="34"/>
  <c r="Q4415" i="34"/>
  <c r="S4415" i="34"/>
  <c r="U4415" i="34"/>
  <c r="R1651" i="34"/>
  <c r="Q1651" i="34"/>
  <c r="S1651" i="34"/>
  <c r="Q1652" i="34"/>
  <c r="S1652" i="34"/>
  <c r="R1652" i="34"/>
  <c r="A1653" i="34"/>
  <c r="R1653" i="34"/>
  <c r="Q1653" i="34"/>
  <c r="S1653" i="34"/>
  <c r="Q1654" i="34"/>
  <c r="S1654" i="34"/>
  <c r="R1654" i="34"/>
  <c r="R1659" i="34"/>
  <c r="Q1659" i="34"/>
  <c r="S1659" i="34"/>
  <c r="Q1660" i="34"/>
  <c r="S1660" i="34"/>
  <c r="R1660" i="34"/>
  <c r="R1661" i="34"/>
  <c r="Q1661" i="34"/>
  <c r="S1661" i="34"/>
  <c r="Q1662" i="34"/>
  <c r="S1662" i="34"/>
  <c r="R1662" i="34"/>
  <c r="R1663" i="34"/>
  <c r="Q1663" i="34"/>
  <c r="S1663" i="34"/>
  <c r="Q1664" i="34"/>
  <c r="S1664" i="34"/>
  <c r="R1664" i="34"/>
  <c r="R1665" i="34"/>
  <c r="Q1665" i="34"/>
  <c r="S1665" i="34"/>
  <c r="Q1666" i="34"/>
  <c r="S1666" i="34"/>
  <c r="R1666" i="34"/>
  <c r="R1667" i="34"/>
  <c r="Q1667" i="34"/>
  <c r="S1667" i="34"/>
  <c r="Q1668" i="34"/>
  <c r="S1668" i="34"/>
  <c r="R1668" i="34"/>
  <c r="R1669" i="34"/>
  <c r="Q1669" i="34"/>
  <c r="S1669" i="34"/>
  <c r="Q1670" i="34"/>
  <c r="S1670" i="34"/>
  <c r="R1670" i="34"/>
  <c r="R1671" i="34"/>
  <c r="Q1671" i="34"/>
  <c r="S1671" i="34"/>
  <c r="R229" i="34"/>
  <c r="Q229" i="34"/>
  <c r="S229" i="34"/>
  <c r="Q230" i="34"/>
  <c r="S230" i="34"/>
  <c r="R230" i="34"/>
  <c r="R231" i="34"/>
  <c r="Q231" i="34"/>
  <c r="S231" i="34"/>
  <c r="R233" i="34"/>
  <c r="Q233" i="34"/>
  <c r="S233" i="34"/>
  <c r="Q236" i="34"/>
  <c r="S236" i="34"/>
  <c r="R236" i="34"/>
  <c r="Q238" i="34"/>
  <c r="S238" i="34"/>
  <c r="R238" i="34"/>
  <c r="Q240" i="34"/>
  <c r="S240" i="34"/>
  <c r="R240" i="34"/>
  <c r="G318" i="60"/>
  <c r="M4450" i="34"/>
  <c r="D318" i="60"/>
  <c r="A1669" i="34"/>
  <c r="A1665" i="34"/>
  <c r="A1671" i="34"/>
  <c r="A1667" i="34"/>
  <c r="A1659" i="34"/>
  <c r="A1661" i="34"/>
  <c r="A4415" i="34"/>
  <c r="A1651" i="34"/>
  <c r="A1663" i="34"/>
  <c r="A1652" i="34"/>
  <c r="A1660" i="34"/>
  <c r="A1664" i="34"/>
  <c r="A1668" i="34"/>
  <c r="A1654" i="34"/>
  <c r="A1662" i="34"/>
  <c r="A1666" i="34"/>
  <c r="A1670" i="34"/>
  <c r="A242" i="34"/>
  <c r="A230" i="34"/>
  <c r="A231" i="34"/>
  <c r="A233" i="34"/>
  <c r="A235" i="34"/>
  <c r="A237" i="34"/>
  <c r="A239" i="34"/>
  <c r="A241" i="34"/>
  <c r="A229" i="34"/>
  <c r="A232" i="34"/>
  <c r="A234" i="34"/>
  <c r="A236" i="34"/>
  <c r="A238" i="34"/>
  <c r="A240" i="34"/>
  <c r="A62" i="34"/>
  <c r="A4514" i="34"/>
  <c r="A63" i="34"/>
  <c r="A61" i="34"/>
  <c r="A4515" i="34"/>
  <c r="K306" i="60" l="1"/>
  <c r="K308" i="60"/>
  <c r="K310" i="60"/>
  <c r="K312" i="60"/>
  <c r="K314" i="60"/>
  <c r="K316" i="60"/>
  <c r="J311" i="60"/>
  <c r="J313" i="60"/>
  <c r="J315" i="60"/>
  <c r="H313" i="60"/>
  <c r="H315" i="60"/>
  <c r="K305" i="60"/>
  <c r="K307" i="60"/>
  <c r="K309" i="60"/>
  <c r="K311" i="60"/>
  <c r="K313" i="60"/>
  <c r="K315" i="60"/>
  <c r="J310" i="60"/>
  <c r="J312" i="60"/>
  <c r="J314" i="60"/>
  <c r="J316" i="60"/>
  <c r="H314" i="60"/>
  <c r="H316" i="60"/>
  <c r="K303" i="60"/>
  <c r="J303" i="60"/>
  <c r="H302" i="60"/>
  <c r="H303" i="60"/>
  <c r="E557" i="34"/>
  <c r="E558" i="34"/>
  <c r="E559" i="34"/>
  <c r="E560" i="34"/>
  <c r="E561" i="34"/>
  <c r="E562" i="34"/>
  <c r="E563" i="34"/>
  <c r="E564" i="34"/>
  <c r="E565" i="34"/>
  <c r="E568" i="34"/>
  <c r="E569" i="34"/>
  <c r="E570" i="34"/>
  <c r="E571" i="34"/>
  <c r="E572" i="34"/>
  <c r="E573" i="34"/>
  <c r="E575" i="34"/>
  <c r="E576" i="34"/>
  <c r="E577" i="34"/>
  <c r="E578" i="34"/>
  <c r="E579" i="34"/>
  <c r="E581" i="34"/>
  <c r="E582" i="34"/>
  <c r="E583" i="34"/>
  <c r="E584" i="34"/>
  <c r="E585" i="34"/>
  <c r="E587" i="34"/>
  <c r="E588" i="34"/>
  <c r="E589" i="34"/>
  <c r="E590" i="34"/>
  <c r="E592" i="34"/>
  <c r="E593" i="34"/>
  <c r="E594" i="34"/>
  <c r="E595" i="34"/>
  <c r="E596" i="34"/>
  <c r="E597" i="34"/>
  <c r="E598" i="34"/>
  <c r="E599" i="34"/>
  <c r="E601" i="34"/>
  <c r="E602" i="34"/>
  <c r="E603" i="34"/>
  <c r="E604" i="34"/>
  <c r="E627" i="34"/>
  <c r="E628" i="34"/>
  <c r="E629" i="34"/>
  <c r="E630" i="34"/>
  <c r="E631" i="34"/>
  <c r="E635" i="34"/>
  <c r="E636" i="34"/>
  <c r="E637" i="34"/>
  <c r="E638" i="34"/>
  <c r="E639" i="34"/>
  <c r="E640" i="34"/>
  <c r="E641" i="34"/>
  <c r="E642" i="34"/>
  <c r="E643" i="34"/>
  <c r="E644" i="34"/>
  <c r="E645" i="34"/>
  <c r="E646" i="34"/>
  <c r="E647" i="34"/>
  <c r="E648" i="34"/>
  <c r="E649" i="34"/>
  <c r="E650" i="34"/>
  <c r="E651" i="34"/>
  <c r="E652" i="34"/>
  <c r="E653" i="34"/>
  <c r="E654" i="34"/>
  <c r="E655" i="34"/>
  <c r="E656" i="34"/>
  <c r="E657" i="34"/>
  <c r="E658" i="34"/>
  <c r="E659" i="34"/>
  <c r="E660" i="34"/>
  <c r="E661" i="34"/>
  <c r="E662" i="34"/>
  <c r="E663" i="34"/>
  <c r="E664" i="34"/>
  <c r="E665" i="34"/>
  <c r="E666" i="34"/>
  <c r="E667" i="34"/>
  <c r="E668" i="34"/>
  <c r="E669" i="34"/>
  <c r="E670" i="34"/>
  <c r="E671" i="34"/>
  <c r="E672" i="34"/>
  <c r="E676" i="34"/>
  <c r="E677" i="34"/>
  <c r="E678" i="34"/>
  <c r="E679" i="34"/>
  <c r="E680" i="34"/>
  <c r="E681" i="34"/>
  <c r="E682" i="34"/>
  <c r="E632" i="34"/>
  <c r="E633" i="34"/>
  <c r="E634" i="34"/>
  <c r="E673" i="34"/>
  <c r="E675" i="34"/>
  <c r="E683" i="34"/>
  <c r="E684" i="34"/>
  <c r="E685" i="34"/>
  <c r="E686" i="34"/>
  <c r="E687" i="34"/>
  <c r="E688" i="34"/>
  <c r="E689" i="34"/>
  <c r="E690" i="34"/>
  <c r="E691" i="34"/>
  <c r="E692" i="34"/>
  <c r="E697" i="34"/>
  <c r="E698" i="34"/>
  <c r="E705" i="34"/>
  <c r="E706" i="34"/>
  <c r="E707" i="34"/>
  <c r="E704" i="34"/>
  <c r="E693" i="34"/>
  <c r="E694" i="34"/>
  <c r="E695" i="34"/>
  <c r="E696" i="34"/>
  <c r="B4438" i="34"/>
  <c r="E4438" i="34"/>
  <c r="B4437" i="34"/>
  <c r="E4437" i="34"/>
  <c r="E4436" i="34"/>
  <c r="B4436" i="34"/>
  <c r="E4429" i="34"/>
  <c r="B4429" i="34"/>
  <c r="E4426" i="34"/>
  <c r="B4426" i="34"/>
  <c r="E4423" i="34"/>
  <c r="B4423" i="34"/>
  <c r="E4422" i="34"/>
  <c r="B4422" i="34"/>
  <c r="E4417" i="34"/>
  <c r="B4417" i="34"/>
  <c r="E4414" i="34"/>
  <c r="B4414" i="34"/>
  <c r="E4413" i="34"/>
  <c r="B4413" i="34"/>
  <c r="B4407" i="34"/>
  <c r="E4407" i="34"/>
  <c r="E4406" i="34"/>
  <c r="B4406" i="34"/>
  <c r="E4400" i="34"/>
  <c r="B4400" i="34"/>
  <c r="E4403" i="34"/>
  <c r="B4403" i="34"/>
  <c r="B4386" i="34"/>
  <c r="E4386" i="34"/>
  <c r="E4590" i="34"/>
  <c r="B4590" i="34"/>
  <c r="E4589" i="34"/>
  <c r="B4589" i="34"/>
  <c r="M4641" i="34"/>
  <c r="E4641" i="34"/>
  <c r="B4641" i="34"/>
  <c r="M4640" i="34"/>
  <c r="E4640" i="34"/>
  <c r="B4640" i="34"/>
  <c r="M4637" i="34"/>
  <c r="E4637" i="34"/>
  <c r="B4637" i="34"/>
  <c r="M4636" i="34"/>
  <c r="E4636" i="34"/>
  <c r="B4636" i="34"/>
  <c r="M4633" i="34"/>
  <c r="E4633" i="34"/>
  <c r="B4633" i="34"/>
  <c r="M4632" i="34"/>
  <c r="M4631" i="34"/>
  <c r="M4630" i="34"/>
  <c r="M4629" i="34"/>
  <c r="E4623" i="34"/>
  <c r="E4624" i="34"/>
  <c r="E4625" i="34"/>
  <c r="E4626" i="34"/>
  <c r="E4627" i="34"/>
  <c r="E4628" i="34"/>
  <c r="E4629" i="34"/>
  <c r="E4630" i="34"/>
  <c r="E4631" i="34"/>
  <c r="E4632" i="34"/>
  <c r="B4618" i="34"/>
  <c r="E4618" i="34"/>
  <c r="B4617" i="34"/>
  <c r="E4617" i="34"/>
  <c r="M4617" i="34"/>
  <c r="M4619" i="34"/>
  <c r="E4619" i="34"/>
  <c r="B4619" i="34"/>
  <c r="E4613" i="34"/>
  <c r="E4616" i="34"/>
  <c r="E4622" i="34"/>
  <c r="M4610" i="34"/>
  <c r="E4610" i="34"/>
  <c r="B4610" i="34"/>
  <c r="M4609" i="34"/>
  <c r="E4609" i="34"/>
  <c r="B4609" i="34"/>
  <c r="M4608" i="34"/>
  <c r="E4608" i="34"/>
  <c r="B4608" i="34"/>
  <c r="M4602" i="34"/>
  <c r="M4603" i="34"/>
  <c r="M4604" i="34"/>
  <c r="M4605" i="34"/>
  <c r="M4613" i="34"/>
  <c r="M4616" i="34"/>
  <c r="M4622" i="34"/>
  <c r="M4623" i="34"/>
  <c r="M4624" i="34"/>
  <c r="M4625" i="34"/>
  <c r="M4626" i="34"/>
  <c r="M4627" i="34"/>
  <c r="M4628" i="34"/>
  <c r="E4602" i="34"/>
  <c r="B4602" i="34"/>
  <c r="M4601" i="34"/>
  <c r="E4600" i="34"/>
  <c r="B4600" i="34"/>
  <c r="B4598" i="34"/>
  <c r="E4598" i="34"/>
  <c r="E4597" i="34"/>
  <c r="B4597" i="34"/>
  <c r="E4595" i="34"/>
  <c r="E4596" i="34"/>
  <c r="E4601" i="34"/>
  <c r="E4603" i="34"/>
  <c r="E4604" i="34"/>
  <c r="E4605" i="34"/>
  <c r="M4594" i="34"/>
  <c r="B4412" i="34"/>
  <c r="E4412" i="34"/>
  <c r="M4593" i="34"/>
  <c r="E4593" i="34"/>
  <c r="E4588" i="34"/>
  <c r="E4587" i="34"/>
  <c r="E4586" i="34"/>
  <c r="E4577" i="34"/>
  <c r="E4578" i="34"/>
  <c r="E4579" i="34"/>
  <c r="E4580" i="34"/>
  <c r="E4581" i="34"/>
  <c r="E4582" i="34"/>
  <c r="E4583" i="34"/>
  <c r="E4584" i="34"/>
  <c r="E4585" i="34"/>
  <c r="E4591" i="34"/>
  <c r="E4592" i="34"/>
  <c r="E4594" i="34"/>
  <c r="E4561" i="34"/>
  <c r="E4562" i="34"/>
  <c r="E4563" i="34"/>
  <c r="E4564" i="34"/>
  <c r="E4565" i="34"/>
  <c r="E4566" i="34"/>
  <c r="E4567" i="34"/>
  <c r="E4568" i="34"/>
  <c r="E4569" i="34"/>
  <c r="E4570" i="34"/>
  <c r="E4572" i="34"/>
  <c r="E4573" i="34"/>
  <c r="E4576" i="34"/>
  <c r="E4575" i="34"/>
  <c r="M4575" i="34"/>
  <c r="B4575" i="34"/>
  <c r="B4576" i="34"/>
  <c r="B4569" i="34"/>
  <c r="B4568" i="34"/>
  <c r="B4567" i="34"/>
  <c r="B4566" i="34"/>
  <c r="B4565" i="34"/>
  <c r="B4564" i="34"/>
  <c r="M4548" i="34"/>
  <c r="E4548" i="34"/>
  <c r="B4548" i="34"/>
  <c r="E4497" i="34"/>
  <c r="B4497" i="34"/>
  <c r="E4496" i="34"/>
  <c r="B4496" i="34"/>
  <c r="E4495" i="34"/>
  <c r="B4495" i="34"/>
  <c r="B4480" i="34"/>
  <c r="E4480" i="34"/>
  <c r="B4483" i="34"/>
  <c r="E4483" i="34"/>
  <c r="B4484" i="34"/>
  <c r="E4484" i="34"/>
  <c r="P4642" i="34"/>
  <c r="T4642" i="34"/>
  <c r="U4642" i="34"/>
  <c r="V4642" i="34"/>
  <c r="W4642" i="34"/>
  <c r="Y4642" i="34"/>
  <c r="AB4642" i="34"/>
  <c r="AC4642" i="34"/>
  <c r="AD4642" i="34"/>
  <c r="P4643" i="34"/>
  <c r="T4643" i="34"/>
  <c r="U4643" i="34"/>
  <c r="V4643" i="34"/>
  <c r="W4643" i="34"/>
  <c r="Y4643" i="34"/>
  <c r="AB4643" i="34"/>
  <c r="AC4643" i="34"/>
  <c r="AD4643" i="34"/>
  <c r="P4644" i="34"/>
  <c r="T4644" i="34"/>
  <c r="U4644" i="34"/>
  <c r="V4644" i="34"/>
  <c r="W4644" i="34"/>
  <c r="Y4644" i="34"/>
  <c r="AB4644" i="34"/>
  <c r="AC4644" i="34"/>
  <c r="AD4644" i="34"/>
  <c r="P4645" i="34"/>
  <c r="T4645" i="34"/>
  <c r="U4645" i="34"/>
  <c r="V4645" i="34"/>
  <c r="W4645" i="34"/>
  <c r="Y4645" i="34"/>
  <c r="AB4645" i="34"/>
  <c r="AC4645" i="34"/>
  <c r="AD4645" i="34"/>
  <c r="P4646" i="34"/>
  <c r="T4646" i="34"/>
  <c r="U4646" i="34"/>
  <c r="V4646" i="34"/>
  <c r="W4646" i="34"/>
  <c r="Y4646" i="34"/>
  <c r="AB4646" i="34"/>
  <c r="AC4646" i="34"/>
  <c r="AD4646" i="34"/>
  <c r="B4518" i="34"/>
  <c r="E4518" i="34"/>
  <c r="B4519" i="34"/>
  <c r="E4519" i="34"/>
  <c r="B4520" i="34"/>
  <c r="E4520" i="34"/>
  <c r="B4521" i="34"/>
  <c r="E4521" i="34"/>
  <c r="M4517" i="34"/>
  <c r="E4511" i="34"/>
  <c r="E4512" i="34"/>
  <c r="E4513" i="34"/>
  <c r="E4516" i="34"/>
  <c r="E4517" i="34"/>
  <c r="E4522" i="34"/>
  <c r="B4516" i="34"/>
  <c r="B4517" i="34"/>
  <c r="B4513" i="34"/>
  <c r="B4563" i="34"/>
  <c r="B4562" i="34"/>
  <c r="B4561" i="34"/>
  <c r="M4560" i="34"/>
  <c r="E4454" i="34"/>
  <c r="E4455" i="34"/>
  <c r="E4456" i="34"/>
  <c r="E4457" i="34"/>
  <c r="E4458" i="34"/>
  <c r="E4459" i="34"/>
  <c r="E4461" i="34"/>
  <c r="E4462" i="34"/>
  <c r="E4463" i="34"/>
  <c r="E4464" i="34"/>
  <c r="E4465" i="34"/>
  <c r="E4466" i="34"/>
  <c r="E4467" i="34"/>
  <c r="E4468" i="34"/>
  <c r="E4469" i="34"/>
  <c r="E4470" i="34"/>
  <c r="E4471" i="34"/>
  <c r="E4472" i="34"/>
  <c r="E4473" i="34"/>
  <c r="E4474" i="34"/>
  <c r="E4475" i="34"/>
  <c r="E4476" i="34"/>
  <c r="E4477" i="34"/>
  <c r="E4478" i="34"/>
  <c r="E4479" i="34"/>
  <c r="E4485" i="34"/>
  <c r="E4486" i="34"/>
  <c r="E4487" i="34"/>
  <c r="E4488" i="34"/>
  <c r="E4489" i="34"/>
  <c r="E4490" i="34"/>
  <c r="E4491" i="34"/>
  <c r="E4492" i="34"/>
  <c r="E4493" i="34"/>
  <c r="E4494" i="34"/>
  <c r="E4498" i="34"/>
  <c r="E4499" i="34"/>
  <c r="E4500" i="34"/>
  <c r="E4501" i="34"/>
  <c r="E4502" i="34"/>
  <c r="E4503" i="34"/>
  <c r="E4504" i="34"/>
  <c r="E4505" i="34"/>
  <c r="E4506" i="34"/>
  <c r="E4507" i="34"/>
  <c r="E4508" i="34"/>
  <c r="E4509" i="34"/>
  <c r="E4510" i="34"/>
  <c r="E4523" i="34"/>
  <c r="E4524" i="34"/>
  <c r="E4526" i="34"/>
  <c r="E4527" i="34"/>
  <c r="E4528" i="34"/>
  <c r="E4530" i="34"/>
  <c r="E4535" i="34"/>
  <c r="E4540" i="34"/>
  <c r="E4541" i="34"/>
  <c r="E4542" i="34"/>
  <c r="E4543" i="34"/>
  <c r="E4550" i="34"/>
  <c r="E4551" i="34"/>
  <c r="E4552" i="34"/>
  <c r="E4553" i="34"/>
  <c r="E4554" i="34"/>
  <c r="E4555" i="34"/>
  <c r="E4556" i="34"/>
  <c r="E4557" i="34"/>
  <c r="E4558" i="34"/>
  <c r="E4559" i="34"/>
  <c r="E4549" i="34"/>
  <c r="E4560" i="34"/>
  <c r="B4570" i="34"/>
  <c r="B4572" i="34"/>
  <c r="B4573" i="34"/>
  <c r="B4577" i="34"/>
  <c r="B4578" i="34"/>
  <c r="B4579" i="34"/>
  <c r="B4580" i="34"/>
  <c r="B4581" i="34"/>
  <c r="B4582" i="34"/>
  <c r="B4583" i="34"/>
  <c r="B4584" i="34"/>
  <c r="B4585" i="34"/>
  <c r="B4586" i="34"/>
  <c r="B4587" i="34"/>
  <c r="B4588" i="34"/>
  <c r="B4591" i="34"/>
  <c r="B4592" i="34"/>
  <c r="B4593" i="34"/>
  <c r="B4594" i="34"/>
  <c r="B4595" i="34"/>
  <c r="B4596" i="34"/>
  <c r="B4601" i="34"/>
  <c r="B4603" i="34"/>
  <c r="B4604" i="34"/>
  <c r="B4605" i="34"/>
  <c r="B4613" i="34"/>
  <c r="B4616" i="34"/>
  <c r="B4622" i="34"/>
  <c r="B4623" i="34"/>
  <c r="B4624" i="34"/>
  <c r="B4625" i="34"/>
  <c r="B4626" i="34"/>
  <c r="B4627" i="34"/>
  <c r="B4628" i="34"/>
  <c r="B4629" i="34"/>
  <c r="B4630" i="34"/>
  <c r="B4631" i="34"/>
  <c r="B4632" i="34"/>
  <c r="B4642" i="34"/>
  <c r="A4642" i="34" s="1"/>
  <c r="B4643" i="34"/>
  <c r="A4643" i="34" s="1"/>
  <c r="B4644" i="34"/>
  <c r="A4644" i="34" s="1"/>
  <c r="B4559" i="34"/>
  <c r="B4558" i="34"/>
  <c r="B4311" i="34"/>
  <c r="A4311" i="34" s="1"/>
  <c r="E4311" i="34"/>
  <c r="M4543" i="34"/>
  <c r="B4543" i="34"/>
  <c r="M4540" i="34"/>
  <c r="M4541" i="34"/>
  <c r="M4542" i="34"/>
  <c r="B704" i="34"/>
  <c r="B696" i="34"/>
  <c r="B594" i="34"/>
  <c r="B593" i="34"/>
  <c r="B695" i="34"/>
  <c r="B694" i="34"/>
  <c r="B693" i="34"/>
  <c r="B707" i="34"/>
  <c r="B706" i="34"/>
  <c r="B683" i="34"/>
  <c r="M628" i="34"/>
  <c r="B628" i="34"/>
  <c r="B604" i="34"/>
  <c r="B599" i="34"/>
  <c r="B602" i="34"/>
  <c r="E1099" i="34"/>
  <c r="M1098" i="34"/>
  <c r="E1098" i="34"/>
  <c r="E1097" i="34"/>
  <c r="M1096" i="34"/>
  <c r="E1096" i="34"/>
  <c r="E1095" i="34"/>
  <c r="M1094" i="34"/>
  <c r="E1094" i="34"/>
  <c r="E1093" i="34"/>
  <c r="M1092" i="34"/>
  <c r="E1092" i="34"/>
  <c r="E1091" i="34"/>
  <c r="M1090" i="34"/>
  <c r="E1090" i="34"/>
  <c r="E1077" i="34"/>
  <c r="B1077" i="34"/>
  <c r="M1076" i="34"/>
  <c r="E1076" i="34"/>
  <c r="B1076" i="34"/>
  <c r="E1075" i="34"/>
  <c r="B1075" i="34"/>
  <c r="M1074" i="34"/>
  <c r="E1074" i="34"/>
  <c r="B1074" i="34"/>
  <c r="E1069" i="34"/>
  <c r="B1069" i="34"/>
  <c r="M1068" i="34"/>
  <c r="E1068" i="34"/>
  <c r="B1068" i="34"/>
  <c r="E1067" i="34"/>
  <c r="B1067" i="34"/>
  <c r="M1066" i="34"/>
  <c r="E1066" i="34"/>
  <c r="B1066" i="34"/>
  <c r="E1065" i="34"/>
  <c r="B1065" i="34"/>
  <c r="M1064" i="34"/>
  <c r="E1064" i="34"/>
  <c r="B1064" i="34"/>
  <c r="E1059" i="34"/>
  <c r="B1059" i="34"/>
  <c r="M1058" i="34"/>
  <c r="E1058" i="34"/>
  <c r="B1058" i="34"/>
  <c r="E1057" i="34"/>
  <c r="B1057" i="34"/>
  <c r="M1056" i="34"/>
  <c r="E1056" i="34"/>
  <c r="B1056" i="34"/>
  <c r="E1055" i="34"/>
  <c r="B1055" i="34"/>
  <c r="M1054" i="34"/>
  <c r="E1054" i="34"/>
  <c r="B1054" i="34"/>
  <c r="E1044" i="34"/>
  <c r="B1044" i="34"/>
  <c r="M1043" i="34"/>
  <c r="E1043" i="34"/>
  <c r="B1043" i="34"/>
  <c r="E1053" i="34"/>
  <c r="B1053" i="34"/>
  <c r="M1052" i="34"/>
  <c r="E1052" i="34"/>
  <c r="B1052" i="34"/>
  <c r="V327" i="60"/>
  <c r="L312" i="60" s="1"/>
  <c r="V326" i="60"/>
  <c r="L311" i="60" s="1"/>
  <c r="V325" i="60"/>
  <c r="L310" i="60" s="1"/>
  <c r="V324" i="60"/>
  <c r="L309" i="60" s="1"/>
  <c r="V322" i="60"/>
  <c r="L308" i="60" s="1"/>
  <c r="V321" i="60"/>
  <c r="L307" i="60" s="1"/>
  <c r="V320" i="60"/>
  <c r="L306" i="60" s="1"/>
  <c r="V319" i="60"/>
  <c r="L305" i="60" s="1"/>
  <c r="V318" i="60"/>
  <c r="V305" i="60"/>
  <c r="V304" i="60"/>
  <c r="V303" i="60"/>
  <c r="V312" i="60"/>
  <c r="A274" i="60"/>
  <c r="B4535" i="34"/>
  <c r="M4535" i="34"/>
  <c r="M4530" i="34"/>
  <c r="M4528" i="34"/>
  <c r="M4526" i="34"/>
  <c r="M4524" i="34"/>
  <c r="M4523" i="34"/>
  <c r="M4522" i="34"/>
  <c r="B4441" i="34"/>
  <c r="E4441" i="34"/>
  <c r="B4310" i="34"/>
  <c r="A4310" i="34" s="1"/>
  <c r="E4310" i="34"/>
  <c r="M4502" i="34"/>
  <c r="B2175" i="34"/>
  <c r="B2176" i="34"/>
  <c r="B2177" i="34"/>
  <c r="B2178" i="34"/>
  <c r="B2179" i="34"/>
  <c r="B2180" i="34"/>
  <c r="B2181" i="34"/>
  <c r="B2182" i="34"/>
  <c r="B2183" i="34"/>
  <c r="B2184" i="34"/>
  <c r="B2185" i="34"/>
  <c r="B2188" i="34"/>
  <c r="B2189" i="34"/>
  <c r="B2190" i="34"/>
  <c r="B2191" i="34"/>
  <c r="B2192" i="34"/>
  <c r="B2193" i="34"/>
  <c r="B2196" i="34"/>
  <c r="B2174" i="34"/>
  <c r="B4494" i="34"/>
  <c r="B4493" i="34"/>
  <c r="B4492" i="34"/>
  <c r="B4491" i="34"/>
  <c r="M4490" i="34"/>
  <c r="B4490" i="34"/>
  <c r="B4489" i="34"/>
  <c r="B4488" i="34"/>
  <c r="B4487" i="34"/>
  <c r="B4479" i="34"/>
  <c r="B4478" i="34"/>
  <c r="B4477" i="34"/>
  <c r="M4475" i="34"/>
  <c r="B4470" i="34"/>
  <c r="B4469" i="34"/>
  <c r="B4468" i="34"/>
  <c r="B4467" i="34"/>
  <c r="B4466" i="34"/>
  <c r="B4465" i="34"/>
  <c r="B4464" i="34"/>
  <c r="B4458" i="34"/>
  <c r="B4456" i="34"/>
  <c r="B4457" i="34"/>
  <c r="B4298" i="34"/>
  <c r="A4298" i="34" s="1"/>
  <c r="E4298" i="34"/>
  <c r="B4455" i="34"/>
  <c r="B4454" i="34"/>
  <c r="E4453" i="34"/>
  <c r="B4471" i="34"/>
  <c r="B4472" i="34"/>
  <c r="B4473" i="34"/>
  <c r="B4474" i="34"/>
  <c r="B4475" i="34"/>
  <c r="B4476" i="34"/>
  <c r="B4485" i="34"/>
  <c r="B4486" i="34"/>
  <c r="B4498" i="34"/>
  <c r="B4499" i="34"/>
  <c r="B4500" i="34"/>
  <c r="B4501" i="34"/>
  <c r="B4502" i="34"/>
  <c r="B4503" i="34"/>
  <c r="B4504" i="34"/>
  <c r="B4505" i="34"/>
  <c r="B4506" i="34"/>
  <c r="B4507" i="34"/>
  <c r="B4508" i="34"/>
  <c r="B4509" i="34"/>
  <c r="B4510" i="34"/>
  <c r="B4511" i="34"/>
  <c r="B4512" i="34"/>
  <c r="B4522" i="34"/>
  <c r="B4523" i="34"/>
  <c r="B4524" i="34"/>
  <c r="B4526" i="34"/>
  <c r="B4527" i="34"/>
  <c r="B4528" i="34"/>
  <c r="B4530" i="34"/>
  <c r="B4540" i="34"/>
  <c r="B4541" i="34"/>
  <c r="B4542" i="34"/>
  <c r="B4549" i="34"/>
  <c r="B4550" i="34"/>
  <c r="B4551" i="34"/>
  <c r="B4552" i="34"/>
  <c r="B4553" i="34"/>
  <c r="B4554" i="34"/>
  <c r="B4555" i="34"/>
  <c r="B4556" i="34"/>
  <c r="B4557" i="34"/>
  <c r="B4560" i="34"/>
  <c r="B4645" i="34"/>
  <c r="A4645" i="34" s="1"/>
  <c r="B2164" i="34"/>
  <c r="B2165" i="34"/>
  <c r="B2166" i="34"/>
  <c r="B2167" i="34"/>
  <c r="B2168" i="34"/>
  <c r="B2169" i="34"/>
  <c r="B2170" i="34"/>
  <c r="B2171" i="34"/>
  <c r="B388" i="34"/>
  <c r="K388" i="34"/>
  <c r="M388" i="34" s="1"/>
  <c r="B4333" i="34"/>
  <c r="E4333" i="34"/>
  <c r="B4334" i="34"/>
  <c r="E4334" i="34"/>
  <c r="B4440" i="34"/>
  <c r="E4440" i="34"/>
  <c r="B2162" i="34"/>
  <c r="B2163" i="34"/>
  <c r="M376" i="34"/>
  <c r="M375" i="34"/>
  <c r="M374" i="34"/>
  <c r="B374" i="34"/>
  <c r="B375" i="34"/>
  <c r="B376" i="34"/>
  <c r="B627" i="34"/>
  <c r="M627" i="34"/>
  <c r="B598" i="34"/>
  <c r="B603" i="34"/>
  <c r="B601" i="34"/>
  <c r="B597" i="34"/>
  <c r="B592" i="34"/>
  <c r="K387" i="34"/>
  <c r="M387" i="34" s="1"/>
  <c r="B387" i="34"/>
  <c r="B4309" i="34"/>
  <c r="A4309" i="34" s="1"/>
  <c r="E4309" i="34"/>
  <c r="B4434" i="34"/>
  <c r="E4434" i="34"/>
  <c r="B4435" i="34"/>
  <c r="E4435" i="34"/>
  <c r="B4343" i="34"/>
  <c r="E4343" i="34"/>
  <c r="B4344" i="34"/>
  <c r="E4344" i="34"/>
  <c r="B4345" i="34"/>
  <c r="E4345" i="34"/>
  <c r="B4346" i="34"/>
  <c r="E4346" i="34"/>
  <c r="E1072" i="34"/>
  <c r="B1072" i="34"/>
  <c r="E1071" i="34"/>
  <c r="B1071" i="34"/>
  <c r="E1070" i="34"/>
  <c r="B1070" i="34"/>
  <c r="B4391" i="34"/>
  <c r="E4391" i="34"/>
  <c r="B4390" i="34"/>
  <c r="E4390" i="34"/>
  <c r="B4385" i="34"/>
  <c r="E4385" i="34"/>
  <c r="B4381" i="34"/>
  <c r="E4381" i="34"/>
  <c r="E4380" i="34"/>
  <c r="B4380" i="34"/>
  <c r="E4378" i="34"/>
  <c r="B4378" i="34"/>
  <c r="E4377" i="34"/>
  <c r="B4377" i="34"/>
  <c r="B4370" i="34"/>
  <c r="E4370" i="34"/>
  <c r="B4362" i="34"/>
  <c r="E4362" i="34"/>
  <c r="B4361" i="34"/>
  <c r="E4361" i="34"/>
  <c r="M1047" i="34"/>
  <c r="E1046" i="34"/>
  <c r="M1045" i="34"/>
  <c r="E1045" i="34"/>
  <c r="M1041" i="34"/>
  <c r="B1042" i="34"/>
  <c r="E1042" i="34"/>
  <c r="B1045" i="34"/>
  <c r="B1046" i="34"/>
  <c r="B1047" i="34"/>
  <c r="E1047" i="34"/>
  <c r="B1048" i="34"/>
  <c r="E1048" i="34"/>
  <c r="E1040" i="34"/>
  <c r="E1041" i="34"/>
  <c r="M1039" i="34"/>
  <c r="E1039" i="34"/>
  <c r="M1037" i="34"/>
  <c r="M1035" i="34"/>
  <c r="M1033" i="34"/>
  <c r="M1031" i="34"/>
  <c r="E1032" i="34"/>
  <c r="M1029" i="34"/>
  <c r="M1027" i="34"/>
  <c r="E1028" i="34"/>
  <c r="E1029" i="34"/>
  <c r="E1030" i="34"/>
  <c r="E1031" i="34"/>
  <c r="E1033" i="34"/>
  <c r="E1034" i="34"/>
  <c r="E1035" i="34"/>
  <c r="E1036" i="34"/>
  <c r="E1037" i="34"/>
  <c r="E1038" i="34"/>
  <c r="E1027" i="34"/>
  <c r="B1028" i="34"/>
  <c r="B1029" i="34"/>
  <c r="B1030" i="34"/>
  <c r="B1031" i="34"/>
  <c r="B1032" i="34"/>
  <c r="B1033" i="34"/>
  <c r="B1034" i="34"/>
  <c r="B1035" i="34"/>
  <c r="B1036" i="34"/>
  <c r="B1037" i="34"/>
  <c r="B1038" i="34"/>
  <c r="B1039" i="34"/>
  <c r="B1040" i="34"/>
  <c r="B1041" i="34"/>
  <c r="B1027" i="34"/>
  <c r="B4308" i="34"/>
  <c r="A4308" i="34" s="1"/>
  <c r="E4308" i="34"/>
  <c r="B4445" i="34"/>
  <c r="E4445" i="34"/>
  <c r="B4446" i="34"/>
  <c r="E4446" i="34"/>
  <c r="E4428" i="34"/>
  <c r="B4428" i="34"/>
  <c r="E4427" i="34"/>
  <c r="B4427" i="34"/>
  <c r="B4401" i="34"/>
  <c r="E4401" i="34"/>
  <c r="B4402" i="34"/>
  <c r="E4402" i="34"/>
  <c r="R4631" i="34" l="1"/>
  <c r="Q4631" i="34"/>
  <c r="S4631" i="34"/>
  <c r="R4629" i="34"/>
  <c r="Q4629" i="34"/>
  <c r="S4629" i="34"/>
  <c r="R4627" i="34"/>
  <c r="Q4627" i="34"/>
  <c r="S4627" i="34"/>
  <c r="R4625" i="34"/>
  <c r="Q4625" i="34"/>
  <c r="S4625" i="34"/>
  <c r="R4623" i="34"/>
  <c r="Q4623" i="34"/>
  <c r="S4623" i="34"/>
  <c r="R4616" i="34"/>
  <c r="Q4616" i="34"/>
  <c r="S4616" i="34"/>
  <c r="R4609" i="34"/>
  <c r="Q4609" i="34"/>
  <c r="S4609" i="34"/>
  <c r="R4617" i="34"/>
  <c r="Q4617" i="34"/>
  <c r="S4617" i="34"/>
  <c r="R4618" i="34"/>
  <c r="Q4618" i="34"/>
  <c r="S4618" i="34"/>
  <c r="R4636" i="34"/>
  <c r="Q4636" i="34"/>
  <c r="S4636" i="34"/>
  <c r="R4640" i="34"/>
  <c r="Q4640" i="34"/>
  <c r="S4640" i="34"/>
  <c r="R4632" i="34"/>
  <c r="Q4632" i="34"/>
  <c r="S4632" i="34"/>
  <c r="R4630" i="34"/>
  <c r="Q4630" i="34"/>
  <c r="S4630" i="34"/>
  <c r="R4628" i="34"/>
  <c r="Q4628" i="34"/>
  <c r="S4628" i="34"/>
  <c r="R4626" i="34"/>
  <c r="Q4626" i="34"/>
  <c r="S4626" i="34"/>
  <c r="R4624" i="34"/>
  <c r="Q4624" i="34"/>
  <c r="S4624" i="34"/>
  <c r="R4622" i="34"/>
  <c r="Q4622" i="34"/>
  <c r="S4622" i="34"/>
  <c r="R4613" i="34"/>
  <c r="Q4613" i="34"/>
  <c r="S4613" i="34"/>
  <c r="R4608" i="34"/>
  <c r="Q4608" i="34"/>
  <c r="S4608" i="34"/>
  <c r="R4610" i="34"/>
  <c r="Q4610" i="34"/>
  <c r="S4610" i="34"/>
  <c r="R4619" i="34"/>
  <c r="Q4619" i="34"/>
  <c r="S4619" i="34"/>
  <c r="R4633" i="34"/>
  <c r="Q4633" i="34"/>
  <c r="S4633" i="34"/>
  <c r="R4637" i="34"/>
  <c r="Q4637" i="34"/>
  <c r="S4637" i="34"/>
  <c r="R4641" i="34"/>
  <c r="Q4641" i="34"/>
  <c r="S4641" i="34"/>
  <c r="R4427" i="34"/>
  <c r="Q4427" i="34"/>
  <c r="S4427" i="34"/>
  <c r="Q4428" i="34"/>
  <c r="S4428" i="34"/>
  <c r="R4428" i="34"/>
  <c r="R1027" i="34"/>
  <c r="Q1027" i="34"/>
  <c r="S1027" i="34"/>
  <c r="Q1040" i="34"/>
  <c r="S1040" i="34"/>
  <c r="R1040" i="34"/>
  <c r="Q1038" i="34"/>
  <c r="S1038" i="34"/>
  <c r="R1038" i="34"/>
  <c r="Q1036" i="34"/>
  <c r="S1036" i="34"/>
  <c r="R1036" i="34"/>
  <c r="Q1034" i="34"/>
  <c r="S1034" i="34"/>
  <c r="R1034" i="34"/>
  <c r="Q1032" i="34"/>
  <c r="S1032" i="34"/>
  <c r="R1032" i="34"/>
  <c r="Q1030" i="34"/>
  <c r="S1030" i="34"/>
  <c r="R1030" i="34"/>
  <c r="Q1028" i="34"/>
  <c r="S1028" i="34"/>
  <c r="R1028" i="34"/>
  <c r="Q1048" i="34"/>
  <c r="S1048" i="34"/>
  <c r="R1048" i="34"/>
  <c r="R1047" i="34"/>
  <c r="Q1047" i="34"/>
  <c r="S1047" i="34"/>
  <c r="R1045" i="34"/>
  <c r="Q1045" i="34"/>
  <c r="S1045" i="34"/>
  <c r="Q1042" i="34"/>
  <c r="S1042" i="34"/>
  <c r="R1042" i="34"/>
  <c r="R4377" i="34"/>
  <c r="Q4377" i="34"/>
  <c r="S4377" i="34"/>
  <c r="Q4378" i="34"/>
  <c r="S4378" i="34"/>
  <c r="R4378" i="34"/>
  <c r="R4380" i="34"/>
  <c r="Q4380" i="34"/>
  <c r="S4380" i="34"/>
  <c r="Q1070" i="34"/>
  <c r="S1070" i="34"/>
  <c r="R1070" i="34"/>
  <c r="R1071" i="34"/>
  <c r="Q1071" i="34"/>
  <c r="S1071" i="34"/>
  <c r="Q1072" i="34"/>
  <c r="S1072" i="34"/>
  <c r="R1072" i="34"/>
  <c r="R387" i="34"/>
  <c r="Q387" i="34"/>
  <c r="S387" i="34"/>
  <c r="Q592" i="34"/>
  <c r="S592" i="34"/>
  <c r="R592" i="34"/>
  <c r="Q601" i="34"/>
  <c r="S601" i="34"/>
  <c r="R601" i="34"/>
  <c r="Q598" i="34"/>
  <c r="S598" i="34"/>
  <c r="R598" i="34"/>
  <c r="Q627" i="34"/>
  <c r="S627" i="34"/>
  <c r="R627" i="34"/>
  <c r="R375" i="34"/>
  <c r="Q375" i="34"/>
  <c r="S375" i="34"/>
  <c r="Q2162" i="34"/>
  <c r="S2162" i="34"/>
  <c r="R2162" i="34"/>
  <c r="A4440" i="34"/>
  <c r="R4440" i="34"/>
  <c r="T4440" i="34"/>
  <c r="V4440" i="34"/>
  <c r="Q4440" i="34"/>
  <c r="S4440" i="34"/>
  <c r="U4440" i="34"/>
  <c r="R4334" i="34"/>
  <c r="Q4334" i="34"/>
  <c r="S4334" i="34"/>
  <c r="Q4333" i="34"/>
  <c r="S4333" i="34"/>
  <c r="R4333" i="34"/>
  <c r="Q388" i="34"/>
  <c r="S388" i="34"/>
  <c r="R388" i="34"/>
  <c r="Q2170" i="34"/>
  <c r="S2170" i="34"/>
  <c r="R2170" i="34"/>
  <c r="Q2168" i="34"/>
  <c r="S2168" i="34"/>
  <c r="R2168" i="34"/>
  <c r="Q2166" i="34"/>
  <c r="S2166" i="34"/>
  <c r="R2166" i="34"/>
  <c r="Q2164" i="34"/>
  <c r="S2164" i="34"/>
  <c r="R2164" i="34"/>
  <c r="A4557" i="34"/>
  <c r="Q4557" i="34"/>
  <c r="S4557" i="34"/>
  <c r="R4557" i="34"/>
  <c r="A4555" i="34"/>
  <c r="Q4555" i="34"/>
  <c r="S4555" i="34"/>
  <c r="R4555" i="34"/>
  <c r="A4553" i="34"/>
  <c r="Q4553" i="34"/>
  <c r="S4553" i="34"/>
  <c r="R4553" i="34"/>
  <c r="A4551" i="34"/>
  <c r="Q4551" i="34"/>
  <c r="S4551" i="34"/>
  <c r="R4551" i="34"/>
  <c r="A4549" i="34"/>
  <c r="Q4549" i="34"/>
  <c r="S4549" i="34"/>
  <c r="R4549" i="34"/>
  <c r="A4541" i="34"/>
  <c r="R4541" i="34"/>
  <c r="T4541" i="34"/>
  <c r="V4541" i="34"/>
  <c r="Q4541" i="34"/>
  <c r="S4541" i="34"/>
  <c r="U4541" i="34"/>
  <c r="A4530" i="34"/>
  <c r="R4530" i="34"/>
  <c r="T4530" i="34"/>
  <c r="V4530" i="34"/>
  <c r="Q4530" i="34"/>
  <c r="S4530" i="34"/>
  <c r="U4530" i="34"/>
  <c r="A4527" i="34"/>
  <c r="R4527" i="34"/>
  <c r="T4527" i="34"/>
  <c r="V4527" i="34"/>
  <c r="Q4527" i="34"/>
  <c r="S4527" i="34"/>
  <c r="U4527" i="34"/>
  <c r="A4524" i="34"/>
  <c r="R4524" i="34"/>
  <c r="T4524" i="34"/>
  <c r="V4524" i="34"/>
  <c r="Q4524" i="34"/>
  <c r="S4524" i="34"/>
  <c r="U4524" i="34"/>
  <c r="A4522" i="34"/>
  <c r="R4522" i="34"/>
  <c r="Q4522" i="34"/>
  <c r="S4522" i="34"/>
  <c r="A4511" i="34"/>
  <c r="Q4511" i="34"/>
  <c r="S4511" i="34"/>
  <c r="U4511" i="34"/>
  <c r="R4511" i="34"/>
  <c r="T4511" i="34"/>
  <c r="V4511" i="34"/>
  <c r="A4509" i="34"/>
  <c r="Q4509" i="34"/>
  <c r="S4509" i="34"/>
  <c r="U4509" i="34"/>
  <c r="R4509" i="34"/>
  <c r="T4509" i="34"/>
  <c r="V4509" i="34"/>
  <c r="A4507" i="34"/>
  <c r="Q4507" i="34"/>
  <c r="S4507" i="34"/>
  <c r="U4507" i="34"/>
  <c r="R4507" i="34"/>
  <c r="T4507" i="34"/>
  <c r="V4507" i="34"/>
  <c r="A4505" i="34"/>
  <c r="Q4505" i="34"/>
  <c r="S4505" i="34"/>
  <c r="U4505" i="34"/>
  <c r="R4505" i="34"/>
  <c r="T4505" i="34"/>
  <c r="V4505" i="34"/>
  <c r="A4503" i="34"/>
  <c r="Q4503" i="34"/>
  <c r="S4503" i="34"/>
  <c r="U4503" i="34"/>
  <c r="R4503" i="34"/>
  <c r="T4503" i="34"/>
  <c r="V4503" i="34"/>
  <c r="A4501" i="34"/>
  <c r="Q4501" i="34"/>
  <c r="S4501" i="34"/>
  <c r="U4501" i="34"/>
  <c r="R4501" i="34"/>
  <c r="T4501" i="34"/>
  <c r="V4501" i="34"/>
  <c r="A4499" i="34"/>
  <c r="Q4499" i="34"/>
  <c r="S4499" i="34"/>
  <c r="U4499" i="34"/>
  <c r="R4499" i="34"/>
  <c r="T4499" i="34"/>
  <c r="V4499" i="34"/>
  <c r="A4486" i="34"/>
  <c r="Q4486" i="34"/>
  <c r="S4486" i="34"/>
  <c r="U4486" i="34"/>
  <c r="R4486" i="34"/>
  <c r="T4486" i="34"/>
  <c r="V4486" i="34"/>
  <c r="A4476" i="34"/>
  <c r="Q4476" i="34"/>
  <c r="S4476" i="34"/>
  <c r="U4476" i="34"/>
  <c r="R4476" i="34"/>
  <c r="T4476" i="34"/>
  <c r="V4476" i="34"/>
  <c r="A4474" i="34"/>
  <c r="Q4474" i="34"/>
  <c r="S4474" i="34"/>
  <c r="U4474" i="34"/>
  <c r="R4474" i="34"/>
  <c r="T4474" i="34"/>
  <c r="V4474" i="34"/>
  <c r="A4472" i="34"/>
  <c r="Q4472" i="34"/>
  <c r="S4472" i="34"/>
  <c r="U4472" i="34"/>
  <c r="R4472" i="34"/>
  <c r="T4472" i="34"/>
  <c r="V4472" i="34"/>
  <c r="A4455" i="34"/>
  <c r="Q4455" i="34"/>
  <c r="S4455" i="34"/>
  <c r="U4455" i="34"/>
  <c r="R4455" i="34"/>
  <c r="T4455" i="34"/>
  <c r="V4455" i="34"/>
  <c r="R4298" i="34"/>
  <c r="Q4298" i="34"/>
  <c r="S4298" i="34"/>
  <c r="A4456" i="34"/>
  <c r="R4456" i="34"/>
  <c r="T4456" i="34"/>
  <c r="V4456" i="34"/>
  <c r="Q4456" i="34"/>
  <c r="S4456" i="34"/>
  <c r="U4456" i="34"/>
  <c r="Q4464" i="34"/>
  <c r="S4464" i="34"/>
  <c r="U4464" i="34"/>
  <c r="R4464" i="34"/>
  <c r="T4464" i="34"/>
  <c r="V4464" i="34"/>
  <c r="Q4466" i="34"/>
  <c r="S4466" i="34"/>
  <c r="U4466" i="34"/>
  <c r="R4466" i="34"/>
  <c r="T4466" i="34"/>
  <c r="V4466" i="34"/>
  <c r="Q4468" i="34"/>
  <c r="S4468" i="34"/>
  <c r="U4468" i="34"/>
  <c r="R4468" i="34"/>
  <c r="T4468" i="34"/>
  <c r="V4468" i="34"/>
  <c r="Q4470" i="34"/>
  <c r="S4470" i="34"/>
  <c r="U4470" i="34"/>
  <c r="R4470" i="34"/>
  <c r="T4470" i="34"/>
  <c r="V4470" i="34"/>
  <c r="A4477" i="34"/>
  <c r="R4477" i="34"/>
  <c r="T4477" i="34"/>
  <c r="V4477" i="34"/>
  <c r="Q4477" i="34"/>
  <c r="S4477" i="34"/>
  <c r="U4477" i="34"/>
  <c r="R4479" i="34"/>
  <c r="T4479" i="34"/>
  <c r="V4479" i="34"/>
  <c r="Q4479" i="34"/>
  <c r="S4479" i="34"/>
  <c r="U4479" i="34"/>
  <c r="Q4488" i="34"/>
  <c r="S4488" i="34"/>
  <c r="U4488" i="34"/>
  <c r="R4488" i="34"/>
  <c r="T4488" i="34"/>
  <c r="V4488" i="34"/>
  <c r="Q4490" i="34"/>
  <c r="S4490" i="34"/>
  <c r="U4490" i="34"/>
  <c r="R4490" i="34"/>
  <c r="T4490" i="34"/>
  <c r="V4490" i="34"/>
  <c r="R4491" i="34"/>
  <c r="T4491" i="34"/>
  <c r="V4491" i="34"/>
  <c r="Q4491" i="34"/>
  <c r="S4491" i="34"/>
  <c r="U4491" i="34"/>
  <c r="R4493" i="34"/>
  <c r="T4493" i="34"/>
  <c r="V4493" i="34"/>
  <c r="Q4493" i="34"/>
  <c r="S4493" i="34"/>
  <c r="U4493" i="34"/>
  <c r="Q2174" i="34"/>
  <c r="S2174" i="34"/>
  <c r="R2174" i="34"/>
  <c r="Q2192" i="34"/>
  <c r="S2192" i="34"/>
  <c r="R2192" i="34"/>
  <c r="Q2190" i="34"/>
  <c r="S2190" i="34"/>
  <c r="R2190" i="34"/>
  <c r="Q2188" i="34"/>
  <c r="S2188" i="34"/>
  <c r="R2188" i="34"/>
  <c r="Q2184" i="34"/>
  <c r="S2184" i="34"/>
  <c r="R2184" i="34"/>
  <c r="Q2182" i="34"/>
  <c r="S2182" i="34"/>
  <c r="R2182" i="34"/>
  <c r="Q2180" i="34"/>
  <c r="S2180" i="34"/>
  <c r="R2180" i="34"/>
  <c r="Q2178" i="34"/>
  <c r="S2178" i="34"/>
  <c r="R2178" i="34"/>
  <c r="Q2176" i="34"/>
  <c r="S2176" i="34"/>
  <c r="R2176" i="34"/>
  <c r="R4310" i="34"/>
  <c r="T4310" i="34"/>
  <c r="V4310" i="34"/>
  <c r="Q4310" i="34"/>
  <c r="S4310" i="34"/>
  <c r="U4310" i="34"/>
  <c r="A4441" i="34"/>
  <c r="Q4441" i="34"/>
  <c r="S4441" i="34"/>
  <c r="U4441" i="34"/>
  <c r="R4441" i="34"/>
  <c r="T4441" i="34"/>
  <c r="V4441" i="34"/>
  <c r="Q1052" i="34"/>
  <c r="S1052" i="34"/>
  <c r="R1052" i="34"/>
  <c r="Q1044" i="34"/>
  <c r="S1044" i="34"/>
  <c r="R1044" i="34"/>
  <c r="Q1054" i="34"/>
  <c r="S1054" i="34"/>
  <c r="R1054" i="34"/>
  <c r="R1057" i="34"/>
  <c r="Q1057" i="34"/>
  <c r="S1057" i="34"/>
  <c r="Q1058" i="34"/>
  <c r="S1058" i="34"/>
  <c r="R1058" i="34"/>
  <c r="R1065" i="34"/>
  <c r="Q1065" i="34"/>
  <c r="S1065" i="34"/>
  <c r="Q1066" i="34"/>
  <c r="S1066" i="34"/>
  <c r="R1066" i="34"/>
  <c r="R1069" i="34"/>
  <c r="Q1069" i="34"/>
  <c r="S1069" i="34"/>
  <c r="Q1074" i="34"/>
  <c r="S1074" i="34"/>
  <c r="R1074" i="34"/>
  <c r="R1077" i="34"/>
  <c r="Q1077" i="34"/>
  <c r="S1077" i="34"/>
  <c r="Q1090" i="34"/>
  <c r="S1090" i="34"/>
  <c r="R1090" i="34"/>
  <c r="R1093" i="34"/>
  <c r="Q1093" i="34"/>
  <c r="S1093" i="34"/>
  <c r="Q1094" i="34"/>
  <c r="S1094" i="34"/>
  <c r="R1094" i="34"/>
  <c r="R1097" i="34"/>
  <c r="Q1097" i="34"/>
  <c r="S1097" i="34"/>
  <c r="Q1098" i="34"/>
  <c r="S1098" i="34"/>
  <c r="R1098" i="34"/>
  <c r="R599" i="34"/>
  <c r="Q599" i="34"/>
  <c r="S599" i="34"/>
  <c r="R628" i="34"/>
  <c r="Q628" i="34"/>
  <c r="S628" i="34"/>
  <c r="Q683" i="34"/>
  <c r="S683" i="34"/>
  <c r="R683" i="34"/>
  <c r="Q707" i="34"/>
  <c r="S707" i="34"/>
  <c r="R707" i="34"/>
  <c r="Q694" i="34"/>
  <c r="S694" i="34"/>
  <c r="R694" i="34"/>
  <c r="R593" i="34"/>
  <c r="Q593" i="34"/>
  <c r="S593" i="34"/>
  <c r="Q696" i="34"/>
  <c r="S696" i="34"/>
  <c r="R696" i="34"/>
  <c r="Q4311" i="34"/>
  <c r="S4311" i="34"/>
  <c r="R4311" i="34"/>
  <c r="A4559" i="34"/>
  <c r="Q4559" i="34"/>
  <c r="S4559" i="34"/>
  <c r="R4559" i="34"/>
  <c r="A4631" i="34"/>
  <c r="A4629" i="34"/>
  <c r="A4627" i="34"/>
  <c r="A4625" i="34"/>
  <c r="A4623" i="34"/>
  <c r="A4616" i="34"/>
  <c r="A4605" i="34"/>
  <c r="R4605" i="34"/>
  <c r="Q4605" i="34"/>
  <c r="S4605" i="34"/>
  <c r="A4603" i="34"/>
  <c r="R4603" i="34"/>
  <c r="Q4603" i="34"/>
  <c r="S4603" i="34"/>
  <c r="A4596" i="34"/>
  <c r="R4596" i="34"/>
  <c r="Q4596" i="34"/>
  <c r="S4596" i="34"/>
  <c r="A4594" i="34"/>
  <c r="R4594" i="34"/>
  <c r="Q4594" i="34"/>
  <c r="S4594" i="34"/>
  <c r="A4592" i="34"/>
  <c r="R4592" i="34"/>
  <c r="Q4592" i="34"/>
  <c r="S4592" i="34"/>
  <c r="A4588" i="34"/>
  <c r="R4588" i="34"/>
  <c r="Q4588" i="34"/>
  <c r="S4588" i="34"/>
  <c r="A4586" i="34"/>
  <c r="R4586" i="34"/>
  <c r="Q4586" i="34"/>
  <c r="S4586" i="34"/>
  <c r="A4584" i="34"/>
  <c r="R4584" i="34"/>
  <c r="Q4584" i="34"/>
  <c r="S4584" i="34"/>
  <c r="A4582" i="34"/>
  <c r="R4582" i="34"/>
  <c r="Q4582" i="34"/>
  <c r="S4582" i="34"/>
  <c r="A4580" i="34"/>
  <c r="R4580" i="34"/>
  <c r="Q4580" i="34"/>
  <c r="S4580" i="34"/>
  <c r="A4578" i="34"/>
  <c r="R4578" i="34"/>
  <c r="Q4578" i="34"/>
  <c r="S4578" i="34"/>
  <c r="A4573" i="34"/>
  <c r="R4573" i="34"/>
  <c r="Q4573" i="34"/>
  <c r="S4573" i="34"/>
  <c r="A4570" i="34"/>
  <c r="R4570" i="34"/>
  <c r="Q4570" i="34"/>
  <c r="S4570" i="34"/>
  <c r="R4562" i="34"/>
  <c r="Q4562" i="34"/>
  <c r="S4562" i="34"/>
  <c r="A4513" i="34"/>
  <c r="Q4513" i="34"/>
  <c r="S4513" i="34"/>
  <c r="U4513" i="34"/>
  <c r="R4513" i="34"/>
  <c r="T4513" i="34"/>
  <c r="V4513" i="34"/>
  <c r="A4516" i="34"/>
  <c r="R4516" i="34"/>
  <c r="T4516" i="34"/>
  <c r="V4516" i="34"/>
  <c r="Q4516" i="34"/>
  <c r="S4516" i="34"/>
  <c r="U4516" i="34"/>
  <c r="A4484" i="34"/>
  <c r="Q4484" i="34"/>
  <c r="S4484" i="34"/>
  <c r="U4484" i="34"/>
  <c r="R4484" i="34"/>
  <c r="T4484" i="34"/>
  <c r="V4484" i="34"/>
  <c r="A4483" i="34"/>
  <c r="R4483" i="34"/>
  <c r="T4483" i="34"/>
  <c r="V4483" i="34"/>
  <c r="Q4483" i="34"/>
  <c r="S4483" i="34"/>
  <c r="U4483" i="34"/>
  <c r="A4480" i="34"/>
  <c r="Q4480" i="34"/>
  <c r="S4480" i="34"/>
  <c r="U4480" i="34"/>
  <c r="R4480" i="34"/>
  <c r="T4480" i="34"/>
  <c r="V4480" i="34"/>
  <c r="R4564" i="34"/>
  <c r="Q4564" i="34"/>
  <c r="S4564" i="34"/>
  <c r="R4566" i="34"/>
  <c r="Q4566" i="34"/>
  <c r="S4566" i="34"/>
  <c r="R4568" i="34"/>
  <c r="Q4568" i="34"/>
  <c r="S4568" i="34"/>
  <c r="R4576" i="34"/>
  <c r="Q4576" i="34"/>
  <c r="S4576" i="34"/>
  <c r="A4598" i="34"/>
  <c r="R4598" i="34"/>
  <c r="Q4598" i="34"/>
  <c r="S4598" i="34"/>
  <c r="Q4602" i="34"/>
  <c r="S4602" i="34"/>
  <c r="R4602" i="34"/>
  <c r="A4617" i="34"/>
  <c r="A4618" i="34"/>
  <c r="Q4589" i="34"/>
  <c r="S4589" i="34"/>
  <c r="R4589" i="34"/>
  <c r="R4590" i="34"/>
  <c r="Q4590" i="34"/>
  <c r="S4590" i="34"/>
  <c r="Q4403" i="34"/>
  <c r="S4403" i="34"/>
  <c r="R4403" i="34"/>
  <c r="R4400" i="34"/>
  <c r="Q4400" i="34"/>
  <c r="S4400" i="34"/>
  <c r="Q4406" i="34"/>
  <c r="S4406" i="34"/>
  <c r="R4406" i="34"/>
  <c r="Q4413" i="34"/>
  <c r="S4413" i="34"/>
  <c r="R4413" i="34"/>
  <c r="R4414" i="34"/>
  <c r="Q4414" i="34"/>
  <c r="S4414" i="34"/>
  <c r="Q4417" i="34"/>
  <c r="S4417" i="34"/>
  <c r="R4417" i="34"/>
  <c r="Q4422" i="34"/>
  <c r="S4422" i="34"/>
  <c r="R4422" i="34"/>
  <c r="R4423" i="34"/>
  <c r="Q4423" i="34"/>
  <c r="S4423" i="34"/>
  <c r="Q4426" i="34"/>
  <c r="S4426" i="34"/>
  <c r="R4426" i="34"/>
  <c r="R4429" i="34"/>
  <c r="Q4429" i="34"/>
  <c r="S4429" i="34"/>
  <c r="Q4436" i="34"/>
  <c r="S4436" i="34"/>
  <c r="R4436" i="34"/>
  <c r="A4402" i="34"/>
  <c r="R4402" i="34"/>
  <c r="Q4402" i="34"/>
  <c r="S4402" i="34"/>
  <c r="A4401" i="34"/>
  <c r="Q4401" i="34"/>
  <c r="S4401" i="34"/>
  <c r="R4401" i="34"/>
  <c r="A4446" i="34"/>
  <c r="Q4446" i="34"/>
  <c r="S4446" i="34"/>
  <c r="R4446" i="34"/>
  <c r="A4445" i="34"/>
  <c r="R4445" i="34"/>
  <c r="Q4445" i="34"/>
  <c r="S4445" i="34"/>
  <c r="R4308" i="34"/>
  <c r="T4308" i="34"/>
  <c r="V4308" i="34"/>
  <c r="Q4308" i="34"/>
  <c r="S4308" i="34"/>
  <c r="U4308" i="34"/>
  <c r="R1041" i="34"/>
  <c r="Q1041" i="34"/>
  <c r="S1041" i="34"/>
  <c r="R1039" i="34"/>
  <c r="Q1039" i="34"/>
  <c r="S1039" i="34"/>
  <c r="R1037" i="34"/>
  <c r="Q1037" i="34"/>
  <c r="S1037" i="34"/>
  <c r="R1035" i="34"/>
  <c r="Q1035" i="34"/>
  <c r="S1035" i="34"/>
  <c r="R1033" i="34"/>
  <c r="Q1033" i="34"/>
  <c r="S1033" i="34"/>
  <c r="R1031" i="34"/>
  <c r="Q1031" i="34"/>
  <c r="S1031" i="34"/>
  <c r="R1029" i="34"/>
  <c r="Q1029" i="34"/>
  <c r="S1029" i="34"/>
  <c r="Q1046" i="34"/>
  <c r="S1046" i="34"/>
  <c r="R1046" i="34"/>
  <c r="R4361" i="34"/>
  <c r="Q4361" i="34"/>
  <c r="S4361" i="34"/>
  <c r="Q4362" i="34"/>
  <c r="S4362" i="34"/>
  <c r="R4362" i="34"/>
  <c r="A4370" i="34"/>
  <c r="R4370" i="34"/>
  <c r="Q4370" i="34"/>
  <c r="S4370" i="34"/>
  <c r="A4381" i="34"/>
  <c r="Q4381" i="34"/>
  <c r="S4381" i="34"/>
  <c r="R4381" i="34"/>
  <c r="A4385" i="34"/>
  <c r="R4385" i="34"/>
  <c r="Q4385" i="34"/>
  <c r="S4385" i="34"/>
  <c r="A4390" i="34"/>
  <c r="R4390" i="34"/>
  <c r="Q4390" i="34"/>
  <c r="S4390" i="34"/>
  <c r="A4391" i="34"/>
  <c r="Q4391" i="34"/>
  <c r="S4391" i="34"/>
  <c r="R4391" i="34"/>
  <c r="Q4346" i="34"/>
  <c r="S4346" i="34"/>
  <c r="R4346" i="34"/>
  <c r="R4345" i="34"/>
  <c r="Q4345" i="34"/>
  <c r="S4345" i="34"/>
  <c r="Q4344" i="34"/>
  <c r="S4344" i="34"/>
  <c r="R4344" i="34"/>
  <c r="R4343" i="34"/>
  <c r="Q4343" i="34"/>
  <c r="S4343" i="34"/>
  <c r="A4435" i="34"/>
  <c r="R4435" i="34"/>
  <c r="Q4435" i="34"/>
  <c r="S4435" i="34"/>
  <c r="A4434" i="34"/>
  <c r="Q4434" i="34"/>
  <c r="S4434" i="34"/>
  <c r="R4434" i="34"/>
  <c r="Q4309" i="34"/>
  <c r="S4309" i="34"/>
  <c r="R4309" i="34"/>
  <c r="R597" i="34"/>
  <c r="Q597" i="34"/>
  <c r="S597" i="34"/>
  <c r="Q603" i="34"/>
  <c r="S603" i="34"/>
  <c r="R603" i="34"/>
  <c r="Q376" i="34"/>
  <c r="S376" i="34"/>
  <c r="R376" i="34"/>
  <c r="Q374" i="34"/>
  <c r="S374" i="34"/>
  <c r="R374" i="34"/>
  <c r="R2163" i="34"/>
  <c r="Q2163" i="34"/>
  <c r="S2163" i="34"/>
  <c r="R2171" i="34"/>
  <c r="Q2171" i="34"/>
  <c r="S2171" i="34"/>
  <c r="R2169" i="34"/>
  <c r="Q2169" i="34"/>
  <c r="S2169" i="34"/>
  <c r="R2167" i="34"/>
  <c r="Q2167" i="34"/>
  <c r="S2167" i="34"/>
  <c r="R2165" i="34"/>
  <c r="Q2165" i="34"/>
  <c r="S2165" i="34"/>
  <c r="A4560" i="34"/>
  <c r="R4560" i="34"/>
  <c r="Q4560" i="34"/>
  <c r="S4560" i="34"/>
  <c r="A4556" i="34"/>
  <c r="R4556" i="34"/>
  <c r="Q4556" i="34"/>
  <c r="S4556" i="34"/>
  <c r="A4554" i="34"/>
  <c r="R4554" i="34"/>
  <c r="Q4554" i="34"/>
  <c r="S4554" i="34"/>
  <c r="A4552" i="34"/>
  <c r="R4552" i="34"/>
  <c r="Q4552" i="34"/>
  <c r="S4552" i="34"/>
  <c r="A4550" i="34"/>
  <c r="R4550" i="34"/>
  <c r="Q4550" i="34"/>
  <c r="S4550" i="34"/>
  <c r="A4542" i="34"/>
  <c r="Q4542" i="34"/>
  <c r="S4542" i="34"/>
  <c r="U4542" i="34"/>
  <c r="R4542" i="34"/>
  <c r="T4542" i="34"/>
  <c r="V4542" i="34"/>
  <c r="A4540" i="34"/>
  <c r="Q4540" i="34"/>
  <c r="S4540" i="34"/>
  <c r="U4540" i="34"/>
  <c r="R4540" i="34"/>
  <c r="T4540" i="34"/>
  <c r="V4540" i="34"/>
  <c r="A4528" i="34"/>
  <c r="Q4528" i="34"/>
  <c r="S4528" i="34"/>
  <c r="U4528" i="34"/>
  <c r="R4528" i="34"/>
  <c r="T4528" i="34"/>
  <c r="V4528" i="34"/>
  <c r="A4526" i="34"/>
  <c r="Q4526" i="34"/>
  <c r="S4526" i="34"/>
  <c r="R4526" i="34"/>
  <c r="A4523" i="34"/>
  <c r="Q4523" i="34"/>
  <c r="S4523" i="34"/>
  <c r="U4523" i="34"/>
  <c r="R4523" i="34"/>
  <c r="T4523" i="34"/>
  <c r="V4523" i="34"/>
  <c r="A4512" i="34"/>
  <c r="R4512" i="34"/>
  <c r="T4512" i="34"/>
  <c r="V4512" i="34"/>
  <c r="Q4512" i="34"/>
  <c r="S4512" i="34"/>
  <c r="U4512" i="34"/>
  <c r="A4510" i="34"/>
  <c r="R4510" i="34"/>
  <c r="T4510" i="34"/>
  <c r="V4510" i="34"/>
  <c r="Q4510" i="34"/>
  <c r="S4510" i="34"/>
  <c r="U4510" i="34"/>
  <c r="A4508" i="34"/>
  <c r="R4508" i="34"/>
  <c r="T4508" i="34"/>
  <c r="V4508" i="34"/>
  <c r="Q4508" i="34"/>
  <c r="S4508" i="34"/>
  <c r="U4508" i="34"/>
  <c r="A4506" i="34"/>
  <c r="R4506" i="34"/>
  <c r="T4506" i="34"/>
  <c r="V4506" i="34"/>
  <c r="Q4506" i="34"/>
  <c r="S4506" i="34"/>
  <c r="U4506" i="34"/>
  <c r="A4504" i="34"/>
  <c r="R4504" i="34"/>
  <c r="T4504" i="34"/>
  <c r="V4504" i="34"/>
  <c r="Q4504" i="34"/>
  <c r="S4504" i="34"/>
  <c r="U4504" i="34"/>
  <c r="A4502" i="34"/>
  <c r="R4502" i="34"/>
  <c r="T4502" i="34"/>
  <c r="V4502" i="34"/>
  <c r="Q4502" i="34"/>
  <c r="S4502" i="34"/>
  <c r="U4502" i="34"/>
  <c r="A4500" i="34"/>
  <c r="R4500" i="34"/>
  <c r="T4500" i="34"/>
  <c r="V4500" i="34"/>
  <c r="Q4500" i="34"/>
  <c r="S4500" i="34"/>
  <c r="U4500" i="34"/>
  <c r="A4498" i="34"/>
  <c r="Q4498" i="34"/>
  <c r="S4498" i="34"/>
  <c r="U4498" i="34"/>
  <c r="R4498" i="34"/>
  <c r="T4498" i="34"/>
  <c r="V4498" i="34"/>
  <c r="A4485" i="34"/>
  <c r="R4485" i="34"/>
  <c r="T4485" i="34"/>
  <c r="V4485" i="34"/>
  <c r="Q4485" i="34"/>
  <c r="S4485" i="34"/>
  <c r="U4485" i="34"/>
  <c r="A4475" i="34"/>
  <c r="R4475" i="34"/>
  <c r="T4475" i="34"/>
  <c r="V4475" i="34"/>
  <c r="Q4475" i="34"/>
  <c r="S4475" i="34"/>
  <c r="U4475" i="34"/>
  <c r="A4473" i="34"/>
  <c r="R4473" i="34"/>
  <c r="T4473" i="34"/>
  <c r="V4473" i="34"/>
  <c r="Q4473" i="34"/>
  <c r="S4473" i="34"/>
  <c r="U4473" i="34"/>
  <c r="A4471" i="34"/>
  <c r="R4471" i="34"/>
  <c r="T4471" i="34"/>
  <c r="V4471" i="34"/>
  <c r="Q4471" i="34"/>
  <c r="S4471" i="34"/>
  <c r="U4471" i="34"/>
  <c r="A4454" i="34"/>
  <c r="R4454" i="34"/>
  <c r="T4454" i="34"/>
  <c r="V4454" i="34"/>
  <c r="Q4454" i="34"/>
  <c r="S4454" i="34"/>
  <c r="U4454" i="34"/>
  <c r="A4457" i="34"/>
  <c r="Q4457" i="34"/>
  <c r="S4457" i="34"/>
  <c r="U4457" i="34"/>
  <c r="R4457" i="34"/>
  <c r="T4457" i="34"/>
  <c r="V4457" i="34"/>
  <c r="R4458" i="34"/>
  <c r="T4458" i="34"/>
  <c r="V4458" i="34"/>
  <c r="Q4458" i="34"/>
  <c r="S4458" i="34"/>
  <c r="U4458" i="34"/>
  <c r="R4465" i="34"/>
  <c r="T4465" i="34"/>
  <c r="V4465" i="34"/>
  <c r="Q4465" i="34"/>
  <c r="S4465" i="34"/>
  <c r="U4465" i="34"/>
  <c r="R4467" i="34"/>
  <c r="T4467" i="34"/>
  <c r="V4467" i="34"/>
  <c r="Q4467" i="34"/>
  <c r="S4467" i="34"/>
  <c r="U4467" i="34"/>
  <c r="R4469" i="34"/>
  <c r="T4469" i="34"/>
  <c r="V4469" i="34"/>
  <c r="Q4469" i="34"/>
  <c r="S4469" i="34"/>
  <c r="U4469" i="34"/>
  <c r="Q4478" i="34"/>
  <c r="S4478" i="34"/>
  <c r="U4478" i="34"/>
  <c r="R4478" i="34"/>
  <c r="T4478" i="34"/>
  <c r="V4478" i="34"/>
  <c r="R4487" i="34"/>
  <c r="T4487" i="34"/>
  <c r="V4487" i="34"/>
  <c r="Q4487" i="34"/>
  <c r="S4487" i="34"/>
  <c r="U4487" i="34"/>
  <c r="R4489" i="34"/>
  <c r="T4489" i="34"/>
  <c r="V4489" i="34"/>
  <c r="Q4489" i="34"/>
  <c r="S4489" i="34"/>
  <c r="U4489" i="34"/>
  <c r="A4492" i="34"/>
  <c r="Q4492" i="34"/>
  <c r="S4492" i="34"/>
  <c r="U4492" i="34"/>
  <c r="R4492" i="34"/>
  <c r="T4492" i="34"/>
  <c r="V4492" i="34"/>
  <c r="Q4494" i="34"/>
  <c r="S4494" i="34"/>
  <c r="U4494" i="34"/>
  <c r="R4494" i="34"/>
  <c r="T4494" i="34"/>
  <c r="V4494" i="34"/>
  <c r="R2196" i="34"/>
  <c r="Q2196" i="34"/>
  <c r="S2196" i="34"/>
  <c r="R2193" i="34"/>
  <c r="Q2193" i="34"/>
  <c r="S2193" i="34"/>
  <c r="R2191" i="34"/>
  <c r="Q2191" i="34"/>
  <c r="S2191" i="34"/>
  <c r="R2189" i="34"/>
  <c r="Q2189" i="34"/>
  <c r="S2189" i="34"/>
  <c r="R2185" i="34"/>
  <c r="Q2185" i="34"/>
  <c r="S2185" i="34"/>
  <c r="R2183" i="34"/>
  <c r="Q2183" i="34"/>
  <c r="S2183" i="34"/>
  <c r="R2181" i="34"/>
  <c r="Q2181" i="34"/>
  <c r="S2181" i="34"/>
  <c r="R2179" i="34"/>
  <c r="Q2179" i="34"/>
  <c r="S2179" i="34"/>
  <c r="R2177" i="34"/>
  <c r="Q2177" i="34"/>
  <c r="S2177" i="34"/>
  <c r="R2175" i="34"/>
  <c r="Q2175" i="34"/>
  <c r="S2175" i="34"/>
  <c r="A4535" i="34"/>
  <c r="R4535" i="34"/>
  <c r="T4535" i="34"/>
  <c r="V4535" i="34"/>
  <c r="Q4535" i="34"/>
  <c r="S4535" i="34"/>
  <c r="U4535" i="34"/>
  <c r="R1053" i="34"/>
  <c r="Q1053" i="34"/>
  <c r="S1053" i="34"/>
  <c r="R1043" i="34"/>
  <c r="Q1043" i="34"/>
  <c r="S1043" i="34"/>
  <c r="R1055" i="34"/>
  <c r="Q1055" i="34"/>
  <c r="S1055" i="34"/>
  <c r="Q1056" i="34"/>
  <c r="S1056" i="34"/>
  <c r="R1056" i="34"/>
  <c r="R1059" i="34"/>
  <c r="Q1059" i="34"/>
  <c r="S1059" i="34"/>
  <c r="Q1064" i="34"/>
  <c r="S1064" i="34"/>
  <c r="R1064" i="34"/>
  <c r="R1067" i="34"/>
  <c r="Q1067" i="34"/>
  <c r="S1067" i="34"/>
  <c r="Q1068" i="34"/>
  <c r="S1068" i="34"/>
  <c r="R1068" i="34"/>
  <c r="R1075" i="34"/>
  <c r="Q1075" i="34"/>
  <c r="S1075" i="34"/>
  <c r="Q1076" i="34"/>
  <c r="S1076" i="34"/>
  <c r="R1076" i="34"/>
  <c r="R1091" i="34"/>
  <c r="Q1091" i="34"/>
  <c r="S1091" i="34"/>
  <c r="Q1092" i="34"/>
  <c r="S1092" i="34"/>
  <c r="R1092" i="34"/>
  <c r="R1095" i="34"/>
  <c r="Q1095" i="34"/>
  <c r="S1095" i="34"/>
  <c r="Q1096" i="34"/>
  <c r="S1096" i="34"/>
  <c r="R1096" i="34"/>
  <c r="R1099" i="34"/>
  <c r="Q1099" i="34"/>
  <c r="S1099" i="34"/>
  <c r="R602" i="34"/>
  <c r="Q602" i="34"/>
  <c r="S602" i="34"/>
  <c r="R604" i="34"/>
  <c r="Q604" i="34"/>
  <c r="S604" i="34"/>
  <c r="R706" i="34"/>
  <c r="Q706" i="34"/>
  <c r="S706" i="34"/>
  <c r="R693" i="34"/>
  <c r="Q693" i="34"/>
  <c r="S693" i="34"/>
  <c r="R695" i="34"/>
  <c r="Q695" i="34"/>
  <c r="S695" i="34"/>
  <c r="Q594" i="34"/>
  <c r="S594" i="34"/>
  <c r="R594" i="34"/>
  <c r="Q704" i="34"/>
  <c r="S704" i="34"/>
  <c r="R704" i="34"/>
  <c r="R4543" i="34"/>
  <c r="T4543" i="34"/>
  <c r="V4543" i="34"/>
  <c r="Q4543" i="34"/>
  <c r="S4543" i="34"/>
  <c r="U4543" i="34"/>
  <c r="R4558" i="34"/>
  <c r="Q4558" i="34"/>
  <c r="S4558" i="34"/>
  <c r="A4632" i="34"/>
  <c r="A4630" i="34"/>
  <c r="A4628" i="34"/>
  <c r="A4626" i="34"/>
  <c r="A4624" i="34"/>
  <c r="A4622" i="34"/>
  <c r="A4613" i="34"/>
  <c r="A4604" i="34"/>
  <c r="Q4604" i="34"/>
  <c r="S4604" i="34"/>
  <c r="R4604" i="34"/>
  <c r="A4601" i="34"/>
  <c r="R4601" i="34"/>
  <c r="Q4601" i="34"/>
  <c r="S4601" i="34"/>
  <c r="A4595" i="34"/>
  <c r="Q4595" i="34"/>
  <c r="S4595" i="34"/>
  <c r="R4595" i="34"/>
  <c r="A4593" i="34"/>
  <c r="Q4593" i="34"/>
  <c r="S4593" i="34"/>
  <c r="R4593" i="34"/>
  <c r="A4591" i="34"/>
  <c r="Q4591" i="34"/>
  <c r="S4591" i="34"/>
  <c r="R4591" i="34"/>
  <c r="A4587" i="34"/>
  <c r="Q4587" i="34"/>
  <c r="S4587" i="34"/>
  <c r="R4587" i="34"/>
  <c r="A4585" i="34"/>
  <c r="Q4585" i="34"/>
  <c r="S4585" i="34"/>
  <c r="R4585" i="34"/>
  <c r="A4583" i="34"/>
  <c r="Q4583" i="34"/>
  <c r="S4583" i="34"/>
  <c r="R4583" i="34"/>
  <c r="A4581" i="34"/>
  <c r="Q4581" i="34"/>
  <c r="S4581" i="34"/>
  <c r="R4581" i="34"/>
  <c r="A4579" i="34"/>
  <c r="Q4579" i="34"/>
  <c r="S4579" i="34"/>
  <c r="R4579" i="34"/>
  <c r="A4577" i="34"/>
  <c r="Q4577" i="34"/>
  <c r="S4577" i="34"/>
  <c r="R4577" i="34"/>
  <c r="A4572" i="34"/>
  <c r="Q4572" i="34"/>
  <c r="S4572" i="34"/>
  <c r="R4572" i="34"/>
  <c r="Q4561" i="34"/>
  <c r="S4561" i="34"/>
  <c r="R4561" i="34"/>
  <c r="Q4563" i="34"/>
  <c r="S4563" i="34"/>
  <c r="R4563" i="34"/>
  <c r="A4517" i="34"/>
  <c r="Q4517" i="34"/>
  <c r="S4517" i="34"/>
  <c r="U4517" i="34"/>
  <c r="R4517" i="34"/>
  <c r="T4517" i="34"/>
  <c r="V4517" i="34"/>
  <c r="A4521" i="34"/>
  <c r="Q4521" i="34"/>
  <c r="S4521" i="34"/>
  <c r="U4521" i="34"/>
  <c r="R4521" i="34"/>
  <c r="T4521" i="34"/>
  <c r="V4521" i="34"/>
  <c r="A4520" i="34"/>
  <c r="R4520" i="34"/>
  <c r="T4520" i="34"/>
  <c r="V4520" i="34"/>
  <c r="Q4520" i="34"/>
  <c r="S4520" i="34"/>
  <c r="U4520" i="34"/>
  <c r="A4519" i="34"/>
  <c r="Q4519" i="34"/>
  <c r="S4519" i="34"/>
  <c r="U4519" i="34"/>
  <c r="R4519" i="34"/>
  <c r="T4519" i="34"/>
  <c r="V4519" i="34"/>
  <c r="A4518" i="34"/>
  <c r="R4518" i="34"/>
  <c r="T4518" i="34"/>
  <c r="V4518" i="34"/>
  <c r="Q4518" i="34"/>
  <c r="S4518" i="34"/>
  <c r="U4518" i="34"/>
  <c r="R4495" i="34"/>
  <c r="T4495" i="34"/>
  <c r="V4495" i="34"/>
  <c r="Q4495" i="34"/>
  <c r="S4495" i="34"/>
  <c r="U4495" i="34"/>
  <c r="Q4496" i="34"/>
  <c r="S4496" i="34"/>
  <c r="U4496" i="34"/>
  <c r="R4496" i="34"/>
  <c r="T4496" i="34"/>
  <c r="V4496" i="34"/>
  <c r="R4497" i="34"/>
  <c r="T4497" i="34"/>
  <c r="V4497" i="34"/>
  <c r="Q4497" i="34"/>
  <c r="S4497" i="34"/>
  <c r="U4497" i="34"/>
  <c r="R4548" i="34"/>
  <c r="Q4548" i="34"/>
  <c r="S4548" i="34"/>
  <c r="Q4565" i="34"/>
  <c r="S4565" i="34"/>
  <c r="R4565" i="34"/>
  <c r="Q4567" i="34"/>
  <c r="S4567" i="34"/>
  <c r="R4567" i="34"/>
  <c r="Q4569" i="34"/>
  <c r="S4569" i="34"/>
  <c r="R4569" i="34"/>
  <c r="Q4575" i="34"/>
  <c r="S4575" i="34"/>
  <c r="R4575" i="34"/>
  <c r="A4412" i="34"/>
  <c r="R4412" i="34"/>
  <c r="Q4412" i="34"/>
  <c r="S4412" i="34"/>
  <c r="Q4597" i="34"/>
  <c r="S4597" i="34"/>
  <c r="R4597" i="34"/>
  <c r="Q4600" i="34"/>
  <c r="S4600" i="34"/>
  <c r="R4600" i="34"/>
  <c r="A4386" i="34"/>
  <c r="Q4386" i="34"/>
  <c r="S4386" i="34"/>
  <c r="R4386" i="34"/>
  <c r="A4407" i="34"/>
  <c r="R4407" i="34"/>
  <c r="Q4407" i="34"/>
  <c r="S4407" i="34"/>
  <c r="A4437" i="34"/>
  <c r="R4437" i="34"/>
  <c r="Q4437" i="34"/>
  <c r="S4437" i="34"/>
  <c r="A4438" i="34"/>
  <c r="Q4438" i="34"/>
  <c r="S4438" i="34"/>
  <c r="R4438" i="34"/>
  <c r="L304" i="60"/>
  <c r="L318" i="60" s="1"/>
  <c r="V340" i="60"/>
  <c r="A4641" i="34"/>
  <c r="A4436" i="34"/>
  <c r="A4429" i="34"/>
  <c r="A4426" i="34"/>
  <c r="A4423" i="34"/>
  <c r="A4422" i="34"/>
  <c r="A4417" i="34"/>
  <c r="A4413" i="34"/>
  <c r="A4414" i="34"/>
  <c r="A4406" i="34"/>
  <c r="A4400" i="34"/>
  <c r="A4403" i="34"/>
  <c r="A4633" i="34"/>
  <c r="A4636" i="34"/>
  <c r="A4640" i="34"/>
  <c r="A4589" i="34"/>
  <c r="A4590" i="34"/>
  <c r="A4637" i="34"/>
  <c r="A4619" i="34"/>
  <c r="A4568" i="34"/>
  <c r="A4608" i="34"/>
  <c r="A4609" i="34"/>
  <c r="A4564" i="34"/>
  <c r="A4496" i="34"/>
  <c r="A4600" i="34"/>
  <c r="A4610" i="34"/>
  <c r="A4602" i="34"/>
  <c r="A4597" i="34"/>
  <c r="A1041" i="34"/>
  <c r="A1037" i="34"/>
  <c r="A1033" i="34"/>
  <c r="A1027" i="34"/>
  <c r="A1040" i="34"/>
  <c r="A1038" i="34"/>
  <c r="A1036" i="34"/>
  <c r="A1034" i="34"/>
  <c r="A1032" i="34"/>
  <c r="A1030" i="34"/>
  <c r="A1028" i="34"/>
  <c r="A1048" i="34"/>
  <c r="A1047" i="34"/>
  <c r="A1045" i="34"/>
  <c r="A1042" i="34"/>
  <c r="A4346" i="34"/>
  <c r="A4345" i="34"/>
  <c r="A4344" i="34"/>
  <c r="A4343" i="34"/>
  <c r="A603" i="34"/>
  <c r="A598" i="34"/>
  <c r="A627" i="34"/>
  <c r="A375" i="34"/>
  <c r="A2162" i="34"/>
  <c r="A4334" i="34"/>
  <c r="A4333" i="34"/>
  <c r="A388" i="34"/>
  <c r="A2170" i="34"/>
  <c r="A2168" i="34"/>
  <c r="A2166" i="34"/>
  <c r="A2164" i="34"/>
  <c r="A2174" i="34"/>
  <c r="A2192" i="34"/>
  <c r="A2190" i="34"/>
  <c r="A2188" i="34"/>
  <c r="A2184" i="34"/>
  <c r="A2182" i="34"/>
  <c r="A2180" i="34"/>
  <c r="A2178" i="34"/>
  <c r="A2176" i="34"/>
  <c r="S4644" i="34"/>
  <c r="Q4644" i="34"/>
  <c r="R4643" i="34"/>
  <c r="S4642" i="34"/>
  <c r="Q4642" i="34"/>
  <c r="A1039" i="34"/>
  <c r="A1035" i="34"/>
  <c r="A1031" i="34"/>
  <c r="A1029" i="34"/>
  <c r="A1046" i="34"/>
  <c r="A4361" i="34"/>
  <c r="A4362" i="34"/>
  <c r="A387" i="34"/>
  <c r="A376" i="34"/>
  <c r="A374" i="34"/>
  <c r="A2163" i="34"/>
  <c r="A2171" i="34"/>
  <c r="A2169" i="34"/>
  <c r="A2167" i="34"/>
  <c r="A2165" i="34"/>
  <c r="A2196" i="34"/>
  <c r="A2193" i="34"/>
  <c r="A2191" i="34"/>
  <c r="A2189" i="34"/>
  <c r="A2185" i="34"/>
  <c r="A2183" i="34"/>
  <c r="A2181" i="34"/>
  <c r="A2179" i="34"/>
  <c r="A2177" i="34"/>
  <c r="A2175" i="34"/>
  <c r="R4644" i="34"/>
  <c r="S4643" i="34"/>
  <c r="Q4643" i="34"/>
  <c r="R4642" i="34"/>
  <c r="A4548" i="34"/>
  <c r="A4566" i="34"/>
  <c r="A4575" i="34"/>
  <c r="A4576" i="34"/>
  <c r="A4565" i="34"/>
  <c r="A4567" i="34"/>
  <c r="A4569" i="34"/>
  <c r="A4495" i="34"/>
  <c r="A4497" i="34"/>
  <c r="Q4645" i="34"/>
  <c r="S4645" i="34"/>
  <c r="R4645" i="34"/>
  <c r="A4543" i="34"/>
  <c r="A4562" i="34"/>
  <c r="A4561" i="34"/>
  <c r="A4563" i="34"/>
  <c r="A4558" i="34"/>
  <c r="A704" i="34"/>
  <c r="A594" i="34"/>
  <c r="A696" i="34"/>
  <c r="A593" i="34"/>
  <c r="A695" i="34"/>
  <c r="A693" i="34"/>
  <c r="A694" i="34"/>
  <c r="A683" i="34"/>
  <c r="A707" i="34"/>
  <c r="A706" i="34"/>
  <c r="B698" i="34"/>
  <c r="B705" i="34"/>
  <c r="A628" i="34"/>
  <c r="A604" i="34"/>
  <c r="A599" i="34"/>
  <c r="B575" i="34"/>
  <c r="A602" i="34"/>
  <c r="A1066" i="34"/>
  <c r="A1094" i="34"/>
  <c r="A1074" i="34"/>
  <c r="A1055" i="34"/>
  <c r="A1075" i="34"/>
  <c r="A1095" i="34"/>
  <c r="A1091" i="34"/>
  <c r="A1067" i="34"/>
  <c r="A1058" i="34"/>
  <c r="A1059" i="34"/>
  <c r="A1098" i="34"/>
  <c r="A1099" i="34"/>
  <c r="A1092" i="34"/>
  <c r="A1093" i="34"/>
  <c r="A1096" i="34"/>
  <c r="A1097" i="34"/>
  <c r="A1090" i="34"/>
  <c r="A1068" i="34"/>
  <c r="A1069" i="34"/>
  <c r="A1076" i="34"/>
  <c r="A1077" i="34"/>
  <c r="A1064" i="34"/>
  <c r="A1065" i="34"/>
  <c r="A1054" i="34"/>
  <c r="A1056" i="34"/>
  <c r="A1057" i="34"/>
  <c r="A1043" i="34"/>
  <c r="A1044" i="34"/>
  <c r="A1052" i="34"/>
  <c r="A1053" i="34"/>
  <c r="A4478" i="34"/>
  <c r="A4465" i="34"/>
  <c r="A4468" i="34"/>
  <c r="A4493" i="34"/>
  <c r="A4494" i="34"/>
  <c r="A4491" i="34"/>
  <c r="A4490" i="34"/>
  <c r="A4488" i="34"/>
  <c r="A4487" i="34"/>
  <c r="A4489" i="34"/>
  <c r="A4479" i="34"/>
  <c r="A4470" i="34"/>
  <c r="A4467" i="34"/>
  <c r="A4469" i="34"/>
  <c r="A4464" i="34"/>
  <c r="A4466" i="34"/>
  <c r="A4458" i="34"/>
  <c r="A597" i="34"/>
  <c r="A601" i="34"/>
  <c r="A592" i="34"/>
  <c r="A1072" i="34"/>
  <c r="A1071" i="34"/>
  <c r="A1070" i="34"/>
  <c r="A4380" i="34"/>
  <c r="A4378" i="34"/>
  <c r="A4377" i="34"/>
  <c r="A4427" i="34"/>
  <c r="A4428" i="34"/>
  <c r="M385" i="34"/>
  <c r="B385" i="34"/>
  <c r="B386" i="34"/>
  <c r="B377" i="34"/>
  <c r="K377" i="34"/>
  <c r="M377" i="34" s="1"/>
  <c r="B378" i="34"/>
  <c r="K378" i="34"/>
  <c r="M378" i="34" s="1"/>
  <c r="B4421" i="34"/>
  <c r="E4421" i="34"/>
  <c r="B4419" i="34"/>
  <c r="E4419" i="34"/>
  <c r="B4420" i="34"/>
  <c r="E4420" i="34"/>
  <c r="B4405" i="34"/>
  <c r="E4405" i="34"/>
  <c r="B4411" i="34"/>
  <c r="E4411" i="34"/>
  <c r="E1063" i="34"/>
  <c r="B1063" i="34"/>
  <c r="M1062" i="34"/>
  <c r="E1062" i="34"/>
  <c r="B1062" i="34"/>
  <c r="E1061" i="34"/>
  <c r="B1061" i="34"/>
  <c r="M1060" i="34"/>
  <c r="E1060" i="34"/>
  <c r="B1060" i="34"/>
  <c r="B2137" i="34"/>
  <c r="B2138" i="34"/>
  <c r="B2139" i="34"/>
  <c r="B2140" i="34"/>
  <c r="B4306" i="34"/>
  <c r="A4306" i="34" s="1"/>
  <c r="E4306" i="34"/>
  <c r="B4307" i="34"/>
  <c r="A4307" i="34" s="1"/>
  <c r="E4307" i="34"/>
  <c r="B585" i="34"/>
  <c r="B584" i="34"/>
  <c r="Q2140" i="34" l="1"/>
  <c r="S2140" i="34"/>
  <c r="R2140" i="34"/>
  <c r="Q1060" i="34"/>
  <c r="S1060" i="34"/>
  <c r="R1060" i="34"/>
  <c r="R1063" i="34"/>
  <c r="Q1063" i="34"/>
  <c r="S1063" i="34"/>
  <c r="Q386" i="34"/>
  <c r="S386" i="34"/>
  <c r="R386" i="34"/>
  <c r="R698" i="34"/>
  <c r="Q698" i="34"/>
  <c r="S698" i="34"/>
  <c r="Q584" i="34"/>
  <c r="S584" i="34"/>
  <c r="R584" i="34"/>
  <c r="Q2138" i="34"/>
  <c r="S2138" i="34"/>
  <c r="R2138" i="34"/>
  <c r="R585" i="34"/>
  <c r="Q585" i="34"/>
  <c r="S585" i="34"/>
  <c r="Q4307" i="34"/>
  <c r="S4307" i="34"/>
  <c r="U4307" i="34"/>
  <c r="R4307" i="34"/>
  <c r="T4307" i="34"/>
  <c r="V4307" i="34"/>
  <c r="R4306" i="34"/>
  <c r="Q4306" i="34"/>
  <c r="S4306" i="34"/>
  <c r="R2139" i="34"/>
  <c r="Q2139" i="34"/>
  <c r="S2139" i="34"/>
  <c r="R2137" i="34"/>
  <c r="Q2137" i="34"/>
  <c r="S2137" i="34"/>
  <c r="R1061" i="34"/>
  <c r="Q1061" i="34"/>
  <c r="S1061" i="34"/>
  <c r="Q1062" i="34"/>
  <c r="S1062" i="34"/>
  <c r="R1062" i="34"/>
  <c r="Q4411" i="34"/>
  <c r="S4411" i="34"/>
  <c r="R4411" i="34"/>
  <c r="R4405" i="34"/>
  <c r="Q4405" i="34"/>
  <c r="S4405" i="34"/>
  <c r="Q4420" i="34"/>
  <c r="S4420" i="34"/>
  <c r="R4420" i="34"/>
  <c r="R4419" i="34"/>
  <c r="Q4419" i="34"/>
  <c r="S4419" i="34"/>
  <c r="R4421" i="34"/>
  <c r="Q4421" i="34"/>
  <c r="S4421" i="34"/>
  <c r="Q378" i="34"/>
  <c r="S378" i="34"/>
  <c r="R378" i="34"/>
  <c r="R377" i="34"/>
  <c r="Q377" i="34"/>
  <c r="S377" i="34"/>
  <c r="R385" i="34"/>
  <c r="Q385" i="34"/>
  <c r="S385" i="34"/>
  <c r="Q575" i="34"/>
  <c r="S575" i="34"/>
  <c r="R575" i="34"/>
  <c r="Q705" i="34"/>
  <c r="S705" i="34"/>
  <c r="R705" i="34"/>
  <c r="A2138" i="34"/>
  <c r="A386" i="34"/>
  <c r="A2140" i="34"/>
  <c r="A584" i="34"/>
  <c r="A585" i="34"/>
  <c r="A2139" i="34"/>
  <c r="A2137" i="34"/>
  <c r="A4411" i="34"/>
  <c r="A4405" i="34"/>
  <c r="A4420" i="34"/>
  <c r="A4419" i="34"/>
  <c r="A4421" i="34"/>
  <c r="A378" i="34"/>
  <c r="A377" i="34"/>
  <c r="A385" i="34"/>
  <c r="A705" i="34"/>
  <c r="A698" i="34"/>
  <c r="A575" i="34"/>
  <c r="A1062" i="34"/>
  <c r="A1063" i="34"/>
  <c r="A1060" i="34"/>
  <c r="A1061" i="34"/>
  <c r="M984" i="34"/>
  <c r="M987" i="34"/>
  <c r="C971" i="34"/>
  <c r="AD971" i="34" s="1"/>
  <c r="C987" i="34"/>
  <c r="AD987" i="34" s="1"/>
  <c r="C984" i="34"/>
  <c r="AD984" i="34" s="1"/>
  <c r="M981" i="34"/>
  <c r="C981" i="34"/>
  <c r="AD981" i="34" s="1"/>
  <c r="M974" i="34"/>
  <c r="C974" i="34"/>
  <c r="AD974" i="34" s="1"/>
  <c r="M970" i="34"/>
  <c r="C970" i="34"/>
  <c r="AD970" i="34" s="1"/>
  <c r="C983" i="34"/>
  <c r="AD983" i="34" s="1"/>
  <c r="C976" i="34"/>
  <c r="AD976" i="34" s="1"/>
  <c r="C975" i="34"/>
  <c r="AD975" i="34" s="1"/>
  <c r="U283" i="60"/>
  <c r="M969" i="34"/>
  <c r="M988" i="34"/>
  <c r="M989" i="34"/>
  <c r="M977" i="34"/>
  <c r="M978" i="34"/>
  <c r="M990" i="34"/>
  <c r="M991" i="34"/>
  <c r="M979" i="34"/>
  <c r="M980" i="34"/>
  <c r="M972" i="34"/>
  <c r="C965" i="34"/>
  <c r="AD965" i="34" s="1"/>
  <c r="C966" i="34"/>
  <c r="AD966" i="34" s="1"/>
  <c r="C967" i="34"/>
  <c r="AD967" i="34" s="1"/>
  <c r="C968" i="34"/>
  <c r="AD968" i="34" s="1"/>
  <c r="C973" i="34"/>
  <c r="AD973" i="34" s="1"/>
  <c r="C988" i="34"/>
  <c r="AD988" i="34" s="1"/>
  <c r="C989" i="34"/>
  <c r="AD989" i="34" s="1"/>
  <c r="C977" i="34"/>
  <c r="AD977" i="34" s="1"/>
  <c r="C978" i="34"/>
  <c r="AD978" i="34" s="1"/>
  <c r="C990" i="34"/>
  <c r="AD990" i="34" s="1"/>
  <c r="C991" i="34"/>
  <c r="AD991" i="34" s="1"/>
  <c r="C979" i="34"/>
  <c r="AD979" i="34" s="1"/>
  <c r="C980" i="34"/>
  <c r="AD980" i="34" s="1"/>
  <c r="C985" i="34"/>
  <c r="AD985" i="34" s="1"/>
  <c r="C986" i="34"/>
  <c r="AD986" i="34" s="1"/>
  <c r="C972" i="34"/>
  <c r="AD972" i="34" s="1"/>
  <c r="C964" i="34"/>
  <c r="AD964" i="34" s="1"/>
  <c r="V285" i="60"/>
  <c r="V286" i="60"/>
  <c r="V287" i="60"/>
  <c r="V288" i="60"/>
  <c r="V289" i="60"/>
  <c r="L268" i="60" s="1"/>
  <c r="V290" i="60"/>
  <c r="V282" i="60"/>
  <c r="V291" i="60"/>
  <c r="V284" i="60"/>
  <c r="M1113" i="34"/>
  <c r="M1119" i="34"/>
  <c r="M1115" i="34"/>
  <c r="M1114" i="34"/>
  <c r="M1116" i="34"/>
  <c r="M1120" i="34"/>
  <c r="M1128" i="34"/>
  <c r="M1129" i="34"/>
  <c r="M1103" i="34"/>
  <c r="M1102" i="34"/>
  <c r="M1101" i="34"/>
  <c r="M1100" i="34"/>
  <c r="M1523" i="34"/>
  <c r="B1523" i="34"/>
  <c r="M1522" i="34"/>
  <c r="B1522" i="34"/>
  <c r="M1521" i="34"/>
  <c r="B1521" i="34"/>
  <c r="M1520" i="34"/>
  <c r="B1520" i="34"/>
  <c r="M1516" i="34"/>
  <c r="B1516" i="34"/>
  <c r="M1515" i="34"/>
  <c r="B1515" i="34"/>
  <c r="M1514" i="34"/>
  <c r="B1514" i="34"/>
  <c r="M1513" i="34"/>
  <c r="B1513" i="34"/>
  <c r="M1509" i="34"/>
  <c r="B1509"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0" i="34"/>
  <c r="B64" i="34"/>
  <c r="B65" i="34"/>
  <c r="B66" i="34"/>
  <c r="B67" i="34"/>
  <c r="B68" i="34"/>
  <c r="B69" i="34"/>
  <c r="B70" i="34"/>
  <c r="B71" i="34"/>
  <c r="B72" i="34"/>
  <c r="B73" i="34"/>
  <c r="B74" i="34"/>
  <c r="B75" i="34"/>
  <c r="B76" i="34"/>
  <c r="B77" i="34"/>
  <c r="B79" i="34"/>
  <c r="B80" i="34"/>
  <c r="B81" i="34"/>
  <c r="B82" i="34"/>
  <c r="B83" i="34"/>
  <c r="B84" i="34"/>
  <c r="B85" i="34"/>
  <c r="B86" i="34"/>
  <c r="B87" i="34"/>
  <c r="B88" i="34"/>
  <c r="B89" i="34"/>
  <c r="B90" i="34"/>
  <c r="B91" i="34"/>
  <c r="B92" i="34"/>
  <c r="B94" i="34"/>
  <c r="B95" i="34"/>
  <c r="B96" i="34"/>
  <c r="B97" i="34"/>
  <c r="B98" i="34"/>
  <c r="B99" i="34"/>
  <c r="B100" i="34"/>
  <c r="B101" i="34"/>
  <c r="B102" i="34"/>
  <c r="B103" i="34"/>
  <c r="B104" i="34"/>
  <c r="B105" i="34"/>
  <c r="B106" i="34"/>
  <c r="B107" i="34"/>
  <c r="B109" i="34"/>
  <c r="B110" i="34"/>
  <c r="B111" i="34"/>
  <c r="B112" i="34"/>
  <c r="B113" i="34"/>
  <c r="B114" i="34"/>
  <c r="B115" i="34"/>
  <c r="B116" i="34"/>
  <c r="B117" i="34"/>
  <c r="B118" i="34"/>
  <c r="B119" i="34"/>
  <c r="B120" i="34"/>
  <c r="B121" i="34"/>
  <c r="B122" i="34"/>
  <c r="B124" i="34"/>
  <c r="B125" i="34"/>
  <c r="B126" i="34"/>
  <c r="B127" i="34"/>
  <c r="B128" i="34"/>
  <c r="B129" i="34"/>
  <c r="B130" i="34"/>
  <c r="B131" i="34"/>
  <c r="B132" i="34"/>
  <c r="B133" i="34"/>
  <c r="B134" i="34"/>
  <c r="B135" i="34"/>
  <c r="B136" i="34"/>
  <c r="B137" i="34"/>
  <c r="B139" i="34"/>
  <c r="B140" i="34"/>
  <c r="B141" i="34"/>
  <c r="B142" i="34"/>
  <c r="B143" i="34"/>
  <c r="B144" i="34"/>
  <c r="B145" i="34"/>
  <c r="B146" i="34"/>
  <c r="B147" i="34"/>
  <c r="B148" i="34"/>
  <c r="B149" i="34"/>
  <c r="B150" i="34"/>
  <c r="B151" i="34"/>
  <c r="B152" i="34"/>
  <c r="B154" i="34"/>
  <c r="B155" i="34"/>
  <c r="B156" i="34"/>
  <c r="B157" i="34"/>
  <c r="B158" i="34"/>
  <c r="B159" i="34"/>
  <c r="B160" i="34"/>
  <c r="B161" i="34"/>
  <c r="B162" i="34"/>
  <c r="B163" i="34"/>
  <c r="B164" i="34"/>
  <c r="B165" i="34"/>
  <c r="B166" i="34"/>
  <c r="B167" i="34"/>
  <c r="B169" i="34"/>
  <c r="B170" i="34"/>
  <c r="B171" i="34"/>
  <c r="B172" i="34"/>
  <c r="B173" i="34"/>
  <c r="B174" i="34"/>
  <c r="B175" i="34"/>
  <c r="B176" i="34"/>
  <c r="B177" i="34"/>
  <c r="B178" i="34"/>
  <c r="B179" i="34"/>
  <c r="B180" i="34"/>
  <c r="B181" i="34"/>
  <c r="B182" i="34"/>
  <c r="B184" i="34"/>
  <c r="B185" i="34"/>
  <c r="B186" i="34"/>
  <c r="B187" i="34"/>
  <c r="B188" i="34"/>
  <c r="B189" i="34"/>
  <c r="B190" i="34"/>
  <c r="B191" i="34"/>
  <c r="B192" i="34"/>
  <c r="B193" i="34"/>
  <c r="B194" i="34"/>
  <c r="B195" i="34"/>
  <c r="B196" i="34"/>
  <c r="B197" i="34"/>
  <c r="B199" i="34"/>
  <c r="B200" i="34"/>
  <c r="B201" i="34"/>
  <c r="B202" i="34"/>
  <c r="B203" i="34"/>
  <c r="B204" i="34"/>
  <c r="B205" i="34"/>
  <c r="B206" i="34"/>
  <c r="B207" i="34"/>
  <c r="B208" i="34"/>
  <c r="B209" i="34"/>
  <c r="B210" i="34"/>
  <c r="B211" i="34"/>
  <c r="B212" i="34"/>
  <c r="B215" i="34"/>
  <c r="B216" i="34"/>
  <c r="B217" i="34"/>
  <c r="B218" i="34"/>
  <c r="B219" i="34"/>
  <c r="B220" i="34"/>
  <c r="B221" i="34"/>
  <c r="B222" i="34"/>
  <c r="B223" i="34"/>
  <c r="B224" i="34"/>
  <c r="B225" i="34"/>
  <c r="B226" i="34"/>
  <c r="B227" i="34"/>
  <c r="B247" i="34"/>
  <c r="B248" i="34"/>
  <c r="B249" i="34"/>
  <c r="B250" i="34"/>
  <c r="B251"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0" i="34"/>
  <c r="B291" i="34"/>
  <c r="B292" i="34"/>
  <c r="B293" i="34"/>
  <c r="B294" i="34"/>
  <c r="B295" i="34"/>
  <c r="B296" i="34"/>
  <c r="B297" i="34"/>
  <c r="B298" i="34"/>
  <c r="B299" i="34"/>
  <c r="B300" i="34"/>
  <c r="B301" i="34"/>
  <c r="B302" i="34"/>
  <c r="B303" i="34"/>
  <c r="B304" i="34"/>
  <c r="B305" i="34"/>
  <c r="B306" i="34"/>
  <c r="B307" i="34"/>
  <c r="B308" i="34"/>
  <c r="B309" i="34"/>
  <c r="B310" i="34"/>
  <c r="B311" i="34"/>
  <c r="B312" i="34"/>
  <c r="B313" i="34"/>
  <c r="B314" i="34"/>
  <c r="B315" i="34"/>
  <c r="B316" i="34"/>
  <c r="B317" i="34"/>
  <c r="B318" i="34"/>
  <c r="B319" i="34"/>
  <c r="B320" i="34"/>
  <c r="B321" i="34"/>
  <c r="B322" i="34"/>
  <c r="B323" i="34"/>
  <c r="B324" i="34"/>
  <c r="B325" i="34"/>
  <c r="B326" i="34"/>
  <c r="B327" i="34"/>
  <c r="B328" i="34"/>
  <c r="B329" i="34"/>
  <c r="B330" i="34"/>
  <c r="B331" i="34"/>
  <c r="B332" i="34"/>
  <c r="B333" i="34"/>
  <c r="B334" i="34"/>
  <c r="B335" i="34"/>
  <c r="B336" i="34"/>
  <c r="B337"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B363" i="34"/>
  <c r="A363" i="34" s="1"/>
  <c r="B364" i="34"/>
  <c r="B365" i="34"/>
  <c r="B366" i="34"/>
  <c r="B367" i="34"/>
  <c r="B368" i="34"/>
  <c r="B369" i="34"/>
  <c r="B370" i="34"/>
  <c r="B371" i="34"/>
  <c r="B372" i="34"/>
  <c r="B373" i="34"/>
  <c r="B400" i="34"/>
  <c r="B401" i="34"/>
  <c r="B404" i="34"/>
  <c r="B405" i="34"/>
  <c r="B406" i="34"/>
  <c r="B407" i="34"/>
  <c r="B408" i="34"/>
  <c r="B419" i="34"/>
  <c r="B420" i="34"/>
  <c r="B421" i="34"/>
  <c r="B422" i="34"/>
  <c r="B423" i="34"/>
  <c r="B424" i="34"/>
  <c r="B425" i="34"/>
  <c r="B426" i="34"/>
  <c r="B427" i="34"/>
  <c r="B428" i="34"/>
  <c r="B429" i="34"/>
  <c r="B430" i="34"/>
  <c r="B431" i="34"/>
  <c r="B432" i="34"/>
  <c r="B433" i="34"/>
  <c r="B434" i="34"/>
  <c r="B435" i="34"/>
  <c r="B436" i="34"/>
  <c r="B437" i="34"/>
  <c r="B438" i="34"/>
  <c r="B439" i="34"/>
  <c r="B440" i="34"/>
  <c r="B441" i="34"/>
  <c r="B442" i="34"/>
  <c r="B443" i="34"/>
  <c r="B444" i="34"/>
  <c r="B445" i="34"/>
  <c r="B446"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482" i="34"/>
  <c r="B483" i="34"/>
  <c r="B484" i="34"/>
  <c r="B485" i="34"/>
  <c r="B486" i="34"/>
  <c r="B487" i="34"/>
  <c r="B488" i="34"/>
  <c r="B489" i="34"/>
  <c r="B490" i="34"/>
  <c r="B491" i="34"/>
  <c r="B492" i="34"/>
  <c r="B493" i="34"/>
  <c r="B494" i="34"/>
  <c r="B495" i="34"/>
  <c r="B496" i="34"/>
  <c r="B497" i="34"/>
  <c r="B498" i="34"/>
  <c r="B499" i="34"/>
  <c r="B500" i="34"/>
  <c r="B501" i="34"/>
  <c r="B502" i="34"/>
  <c r="B503" i="34"/>
  <c r="B504" i="34"/>
  <c r="B505" i="34"/>
  <c r="B506" i="34"/>
  <c r="B507" i="34"/>
  <c r="B509" i="34"/>
  <c r="B512" i="34"/>
  <c r="B515" i="34"/>
  <c r="B516" i="34"/>
  <c r="B518" i="34"/>
  <c r="B519" i="34"/>
  <c r="B520" i="34"/>
  <c r="B522" i="34"/>
  <c r="B521" i="34"/>
  <c r="B524" i="34"/>
  <c r="B529" i="34"/>
  <c r="B555" i="34"/>
  <c r="B556" i="34"/>
  <c r="B554" i="34"/>
  <c r="B576" i="34"/>
  <c r="B577" i="34"/>
  <c r="B578" i="34"/>
  <c r="B579" i="34"/>
  <c r="B581" i="34"/>
  <c r="B582" i="34"/>
  <c r="B583" i="34"/>
  <c r="B587" i="34"/>
  <c r="B588" i="34"/>
  <c r="B589" i="34"/>
  <c r="B590" i="34"/>
  <c r="B595" i="34"/>
  <c r="B596" i="34"/>
  <c r="B629" i="34"/>
  <c r="B630" i="34"/>
  <c r="B631" i="34"/>
  <c r="B745" i="34"/>
  <c r="B746" i="34"/>
  <c r="B747" i="34"/>
  <c r="B748" i="34"/>
  <c r="B749" i="34"/>
  <c r="B750" i="34"/>
  <c r="B751" i="34"/>
  <c r="B752" i="34"/>
  <c r="B753" i="34"/>
  <c r="B754" i="34"/>
  <c r="B755" i="34"/>
  <c r="B756" i="34"/>
  <c r="B757" i="34"/>
  <c r="B758" i="34"/>
  <c r="B759" i="34"/>
  <c r="B760" i="34"/>
  <c r="B761" i="34"/>
  <c r="B762" i="34"/>
  <c r="B763" i="34"/>
  <c r="B764" i="34"/>
  <c r="B765" i="34"/>
  <c r="B766" i="34"/>
  <c r="B767" i="34"/>
  <c r="B768" i="34"/>
  <c r="B769" i="34"/>
  <c r="B770" i="34"/>
  <c r="B771" i="34"/>
  <c r="B772" i="34"/>
  <c r="B773" i="34"/>
  <c r="B774" i="34"/>
  <c r="B775" i="34"/>
  <c r="B776" i="34"/>
  <c r="B777" i="34"/>
  <c r="B778" i="34"/>
  <c r="B779" i="34"/>
  <c r="B780" i="34"/>
  <c r="B781" i="34"/>
  <c r="B782" i="34"/>
  <c r="B783" i="34"/>
  <c r="B784" i="34"/>
  <c r="B785" i="34"/>
  <c r="B786" i="34"/>
  <c r="B787" i="34"/>
  <c r="B788" i="34"/>
  <c r="B789" i="34"/>
  <c r="B790" i="34"/>
  <c r="B791" i="34"/>
  <c r="B792" i="34"/>
  <c r="B793" i="34"/>
  <c r="B794" i="34"/>
  <c r="B795" i="34"/>
  <c r="B796" i="34"/>
  <c r="B797" i="34"/>
  <c r="B798" i="34"/>
  <c r="B799" i="34"/>
  <c r="B800" i="34"/>
  <c r="B801" i="34"/>
  <c r="B802" i="34"/>
  <c r="B803" i="34"/>
  <c r="B804" i="34"/>
  <c r="B805" i="34"/>
  <c r="B806" i="34"/>
  <c r="B807" i="34"/>
  <c r="B808" i="34"/>
  <c r="B809" i="34"/>
  <c r="B810" i="34"/>
  <c r="B811" i="34"/>
  <c r="B812" i="34"/>
  <c r="B813" i="34"/>
  <c r="B814" i="34"/>
  <c r="B815" i="34"/>
  <c r="B816" i="34"/>
  <c r="B817" i="34"/>
  <c r="B818" i="34"/>
  <c r="B819"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65" i="34"/>
  <c r="B866" i="34"/>
  <c r="B867" i="34"/>
  <c r="B868" i="34"/>
  <c r="B869" i="34"/>
  <c r="B870" i="34"/>
  <c r="B871" i="34"/>
  <c r="B872" i="34"/>
  <c r="B873" i="34"/>
  <c r="B874" i="34"/>
  <c r="B875" i="34"/>
  <c r="B876" i="34"/>
  <c r="B877" i="34"/>
  <c r="B878" i="34"/>
  <c r="B879" i="34"/>
  <c r="B880" i="34"/>
  <c r="B881" i="34"/>
  <c r="B882" i="34"/>
  <c r="B883" i="34"/>
  <c r="B884" i="34"/>
  <c r="B885" i="34"/>
  <c r="B886"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12" i="34"/>
  <c r="B913" i="34"/>
  <c r="B914" i="34"/>
  <c r="B915" i="34"/>
  <c r="B916" i="34"/>
  <c r="B917" i="34"/>
  <c r="B918" i="34"/>
  <c r="B919" i="34"/>
  <c r="B920" i="34"/>
  <c r="B921" i="34"/>
  <c r="B922" i="34"/>
  <c r="B923" i="34"/>
  <c r="B924" i="34"/>
  <c r="B925" i="34"/>
  <c r="B926" i="34"/>
  <c r="B927" i="34"/>
  <c r="B928" i="34"/>
  <c r="B929" i="34"/>
  <c r="B930" i="34"/>
  <c r="B931" i="34"/>
  <c r="B932" i="34"/>
  <c r="B933" i="34"/>
  <c r="B934" i="34"/>
  <c r="B935" i="34"/>
  <c r="B936" i="34"/>
  <c r="B937" i="34"/>
  <c r="B938" i="34"/>
  <c r="B939" i="34"/>
  <c r="B940" i="34"/>
  <c r="B941" i="34"/>
  <c r="B942" i="34"/>
  <c r="B943" i="34"/>
  <c r="B944" i="34"/>
  <c r="B945" i="34"/>
  <c r="B946" i="34"/>
  <c r="B947" i="34"/>
  <c r="B948" i="34"/>
  <c r="B949" i="34"/>
  <c r="B950" i="34"/>
  <c r="B951" i="34"/>
  <c r="B952" i="34"/>
  <c r="B953" i="34"/>
  <c r="B954" i="34"/>
  <c r="B955" i="34"/>
  <c r="B956" i="34"/>
  <c r="B957" i="34"/>
  <c r="B958" i="34"/>
  <c r="B959" i="34"/>
  <c r="B960" i="34"/>
  <c r="B961" i="34"/>
  <c r="B962" i="34"/>
  <c r="B963" i="34"/>
  <c r="B993" i="34"/>
  <c r="B994" i="34"/>
  <c r="B995" i="34"/>
  <c r="B996" i="34"/>
  <c r="B997" i="34"/>
  <c r="B998" i="34"/>
  <c r="B999" i="34"/>
  <c r="B1000" i="34"/>
  <c r="B1001" i="34"/>
  <c r="B1002" i="34"/>
  <c r="B1003" i="34"/>
  <c r="B1004" i="34"/>
  <c r="B1005" i="34"/>
  <c r="B1006" i="34"/>
  <c r="B1007" i="34"/>
  <c r="B1008" i="34"/>
  <c r="B1009" i="34"/>
  <c r="B1010" i="34"/>
  <c r="B1011" i="34"/>
  <c r="B1012" i="34"/>
  <c r="B1013" i="34"/>
  <c r="B1014" i="34"/>
  <c r="B1015" i="34"/>
  <c r="B1016" i="34"/>
  <c r="B1017" i="34"/>
  <c r="B1018" i="34"/>
  <c r="B1019" i="34"/>
  <c r="B1020" i="34"/>
  <c r="B1023" i="34"/>
  <c r="B1024" i="34"/>
  <c r="B1025" i="34"/>
  <c r="B1026" i="34"/>
  <c r="B1021" i="34"/>
  <c r="B1022" i="34"/>
  <c r="B1049" i="34"/>
  <c r="B1050" i="34"/>
  <c r="B1051" i="34"/>
  <c r="B1373" i="34"/>
  <c r="B1374" i="34"/>
  <c r="B1375" i="34"/>
  <c r="B1376" i="34"/>
  <c r="B1377" i="34"/>
  <c r="B1378" i="34"/>
  <c r="B1379" i="34"/>
  <c r="B1380" i="34"/>
  <c r="B1381" i="34"/>
  <c r="B1382" i="34"/>
  <c r="B1383" i="34"/>
  <c r="B1384" i="34"/>
  <c r="B1385" i="34"/>
  <c r="B1386" i="34"/>
  <c r="B1387" i="34"/>
  <c r="B1388" i="34"/>
  <c r="B1389" i="34"/>
  <c r="B1390" i="34"/>
  <c r="B1391" i="34"/>
  <c r="B1392" i="34"/>
  <c r="B1393" i="34"/>
  <c r="B1394" i="34"/>
  <c r="B1395" i="34"/>
  <c r="B1396" i="34"/>
  <c r="B1397" i="34"/>
  <c r="B1398" i="34"/>
  <c r="B1399" i="34"/>
  <c r="B1400" i="34"/>
  <c r="B1401" i="34"/>
  <c r="B1402" i="34"/>
  <c r="B1403" i="34"/>
  <c r="B1404" i="34"/>
  <c r="B1405" i="34"/>
  <c r="B1406" i="34"/>
  <c r="B1407" i="34"/>
  <c r="B1408" i="34"/>
  <c r="B1409" i="34"/>
  <c r="B1410" i="34"/>
  <c r="B1411" i="34"/>
  <c r="B1412" i="34"/>
  <c r="B1413" i="34"/>
  <c r="B1414" i="34"/>
  <c r="B1415" i="34"/>
  <c r="B1416" i="34"/>
  <c r="B1417" i="34"/>
  <c r="B1418" i="34"/>
  <c r="B1419" i="34"/>
  <c r="B1420" i="34"/>
  <c r="B1421" i="34"/>
  <c r="B1422" i="34"/>
  <c r="B1423" i="34"/>
  <c r="B1424" i="34"/>
  <c r="B1425" i="34"/>
  <c r="B1426" i="34"/>
  <c r="B1427" i="34"/>
  <c r="B1432" i="34"/>
  <c r="B1433" i="34"/>
  <c r="B1434" i="34"/>
  <c r="B1435" i="34"/>
  <c r="B1436" i="34"/>
  <c r="B1437" i="34"/>
  <c r="B1438" i="34"/>
  <c r="B1439" i="34"/>
  <c r="B1443" i="34"/>
  <c r="B1447" i="34"/>
  <c r="B1448" i="34"/>
  <c r="B1449" i="34"/>
  <c r="B1450" i="34"/>
  <c r="B1524" i="34"/>
  <c r="B1525" i="34"/>
  <c r="B1526" i="34"/>
  <c r="B1527" i="34"/>
  <c r="B1429" i="34"/>
  <c r="B1430" i="34"/>
  <c r="B1431" i="34"/>
  <c r="B1440" i="34"/>
  <c r="B1441" i="34"/>
  <c r="B1442" i="34"/>
  <c r="B1455" i="34"/>
  <c r="B1456" i="34"/>
  <c r="B1528" i="34"/>
  <c r="B1529" i="34"/>
  <c r="B1451" i="34"/>
  <c r="B1452" i="34"/>
  <c r="B1453" i="34"/>
  <c r="B1454" i="34"/>
  <c r="B1457" i="34"/>
  <c r="B1458" i="34"/>
  <c r="B1459" i="34"/>
  <c r="B1460" i="34"/>
  <c r="B1461" i="34"/>
  <c r="B1462" i="34"/>
  <c r="B1463" i="34"/>
  <c r="B1464" i="34"/>
  <c r="B1465" i="34"/>
  <c r="B1466" i="34"/>
  <c r="B1467" i="34"/>
  <c r="B1468" i="34"/>
  <c r="B1469" i="34"/>
  <c r="B1496" i="34"/>
  <c r="B1497" i="34"/>
  <c r="B1498" i="34"/>
  <c r="B1499" i="34"/>
  <c r="B1500" i="34"/>
  <c r="B1501" i="34"/>
  <c r="B1506" i="34"/>
  <c r="B1507" i="34"/>
  <c r="B1508" i="34"/>
  <c r="B1530" i="34"/>
  <c r="B1531" i="34"/>
  <c r="B1532" i="34"/>
  <c r="B1534" i="34"/>
  <c r="B1533" i="34"/>
  <c r="B1535" i="34"/>
  <c r="B1536" i="34"/>
  <c r="B1537" i="34"/>
  <c r="B1538" i="34"/>
  <c r="B1539" i="34"/>
  <c r="B1540" i="34"/>
  <c r="B1541" i="34"/>
  <c r="B1502" i="34"/>
  <c r="B1503" i="34"/>
  <c r="B1504" i="34"/>
  <c r="B1505" i="34"/>
  <c r="B1510" i="34"/>
  <c r="B1511" i="34"/>
  <c r="B1512" i="34"/>
  <c r="B1517" i="34"/>
  <c r="B1518" i="34"/>
  <c r="B1519" i="34"/>
  <c r="B1681" i="34"/>
  <c r="B1683" i="34"/>
  <c r="B1685" i="34"/>
  <c r="B1550" i="34"/>
  <c r="B1551" i="34"/>
  <c r="B1552" i="34"/>
  <c r="B1553" i="34"/>
  <c r="B1554" i="34"/>
  <c r="B1555" i="34"/>
  <c r="B1556" i="34"/>
  <c r="B1557" i="34"/>
  <c r="B1558" i="34"/>
  <c r="B1559" i="34"/>
  <c r="B1560" i="34"/>
  <c r="B1561" i="34"/>
  <c r="B1562" i="34"/>
  <c r="B1563" i="34"/>
  <c r="B1564" i="34"/>
  <c r="B1565" i="34"/>
  <c r="B1570" i="34"/>
  <c r="B1571" i="34"/>
  <c r="B1572" i="34"/>
  <c r="B1573" i="34"/>
  <c r="B1577" i="34"/>
  <c r="B1578" i="34"/>
  <c r="B1579" i="34"/>
  <c r="B1580" i="34"/>
  <c r="B1581" i="34"/>
  <c r="B1582" i="34"/>
  <c r="B1583" i="34"/>
  <c r="B1584" i="34"/>
  <c r="B1585" i="34"/>
  <c r="B1586" i="34"/>
  <c r="B1587" i="34"/>
  <c r="B1588" i="34"/>
  <c r="B1589" i="34"/>
  <c r="B1590" i="34"/>
  <c r="B1596" i="34"/>
  <c r="B1597" i="34"/>
  <c r="B1598" i="34"/>
  <c r="B1599" i="34"/>
  <c r="B1600" i="34"/>
  <c r="B1601" i="34"/>
  <c r="B1602" i="34"/>
  <c r="B1603" i="34"/>
  <c r="B1604" i="34"/>
  <c r="B1605" i="34"/>
  <c r="B1606" i="34"/>
  <c r="B1607" i="34"/>
  <c r="B1608" i="34"/>
  <c r="B1609" i="34"/>
  <c r="B1610" i="34"/>
  <c r="B1619" i="34"/>
  <c r="B1620" i="34"/>
  <c r="B1621" i="34"/>
  <c r="B1626" i="34"/>
  <c r="B1627" i="34"/>
  <c r="B1628" i="34"/>
  <c r="B1629" i="34"/>
  <c r="B1634" i="34"/>
  <c r="B1635" i="34"/>
  <c r="B1636" i="34"/>
  <c r="B1637" i="34"/>
  <c r="B1638" i="34"/>
  <c r="B1639" i="34"/>
  <c r="B1640" i="34"/>
  <c r="B1641" i="34"/>
  <c r="B1642" i="34"/>
  <c r="B1643" i="34"/>
  <c r="B1644" i="34"/>
  <c r="B1709" i="34"/>
  <c r="B1647" i="34"/>
  <c r="B1648" i="34"/>
  <c r="B1649" i="34"/>
  <c r="B1650" i="34"/>
  <c r="B1655" i="34"/>
  <c r="B1656" i="34"/>
  <c r="B1657" i="34"/>
  <c r="B1658" i="34"/>
  <c r="B1711" i="34"/>
  <c r="B1714" i="34"/>
  <c r="B1943" i="34"/>
  <c r="B1944" i="34"/>
  <c r="B1945" i="34"/>
  <c r="B1946" i="34"/>
  <c r="B1947" i="34"/>
  <c r="B1948" i="34"/>
  <c r="B1949" i="34"/>
  <c r="B1950" i="34"/>
  <c r="B1951" i="34"/>
  <c r="B1952" i="34"/>
  <c r="B1953" i="34"/>
  <c r="B1954" i="34"/>
  <c r="B1955" i="34"/>
  <c r="B1956" i="34"/>
  <c r="B1957" i="34"/>
  <c r="B1958" i="34"/>
  <c r="B1959" i="34"/>
  <c r="B1960" i="34"/>
  <c r="B1961" i="34"/>
  <c r="B1962" i="34"/>
  <c r="B1963" i="34"/>
  <c r="B1964" i="34"/>
  <c r="B1965" i="34"/>
  <c r="B1966" i="34"/>
  <c r="B1967" i="34"/>
  <c r="B1968" i="34"/>
  <c r="B1969" i="34"/>
  <c r="B1970" i="34"/>
  <c r="B1971" i="34"/>
  <c r="B1972" i="34"/>
  <c r="B1973" i="34"/>
  <c r="B1974" i="34"/>
  <c r="B1975" i="34"/>
  <c r="B1976" i="34"/>
  <c r="B1977" i="34"/>
  <c r="B1978" i="34"/>
  <c r="B1979" i="34"/>
  <c r="B1980" i="34"/>
  <c r="B1981" i="34"/>
  <c r="B1982" i="34"/>
  <c r="B1983" i="34"/>
  <c r="B1984" i="34"/>
  <c r="B1985" i="34"/>
  <c r="B1986" i="34"/>
  <c r="B1987" i="34"/>
  <c r="B1988" i="34"/>
  <c r="B1989" i="34"/>
  <c r="B1990" i="34"/>
  <c r="B1991" i="34"/>
  <c r="B1992" i="34"/>
  <c r="B1993" i="34"/>
  <c r="B1994" i="34"/>
  <c r="B1995" i="34"/>
  <c r="B1996" i="34"/>
  <c r="B1997" i="34"/>
  <c r="B1998" i="34"/>
  <c r="B1999" i="34"/>
  <c r="B2000" i="34"/>
  <c r="B2001" i="34"/>
  <c r="B2002" i="34"/>
  <c r="B2003" i="34"/>
  <c r="B2004" i="34"/>
  <c r="B2005" i="34"/>
  <c r="B2006" i="34"/>
  <c r="B2007" i="34"/>
  <c r="B2008" i="34"/>
  <c r="B2009" i="34"/>
  <c r="B2010" i="34"/>
  <c r="B2011" i="34"/>
  <c r="B3693" i="34"/>
  <c r="B3694"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53" i="34"/>
  <c r="B2054" i="34"/>
  <c r="B2055" i="34"/>
  <c r="B2056" i="34"/>
  <c r="B2057" i="34"/>
  <c r="B2058" i="34"/>
  <c r="B2059" i="34"/>
  <c r="B2060" i="34"/>
  <c r="B2061" i="34"/>
  <c r="B2062" i="34"/>
  <c r="B2063" i="34"/>
  <c r="B2064" i="34"/>
  <c r="B2065" i="34"/>
  <c r="B2066" i="34"/>
  <c r="B2067" i="34"/>
  <c r="B2068" i="34"/>
  <c r="B2069" i="34"/>
  <c r="B2070" i="34"/>
  <c r="B2071" i="34"/>
  <c r="B2072" i="34"/>
  <c r="B2073" i="34"/>
  <c r="B2074" i="34"/>
  <c r="B2075" i="34"/>
  <c r="B2076" i="34"/>
  <c r="B2077" i="34"/>
  <c r="B2078" i="34"/>
  <c r="B2079" i="34"/>
  <c r="B2080" i="34"/>
  <c r="B2081" i="34"/>
  <c r="B2082" i="34"/>
  <c r="B2083" i="34"/>
  <c r="B2084" i="34"/>
  <c r="B2085" i="34"/>
  <c r="B2086" i="34"/>
  <c r="B2087" i="34"/>
  <c r="B2088" i="34"/>
  <c r="B2089" i="34"/>
  <c r="B2090" i="34"/>
  <c r="B2091" i="34"/>
  <c r="B2092" i="34"/>
  <c r="B2093" i="34"/>
  <c r="B2094" i="34"/>
  <c r="B2095" i="34"/>
  <c r="B2096" i="34"/>
  <c r="B2097" i="34"/>
  <c r="B2098" i="34"/>
  <c r="B2099" i="34"/>
  <c r="B2100" i="34"/>
  <c r="B2101" i="34"/>
  <c r="B2102" i="34"/>
  <c r="B2103" i="34"/>
  <c r="B2104" i="34"/>
  <c r="B2105" i="34"/>
  <c r="B2106" i="34"/>
  <c r="B2107" i="34"/>
  <c r="B2108" i="34"/>
  <c r="B2109" i="34"/>
  <c r="B2110" i="34"/>
  <c r="B2111" i="34"/>
  <c r="B2112" i="34"/>
  <c r="B2113" i="34"/>
  <c r="B2114" i="34"/>
  <c r="B2115" i="34"/>
  <c r="B2116" i="34"/>
  <c r="B2117" i="34"/>
  <c r="B2118" i="34"/>
  <c r="B2119" i="34"/>
  <c r="B2120" i="34"/>
  <c r="B2121" i="34"/>
  <c r="B2122" i="34"/>
  <c r="B2123" i="34"/>
  <c r="B2124" i="34"/>
  <c r="B2125" i="34"/>
  <c r="B2126" i="34"/>
  <c r="B2127" i="34"/>
  <c r="B2128" i="34"/>
  <c r="B2129" i="34"/>
  <c r="B2130" i="34"/>
  <c r="B2131" i="34"/>
  <c r="B2132" i="34"/>
  <c r="B2133" i="34"/>
  <c r="B2134" i="34"/>
  <c r="B2135" i="34"/>
  <c r="B2136" i="34"/>
  <c r="B2141" i="34"/>
  <c r="B2142" i="34"/>
  <c r="B2143" i="34"/>
  <c r="B2144" i="34"/>
  <c r="B2145" i="34"/>
  <c r="B2146" i="34"/>
  <c r="B2147" i="34"/>
  <c r="B2148" i="34"/>
  <c r="B2149" i="34"/>
  <c r="B2150" i="34"/>
  <c r="B2151" i="34"/>
  <c r="B2152" i="34"/>
  <c r="B2153" i="34"/>
  <c r="B2154" i="34"/>
  <c r="B2155" i="34"/>
  <c r="B2156" i="34"/>
  <c r="B2157" i="34"/>
  <c r="B2158" i="34"/>
  <c r="B2159" i="34"/>
  <c r="B2160" i="34"/>
  <c r="B2161" i="34"/>
  <c r="B2172" i="34"/>
  <c r="B2173" i="34"/>
  <c r="B2197" i="34"/>
  <c r="B2198" i="34"/>
  <c r="B2199" i="34"/>
  <c r="B2200" i="34"/>
  <c r="B2201" i="34"/>
  <c r="B2202" i="34"/>
  <c r="B2203" i="34"/>
  <c r="B2204" i="34"/>
  <c r="B2205" i="34"/>
  <c r="B2206" i="34"/>
  <c r="B2207" i="34"/>
  <c r="B2208" i="34"/>
  <c r="B2209" i="34"/>
  <c r="B2210" i="34"/>
  <c r="B2211" i="34"/>
  <c r="B2212" i="34"/>
  <c r="B2213" i="34"/>
  <c r="B2214" i="34"/>
  <c r="B2215" i="34"/>
  <c r="B2216" i="34"/>
  <c r="B2217" i="34"/>
  <c r="B2218" i="34"/>
  <c r="B2219" i="34"/>
  <c r="B2220" i="34"/>
  <c r="B2221" i="34"/>
  <c r="B2222" i="34"/>
  <c r="B2223" i="34"/>
  <c r="B2224" i="34"/>
  <c r="B2225" i="34"/>
  <c r="B2226" i="34"/>
  <c r="B2227" i="34"/>
  <c r="B2228" i="34"/>
  <c r="B2229" i="34"/>
  <c r="B2230" i="34"/>
  <c r="B2231" i="34"/>
  <c r="B2232" i="34"/>
  <c r="B2233" i="34"/>
  <c r="B2234" i="34"/>
  <c r="B2235" i="34"/>
  <c r="B2236" i="34"/>
  <c r="B2237" i="34"/>
  <c r="B2238" i="34"/>
  <c r="B2239" i="34"/>
  <c r="B2240" i="34"/>
  <c r="B2241" i="34"/>
  <c r="B2242" i="34"/>
  <c r="B2243" i="34"/>
  <c r="B2244" i="34"/>
  <c r="B2245" i="34"/>
  <c r="B2246" i="34"/>
  <c r="B2248" i="34"/>
  <c r="B2249" i="34"/>
  <c r="B2250" i="34"/>
  <c r="B2251" i="34"/>
  <c r="B2252" i="34"/>
  <c r="B2253" i="34"/>
  <c r="B2254" i="34"/>
  <c r="B2255" i="34"/>
  <c r="B2256" i="34"/>
  <c r="B2257" i="34"/>
  <c r="B2258" i="34"/>
  <c r="B2259" i="34"/>
  <c r="B2260" i="34"/>
  <c r="B2261" i="34"/>
  <c r="B2262" i="34"/>
  <c r="B2263" i="34"/>
  <c r="B2264" i="34"/>
  <c r="B2265" i="34"/>
  <c r="B2266" i="34"/>
  <c r="B2267" i="34"/>
  <c r="B2268" i="34"/>
  <c r="B2269" i="34"/>
  <c r="B2270" i="34"/>
  <c r="B2271" i="34"/>
  <c r="B2272" i="34"/>
  <c r="B2273" i="34"/>
  <c r="B2274" i="34"/>
  <c r="B2275" i="34"/>
  <c r="B2276" i="34"/>
  <c r="B2277" i="34"/>
  <c r="B2278" i="34"/>
  <c r="B2279" i="34"/>
  <c r="B2280" i="34"/>
  <c r="B2281" i="34"/>
  <c r="B2283" i="34"/>
  <c r="B2284" i="34"/>
  <c r="B2285" i="34"/>
  <c r="B2286" i="34"/>
  <c r="B2287" i="34"/>
  <c r="B2288" i="34"/>
  <c r="B2289" i="34"/>
  <c r="B2291" i="34"/>
  <c r="B2292" i="34"/>
  <c r="B2293" i="34"/>
  <c r="B2294" i="34"/>
  <c r="B2295" i="34"/>
  <c r="B2296" i="34"/>
  <c r="B2297" i="34"/>
  <c r="B2298" i="34"/>
  <c r="B2299" i="34"/>
  <c r="B2300" i="34"/>
  <c r="B2301" i="34"/>
  <c r="B2302" i="34"/>
  <c r="B2303" i="34"/>
  <c r="B2304" i="34"/>
  <c r="B2305" i="34"/>
  <c r="B2306" i="34"/>
  <c r="B2307" i="34"/>
  <c r="B2308" i="34"/>
  <c r="B2309" i="34"/>
  <c r="B2310" i="34"/>
  <c r="B2311" i="34"/>
  <c r="B2315" i="34"/>
  <c r="B2316" i="34"/>
  <c r="B2317" i="34"/>
  <c r="B2318" i="34"/>
  <c r="B2319" i="34"/>
  <c r="B2321" i="34"/>
  <c r="B2324" i="34"/>
  <c r="B2325" i="34"/>
  <c r="B2326" i="34"/>
  <c r="B2327" i="34"/>
  <c r="B2328" i="34"/>
  <c r="B2329" i="34"/>
  <c r="B2330" i="34"/>
  <c r="B2331" i="34"/>
  <c r="B2332" i="34"/>
  <c r="B2333" i="34"/>
  <c r="B2334" i="34"/>
  <c r="B2335" i="34"/>
  <c r="B2336" i="34"/>
  <c r="B2337" i="34"/>
  <c r="B2338" i="34"/>
  <c r="B2339" i="34"/>
  <c r="B2340" i="34"/>
  <c r="B2341" i="34"/>
  <c r="B2342" i="34"/>
  <c r="B2343" i="34"/>
  <c r="B2344" i="34"/>
  <c r="B2345" i="34"/>
  <c r="B2346" i="34"/>
  <c r="B2347" i="34"/>
  <c r="B2348" i="34"/>
  <c r="B2349" i="34"/>
  <c r="B2350" i="34"/>
  <c r="B2351" i="34"/>
  <c r="B2352" i="34"/>
  <c r="B2353" i="34"/>
  <c r="B2354" i="34"/>
  <c r="B2355" i="34"/>
  <c r="B2356" i="34"/>
  <c r="B2357" i="34"/>
  <c r="B2359" i="34"/>
  <c r="B2360" i="34"/>
  <c r="B2361" i="34"/>
  <c r="B2362" i="34"/>
  <c r="B2363" i="34"/>
  <c r="B2364" i="34"/>
  <c r="B2365" i="34"/>
  <c r="B2366" i="34"/>
  <c r="B2367" i="34"/>
  <c r="B2368" i="34"/>
  <c r="B2371" i="34"/>
  <c r="B2372" i="34"/>
  <c r="B2373" i="34"/>
  <c r="B2374" i="34"/>
  <c r="B2375" i="34"/>
  <c r="B2376" i="34"/>
  <c r="B2377" i="34"/>
  <c r="B2378" i="34"/>
  <c r="B2379" i="34"/>
  <c r="B2380" i="34"/>
  <c r="B2381" i="34"/>
  <c r="B2382" i="34"/>
  <c r="B2383" i="34"/>
  <c r="B2384" i="34"/>
  <c r="B2385" i="34"/>
  <c r="B2386" i="34"/>
  <c r="B2387" i="34"/>
  <c r="B2388" i="34"/>
  <c r="B2389" i="34"/>
  <c r="B2390" i="34"/>
  <c r="B2391" i="34"/>
  <c r="B2392" i="34"/>
  <c r="B2393" i="34"/>
  <c r="B2394" i="34"/>
  <c r="B2395" i="34"/>
  <c r="B2401" i="34"/>
  <c r="B2402" i="34"/>
  <c r="B2403" i="34"/>
  <c r="B2404" i="34"/>
  <c r="B2405" i="34"/>
  <c r="B2406" i="34"/>
  <c r="B2407" i="34"/>
  <c r="B2408" i="34"/>
  <c r="B2409" i="34"/>
  <c r="B2410" i="34"/>
  <c r="B2411" i="34"/>
  <c r="B2412" i="34"/>
  <c r="B2413" i="34"/>
  <c r="B2414" i="34"/>
  <c r="B2415" i="34"/>
  <c r="B2421" i="34"/>
  <c r="B2422" i="34"/>
  <c r="B2423" i="34"/>
  <c r="B2424" i="34"/>
  <c r="B2425" i="34"/>
  <c r="B2426" i="34"/>
  <c r="B2427" i="34"/>
  <c r="B2428" i="34"/>
  <c r="B2429" i="34"/>
  <c r="B2430" i="34"/>
  <c r="B2431" i="34"/>
  <c r="B2432" i="34"/>
  <c r="B2433" i="34"/>
  <c r="B2438" i="34"/>
  <c r="B2439" i="34"/>
  <c r="B2440" i="34"/>
  <c r="B2441" i="34"/>
  <c r="B2442" i="34"/>
  <c r="B2443" i="34"/>
  <c r="B2444" i="34"/>
  <c r="B2445" i="34"/>
  <c r="B2446" i="34"/>
  <c r="B2447" i="34"/>
  <c r="B2448" i="34"/>
  <c r="B2449" i="34"/>
  <c r="B2450" i="34"/>
  <c r="B2451" i="34"/>
  <c r="B2452" i="34"/>
  <c r="B2453" i="34"/>
  <c r="B2454" i="34"/>
  <c r="B2455" i="34"/>
  <c r="B2456" i="34"/>
  <c r="B2457" i="34"/>
  <c r="B2458" i="34"/>
  <c r="B2459" i="34"/>
  <c r="B2460" i="34"/>
  <c r="B2461" i="34"/>
  <c r="B2462" i="34"/>
  <c r="B2463" i="34"/>
  <c r="B2464" i="34"/>
  <c r="B2465" i="34"/>
  <c r="B2466" i="34"/>
  <c r="B2467" i="34"/>
  <c r="B2468" i="34"/>
  <c r="B2469" i="34"/>
  <c r="B2470" i="34"/>
  <c r="B2471" i="34"/>
  <c r="B2472" i="34"/>
  <c r="B2473" i="34"/>
  <c r="B2474" i="34"/>
  <c r="B2475" i="34"/>
  <c r="B2476" i="34"/>
  <c r="B2477" i="34"/>
  <c r="B2478" i="34"/>
  <c r="B2479" i="34"/>
  <c r="B2480" i="34"/>
  <c r="B2481" i="34"/>
  <c r="B2482" i="34"/>
  <c r="B2483" i="34"/>
  <c r="B2484" i="34"/>
  <c r="B2485" i="34"/>
  <c r="B2486" i="34"/>
  <c r="B2487" i="34"/>
  <c r="B2488" i="34"/>
  <c r="B2489" i="34"/>
  <c r="B2490" i="34"/>
  <c r="B2491" i="34"/>
  <c r="B2492" i="34"/>
  <c r="B2493" i="34"/>
  <c r="B2494" i="34"/>
  <c r="B2495" i="34"/>
  <c r="B2496" i="34"/>
  <c r="B2497" i="34"/>
  <c r="B2498" i="34"/>
  <c r="B2499" i="34"/>
  <c r="B2500" i="34"/>
  <c r="B2501" i="34"/>
  <c r="B2502" i="34"/>
  <c r="B2503" i="34"/>
  <c r="B2504" i="34"/>
  <c r="B2505" i="34"/>
  <c r="B2506" i="34"/>
  <c r="B2507" i="34"/>
  <c r="B2508" i="34"/>
  <c r="B2509" i="34"/>
  <c r="B2510" i="34"/>
  <c r="B2511" i="34"/>
  <c r="B2512" i="34"/>
  <c r="B2513" i="34"/>
  <c r="B2514" i="34"/>
  <c r="B2515" i="34"/>
  <c r="B2516" i="34"/>
  <c r="B2517" i="34"/>
  <c r="B2518" i="34"/>
  <c r="B2519" i="34"/>
  <c r="B2520" i="34"/>
  <c r="B2521" i="34"/>
  <c r="B2522" i="34"/>
  <c r="B2523" i="34"/>
  <c r="B2524" i="34"/>
  <c r="B2525" i="34"/>
  <c r="B2526" i="34"/>
  <c r="B2527" i="34"/>
  <c r="B2528" i="34"/>
  <c r="B2529" i="34"/>
  <c r="B2530" i="34"/>
  <c r="B2531" i="34"/>
  <c r="B2532" i="34"/>
  <c r="B2533" i="34"/>
  <c r="B2534" i="34"/>
  <c r="B2535" i="34"/>
  <c r="B2536" i="34"/>
  <c r="B2537" i="34"/>
  <c r="B2538" i="34"/>
  <c r="B2539" i="34"/>
  <c r="B2540" i="34"/>
  <c r="B2541" i="34"/>
  <c r="B2542" i="34"/>
  <c r="B2543" i="34"/>
  <c r="B2544" i="34"/>
  <c r="B2545" i="34"/>
  <c r="B2546" i="34"/>
  <c r="B2547" i="34"/>
  <c r="B2548" i="34"/>
  <c r="B2549" i="34"/>
  <c r="B2550" i="34"/>
  <c r="B2551" i="34"/>
  <c r="B2552" i="34"/>
  <c r="B2553" i="34"/>
  <c r="B2554" i="34"/>
  <c r="B2555" i="34"/>
  <c r="B2556" i="34"/>
  <c r="B2557" i="34"/>
  <c r="B2558" i="34"/>
  <c r="B2559" i="34"/>
  <c r="B2560" i="34"/>
  <c r="B2561" i="34"/>
  <c r="B2562" i="34"/>
  <c r="B2563" i="34"/>
  <c r="B2564" i="34"/>
  <c r="B2565" i="34"/>
  <c r="B2566" i="34"/>
  <c r="B2567" i="34"/>
  <c r="B2568" i="34"/>
  <c r="B2569" i="34"/>
  <c r="B2570" i="34"/>
  <c r="B2571" i="34"/>
  <c r="B2572" i="34"/>
  <c r="B2573" i="34"/>
  <c r="B2574" i="34"/>
  <c r="B2575" i="34"/>
  <c r="B2576" i="34"/>
  <c r="B2577" i="34"/>
  <c r="B2578" i="34"/>
  <c r="B2579" i="34"/>
  <c r="B2580" i="34"/>
  <c r="B2581" i="34"/>
  <c r="B2582" i="34"/>
  <c r="B2583" i="34"/>
  <c r="B2584" i="34"/>
  <c r="B2585" i="34"/>
  <c r="B2586" i="34"/>
  <c r="B2587" i="34"/>
  <c r="B2588" i="34"/>
  <c r="B2589" i="34"/>
  <c r="B2590" i="34"/>
  <c r="B2591" i="34"/>
  <c r="B2592" i="34"/>
  <c r="B2593" i="34"/>
  <c r="B2594" i="34"/>
  <c r="B2595" i="34"/>
  <c r="B2596" i="34"/>
  <c r="B2597" i="34"/>
  <c r="B2598" i="34"/>
  <c r="B2599" i="34"/>
  <c r="B2600" i="34"/>
  <c r="B2601" i="34"/>
  <c r="B2602" i="34"/>
  <c r="B2603" i="34"/>
  <c r="B2604" i="34"/>
  <c r="B2605" i="34"/>
  <c r="B2606" i="34"/>
  <c r="B2607" i="34"/>
  <c r="B2608" i="34"/>
  <c r="B2609" i="34"/>
  <c r="B2610" i="34"/>
  <c r="B2611" i="34"/>
  <c r="B2612" i="34"/>
  <c r="B2613" i="34"/>
  <c r="B2614" i="34"/>
  <c r="B2615" i="34"/>
  <c r="B2616" i="34"/>
  <c r="B2617" i="34"/>
  <c r="B2618" i="34"/>
  <c r="B2619" i="34"/>
  <c r="B2620" i="34"/>
  <c r="B2621" i="34"/>
  <c r="B2622" i="34"/>
  <c r="B2623" i="34"/>
  <c r="B2624" i="34"/>
  <c r="B2625" i="34"/>
  <c r="B2626" i="34"/>
  <c r="B2627" i="34"/>
  <c r="B2628" i="34"/>
  <c r="B2629" i="34"/>
  <c r="B2631" i="34"/>
  <c r="B2632" i="34"/>
  <c r="B2633" i="34"/>
  <c r="B2634" i="34"/>
  <c r="B2635" i="34"/>
  <c r="B2636" i="34"/>
  <c r="B2637" i="34"/>
  <c r="B2638" i="34"/>
  <c r="B2639" i="34"/>
  <c r="B2640" i="34"/>
  <c r="B2641" i="34"/>
  <c r="B2642" i="34"/>
  <c r="B2643" i="34"/>
  <c r="B2644" i="34"/>
  <c r="B2645" i="34"/>
  <c r="B2646" i="34"/>
  <c r="B2647" i="34"/>
  <c r="B2648" i="34"/>
  <c r="B2649" i="34"/>
  <c r="B2650" i="34"/>
  <c r="B2651" i="34"/>
  <c r="B2652" i="34"/>
  <c r="B2653" i="34"/>
  <c r="B2654" i="34"/>
  <c r="B2655" i="34"/>
  <c r="B2656" i="34"/>
  <c r="B2657" i="34"/>
  <c r="B2658" i="34"/>
  <c r="B2659" i="34"/>
  <c r="B2660" i="34"/>
  <c r="B2661" i="34"/>
  <c r="B2662" i="34"/>
  <c r="B2663" i="34"/>
  <c r="B2664" i="34"/>
  <c r="B2665" i="34"/>
  <c r="B2666" i="34"/>
  <c r="B2667" i="34"/>
  <c r="B2668" i="34"/>
  <c r="B2669" i="34"/>
  <c r="B2670" i="34"/>
  <c r="B2671" i="34"/>
  <c r="B2672" i="34"/>
  <c r="B2673" i="34"/>
  <c r="B2674" i="34"/>
  <c r="B2675" i="34"/>
  <c r="B2676" i="34"/>
  <c r="B2677" i="34"/>
  <c r="B2678" i="34"/>
  <c r="B2679" i="34"/>
  <c r="B2680" i="34"/>
  <c r="B2681" i="34"/>
  <c r="B2682" i="34"/>
  <c r="B2683" i="34"/>
  <c r="B2684" i="34"/>
  <c r="B2685" i="34"/>
  <c r="B2686" i="34"/>
  <c r="B2687" i="34"/>
  <c r="B2688" i="34"/>
  <c r="B2689" i="34"/>
  <c r="B2690" i="34"/>
  <c r="B2691" i="34"/>
  <c r="B2692" i="34"/>
  <c r="B2693" i="34"/>
  <c r="B2694" i="34"/>
  <c r="B2695" i="34"/>
  <c r="B2696" i="34"/>
  <c r="B2697" i="34"/>
  <c r="B2698" i="34"/>
  <c r="B2699" i="34"/>
  <c r="B2700" i="34"/>
  <c r="B2701" i="34"/>
  <c r="B2702" i="34"/>
  <c r="B2703" i="34"/>
  <c r="B2704" i="34"/>
  <c r="B2705" i="34"/>
  <c r="B2706" i="34"/>
  <c r="B2788" i="34"/>
  <c r="B2789" i="34"/>
  <c r="B2790" i="34"/>
  <c r="B2791" i="34"/>
  <c r="B2792" i="34"/>
  <c r="B2793" i="34"/>
  <c r="B2794" i="34"/>
  <c r="B2795" i="34"/>
  <c r="B2796" i="34"/>
  <c r="B2797" i="34"/>
  <c r="B2798" i="34"/>
  <c r="B2799" i="34"/>
  <c r="B2800" i="34"/>
  <c r="B2801" i="34"/>
  <c r="B2802" i="34"/>
  <c r="B2803" i="34"/>
  <c r="B2804" i="34"/>
  <c r="B2805" i="34"/>
  <c r="B2806" i="34"/>
  <c r="B2807" i="34"/>
  <c r="B2808" i="34"/>
  <c r="B2809" i="34"/>
  <c r="B2810" i="34"/>
  <c r="B2811" i="34"/>
  <c r="B2812" i="34"/>
  <c r="B2813" i="34"/>
  <c r="B2814" i="34"/>
  <c r="B2823" i="34"/>
  <c r="B2824" i="34"/>
  <c r="B2825" i="34"/>
  <c r="B2826" i="34"/>
  <c r="B2827" i="34"/>
  <c r="B2828" i="34"/>
  <c r="B2829" i="34"/>
  <c r="B2830" i="34"/>
  <c r="B2831" i="34"/>
  <c r="B2832" i="34"/>
  <c r="B2833" i="34"/>
  <c r="B2834" i="34"/>
  <c r="B2835" i="34"/>
  <c r="B2836" i="34"/>
  <c r="B2837" i="34"/>
  <c r="B2838" i="34"/>
  <c r="B2839" i="34"/>
  <c r="B2840" i="34"/>
  <c r="B2841" i="34"/>
  <c r="B2842" i="34"/>
  <c r="B2843" i="34"/>
  <c r="B2844" i="34"/>
  <c r="B2845" i="34"/>
  <c r="B2846" i="34"/>
  <c r="B2847" i="34"/>
  <c r="B2848" i="34"/>
  <c r="B2849" i="34"/>
  <c r="B2850" i="34"/>
  <c r="B2851" i="34"/>
  <c r="B2852" i="34"/>
  <c r="B2853" i="34"/>
  <c r="B2854" i="34"/>
  <c r="B2856" i="34"/>
  <c r="B2857" i="34"/>
  <c r="B2858" i="34"/>
  <c r="B2859" i="34"/>
  <c r="B2860" i="34"/>
  <c r="B2872" i="34"/>
  <c r="B2873" i="34"/>
  <c r="B2874" i="34"/>
  <c r="B2875" i="34"/>
  <c r="B2876" i="34"/>
  <c r="B2878" i="34"/>
  <c r="B2879" i="34"/>
  <c r="B2880" i="34"/>
  <c r="B2881" i="34"/>
  <c r="B2882" i="34"/>
  <c r="B2883" i="34"/>
  <c r="B2884" i="34"/>
  <c r="B2885" i="34"/>
  <c r="B2886" i="34"/>
  <c r="B2887" i="34"/>
  <c r="B2888" i="34"/>
  <c r="B2891" i="34"/>
  <c r="B2892" i="34"/>
  <c r="B2893" i="34"/>
  <c r="B2894" i="34"/>
  <c r="B2895" i="34"/>
  <c r="B2896" i="34"/>
  <c r="B2897" i="34"/>
  <c r="B2898" i="34"/>
  <c r="B2899" i="34"/>
  <c r="B2900" i="34"/>
  <c r="B2963" i="34"/>
  <c r="B2964" i="34"/>
  <c r="B2965" i="34"/>
  <c r="B2966" i="34"/>
  <c r="B2969" i="34"/>
  <c r="B2970" i="34"/>
  <c r="B2971" i="34"/>
  <c r="B2972" i="34"/>
  <c r="B2973" i="34"/>
  <c r="B2974" i="34"/>
  <c r="B2977" i="34"/>
  <c r="B2978" i="34"/>
  <c r="B2985" i="34"/>
  <c r="B2986" i="34"/>
  <c r="B2989" i="34"/>
  <c r="B2990" i="34"/>
  <c r="B2999" i="34"/>
  <c r="B3000" i="34"/>
  <c r="B3001" i="34"/>
  <c r="B3002" i="34"/>
  <c r="B3003" i="34"/>
  <c r="B3004" i="34"/>
  <c r="B3005" i="34"/>
  <c r="B3076" i="34"/>
  <c r="B3088" i="34"/>
  <c r="B3089" i="34"/>
  <c r="B3090" i="34"/>
  <c r="B3091" i="34"/>
  <c r="B3092" i="34"/>
  <c r="B3093" i="34"/>
  <c r="B3094" i="34"/>
  <c r="B3095" i="34"/>
  <c r="B3096" i="34"/>
  <c r="B3097" i="34"/>
  <c r="B3098" i="34"/>
  <c r="B3099" i="34"/>
  <c r="B3100" i="34"/>
  <c r="B3101" i="34"/>
  <c r="B3102" i="34"/>
  <c r="B3103" i="34"/>
  <c r="B3104" i="34"/>
  <c r="B3105" i="34"/>
  <c r="B3106" i="34"/>
  <c r="B3107" i="34"/>
  <c r="B3108" i="34"/>
  <c r="B3109" i="34"/>
  <c r="B3110" i="34"/>
  <c r="B3111" i="34"/>
  <c r="B3112" i="34"/>
  <c r="B3113" i="34"/>
  <c r="B3114" i="34"/>
  <c r="B3115" i="34"/>
  <c r="B3116" i="34"/>
  <c r="B3117" i="34"/>
  <c r="B3118" i="34"/>
  <c r="B3119" i="34"/>
  <c r="B3120" i="34"/>
  <c r="B3121" i="34"/>
  <c r="B3122" i="34"/>
  <c r="B3123" i="34"/>
  <c r="B3124" i="34"/>
  <c r="B3125" i="34"/>
  <c r="B3126" i="34"/>
  <c r="B3127" i="34"/>
  <c r="B3128" i="34"/>
  <c r="B3129" i="34"/>
  <c r="B3130" i="34"/>
  <c r="B3131" i="34"/>
  <c r="B3132" i="34"/>
  <c r="B3133" i="34"/>
  <c r="B3134" i="34"/>
  <c r="B3135" i="34"/>
  <c r="B3136" i="34"/>
  <c r="B3137" i="34"/>
  <c r="B3138" i="34"/>
  <c r="B3139" i="34"/>
  <c r="B3140" i="34"/>
  <c r="B3141" i="34"/>
  <c r="B3142" i="34"/>
  <c r="B3143" i="34"/>
  <c r="B3144" i="34"/>
  <c r="B3145" i="34"/>
  <c r="B3146" i="34"/>
  <c r="B3147" i="34"/>
  <c r="B3148" i="34"/>
  <c r="B3149" i="34"/>
  <c r="B3150" i="34"/>
  <c r="B3151" i="34"/>
  <c r="B3152" i="34"/>
  <c r="B3153" i="34"/>
  <c r="B3154" i="34"/>
  <c r="B3155" i="34"/>
  <c r="B3156" i="34"/>
  <c r="B3157" i="34"/>
  <c r="B3158" i="34"/>
  <c r="B3159" i="34"/>
  <c r="B3160" i="34"/>
  <c r="B3161" i="34"/>
  <c r="B3162" i="34"/>
  <c r="B3163" i="34"/>
  <c r="B3164" i="34"/>
  <c r="B3165" i="34"/>
  <c r="B3166" i="34"/>
  <c r="B3167" i="34"/>
  <c r="B3168" i="34"/>
  <c r="B3169" i="34"/>
  <c r="B3170" i="34"/>
  <c r="B3171" i="34"/>
  <c r="B3172" i="34"/>
  <c r="B3173" i="34"/>
  <c r="B3174" i="34"/>
  <c r="B3175" i="34"/>
  <c r="B3176" i="34"/>
  <c r="B3177" i="34"/>
  <c r="B3180" i="34"/>
  <c r="B3181" i="34"/>
  <c r="B3182" i="34"/>
  <c r="B3183" i="34"/>
  <c r="B3184" i="34"/>
  <c r="B3185" i="34"/>
  <c r="B3186" i="34"/>
  <c r="B3187" i="34"/>
  <c r="B3188" i="34"/>
  <c r="B3189" i="34"/>
  <c r="B3190" i="34"/>
  <c r="B3191" i="34"/>
  <c r="B3192" i="34"/>
  <c r="B3193" i="34"/>
  <c r="B3194" i="34"/>
  <c r="B3195" i="34"/>
  <c r="B3196" i="34"/>
  <c r="B3197" i="34"/>
  <c r="B3198" i="34"/>
  <c r="B3199" i="34"/>
  <c r="B3200" i="34"/>
  <c r="B3201" i="34"/>
  <c r="B3202" i="34"/>
  <c r="B3203" i="34"/>
  <c r="B3204" i="34"/>
  <c r="B3205" i="34"/>
  <c r="B3206" i="34"/>
  <c r="B3207" i="34"/>
  <c r="B3208" i="34"/>
  <c r="B3209" i="34"/>
  <c r="B3210" i="34"/>
  <c r="B3211" i="34"/>
  <c r="B3212" i="34"/>
  <c r="B3213" i="34"/>
  <c r="B3214" i="34"/>
  <c r="B3215" i="34"/>
  <c r="B3216" i="34"/>
  <c r="B3217" i="34"/>
  <c r="B3218" i="34"/>
  <c r="B3219" i="34"/>
  <c r="B3220" i="34"/>
  <c r="B3221" i="34"/>
  <c r="B3222" i="34"/>
  <c r="B3223" i="34"/>
  <c r="B3224" i="34"/>
  <c r="B3225" i="34"/>
  <c r="B3226" i="34"/>
  <c r="B3227" i="34"/>
  <c r="B3228" i="34"/>
  <c r="B3229" i="34"/>
  <c r="B3230" i="34"/>
  <c r="B3231" i="34"/>
  <c r="B3232" i="34"/>
  <c r="B3233" i="34"/>
  <c r="B3234" i="34"/>
  <c r="B3235" i="34"/>
  <c r="B3236" i="34"/>
  <c r="B3237" i="34"/>
  <c r="B3238" i="34"/>
  <c r="B3239" i="34"/>
  <c r="B3240" i="34"/>
  <c r="B3241" i="34"/>
  <c r="B3242" i="34"/>
  <c r="B3243" i="34"/>
  <c r="B3244" i="34"/>
  <c r="B3245" i="34"/>
  <c r="B3246" i="34"/>
  <c r="B3247" i="34"/>
  <c r="B3248" i="34"/>
  <c r="B3249" i="34"/>
  <c r="B3250" i="34"/>
  <c r="B3251" i="34"/>
  <c r="B3252" i="34"/>
  <c r="B3253" i="34"/>
  <c r="B3254" i="34"/>
  <c r="B3255" i="34"/>
  <c r="B3256" i="34"/>
  <c r="B3257" i="34"/>
  <c r="B3258" i="34"/>
  <c r="B3259" i="34"/>
  <c r="B3260" i="34"/>
  <c r="B3261" i="34"/>
  <c r="B3262" i="34"/>
  <c r="B3263" i="34"/>
  <c r="B3264" i="34"/>
  <c r="B3265" i="34"/>
  <c r="B3266" i="34"/>
  <c r="B3267" i="34"/>
  <c r="B3268" i="34"/>
  <c r="B3269" i="34"/>
  <c r="B3270" i="34"/>
  <c r="B3271" i="34"/>
  <c r="B3272" i="34"/>
  <c r="B3273" i="34"/>
  <c r="B3274" i="34"/>
  <c r="B3275" i="34"/>
  <c r="B3276" i="34"/>
  <c r="B3277" i="34"/>
  <c r="B3278" i="34"/>
  <c r="B3279" i="34"/>
  <c r="B3280" i="34"/>
  <c r="B3281" i="34"/>
  <c r="B3282" i="34"/>
  <c r="B3283" i="34"/>
  <c r="B3284" i="34"/>
  <c r="B3285" i="34"/>
  <c r="B3286" i="34"/>
  <c r="B3287" i="34"/>
  <c r="B3288" i="34"/>
  <c r="B3289" i="34"/>
  <c r="B3290" i="34"/>
  <c r="B3291" i="34"/>
  <c r="B3292" i="34"/>
  <c r="B3293" i="34"/>
  <c r="B3294" i="34"/>
  <c r="B3295" i="34"/>
  <c r="B3296" i="34"/>
  <c r="B3297" i="34"/>
  <c r="B3298" i="34"/>
  <c r="B3299" i="34"/>
  <c r="B3300" i="34"/>
  <c r="B3301" i="34"/>
  <c r="B3302" i="34"/>
  <c r="B3303" i="34"/>
  <c r="B3304" i="34"/>
  <c r="B3305" i="34"/>
  <c r="B3306" i="34"/>
  <c r="B3307" i="34"/>
  <c r="B3308" i="34"/>
  <c r="B3309" i="34"/>
  <c r="B3310" i="34"/>
  <c r="B3311" i="34"/>
  <c r="B3312" i="34"/>
  <c r="B3313" i="34"/>
  <c r="B3314" i="34"/>
  <c r="B3315" i="34"/>
  <c r="B3316" i="34"/>
  <c r="B3317" i="34"/>
  <c r="B3318" i="34"/>
  <c r="B3319" i="34"/>
  <c r="B3320" i="34"/>
  <c r="B3321" i="34"/>
  <c r="B3322" i="34"/>
  <c r="B3323" i="34"/>
  <c r="B3324" i="34"/>
  <c r="B3325" i="34"/>
  <c r="B3326" i="34"/>
  <c r="B3327" i="34"/>
  <c r="B3328" i="34"/>
  <c r="B3329" i="34"/>
  <c r="B3330" i="34"/>
  <c r="B3331" i="34"/>
  <c r="B3332" i="34"/>
  <c r="B3333" i="34"/>
  <c r="B3334" i="34"/>
  <c r="B3335" i="34"/>
  <c r="B3336" i="34"/>
  <c r="B3337" i="34"/>
  <c r="B3338" i="34"/>
  <c r="B3339" i="34"/>
  <c r="B3340" i="34"/>
  <c r="B3341" i="34"/>
  <c r="B3342" i="34"/>
  <c r="B3343" i="34"/>
  <c r="B3344" i="34"/>
  <c r="B3345" i="34"/>
  <c r="B3346" i="34"/>
  <c r="B3347" i="34"/>
  <c r="B3348" i="34"/>
  <c r="B3349" i="34"/>
  <c r="B3350" i="34"/>
  <c r="B3351" i="34"/>
  <c r="B3352" i="34"/>
  <c r="B3353" i="34"/>
  <c r="B3354" i="34"/>
  <c r="B3355" i="34"/>
  <c r="B3356" i="34"/>
  <c r="B3357" i="34"/>
  <c r="B3358" i="34"/>
  <c r="B3359" i="34"/>
  <c r="B3360" i="34"/>
  <c r="B3361" i="34"/>
  <c r="B3362" i="34"/>
  <c r="B3363" i="34"/>
  <c r="B3364" i="34"/>
  <c r="B3365" i="34"/>
  <c r="B3366" i="34"/>
  <c r="B3367" i="34"/>
  <c r="B3368" i="34"/>
  <c r="B3369" i="34"/>
  <c r="B3370" i="34"/>
  <c r="B3371" i="34"/>
  <c r="B3372" i="34"/>
  <c r="B3373" i="34"/>
  <c r="B3374" i="34"/>
  <c r="B3375" i="34"/>
  <c r="B3376" i="34"/>
  <c r="B3377" i="34"/>
  <c r="B3378" i="34"/>
  <c r="B3379" i="34"/>
  <c r="B3380" i="34"/>
  <c r="B3381" i="34"/>
  <c r="B3382" i="34"/>
  <c r="B3383" i="34"/>
  <c r="B3384" i="34"/>
  <c r="B3385" i="34"/>
  <c r="B3386" i="34"/>
  <c r="B3387" i="34"/>
  <c r="B3388" i="34"/>
  <c r="B3389" i="34"/>
  <c r="B3390" i="34"/>
  <c r="B3391" i="34"/>
  <c r="B3392" i="34"/>
  <c r="B3393" i="34"/>
  <c r="B3394" i="34"/>
  <c r="B3395" i="34"/>
  <c r="B3396" i="34"/>
  <c r="B3397" i="34"/>
  <c r="B3398" i="34"/>
  <c r="B3399" i="34"/>
  <c r="B3400" i="34"/>
  <c r="B3401" i="34"/>
  <c r="B3402" i="34"/>
  <c r="B3403" i="34"/>
  <c r="B3406" i="34"/>
  <c r="B3407" i="34"/>
  <c r="B3408" i="34"/>
  <c r="B3409" i="34"/>
  <c r="B3410" i="34"/>
  <c r="B3411" i="34"/>
  <c r="B3412" i="34"/>
  <c r="B3413" i="34"/>
  <c r="B3414" i="34"/>
  <c r="B3415" i="34"/>
  <c r="B3416" i="34"/>
  <c r="B3417" i="34"/>
  <c r="B3418" i="34"/>
  <c r="B3419" i="34"/>
  <c r="B3420" i="34"/>
  <c r="B3421" i="34"/>
  <c r="B3422" i="34"/>
  <c r="B3423" i="34"/>
  <c r="B3424" i="34"/>
  <c r="B3425" i="34"/>
  <c r="B3426" i="34"/>
  <c r="B3427" i="34"/>
  <c r="B3428" i="34"/>
  <c r="B3429" i="34"/>
  <c r="B3430" i="34"/>
  <c r="B3431" i="34"/>
  <c r="B3432" i="34"/>
  <c r="B3433" i="34"/>
  <c r="B3434" i="34"/>
  <c r="B3435" i="34"/>
  <c r="B3436" i="34"/>
  <c r="B3437" i="34"/>
  <c r="B3438" i="34"/>
  <c r="B3439" i="34"/>
  <c r="B3440" i="34"/>
  <c r="B3441" i="34"/>
  <c r="B3442" i="34"/>
  <c r="B3443" i="34"/>
  <c r="B3444" i="34"/>
  <c r="B3445" i="34"/>
  <c r="B3446" i="34"/>
  <c r="B3447" i="34"/>
  <c r="B3448" i="34"/>
  <c r="B3449" i="34"/>
  <c r="B3450" i="34"/>
  <c r="B3451" i="34"/>
  <c r="B3452" i="34"/>
  <c r="B3453" i="34"/>
  <c r="B3454" i="34"/>
  <c r="B3455" i="34"/>
  <c r="B3456" i="34"/>
  <c r="B3457" i="34"/>
  <c r="B3458" i="34"/>
  <c r="B3459" i="34"/>
  <c r="B3460" i="34"/>
  <c r="B3461" i="34"/>
  <c r="B3462" i="34"/>
  <c r="B3463" i="34"/>
  <c r="B3464" i="34"/>
  <c r="B3465" i="34"/>
  <c r="B3466" i="34"/>
  <c r="B3467" i="34"/>
  <c r="B3468" i="34"/>
  <c r="B3469" i="34"/>
  <c r="B3470" i="34"/>
  <c r="B3471" i="34"/>
  <c r="B3472" i="34"/>
  <c r="B3473" i="34"/>
  <c r="B3474" i="34"/>
  <c r="B3475" i="34"/>
  <c r="B3476" i="34"/>
  <c r="B3477" i="34"/>
  <c r="B3478" i="34"/>
  <c r="B3479" i="34"/>
  <c r="B3480" i="34"/>
  <c r="B3481" i="34"/>
  <c r="B3482" i="34"/>
  <c r="B3483" i="34"/>
  <c r="B3484" i="34"/>
  <c r="B3485" i="34"/>
  <c r="B3486" i="34"/>
  <c r="B3487" i="34"/>
  <c r="B3488" i="34"/>
  <c r="B3489" i="34"/>
  <c r="B3490" i="34"/>
  <c r="B3491" i="34"/>
  <c r="B3492" i="34"/>
  <c r="B3493" i="34"/>
  <c r="B3494" i="34"/>
  <c r="B3495" i="34"/>
  <c r="B3496" i="34"/>
  <c r="B3497" i="34"/>
  <c r="B3498" i="34"/>
  <c r="B3499" i="34"/>
  <c r="B3500" i="34"/>
  <c r="B3501" i="34"/>
  <c r="B3502" i="34"/>
  <c r="B3503" i="34"/>
  <c r="B3504" i="34"/>
  <c r="B3505" i="34"/>
  <c r="B3506" i="34"/>
  <c r="B3507" i="34"/>
  <c r="B3508" i="34"/>
  <c r="B3509" i="34"/>
  <c r="B3510" i="34"/>
  <c r="B3511" i="34"/>
  <c r="B3512" i="34"/>
  <c r="B3513" i="34"/>
  <c r="B3514" i="34"/>
  <c r="B3515" i="34"/>
  <c r="B3516" i="34"/>
  <c r="B3517" i="34"/>
  <c r="B3518" i="34"/>
  <c r="B3519" i="34"/>
  <c r="B3520" i="34"/>
  <c r="B3521" i="34"/>
  <c r="B3522" i="34"/>
  <c r="B3523" i="34"/>
  <c r="B3524" i="34"/>
  <c r="B3525" i="34"/>
  <c r="B3526" i="34"/>
  <c r="B3527" i="34"/>
  <c r="B3528" i="34"/>
  <c r="B3529" i="34"/>
  <c r="B3530" i="34"/>
  <c r="B3531" i="34"/>
  <c r="B3532" i="34"/>
  <c r="B3533" i="34"/>
  <c r="B3534" i="34"/>
  <c r="B3535" i="34"/>
  <c r="B3536" i="34"/>
  <c r="B3537" i="34"/>
  <c r="B3538" i="34"/>
  <c r="B3539" i="34"/>
  <c r="B3540" i="34"/>
  <c r="B3541" i="34"/>
  <c r="B3542" i="34"/>
  <c r="B3543" i="34"/>
  <c r="B3544" i="34"/>
  <c r="B3545" i="34"/>
  <c r="B3546" i="34"/>
  <c r="B3547" i="34"/>
  <c r="B3548" i="34"/>
  <c r="B3549" i="34"/>
  <c r="B3550" i="34"/>
  <c r="B3551" i="34"/>
  <c r="B3552" i="34"/>
  <c r="B3553" i="34"/>
  <c r="B3554" i="34"/>
  <c r="B3555" i="34"/>
  <c r="B3556" i="34"/>
  <c r="B3557" i="34"/>
  <c r="B3558" i="34"/>
  <c r="B3559" i="34"/>
  <c r="B3560" i="34"/>
  <c r="B3561" i="34"/>
  <c r="B3562" i="34"/>
  <c r="B3563" i="34"/>
  <c r="B3564" i="34"/>
  <c r="B3565" i="34"/>
  <c r="B3566" i="34"/>
  <c r="B3567" i="34"/>
  <c r="B3568" i="34"/>
  <c r="B3569" i="34"/>
  <c r="B3570" i="34"/>
  <c r="B3571" i="34"/>
  <c r="B3572" i="34"/>
  <c r="B3573" i="34"/>
  <c r="B3574" i="34"/>
  <c r="B3575" i="34"/>
  <c r="B3576" i="34"/>
  <c r="B3577" i="34"/>
  <c r="B3578" i="34"/>
  <c r="B3579" i="34"/>
  <c r="B3580" i="34"/>
  <c r="B3581" i="34"/>
  <c r="B3582" i="34"/>
  <c r="B3583" i="34"/>
  <c r="B3584" i="34"/>
  <c r="B3585" i="34"/>
  <c r="B3586" i="34"/>
  <c r="B3587" i="34"/>
  <c r="B3588" i="34"/>
  <c r="B3589" i="34"/>
  <c r="B3590" i="34"/>
  <c r="B3591" i="34"/>
  <c r="B3592" i="34"/>
  <c r="B3593" i="34"/>
  <c r="B3594" i="34"/>
  <c r="B3595" i="34"/>
  <c r="B3596" i="34"/>
  <c r="B3597" i="34"/>
  <c r="B3598" i="34"/>
  <c r="B3599" i="34"/>
  <c r="B3600" i="34"/>
  <c r="B3601" i="34"/>
  <c r="B3602" i="34"/>
  <c r="B3603" i="34"/>
  <c r="B3604" i="34"/>
  <c r="B3605" i="34"/>
  <c r="B3606" i="34"/>
  <c r="B3607" i="34"/>
  <c r="B3608" i="34"/>
  <c r="B3609" i="34"/>
  <c r="B3610" i="34"/>
  <c r="B3611" i="34"/>
  <c r="B3612" i="34"/>
  <c r="B3613" i="34"/>
  <c r="B3614" i="34"/>
  <c r="B3615" i="34"/>
  <c r="B3616" i="34"/>
  <c r="B3617" i="34"/>
  <c r="B3618" i="34"/>
  <c r="B3619" i="34"/>
  <c r="B3620" i="34"/>
  <c r="B3621" i="34"/>
  <c r="B3622" i="34"/>
  <c r="B3623" i="34"/>
  <c r="B3624" i="34"/>
  <c r="B3625" i="34"/>
  <c r="B3626" i="34"/>
  <c r="B3627" i="34"/>
  <c r="B3628" i="34"/>
  <c r="B3629" i="34"/>
  <c r="B3630" i="34"/>
  <c r="B3631" i="34"/>
  <c r="B3632" i="34"/>
  <c r="B3633" i="34"/>
  <c r="B3634" i="34"/>
  <c r="B3635" i="34"/>
  <c r="B3636" i="34"/>
  <c r="B3637" i="34"/>
  <c r="B3638" i="34"/>
  <c r="B3639" i="34"/>
  <c r="B3640" i="34"/>
  <c r="B3641" i="34"/>
  <c r="B3642" i="34"/>
  <c r="B3643" i="34"/>
  <c r="B3644" i="34"/>
  <c r="B3682" i="34"/>
  <c r="B3645" i="34"/>
  <c r="B3646" i="34"/>
  <c r="B3647" i="34"/>
  <c r="B3648" i="34"/>
  <c r="B3649" i="34"/>
  <c r="B3650" i="34"/>
  <c r="B3651" i="34"/>
  <c r="B3652" i="34"/>
  <c r="B3653" i="34"/>
  <c r="B3654" i="34"/>
  <c r="B3655" i="34"/>
  <c r="B3656" i="34"/>
  <c r="B3657" i="34"/>
  <c r="B3658" i="34"/>
  <c r="B3659" i="34"/>
  <c r="B3660" i="34"/>
  <c r="B3661" i="34"/>
  <c r="B3662" i="34"/>
  <c r="B3663" i="34"/>
  <c r="B3664" i="34"/>
  <c r="B3665" i="34"/>
  <c r="B3666" i="34"/>
  <c r="B3667" i="34"/>
  <c r="B3668" i="34"/>
  <c r="B3669" i="34"/>
  <c r="B3670" i="34"/>
  <c r="B3671" i="34"/>
  <c r="B3672" i="34"/>
  <c r="B3673" i="34"/>
  <c r="B3674" i="34"/>
  <c r="B3675" i="34"/>
  <c r="B3676" i="34"/>
  <c r="B3677" i="34"/>
  <c r="B3678" i="34"/>
  <c r="B3679" i="34"/>
  <c r="B3680" i="34"/>
  <c r="B3681" i="34"/>
  <c r="B3683" i="34"/>
  <c r="B3684" i="34"/>
  <c r="B3685" i="34"/>
  <c r="B3686" i="34"/>
  <c r="B3687" i="34"/>
  <c r="B3688" i="34"/>
  <c r="B3689" i="34"/>
  <c r="B3690" i="34"/>
  <c r="B3691" i="34"/>
  <c r="B3692" i="34"/>
  <c r="B3695" i="34"/>
  <c r="B3696" i="34"/>
  <c r="B3697" i="34"/>
  <c r="B3698" i="34"/>
  <c r="B3699" i="34"/>
  <c r="B3700" i="34"/>
  <c r="B3701" i="34"/>
  <c r="B3702" i="34"/>
  <c r="B3703" i="34"/>
  <c r="B3704" i="34"/>
  <c r="B3705" i="34"/>
  <c r="B3706" i="34"/>
  <c r="B3707" i="34"/>
  <c r="B3708" i="34"/>
  <c r="B3709" i="34"/>
  <c r="B3710" i="34"/>
  <c r="B3711" i="34"/>
  <c r="B3712" i="34"/>
  <c r="B3713" i="34"/>
  <c r="B3714" i="34"/>
  <c r="B3715" i="34"/>
  <c r="B3716" i="34"/>
  <c r="B3717" i="34"/>
  <c r="B3718" i="34"/>
  <c r="B3719" i="34"/>
  <c r="B3720" i="34"/>
  <c r="B3721" i="34"/>
  <c r="B3722" i="34"/>
  <c r="B3723" i="34"/>
  <c r="B3724" i="34"/>
  <c r="B3725" i="34"/>
  <c r="B3726" i="34"/>
  <c r="B3727" i="34"/>
  <c r="B3728" i="34"/>
  <c r="B3729" i="34"/>
  <c r="B3730" i="34"/>
  <c r="B3731" i="34"/>
  <c r="B3732" i="34"/>
  <c r="B3733" i="34"/>
  <c r="B3734" i="34"/>
  <c r="B3735" i="34"/>
  <c r="B3736" i="34"/>
  <c r="B3737" i="34"/>
  <c r="B3738" i="34"/>
  <c r="B3739" i="34"/>
  <c r="B3740" i="34"/>
  <c r="B3741" i="34"/>
  <c r="B3742" i="34"/>
  <c r="B3743" i="34"/>
  <c r="B3744" i="34"/>
  <c r="B3745" i="34"/>
  <c r="B3746" i="34"/>
  <c r="B3747" i="34"/>
  <c r="B3748" i="34"/>
  <c r="B3749" i="34"/>
  <c r="B3750" i="34"/>
  <c r="B3751" i="34"/>
  <c r="B3752" i="34"/>
  <c r="B3753" i="34"/>
  <c r="B3754" i="34"/>
  <c r="B3755" i="34"/>
  <c r="B3756" i="34"/>
  <c r="B3778" i="34"/>
  <c r="B3759" i="34"/>
  <c r="B3760" i="34"/>
  <c r="B3761" i="34"/>
  <c r="B3762" i="34"/>
  <c r="B3763" i="34"/>
  <c r="B3764" i="34"/>
  <c r="B3765" i="34"/>
  <c r="B3766" i="34"/>
  <c r="B3769" i="34"/>
  <c r="B3770" i="34"/>
  <c r="B3771" i="34"/>
  <c r="B3772" i="34"/>
  <c r="B3773" i="34"/>
  <c r="B3788" i="34"/>
  <c r="B3775" i="34"/>
  <c r="B3776" i="34"/>
  <c r="B3777" i="34"/>
  <c r="B3779" i="34"/>
  <c r="B3780" i="34"/>
  <c r="B3781" i="34"/>
  <c r="B3782" i="34"/>
  <c r="B3783" i="34"/>
  <c r="B3784" i="34"/>
  <c r="B3785" i="34"/>
  <c r="B3789" i="34"/>
  <c r="B3786" i="34"/>
  <c r="B3787" i="34"/>
  <c r="B3790" i="34"/>
  <c r="B3791" i="34"/>
  <c r="B3792" i="34"/>
  <c r="B3793" i="34"/>
  <c r="B3794" i="34"/>
  <c r="B3797" i="34"/>
  <c r="B3798" i="34"/>
  <c r="B3795" i="34"/>
  <c r="B3796" i="34"/>
  <c r="B3799" i="34"/>
  <c r="B3800" i="34"/>
  <c r="B3801" i="34"/>
  <c r="B3802" i="34"/>
  <c r="B3803" i="34"/>
  <c r="B3804" i="34"/>
  <c r="B3805" i="34"/>
  <c r="B3806" i="34"/>
  <c r="B3807" i="34"/>
  <c r="B3808" i="34"/>
  <c r="B3809" i="34"/>
  <c r="B3810" i="34"/>
  <c r="B3811" i="34"/>
  <c r="B3812" i="34"/>
  <c r="B3813" i="34"/>
  <c r="B3814" i="34"/>
  <c r="B3815" i="34"/>
  <c r="B3816" i="34"/>
  <c r="B3817" i="34"/>
  <c r="B3818" i="34"/>
  <c r="B3819" i="34"/>
  <c r="B3820" i="34"/>
  <c r="B3821" i="34"/>
  <c r="B3822" i="34"/>
  <c r="B3823" i="34"/>
  <c r="B3824" i="34"/>
  <c r="B3825" i="34"/>
  <c r="B3826" i="34"/>
  <c r="B3827" i="34"/>
  <c r="B3828" i="34"/>
  <c r="B3829" i="34"/>
  <c r="B3830" i="34"/>
  <c r="B3831" i="34"/>
  <c r="B3832" i="34"/>
  <c r="B3833" i="34"/>
  <c r="B3834" i="34"/>
  <c r="B3835" i="34"/>
  <c r="B3836" i="34"/>
  <c r="B3837" i="34"/>
  <c r="B3838" i="34"/>
  <c r="B3839" i="34"/>
  <c r="B3841" i="34"/>
  <c r="B3842" i="34"/>
  <c r="B3843" i="34"/>
  <c r="B3844" i="34"/>
  <c r="B3846" i="34"/>
  <c r="B3847" i="34"/>
  <c r="B3848" i="34"/>
  <c r="B3849" i="34"/>
  <c r="B3840" i="34"/>
  <c r="B3851" i="34"/>
  <c r="B3852" i="34"/>
  <c r="B3853" i="34"/>
  <c r="B3854" i="34"/>
  <c r="B3855" i="34"/>
  <c r="B3858" i="34"/>
  <c r="B3859" i="34"/>
  <c r="B3860" i="34"/>
  <c r="B3861" i="34"/>
  <c r="B3862" i="34"/>
  <c r="B3863" i="34"/>
  <c r="B3864" i="34"/>
  <c r="B3877" i="34"/>
  <c r="B3867" i="34"/>
  <c r="B3886" i="34"/>
  <c r="B3869" i="34"/>
  <c r="B3870" i="34"/>
  <c r="B3871" i="34"/>
  <c r="B3872" i="34"/>
  <c r="B3887" i="34"/>
  <c r="B3874" i="34"/>
  <c r="B3875" i="34"/>
  <c r="B3878" i="34"/>
  <c r="B3879" i="34"/>
  <c r="B3880" i="34"/>
  <c r="B3888" i="34"/>
  <c r="B3881" i="34"/>
  <c r="B3882" i="34"/>
  <c r="B3883" i="34"/>
  <c r="B3884" i="34"/>
  <c r="B3885" i="34"/>
  <c r="B3889" i="34"/>
  <c r="B3894" i="34"/>
  <c r="B3903" i="34"/>
  <c r="B3890" i="34"/>
  <c r="B3891" i="34"/>
  <c r="B3892" i="34"/>
  <c r="B3893" i="34"/>
  <c r="B3895" i="34"/>
  <c r="B3896" i="34"/>
  <c r="B3897" i="34"/>
  <c r="B3898" i="34"/>
  <c r="B3899" i="34"/>
  <c r="B3900" i="34"/>
  <c r="B3901" i="34"/>
  <c r="B3902" i="34"/>
  <c r="B3904" i="34"/>
  <c r="B3905" i="34"/>
  <c r="B3906" i="34"/>
  <c r="B3907" i="34"/>
  <c r="B3908" i="34"/>
  <c r="B3909" i="34"/>
  <c r="B3910" i="34"/>
  <c r="B3911" i="34"/>
  <c r="B3912" i="34"/>
  <c r="B3913" i="34"/>
  <c r="B3914" i="34"/>
  <c r="B3915" i="34"/>
  <c r="B3916" i="34"/>
  <c r="B3917" i="34"/>
  <c r="B3918" i="34"/>
  <c r="B3919" i="34"/>
  <c r="B3920" i="34"/>
  <c r="B3921" i="34"/>
  <c r="B3922" i="34"/>
  <c r="B3923" i="34"/>
  <c r="B3924" i="34"/>
  <c r="B3925" i="34"/>
  <c r="B3926" i="34"/>
  <c r="B3927" i="34"/>
  <c r="B3928" i="34"/>
  <c r="B3929" i="34"/>
  <c r="B3930" i="34"/>
  <c r="B3931" i="34"/>
  <c r="B3932" i="34"/>
  <c r="B3933" i="34"/>
  <c r="B3934" i="34"/>
  <c r="B3935" i="34"/>
  <c r="B3936" i="34"/>
  <c r="B3937" i="34"/>
  <c r="B3938" i="34"/>
  <c r="B3939" i="34"/>
  <c r="B3940" i="34"/>
  <c r="B3941" i="34"/>
  <c r="B3942" i="34"/>
  <c r="B3943" i="34"/>
  <c r="B3944" i="34"/>
  <c r="B3945" i="34"/>
  <c r="B3946" i="34"/>
  <c r="B3947" i="34"/>
  <c r="B3948" i="34"/>
  <c r="B3949" i="34"/>
  <c r="B3950" i="34"/>
  <c r="B3951" i="34"/>
  <c r="B3952" i="34"/>
  <c r="B3953" i="34"/>
  <c r="B3954" i="34"/>
  <c r="B3955" i="34"/>
  <c r="B3956" i="34"/>
  <c r="B3957" i="34"/>
  <c r="B3958" i="34"/>
  <c r="B3959" i="34"/>
  <c r="B3960" i="34"/>
  <c r="B3961" i="34"/>
  <c r="B3962" i="34"/>
  <c r="B3963" i="34"/>
  <c r="B3964" i="34"/>
  <c r="B3965" i="34"/>
  <c r="B3966" i="34"/>
  <c r="B3967" i="34"/>
  <c r="B3968" i="34"/>
  <c r="B3969" i="34"/>
  <c r="B3970" i="34"/>
  <c r="B3971" i="34"/>
  <c r="B3972" i="34"/>
  <c r="B3973" i="34"/>
  <c r="B3974" i="34"/>
  <c r="B3975" i="34"/>
  <c r="B3976" i="34"/>
  <c r="B3977" i="34"/>
  <c r="B3978" i="34"/>
  <c r="B3979" i="34"/>
  <c r="B3980" i="34"/>
  <c r="B3981" i="34"/>
  <c r="B3982" i="34"/>
  <c r="B3983" i="34"/>
  <c r="B3984" i="34"/>
  <c r="B3985" i="34"/>
  <c r="B3986" i="34"/>
  <c r="B3987" i="34"/>
  <c r="B3988" i="34"/>
  <c r="B3989" i="34"/>
  <c r="B3990" i="34"/>
  <c r="B3991" i="34"/>
  <c r="B3992" i="34"/>
  <c r="B3993" i="34"/>
  <c r="B3994" i="34"/>
  <c r="B3995" i="34"/>
  <c r="B3996" i="34"/>
  <c r="B3997" i="34"/>
  <c r="B3998" i="34"/>
  <c r="B3999" i="34"/>
  <c r="B4000" i="34"/>
  <c r="B4001" i="34"/>
  <c r="B4002" i="34"/>
  <c r="B4003" i="34"/>
  <c r="B4004" i="34"/>
  <c r="B4005" i="34"/>
  <c r="B4006" i="34"/>
  <c r="B4007" i="34"/>
  <c r="B4008" i="34"/>
  <c r="B4009" i="34"/>
  <c r="B4010" i="34"/>
  <c r="B4011" i="34"/>
  <c r="B4012" i="34"/>
  <c r="B4013" i="34"/>
  <c r="B4014" i="34"/>
  <c r="B4015" i="34"/>
  <c r="B4016" i="34"/>
  <c r="B4017" i="34"/>
  <c r="B4018" i="34"/>
  <c r="B4019" i="34"/>
  <c r="B4020" i="34"/>
  <c r="B4021" i="34"/>
  <c r="B4022" i="34"/>
  <c r="B4023" i="34"/>
  <c r="B4024" i="34"/>
  <c r="B4025" i="34"/>
  <c r="B4026" i="34"/>
  <c r="B4027" i="34"/>
  <c r="B4028" i="34"/>
  <c r="B4029" i="34"/>
  <c r="B4030" i="34"/>
  <c r="B4031" i="34"/>
  <c r="B4032" i="34"/>
  <c r="A4032" i="34" s="1"/>
  <c r="B4033" i="34"/>
  <c r="A4033" i="34" s="1"/>
  <c r="B4034" i="34"/>
  <c r="A4034" i="34" s="1"/>
  <c r="B4035" i="34"/>
  <c r="A4035" i="34" s="1"/>
  <c r="B4036" i="34"/>
  <c r="B4037" i="34"/>
  <c r="B4038" i="34"/>
  <c r="B4039" i="34"/>
  <c r="B4040" i="34"/>
  <c r="B4041" i="34"/>
  <c r="B4042" i="34"/>
  <c r="B4043" i="34"/>
  <c r="B4044" i="34"/>
  <c r="B4045" i="34"/>
  <c r="B4050" i="34"/>
  <c r="B4051" i="34"/>
  <c r="B4052" i="34"/>
  <c r="B4053" i="34"/>
  <c r="B4054" i="34"/>
  <c r="B4055" i="34"/>
  <c r="B4056" i="34"/>
  <c r="B4057" i="34"/>
  <c r="B4058" i="34"/>
  <c r="B4061" i="34"/>
  <c r="B4062" i="34"/>
  <c r="B4063" i="34"/>
  <c r="B4064" i="34"/>
  <c r="B4065" i="34"/>
  <c r="B4066" i="34"/>
  <c r="B4067" i="34"/>
  <c r="B4068" i="34"/>
  <c r="B4069" i="34"/>
  <c r="B4070" i="34"/>
  <c r="B4071" i="34"/>
  <c r="B4073" i="34"/>
  <c r="B4074" i="34"/>
  <c r="B4075" i="34"/>
  <c r="B4076" i="34"/>
  <c r="B4080" i="34"/>
  <c r="B4081" i="34"/>
  <c r="B4082" i="34"/>
  <c r="B4083" i="34"/>
  <c r="B4084" i="34"/>
  <c r="B4085" i="34"/>
  <c r="B4086" i="34"/>
  <c r="B4087" i="34"/>
  <c r="B4088" i="34"/>
  <c r="B4089" i="34"/>
  <c r="B4093" i="34"/>
  <c r="B4094" i="34"/>
  <c r="B4095" i="34"/>
  <c r="B4097" i="34"/>
  <c r="B4098" i="34"/>
  <c r="B4099" i="34"/>
  <c r="B4101" i="34"/>
  <c r="B4102" i="34"/>
  <c r="B4103" i="34"/>
  <c r="B4104" i="34"/>
  <c r="B4105" i="34"/>
  <c r="B4106" i="34"/>
  <c r="B4108" i="34"/>
  <c r="B4109" i="34"/>
  <c r="B4110" i="34"/>
  <c r="B4111" i="34"/>
  <c r="B4113" i="34"/>
  <c r="B4114" i="34"/>
  <c r="B4115" i="34"/>
  <c r="B4116" i="34"/>
  <c r="B4118" i="34"/>
  <c r="B4119" i="34"/>
  <c r="B4120" i="34"/>
  <c r="B4121" i="34"/>
  <c r="B4122" i="34"/>
  <c r="B4123" i="34"/>
  <c r="B4124" i="34"/>
  <c r="B4126" i="34"/>
  <c r="B4127" i="34"/>
  <c r="B4128" i="34"/>
  <c r="B4129" i="34"/>
  <c r="B4130" i="34"/>
  <c r="B4131" i="34"/>
  <c r="B4132" i="34"/>
  <c r="B4133" i="34"/>
  <c r="B4134" i="34"/>
  <c r="B4135" i="34"/>
  <c r="B4136" i="34"/>
  <c r="B4137" i="34"/>
  <c r="B4138" i="34"/>
  <c r="B4139" i="34"/>
  <c r="B4142" i="34"/>
  <c r="B4143" i="34"/>
  <c r="B4144" i="34"/>
  <c r="B4145" i="34"/>
  <c r="B4146" i="34"/>
  <c r="B4147" i="34"/>
  <c r="B4148" i="34"/>
  <c r="B4149" i="34"/>
  <c r="B4150" i="34"/>
  <c r="B4151" i="34"/>
  <c r="B4152" i="34"/>
  <c r="B4153" i="34"/>
  <c r="B4154" i="34"/>
  <c r="B4155" i="34"/>
  <c r="B4156" i="34"/>
  <c r="B4157" i="34"/>
  <c r="B4158" i="34"/>
  <c r="B4159" i="34"/>
  <c r="B4160" i="34"/>
  <c r="B4161" i="34"/>
  <c r="B4162" i="34"/>
  <c r="B4163" i="34"/>
  <c r="B4164" i="34"/>
  <c r="B4165" i="34"/>
  <c r="B4166" i="34"/>
  <c r="B4167" i="34"/>
  <c r="B4168" i="34"/>
  <c r="B4169" i="34"/>
  <c r="B4170" i="34"/>
  <c r="B4171" i="34"/>
  <c r="B4172" i="34"/>
  <c r="B4173" i="34"/>
  <c r="B4174" i="34"/>
  <c r="B4175" i="34"/>
  <c r="B4176" i="34"/>
  <c r="B4177" i="34"/>
  <c r="B4178" i="34"/>
  <c r="B4179" i="34"/>
  <c r="B4180" i="34"/>
  <c r="B4181" i="34"/>
  <c r="B4182" i="34"/>
  <c r="B4183" i="34"/>
  <c r="B4184" i="34"/>
  <c r="B4185" i="34"/>
  <c r="B4186" i="34"/>
  <c r="B4187" i="34"/>
  <c r="B4188" i="34"/>
  <c r="B4189" i="34"/>
  <c r="B4190" i="34"/>
  <c r="B4191" i="34"/>
  <c r="B4192" i="34"/>
  <c r="B4193" i="34"/>
  <c r="B4194" i="34"/>
  <c r="B4195" i="34"/>
  <c r="B4196" i="34"/>
  <c r="B4197" i="34"/>
  <c r="B4198" i="34"/>
  <c r="B4199" i="34"/>
  <c r="B4200" i="34"/>
  <c r="B4201" i="34"/>
  <c r="B4202" i="34"/>
  <c r="B4203" i="34"/>
  <c r="B4204" i="34"/>
  <c r="B4205" i="34"/>
  <c r="B4206" i="34"/>
  <c r="B4207" i="34"/>
  <c r="B4208" i="34"/>
  <c r="B4209" i="34"/>
  <c r="B4210" i="34"/>
  <c r="B4211" i="34"/>
  <c r="B4212" i="34"/>
  <c r="B4213" i="34"/>
  <c r="B4214" i="34"/>
  <c r="B4215" i="34"/>
  <c r="B4216" i="34"/>
  <c r="B4217" i="34"/>
  <c r="B4218" i="34"/>
  <c r="B4219" i="34"/>
  <c r="B4220" i="34"/>
  <c r="B4221" i="34"/>
  <c r="B4222" i="34"/>
  <c r="B4223" i="34"/>
  <c r="B4224" i="34"/>
  <c r="B4225" i="34"/>
  <c r="B4226" i="34"/>
  <c r="B4227" i="34"/>
  <c r="B4228" i="34"/>
  <c r="B4229" i="34"/>
  <c r="B4230" i="34"/>
  <c r="B4231" i="34"/>
  <c r="B4232" i="34"/>
  <c r="B4233" i="34"/>
  <c r="B4234" i="34"/>
  <c r="B4235" i="34"/>
  <c r="B4236" i="34"/>
  <c r="B4237" i="34"/>
  <c r="B4238" i="34"/>
  <c r="B4239" i="34"/>
  <c r="B4240" i="34"/>
  <c r="B4241" i="34"/>
  <c r="B4242" i="34"/>
  <c r="B4243" i="34"/>
  <c r="B4244" i="34"/>
  <c r="B4245" i="34"/>
  <c r="B4246" i="34"/>
  <c r="B4247" i="34"/>
  <c r="B4248" i="34"/>
  <c r="B4249" i="34"/>
  <c r="B4250" i="34"/>
  <c r="B4251" i="34"/>
  <c r="B4252" i="34"/>
  <c r="B4253" i="34"/>
  <c r="B4254" i="34"/>
  <c r="B4255" i="34"/>
  <c r="B4256" i="34"/>
  <c r="B4257" i="34"/>
  <c r="B4258" i="34"/>
  <c r="B4259" i="34"/>
  <c r="B4260" i="34"/>
  <c r="B4261" i="34"/>
  <c r="B4262" i="34"/>
  <c r="B4263" i="34"/>
  <c r="B4264" i="34"/>
  <c r="B4265" i="34"/>
  <c r="B4266" i="34"/>
  <c r="B4268" i="34"/>
  <c r="B4269" i="34"/>
  <c r="B4271" i="34"/>
  <c r="B4272" i="34"/>
  <c r="B4273" i="34"/>
  <c r="B4274" i="34"/>
  <c r="B4275" i="34"/>
  <c r="B4276" i="34"/>
  <c r="B4277" i="34"/>
  <c r="B4278" i="34"/>
  <c r="B4279" i="34"/>
  <c r="B4280" i="34"/>
  <c r="B4281" i="34"/>
  <c r="B4282" i="34"/>
  <c r="B4283" i="34"/>
  <c r="B4284" i="34"/>
  <c r="B4285" i="34"/>
  <c r="B4287" i="34"/>
  <c r="B4288" i="34"/>
  <c r="B4046" i="34"/>
  <c r="B4047" i="34"/>
  <c r="B4078" i="34"/>
  <c r="B4092" i="34"/>
  <c r="B4091" i="34"/>
  <c r="B4096" i="34"/>
  <c r="B4100" i="34"/>
  <c r="B4107" i="34"/>
  <c r="B4112" i="34"/>
  <c r="B4117" i="34"/>
  <c r="B4125" i="34"/>
  <c r="B4335" i="34"/>
  <c r="B4425" i="34"/>
  <c r="B4347" i="34"/>
  <c r="B4451" i="34"/>
  <c r="B4356" i="34"/>
  <c r="B4366" i="34"/>
  <c r="B4371" i="34"/>
  <c r="B4379" i="34"/>
  <c r="B4395" i="34"/>
  <c r="B4384" i="34"/>
  <c r="B4290" i="34"/>
  <c r="A4290" i="34" s="1"/>
  <c r="B4291" i="34"/>
  <c r="A4291" i="34" s="1"/>
  <c r="B4292" i="34"/>
  <c r="A4292" i="34" s="1"/>
  <c r="B4293" i="34"/>
  <c r="A4293" i="34" s="1"/>
  <c r="B4294" i="34"/>
  <c r="A4294" i="34" s="1"/>
  <c r="B4295" i="34"/>
  <c r="A4295" i="34" s="1"/>
  <c r="B4296" i="34"/>
  <c r="A4296" i="34" s="1"/>
  <c r="B4297" i="34"/>
  <c r="A4297" i="34" s="1"/>
  <c r="B4299" i="34"/>
  <c r="A4299" i="34" s="1"/>
  <c r="B4300" i="34"/>
  <c r="A4300" i="34" s="1"/>
  <c r="B4301" i="34"/>
  <c r="A4301" i="34" s="1"/>
  <c r="B4302" i="34"/>
  <c r="A4302" i="34" s="1"/>
  <c r="B4303" i="34"/>
  <c r="A4303" i="34" s="1"/>
  <c r="B4304" i="34"/>
  <c r="A4304" i="34" s="1"/>
  <c r="B4305" i="34"/>
  <c r="A4305" i="34" s="1"/>
  <c r="B4312" i="34"/>
  <c r="B4319" i="34"/>
  <c r="B4320" i="34"/>
  <c r="B4321" i="34"/>
  <c r="B4322" i="34"/>
  <c r="B4323" i="34"/>
  <c r="B4324" i="34"/>
  <c r="B4327" i="34"/>
  <c r="B4328" i="34"/>
  <c r="B4329" i="34"/>
  <c r="B4330" i="34"/>
  <c r="B4331" i="34"/>
  <c r="B4332" i="34"/>
  <c r="B4336" i="34"/>
  <c r="B4337" i="34"/>
  <c r="B4338" i="34"/>
  <c r="B4339" i="34"/>
  <c r="B4340" i="34"/>
  <c r="B4341" i="34"/>
  <c r="B4342" i="34"/>
  <c r="B4352" i="34"/>
  <c r="B4353" i="34"/>
  <c r="B4354" i="34"/>
  <c r="B4357" i="34"/>
  <c r="B4358" i="34"/>
  <c r="B4359" i="34"/>
  <c r="B4360" i="34"/>
  <c r="B4355" i="34"/>
  <c r="B4363" i="34"/>
  <c r="B4364" i="34"/>
  <c r="B4365" i="34"/>
  <c r="B4367" i="34"/>
  <c r="B4368" i="34"/>
  <c r="B4369" i="34"/>
  <c r="B4372" i="34"/>
  <c r="B4373" i="34"/>
  <c r="B4374" i="34"/>
  <c r="B4375" i="34"/>
  <c r="B4376" i="34"/>
  <c r="B4396" i="34"/>
  <c r="B4397" i="34"/>
  <c r="B4398" i="34"/>
  <c r="B4399" i="34"/>
  <c r="B4450" i="34"/>
  <c r="B4453" i="34"/>
  <c r="B4459" i="34"/>
  <c r="B4461" i="34"/>
  <c r="B4462" i="34"/>
  <c r="B4463" i="34"/>
  <c r="E484" i="34"/>
  <c r="M1609" i="34"/>
  <c r="M1608" i="34"/>
  <c r="R4463" i="34" l="1"/>
  <c r="T4463" i="34"/>
  <c r="V4463" i="34"/>
  <c r="Q4463" i="34"/>
  <c r="S4463" i="34"/>
  <c r="U4463" i="34"/>
  <c r="Q4453" i="34"/>
  <c r="S4453" i="34"/>
  <c r="U4453" i="34"/>
  <c r="R4453" i="34"/>
  <c r="T4453" i="34"/>
  <c r="V4453" i="34"/>
  <c r="Q4397" i="34"/>
  <c r="S4397" i="34"/>
  <c r="R4397" i="34"/>
  <c r="Q4374" i="34"/>
  <c r="S4374" i="34"/>
  <c r="R4374" i="34"/>
  <c r="R4368" i="34"/>
  <c r="Q4368" i="34"/>
  <c r="S4368" i="34"/>
  <c r="R4363" i="34"/>
  <c r="Q4363" i="34"/>
  <c r="S4363" i="34"/>
  <c r="Q4358" i="34"/>
  <c r="S4358" i="34"/>
  <c r="R4358" i="34"/>
  <c r="R4352" i="34"/>
  <c r="Q4352" i="34"/>
  <c r="S4352" i="34"/>
  <c r="R4341" i="34"/>
  <c r="Q4341" i="34"/>
  <c r="S4341" i="34"/>
  <c r="R4339" i="34"/>
  <c r="Q4339" i="34"/>
  <c r="S4339" i="34"/>
  <c r="R4332" i="34"/>
  <c r="Q4332" i="34"/>
  <c r="S4332" i="34"/>
  <c r="R4330" i="34"/>
  <c r="Q4330" i="34"/>
  <c r="S4330" i="34"/>
  <c r="R4328" i="34"/>
  <c r="Q4328" i="34"/>
  <c r="S4328" i="34"/>
  <c r="R4324" i="34"/>
  <c r="Q4324" i="34"/>
  <c r="S4324" i="34"/>
  <c r="R4322" i="34"/>
  <c r="Q4322" i="34"/>
  <c r="S4322" i="34"/>
  <c r="R4320" i="34"/>
  <c r="Q4320" i="34"/>
  <c r="S4320" i="34"/>
  <c r="R4312" i="34"/>
  <c r="Q4312" i="34"/>
  <c r="S4312" i="34"/>
  <c r="R4304" i="34"/>
  <c r="T4304" i="34"/>
  <c r="V4304" i="34"/>
  <c r="Q4304" i="34"/>
  <c r="S4304" i="34"/>
  <c r="U4304" i="34"/>
  <c r="R4302" i="34"/>
  <c r="T4302" i="34"/>
  <c r="V4302" i="34"/>
  <c r="Q4302" i="34"/>
  <c r="S4302" i="34"/>
  <c r="U4302" i="34"/>
  <c r="R4300" i="34"/>
  <c r="Q4300" i="34"/>
  <c r="S4300" i="34"/>
  <c r="Q4297" i="34"/>
  <c r="S4297" i="34"/>
  <c r="R4297" i="34"/>
  <c r="Q4295" i="34"/>
  <c r="S4295" i="34"/>
  <c r="R4295" i="34"/>
  <c r="Q4293" i="34"/>
  <c r="S4293" i="34"/>
  <c r="R4293" i="34"/>
  <c r="Q4291" i="34"/>
  <c r="S4291" i="34"/>
  <c r="U4291" i="34"/>
  <c r="R4291" i="34"/>
  <c r="T4291" i="34"/>
  <c r="V4291" i="34"/>
  <c r="R4384" i="34"/>
  <c r="Q4384" i="34"/>
  <c r="S4384" i="34"/>
  <c r="Q4366" i="34"/>
  <c r="S4366" i="34"/>
  <c r="R4366" i="34"/>
  <c r="Q4451" i="34"/>
  <c r="S4451" i="34"/>
  <c r="R4451" i="34"/>
  <c r="Q4425" i="34"/>
  <c r="S4425" i="34"/>
  <c r="R4425" i="34"/>
  <c r="Q4125" i="34"/>
  <c r="S4125" i="34"/>
  <c r="R4125" i="34"/>
  <c r="Q4112" i="34"/>
  <c r="S4112" i="34"/>
  <c r="R4112" i="34"/>
  <c r="Q4100" i="34"/>
  <c r="S4100" i="34"/>
  <c r="R4100" i="34"/>
  <c r="Q4091" i="34"/>
  <c r="S4091" i="34"/>
  <c r="R4091" i="34"/>
  <c r="Q4078" i="34"/>
  <c r="S4078" i="34"/>
  <c r="R4078" i="34"/>
  <c r="Q4046" i="34"/>
  <c r="S4046" i="34"/>
  <c r="R4046" i="34"/>
  <c r="Q4287" i="34"/>
  <c r="S4287" i="34"/>
  <c r="R4287" i="34"/>
  <c r="Q4284" i="34"/>
  <c r="S4284" i="34"/>
  <c r="R4284" i="34"/>
  <c r="Q4282" i="34"/>
  <c r="S4282" i="34"/>
  <c r="R4282" i="34"/>
  <c r="Q4280" i="34"/>
  <c r="S4280" i="34"/>
  <c r="R4280" i="34"/>
  <c r="Q4278" i="34"/>
  <c r="S4278" i="34"/>
  <c r="R4278" i="34"/>
  <c r="Q4276" i="34"/>
  <c r="S4276" i="34"/>
  <c r="R4276" i="34"/>
  <c r="Q4274" i="34"/>
  <c r="S4274" i="34"/>
  <c r="R4274" i="34"/>
  <c r="Q4272" i="34"/>
  <c r="S4272" i="34"/>
  <c r="R4272" i="34"/>
  <c r="Q4269" i="34"/>
  <c r="S4269" i="34"/>
  <c r="R4269" i="34"/>
  <c r="Q4266" i="34"/>
  <c r="S4266" i="34"/>
  <c r="R4266" i="34"/>
  <c r="Q4264" i="34"/>
  <c r="S4264" i="34"/>
  <c r="R4264" i="34"/>
  <c r="Q4262" i="34"/>
  <c r="S4262" i="34"/>
  <c r="R4262" i="34"/>
  <c r="Q4260" i="34"/>
  <c r="S4260" i="34"/>
  <c r="R4260" i="34"/>
  <c r="Q4258" i="34"/>
  <c r="S4258" i="34"/>
  <c r="R4258" i="34"/>
  <c r="Q4256" i="34"/>
  <c r="S4256" i="34"/>
  <c r="R4256" i="34"/>
  <c r="Q4254" i="34"/>
  <c r="S4254" i="34"/>
  <c r="R4254" i="34"/>
  <c r="Q4252" i="34"/>
  <c r="S4252" i="34"/>
  <c r="R4252" i="34"/>
  <c r="Q4250" i="34"/>
  <c r="S4250" i="34"/>
  <c r="R4250" i="34"/>
  <c r="Q4248" i="34"/>
  <c r="S4248" i="34"/>
  <c r="R4248" i="34"/>
  <c r="Q4246" i="34"/>
  <c r="S4246" i="34"/>
  <c r="R4246" i="34"/>
  <c r="Q4244" i="34"/>
  <c r="S4244" i="34"/>
  <c r="R4244" i="34"/>
  <c r="Q4242" i="34"/>
  <c r="S4242" i="34"/>
  <c r="R4242" i="34"/>
  <c r="Q4240" i="34"/>
  <c r="S4240" i="34"/>
  <c r="R4240" i="34"/>
  <c r="Q4238" i="34"/>
  <c r="S4238" i="34"/>
  <c r="R4238" i="34"/>
  <c r="Q4236" i="34"/>
  <c r="S4236" i="34"/>
  <c r="R4236" i="34"/>
  <c r="Q4234" i="34"/>
  <c r="S4234" i="34"/>
  <c r="R4234" i="34"/>
  <c r="Q4232" i="34"/>
  <c r="S4232" i="34"/>
  <c r="R4232" i="34"/>
  <c r="Q4230" i="34"/>
  <c r="S4230" i="34"/>
  <c r="R4230" i="34"/>
  <c r="Q4228" i="34"/>
  <c r="S4228" i="34"/>
  <c r="R4228" i="34"/>
  <c r="Q4226" i="34"/>
  <c r="S4226" i="34"/>
  <c r="R4226" i="34"/>
  <c r="Q4224" i="34"/>
  <c r="S4224" i="34"/>
  <c r="R4224" i="34"/>
  <c r="Q4222" i="34"/>
  <c r="S4222" i="34"/>
  <c r="R4222" i="34"/>
  <c r="Q4220" i="34"/>
  <c r="S4220" i="34"/>
  <c r="R4220" i="34"/>
  <c r="Q4218" i="34"/>
  <c r="S4218" i="34"/>
  <c r="R4218" i="34"/>
  <c r="Q4216" i="34"/>
  <c r="S4216" i="34"/>
  <c r="R4216" i="34"/>
  <c r="Q4214" i="34"/>
  <c r="S4214" i="34"/>
  <c r="R4214" i="34"/>
  <c r="Q4212" i="34"/>
  <c r="S4212" i="34"/>
  <c r="R4212" i="34"/>
  <c r="Q4210" i="34"/>
  <c r="S4210" i="34"/>
  <c r="R4210" i="34"/>
  <c r="Q4208" i="34"/>
  <c r="S4208" i="34"/>
  <c r="R4208" i="34"/>
  <c r="Q4206" i="34"/>
  <c r="S4206" i="34"/>
  <c r="R4206" i="34"/>
  <c r="Q4204" i="34"/>
  <c r="S4204" i="34"/>
  <c r="R4204" i="34"/>
  <c r="Q4202" i="34"/>
  <c r="S4202" i="34"/>
  <c r="R4202" i="34"/>
  <c r="Q4200" i="34"/>
  <c r="S4200" i="34"/>
  <c r="R4200" i="34"/>
  <c r="Q4198" i="34"/>
  <c r="S4198" i="34"/>
  <c r="R4198" i="34"/>
  <c r="Q4196" i="34"/>
  <c r="S4196" i="34"/>
  <c r="R4196" i="34"/>
  <c r="Q4194" i="34"/>
  <c r="S4194" i="34"/>
  <c r="R4194" i="34"/>
  <c r="Q4192" i="34"/>
  <c r="S4192" i="34"/>
  <c r="R4192" i="34"/>
  <c r="Q4190" i="34"/>
  <c r="S4190" i="34"/>
  <c r="R4190" i="34"/>
  <c r="Q4188" i="34"/>
  <c r="S4188" i="34"/>
  <c r="R4188" i="34"/>
  <c r="Q4186" i="34"/>
  <c r="S4186" i="34"/>
  <c r="R4186" i="34"/>
  <c r="Q4184" i="34"/>
  <c r="S4184" i="34"/>
  <c r="R4184" i="34"/>
  <c r="Q4182" i="34"/>
  <c r="S4182" i="34"/>
  <c r="R4182" i="34"/>
  <c r="Q4180" i="34"/>
  <c r="S4180" i="34"/>
  <c r="R4180" i="34"/>
  <c r="Q4178" i="34"/>
  <c r="S4178" i="34"/>
  <c r="R4178" i="34"/>
  <c r="Q4176" i="34"/>
  <c r="S4176" i="34"/>
  <c r="R4176" i="34"/>
  <c r="Q4174" i="34"/>
  <c r="S4174" i="34"/>
  <c r="R4174" i="34"/>
  <c r="Q4172" i="34"/>
  <c r="S4172" i="34"/>
  <c r="R4172" i="34"/>
  <c r="Q4170" i="34"/>
  <c r="S4170" i="34"/>
  <c r="R4170" i="34"/>
  <c r="Q4168" i="34"/>
  <c r="S4168" i="34"/>
  <c r="U4168" i="34"/>
  <c r="R4168" i="34"/>
  <c r="T4168" i="34"/>
  <c r="V4168" i="34"/>
  <c r="Q4166" i="34"/>
  <c r="S4166" i="34"/>
  <c r="U4166" i="34"/>
  <c r="R4166" i="34"/>
  <c r="T4166" i="34"/>
  <c r="V4166" i="34"/>
  <c r="Q4164" i="34"/>
  <c r="S4164" i="34"/>
  <c r="U4164" i="34"/>
  <c r="R4164" i="34"/>
  <c r="T4164" i="34"/>
  <c r="V4164" i="34"/>
  <c r="Q4162" i="34"/>
  <c r="S4162" i="34"/>
  <c r="U4162" i="34"/>
  <c r="R4162" i="34"/>
  <c r="T4162" i="34"/>
  <c r="V4162" i="34"/>
  <c r="Q4160" i="34"/>
  <c r="S4160" i="34"/>
  <c r="U4160" i="34"/>
  <c r="R4160" i="34"/>
  <c r="T4160" i="34"/>
  <c r="V4160" i="34"/>
  <c r="Q4158" i="34"/>
  <c r="S4158" i="34"/>
  <c r="U4158" i="34"/>
  <c r="R4158" i="34"/>
  <c r="T4158" i="34"/>
  <c r="V4158" i="34"/>
  <c r="Q4156" i="34"/>
  <c r="S4156" i="34"/>
  <c r="U4156" i="34"/>
  <c r="R4156" i="34"/>
  <c r="T4156" i="34"/>
  <c r="V4156" i="34"/>
  <c r="Q4154" i="34"/>
  <c r="S4154" i="34"/>
  <c r="U4154" i="34"/>
  <c r="R4154" i="34"/>
  <c r="T4154" i="34"/>
  <c r="V4154" i="34"/>
  <c r="Q4152" i="34"/>
  <c r="S4152" i="34"/>
  <c r="U4152" i="34"/>
  <c r="R4152" i="34"/>
  <c r="T4152" i="34"/>
  <c r="V4152" i="34"/>
  <c r="Q4150" i="34"/>
  <c r="S4150" i="34"/>
  <c r="U4150" i="34"/>
  <c r="R4150" i="34"/>
  <c r="T4150" i="34"/>
  <c r="V4150" i="34"/>
  <c r="Q4148" i="34"/>
  <c r="S4148" i="34"/>
  <c r="U4148" i="34"/>
  <c r="R4148" i="34"/>
  <c r="T4148" i="34"/>
  <c r="V4148" i="34"/>
  <c r="Q4146" i="34"/>
  <c r="S4146" i="34"/>
  <c r="U4146" i="34"/>
  <c r="R4146" i="34"/>
  <c r="T4146" i="34"/>
  <c r="V4146" i="34"/>
  <c r="Q4144" i="34"/>
  <c r="S4144" i="34"/>
  <c r="U4144" i="34"/>
  <c r="R4144" i="34"/>
  <c r="T4144" i="34"/>
  <c r="V4144" i="34"/>
  <c r="Q4142" i="34"/>
  <c r="S4142" i="34"/>
  <c r="U4142" i="34"/>
  <c r="R4142" i="34"/>
  <c r="T4142" i="34"/>
  <c r="V4142" i="34"/>
  <c r="Q4138" i="34"/>
  <c r="S4138" i="34"/>
  <c r="U4138" i="34"/>
  <c r="R4138" i="34"/>
  <c r="T4138" i="34"/>
  <c r="V4138" i="34"/>
  <c r="Q4136" i="34"/>
  <c r="S4136" i="34"/>
  <c r="U4136" i="34"/>
  <c r="R4136" i="34"/>
  <c r="T4136" i="34"/>
  <c r="V4136" i="34"/>
  <c r="Q4134" i="34"/>
  <c r="S4134" i="34"/>
  <c r="U4134" i="34"/>
  <c r="R4134" i="34"/>
  <c r="T4134" i="34"/>
  <c r="V4134" i="34"/>
  <c r="Q4132" i="34"/>
  <c r="S4132" i="34"/>
  <c r="U4132" i="34"/>
  <c r="R4132" i="34"/>
  <c r="T4132" i="34"/>
  <c r="V4132" i="34"/>
  <c r="Q4130" i="34"/>
  <c r="S4130" i="34"/>
  <c r="U4130" i="34"/>
  <c r="R4130" i="34"/>
  <c r="T4130" i="34"/>
  <c r="V4130" i="34"/>
  <c r="Q4128" i="34"/>
  <c r="S4128" i="34"/>
  <c r="U4128" i="34"/>
  <c r="R4128" i="34"/>
  <c r="T4128" i="34"/>
  <c r="V4128" i="34"/>
  <c r="Q4126" i="34"/>
  <c r="S4126" i="34"/>
  <c r="U4126" i="34"/>
  <c r="R4126" i="34"/>
  <c r="T4126" i="34"/>
  <c r="V4126" i="34"/>
  <c r="Q4123" i="34"/>
  <c r="S4123" i="34"/>
  <c r="R4123" i="34"/>
  <c r="Q4121" i="34"/>
  <c r="S4121" i="34"/>
  <c r="R4121" i="34"/>
  <c r="Q4119" i="34"/>
  <c r="S4119" i="34"/>
  <c r="R4119" i="34"/>
  <c r="Q4116" i="34"/>
  <c r="S4116" i="34"/>
  <c r="R4116" i="34"/>
  <c r="Q4114" i="34"/>
  <c r="S4114" i="34"/>
  <c r="R4114" i="34"/>
  <c r="Q4111" i="34"/>
  <c r="S4111" i="34"/>
  <c r="R4111" i="34"/>
  <c r="Q4109" i="34"/>
  <c r="S4109" i="34"/>
  <c r="R4109" i="34"/>
  <c r="Q4106" i="34"/>
  <c r="S4106" i="34"/>
  <c r="R4106" i="34"/>
  <c r="Q4104" i="34"/>
  <c r="S4104" i="34"/>
  <c r="R4104" i="34"/>
  <c r="Q4102" i="34"/>
  <c r="S4102" i="34"/>
  <c r="R4102" i="34"/>
  <c r="Q4099" i="34"/>
  <c r="S4099" i="34"/>
  <c r="R4099" i="34"/>
  <c r="Q4097" i="34"/>
  <c r="S4097" i="34"/>
  <c r="R4097" i="34"/>
  <c r="Q4094" i="34"/>
  <c r="S4094" i="34"/>
  <c r="R4094" i="34"/>
  <c r="Q4089" i="34"/>
  <c r="S4089" i="34"/>
  <c r="R4089" i="34"/>
  <c r="Q4087" i="34"/>
  <c r="S4087" i="34"/>
  <c r="R4087" i="34"/>
  <c r="Q4085" i="34"/>
  <c r="S4085" i="34"/>
  <c r="R4085" i="34"/>
  <c r="Q4083" i="34"/>
  <c r="S4083" i="34"/>
  <c r="R4083" i="34"/>
  <c r="Q4081" i="34"/>
  <c r="S4081" i="34"/>
  <c r="R4081" i="34"/>
  <c r="Q4076" i="34"/>
  <c r="S4076" i="34"/>
  <c r="R4076" i="34"/>
  <c r="Q4074" i="34"/>
  <c r="S4074" i="34"/>
  <c r="R4074" i="34"/>
  <c r="Q4071" i="34"/>
  <c r="S4071" i="34"/>
  <c r="R4071" i="34"/>
  <c r="Q4069" i="34"/>
  <c r="S4069" i="34"/>
  <c r="R4069" i="34"/>
  <c r="Q4067" i="34"/>
  <c r="S4067" i="34"/>
  <c r="R4067" i="34"/>
  <c r="Q4065" i="34"/>
  <c r="S4065" i="34"/>
  <c r="R4065" i="34"/>
  <c r="Q4063" i="34"/>
  <c r="S4063" i="34"/>
  <c r="R4063" i="34"/>
  <c r="Q4061" i="34"/>
  <c r="S4061" i="34"/>
  <c r="R4061" i="34"/>
  <c r="Q4057" i="34"/>
  <c r="S4057" i="34"/>
  <c r="R4057" i="34"/>
  <c r="Q4055" i="34"/>
  <c r="S4055" i="34"/>
  <c r="R4055" i="34"/>
  <c r="Q4053" i="34"/>
  <c r="S4053" i="34"/>
  <c r="R4053" i="34"/>
  <c r="Q4051" i="34"/>
  <c r="S4051" i="34"/>
  <c r="R4051" i="34"/>
  <c r="Q4045" i="34"/>
  <c r="S4045" i="34"/>
  <c r="R4045" i="34"/>
  <c r="Q4043" i="34"/>
  <c r="S4043" i="34"/>
  <c r="R4043" i="34"/>
  <c r="Q4041" i="34"/>
  <c r="S4041" i="34"/>
  <c r="R4041" i="34"/>
  <c r="Q4039" i="34"/>
  <c r="S4039" i="34"/>
  <c r="R4039" i="34"/>
  <c r="Q4037" i="34"/>
  <c r="S4037" i="34"/>
  <c r="R4037" i="34"/>
  <c r="Q4035" i="34"/>
  <c r="S4035" i="34"/>
  <c r="R4035" i="34"/>
  <c r="Q4033" i="34"/>
  <c r="S4033" i="34"/>
  <c r="U4033" i="34"/>
  <c r="R4033" i="34"/>
  <c r="T4033" i="34"/>
  <c r="V4033" i="34"/>
  <c r="Q4031" i="34"/>
  <c r="S4031" i="34"/>
  <c r="R4031" i="34"/>
  <c r="Q4029" i="34"/>
  <c r="S4029" i="34"/>
  <c r="R4029" i="34"/>
  <c r="Q4027" i="34"/>
  <c r="S4027" i="34"/>
  <c r="R4027" i="34"/>
  <c r="Q4025" i="34"/>
  <c r="S4025" i="34"/>
  <c r="R4025" i="34"/>
  <c r="Q4023" i="34"/>
  <c r="S4023" i="34"/>
  <c r="R4023" i="34"/>
  <c r="Q4021" i="34"/>
  <c r="S4021" i="34"/>
  <c r="R4021" i="34"/>
  <c r="Q4019" i="34"/>
  <c r="S4019" i="34"/>
  <c r="R4019" i="34"/>
  <c r="Q4017" i="34"/>
  <c r="S4017" i="34"/>
  <c r="R4017" i="34"/>
  <c r="Q4015" i="34"/>
  <c r="S4015" i="34"/>
  <c r="R4015" i="34"/>
  <c r="Q4013" i="34"/>
  <c r="S4013" i="34"/>
  <c r="R4013" i="34"/>
  <c r="Q4011" i="34"/>
  <c r="S4011" i="34"/>
  <c r="R4011" i="34"/>
  <c r="Q4009" i="34"/>
  <c r="S4009" i="34"/>
  <c r="R4009" i="34"/>
  <c r="Q4007" i="34"/>
  <c r="S4007" i="34"/>
  <c r="R4007" i="34"/>
  <c r="Q4005" i="34"/>
  <c r="S4005" i="34"/>
  <c r="R4005" i="34"/>
  <c r="Q4003" i="34"/>
  <c r="S4003" i="34"/>
  <c r="R4003" i="34"/>
  <c r="Q4001" i="34"/>
  <c r="S4001" i="34"/>
  <c r="R4001" i="34"/>
  <c r="Q3999" i="34"/>
  <c r="S3999" i="34"/>
  <c r="R3999" i="34"/>
  <c r="Q3997" i="34"/>
  <c r="S3997" i="34"/>
  <c r="R3997" i="34"/>
  <c r="Q3995" i="34"/>
  <c r="S3995" i="34"/>
  <c r="R3995" i="34"/>
  <c r="Q3993" i="34"/>
  <c r="S3993" i="34"/>
  <c r="R3993" i="34"/>
  <c r="Q3991" i="34"/>
  <c r="S3991" i="34"/>
  <c r="R3991" i="34"/>
  <c r="Q3989" i="34"/>
  <c r="S3989" i="34"/>
  <c r="R3989" i="34"/>
  <c r="Q3987" i="34"/>
  <c r="S3987" i="34"/>
  <c r="R3987" i="34"/>
  <c r="Q3985" i="34"/>
  <c r="S3985" i="34"/>
  <c r="R3985" i="34"/>
  <c r="Q3983" i="34"/>
  <c r="S3983" i="34"/>
  <c r="R3983" i="34"/>
  <c r="Q3981" i="34"/>
  <c r="S3981" i="34"/>
  <c r="R3981" i="34"/>
  <c r="Q3979" i="34"/>
  <c r="S3979" i="34"/>
  <c r="R3979" i="34"/>
  <c r="Q3977" i="34"/>
  <c r="S3977" i="34"/>
  <c r="R3977" i="34"/>
  <c r="Q3975" i="34"/>
  <c r="S3975" i="34"/>
  <c r="R3975" i="34"/>
  <c r="Q3973" i="34"/>
  <c r="S3973" i="34"/>
  <c r="R3973" i="34"/>
  <c r="Q3971" i="34"/>
  <c r="S3971" i="34"/>
  <c r="R3971" i="34"/>
  <c r="Q3969" i="34"/>
  <c r="S3969" i="34"/>
  <c r="R3969" i="34"/>
  <c r="Q3967" i="34"/>
  <c r="S3967" i="34"/>
  <c r="R3967" i="34"/>
  <c r="Q3965" i="34"/>
  <c r="S3965" i="34"/>
  <c r="R3965" i="34"/>
  <c r="Q3963" i="34"/>
  <c r="S3963" i="34"/>
  <c r="R3963" i="34"/>
  <c r="Q3961" i="34"/>
  <c r="S3961" i="34"/>
  <c r="R3961" i="34"/>
  <c r="Q3959" i="34"/>
  <c r="S3959" i="34"/>
  <c r="R3959" i="34"/>
  <c r="Q3957" i="34"/>
  <c r="S3957" i="34"/>
  <c r="R3957" i="34"/>
  <c r="Q3955" i="34"/>
  <c r="S3955" i="34"/>
  <c r="R3955" i="34"/>
  <c r="Q3953" i="34"/>
  <c r="S3953" i="34"/>
  <c r="R3953" i="34"/>
  <c r="Q3951" i="34"/>
  <c r="S3951" i="34"/>
  <c r="R3951" i="34"/>
  <c r="R3949" i="34"/>
  <c r="Q3949" i="34"/>
  <c r="S3949" i="34"/>
  <c r="R3947" i="34"/>
  <c r="Q3947" i="34"/>
  <c r="S3947" i="34"/>
  <c r="R3945" i="34"/>
  <c r="Q3945" i="34"/>
  <c r="S3945" i="34"/>
  <c r="R3943" i="34"/>
  <c r="Q3943" i="34"/>
  <c r="S3943" i="34"/>
  <c r="R3941" i="34"/>
  <c r="Q3941" i="34"/>
  <c r="S3941" i="34"/>
  <c r="R3939" i="34"/>
  <c r="Q3939" i="34"/>
  <c r="S3939" i="34"/>
  <c r="R3937" i="34"/>
  <c r="Q3937" i="34"/>
  <c r="S3937" i="34"/>
  <c r="R3935" i="34"/>
  <c r="Q3935" i="34"/>
  <c r="S3935" i="34"/>
  <c r="R3933" i="34"/>
  <c r="T3933" i="34"/>
  <c r="V3933" i="34"/>
  <c r="S3933" i="34"/>
  <c r="Q3933" i="34"/>
  <c r="U3933" i="34"/>
  <c r="R3931" i="34"/>
  <c r="T3931" i="34"/>
  <c r="V3931" i="34"/>
  <c r="Q3931" i="34"/>
  <c r="U3931" i="34"/>
  <c r="S3931" i="34"/>
  <c r="R3929" i="34"/>
  <c r="T3929" i="34"/>
  <c r="V3929" i="34"/>
  <c r="S3929" i="34"/>
  <c r="Q3929" i="34"/>
  <c r="U3929" i="34"/>
  <c r="R3927" i="34"/>
  <c r="T3927" i="34"/>
  <c r="V3927" i="34"/>
  <c r="Q3927" i="34"/>
  <c r="U3927" i="34"/>
  <c r="S3927" i="34"/>
  <c r="R3925" i="34"/>
  <c r="T3925" i="34"/>
  <c r="V3925" i="34"/>
  <c r="S3925" i="34"/>
  <c r="Q3925" i="34"/>
  <c r="U3925" i="34"/>
  <c r="R3923" i="34"/>
  <c r="T3923" i="34"/>
  <c r="V3923" i="34"/>
  <c r="Q3923" i="34"/>
  <c r="U3923" i="34"/>
  <c r="S3923" i="34"/>
  <c r="R3921" i="34"/>
  <c r="T3921" i="34"/>
  <c r="V3921" i="34"/>
  <c r="S3921" i="34"/>
  <c r="Q3921" i="34"/>
  <c r="U3921" i="34"/>
  <c r="R3919" i="34"/>
  <c r="T3919" i="34"/>
  <c r="V3919" i="34"/>
  <c r="Q3919" i="34"/>
  <c r="U3919" i="34"/>
  <c r="S3919" i="34"/>
  <c r="R3917" i="34"/>
  <c r="T3917" i="34"/>
  <c r="V3917" i="34"/>
  <c r="S3917" i="34"/>
  <c r="Q3917" i="34"/>
  <c r="U3917" i="34"/>
  <c r="R3915" i="34"/>
  <c r="T3915" i="34"/>
  <c r="V3915" i="34"/>
  <c r="Q3915" i="34"/>
  <c r="U3915" i="34"/>
  <c r="S3915" i="34"/>
  <c r="R3913" i="34"/>
  <c r="T3913" i="34"/>
  <c r="V3913" i="34"/>
  <c r="S3913" i="34"/>
  <c r="Q3913" i="34"/>
  <c r="U3913" i="34"/>
  <c r="R3911" i="34"/>
  <c r="T3911" i="34"/>
  <c r="V3911" i="34"/>
  <c r="Q3911" i="34"/>
  <c r="U3911" i="34"/>
  <c r="S3911" i="34"/>
  <c r="R3909" i="34"/>
  <c r="T3909" i="34"/>
  <c r="V3909" i="34"/>
  <c r="S3909" i="34"/>
  <c r="Q3909" i="34"/>
  <c r="U3909" i="34"/>
  <c r="R3907" i="34"/>
  <c r="T3907" i="34"/>
  <c r="V3907" i="34"/>
  <c r="Q3907" i="34"/>
  <c r="U3907" i="34"/>
  <c r="S3907" i="34"/>
  <c r="R3905" i="34"/>
  <c r="T3905" i="34"/>
  <c r="V3905" i="34"/>
  <c r="S3905" i="34"/>
  <c r="Q3905" i="34"/>
  <c r="U3905" i="34"/>
  <c r="R3902" i="34"/>
  <c r="Q3902" i="34"/>
  <c r="S3902" i="34"/>
  <c r="R3900" i="34"/>
  <c r="Q3900" i="34"/>
  <c r="S3900" i="34"/>
  <c r="R3898" i="34"/>
  <c r="S3898" i="34"/>
  <c r="Q3898" i="34"/>
  <c r="R3896" i="34"/>
  <c r="S3896" i="34"/>
  <c r="Q3896" i="34"/>
  <c r="R3893" i="34"/>
  <c r="S3893" i="34"/>
  <c r="Q3893" i="34"/>
  <c r="R3891" i="34"/>
  <c r="S3891" i="34"/>
  <c r="Q3891" i="34"/>
  <c r="R3903" i="34"/>
  <c r="S3903" i="34"/>
  <c r="Q3903" i="34"/>
  <c r="R3889" i="34"/>
  <c r="S3889" i="34"/>
  <c r="Q3889" i="34"/>
  <c r="R3884" i="34"/>
  <c r="S3884" i="34"/>
  <c r="Q3884" i="34"/>
  <c r="R3882" i="34"/>
  <c r="S3882" i="34"/>
  <c r="Q3882" i="34"/>
  <c r="R3888" i="34"/>
  <c r="S3888" i="34"/>
  <c r="Q3888" i="34"/>
  <c r="R3879" i="34"/>
  <c r="S3879" i="34"/>
  <c r="Q3879" i="34"/>
  <c r="R3875" i="34"/>
  <c r="S3875" i="34"/>
  <c r="Q3875" i="34"/>
  <c r="R3887" i="34"/>
  <c r="S3887" i="34"/>
  <c r="Q3887" i="34"/>
  <c r="R3871" i="34"/>
  <c r="S3871" i="34"/>
  <c r="Q3871" i="34"/>
  <c r="R3869" i="34"/>
  <c r="S3869" i="34"/>
  <c r="Q3869" i="34"/>
  <c r="R3867" i="34"/>
  <c r="S3867" i="34"/>
  <c r="Q3867" i="34"/>
  <c r="R3864" i="34"/>
  <c r="S3864" i="34"/>
  <c r="Q3864" i="34"/>
  <c r="R3862" i="34"/>
  <c r="S3862" i="34"/>
  <c r="Q3862" i="34"/>
  <c r="R3860" i="34"/>
  <c r="S3860" i="34"/>
  <c r="Q3860" i="34"/>
  <c r="R3858" i="34"/>
  <c r="S3858" i="34"/>
  <c r="Q3858" i="34"/>
  <c r="R3854" i="34"/>
  <c r="S3854" i="34"/>
  <c r="Q3854" i="34"/>
  <c r="R3852" i="34"/>
  <c r="S3852" i="34"/>
  <c r="Q3852" i="34"/>
  <c r="R3840" i="34"/>
  <c r="S3840" i="34"/>
  <c r="Q3840" i="34"/>
  <c r="R3849" i="34"/>
  <c r="S3849" i="34"/>
  <c r="Q3849" i="34"/>
  <c r="R3847" i="34"/>
  <c r="S3847" i="34"/>
  <c r="Q3847" i="34"/>
  <c r="R3844" i="34"/>
  <c r="S3844" i="34"/>
  <c r="Q3844" i="34"/>
  <c r="R3842" i="34"/>
  <c r="S3842" i="34"/>
  <c r="Q3842" i="34"/>
  <c r="R3839" i="34"/>
  <c r="S3839" i="34"/>
  <c r="Q3839" i="34"/>
  <c r="R3837" i="34"/>
  <c r="S3837" i="34"/>
  <c r="Q3837" i="34"/>
  <c r="R3835" i="34"/>
  <c r="S3835" i="34"/>
  <c r="Q3835" i="34"/>
  <c r="R3833" i="34"/>
  <c r="T3833" i="34"/>
  <c r="V3833" i="34"/>
  <c r="S3833" i="34"/>
  <c r="Q3833" i="34"/>
  <c r="U3833" i="34"/>
  <c r="R3831" i="34"/>
  <c r="S3831" i="34"/>
  <c r="Q3831" i="34"/>
  <c r="R3829" i="34"/>
  <c r="T3829" i="34"/>
  <c r="V3829" i="34"/>
  <c r="Q3829" i="34"/>
  <c r="U3829" i="34"/>
  <c r="S3829" i="34"/>
  <c r="R3827" i="34"/>
  <c r="T3827" i="34"/>
  <c r="V3827" i="34"/>
  <c r="S3827" i="34"/>
  <c r="Q3827" i="34"/>
  <c r="U3827" i="34"/>
  <c r="R3825" i="34"/>
  <c r="T3825" i="34"/>
  <c r="V3825" i="34"/>
  <c r="Q3825" i="34"/>
  <c r="U3825" i="34"/>
  <c r="S3825" i="34"/>
  <c r="R3823" i="34"/>
  <c r="T3823" i="34"/>
  <c r="V3823" i="34"/>
  <c r="S3823" i="34"/>
  <c r="Q3823" i="34"/>
  <c r="U3823" i="34"/>
  <c r="R3821" i="34"/>
  <c r="T3821" i="34"/>
  <c r="V3821" i="34"/>
  <c r="Q3821" i="34"/>
  <c r="U3821" i="34"/>
  <c r="S3821" i="34"/>
  <c r="R3819" i="34"/>
  <c r="T3819" i="34"/>
  <c r="V3819" i="34"/>
  <c r="S3819" i="34"/>
  <c r="Q3819" i="34"/>
  <c r="U3819" i="34"/>
  <c r="R3817" i="34"/>
  <c r="S3817" i="34"/>
  <c r="Q3817" i="34"/>
  <c r="Q3815" i="34"/>
  <c r="S3815" i="34"/>
  <c r="R3815" i="34"/>
  <c r="Q3813" i="34"/>
  <c r="S3813" i="34"/>
  <c r="R3813" i="34"/>
  <c r="Q3811" i="34"/>
  <c r="S3811" i="34"/>
  <c r="R3811" i="34"/>
  <c r="Q3809" i="34"/>
  <c r="S3809" i="34"/>
  <c r="R3809" i="34"/>
  <c r="Q3807" i="34"/>
  <c r="S3807" i="34"/>
  <c r="R3807" i="34"/>
  <c r="Q3805" i="34"/>
  <c r="S3805" i="34"/>
  <c r="R3805" i="34"/>
  <c r="Q3803" i="34"/>
  <c r="S3803" i="34"/>
  <c r="R3803" i="34"/>
  <c r="Q3801" i="34"/>
  <c r="S3801" i="34"/>
  <c r="R3801" i="34"/>
  <c r="Q3799" i="34"/>
  <c r="S3799" i="34"/>
  <c r="R3799" i="34"/>
  <c r="Q3795" i="34"/>
  <c r="S3795" i="34"/>
  <c r="R3795" i="34"/>
  <c r="Q3797" i="34"/>
  <c r="S3797" i="34"/>
  <c r="R3797" i="34"/>
  <c r="Q3793" i="34"/>
  <c r="S3793" i="34"/>
  <c r="R3793" i="34"/>
  <c r="Q3791" i="34"/>
  <c r="S3791" i="34"/>
  <c r="R3791" i="34"/>
  <c r="Q3787" i="34"/>
  <c r="S3787" i="34"/>
  <c r="R3787" i="34"/>
  <c r="Q3789" i="34"/>
  <c r="S3789" i="34"/>
  <c r="R3789" i="34"/>
  <c r="Q3784" i="34"/>
  <c r="S3784" i="34"/>
  <c r="R3784" i="34"/>
  <c r="Q3782" i="34"/>
  <c r="S3782" i="34"/>
  <c r="R3782" i="34"/>
  <c r="Q3780" i="34"/>
  <c r="S3780" i="34"/>
  <c r="R3780" i="34"/>
  <c r="Q3777" i="34"/>
  <c r="S3777" i="34"/>
  <c r="R3777" i="34"/>
  <c r="Q3775" i="34"/>
  <c r="S3775" i="34"/>
  <c r="R3775" i="34"/>
  <c r="Q3773" i="34"/>
  <c r="S3773" i="34"/>
  <c r="R3773" i="34"/>
  <c r="Q3771" i="34"/>
  <c r="S3771" i="34"/>
  <c r="R3771" i="34"/>
  <c r="Q3769" i="34"/>
  <c r="S3769" i="34"/>
  <c r="R3769" i="34"/>
  <c r="Q3765" i="34"/>
  <c r="S3765" i="34"/>
  <c r="R3765" i="34"/>
  <c r="Q3763" i="34"/>
  <c r="S3763" i="34"/>
  <c r="R3763" i="34"/>
  <c r="Q3761" i="34"/>
  <c r="S3761" i="34"/>
  <c r="R3761" i="34"/>
  <c r="Q3759" i="34"/>
  <c r="S3759" i="34"/>
  <c r="R3759" i="34"/>
  <c r="Q3756" i="34"/>
  <c r="S3756" i="34"/>
  <c r="R3756" i="34"/>
  <c r="Q3754" i="34"/>
  <c r="S3754" i="34"/>
  <c r="R3754" i="34"/>
  <c r="Q3752" i="34"/>
  <c r="S3752" i="34"/>
  <c r="R3752" i="34"/>
  <c r="Q3750" i="34"/>
  <c r="S3750" i="34"/>
  <c r="R3750" i="34"/>
  <c r="Q3748" i="34"/>
  <c r="S3748" i="34"/>
  <c r="R3748" i="34"/>
  <c r="Q3746" i="34"/>
  <c r="S3746" i="34"/>
  <c r="R3746" i="34"/>
  <c r="Q3744" i="34"/>
  <c r="S3744" i="34"/>
  <c r="R3744" i="34"/>
  <c r="Q3742" i="34"/>
  <c r="S3742" i="34"/>
  <c r="R3742" i="34"/>
  <c r="Q3740" i="34"/>
  <c r="S3740" i="34"/>
  <c r="R3740" i="34"/>
  <c r="Q3738" i="34"/>
  <c r="S3738" i="34"/>
  <c r="R3738" i="34"/>
  <c r="Q3736" i="34"/>
  <c r="S3736" i="34"/>
  <c r="R3736" i="34"/>
  <c r="Q3734" i="34"/>
  <c r="S3734" i="34"/>
  <c r="R3734" i="34"/>
  <c r="Q3732" i="34"/>
  <c r="S3732" i="34"/>
  <c r="R3732" i="34"/>
  <c r="Q3730" i="34"/>
  <c r="S3730" i="34"/>
  <c r="R3730" i="34"/>
  <c r="Q3728" i="34"/>
  <c r="S3728" i="34"/>
  <c r="R3728" i="34"/>
  <c r="Q3726" i="34"/>
  <c r="S3726" i="34"/>
  <c r="R3726" i="34"/>
  <c r="Q3724" i="34"/>
  <c r="S3724" i="34"/>
  <c r="R3724" i="34"/>
  <c r="Q3722" i="34"/>
  <c r="S3722" i="34"/>
  <c r="R3722" i="34"/>
  <c r="Q3720" i="34"/>
  <c r="S3720" i="34"/>
  <c r="R3720" i="34"/>
  <c r="Q3718" i="34"/>
  <c r="S3718" i="34"/>
  <c r="R3718" i="34"/>
  <c r="Q3716" i="34"/>
  <c r="S3716" i="34"/>
  <c r="R3716" i="34"/>
  <c r="Q3714" i="34"/>
  <c r="S3714" i="34"/>
  <c r="R3714" i="34"/>
  <c r="Q3712" i="34"/>
  <c r="S3712" i="34"/>
  <c r="R3712" i="34"/>
  <c r="Q3710" i="34"/>
  <c r="S3710" i="34"/>
  <c r="R3710" i="34"/>
  <c r="Q3708" i="34"/>
  <c r="S3708" i="34"/>
  <c r="R3708" i="34"/>
  <c r="Q3706" i="34"/>
  <c r="S3706" i="34"/>
  <c r="R3706" i="34"/>
  <c r="Q3704" i="34"/>
  <c r="S3704" i="34"/>
  <c r="R3704" i="34"/>
  <c r="Q3702" i="34"/>
  <c r="S3702" i="34"/>
  <c r="R3702" i="34"/>
  <c r="Q3700" i="34"/>
  <c r="S3700" i="34"/>
  <c r="R3700" i="34"/>
  <c r="Q3698" i="34"/>
  <c r="S3698" i="34"/>
  <c r="R3698" i="34"/>
  <c r="Q3696" i="34"/>
  <c r="S3696" i="34"/>
  <c r="R3696" i="34"/>
  <c r="Q3692" i="34"/>
  <c r="S3692" i="34"/>
  <c r="R3692" i="34"/>
  <c r="Q3690" i="34"/>
  <c r="S3690" i="34"/>
  <c r="R3690" i="34"/>
  <c r="Q3688" i="34"/>
  <c r="S3688" i="34"/>
  <c r="R3688" i="34"/>
  <c r="Q3686" i="34"/>
  <c r="S3686" i="34"/>
  <c r="R3686" i="34"/>
  <c r="Q3684" i="34"/>
  <c r="S3684" i="34"/>
  <c r="R3684" i="34"/>
  <c r="Q3681" i="34"/>
  <c r="S3681" i="34"/>
  <c r="U3681" i="34"/>
  <c r="R3681" i="34"/>
  <c r="T3681" i="34"/>
  <c r="V3681" i="34"/>
  <c r="Q3679" i="34"/>
  <c r="S3679" i="34"/>
  <c r="R3679" i="34"/>
  <c r="Q3677" i="34"/>
  <c r="S3677" i="34"/>
  <c r="R3677" i="34"/>
  <c r="Q3675" i="34"/>
  <c r="S3675" i="34"/>
  <c r="R3675" i="34"/>
  <c r="Q3673" i="34"/>
  <c r="S3673" i="34"/>
  <c r="R3673" i="34"/>
  <c r="Q3671" i="34"/>
  <c r="S3671" i="34"/>
  <c r="R3671" i="34"/>
  <c r="Q3669" i="34"/>
  <c r="S3669" i="34"/>
  <c r="R3669" i="34"/>
  <c r="Q3667" i="34"/>
  <c r="S3667" i="34"/>
  <c r="R3667" i="34"/>
  <c r="Q3665" i="34"/>
  <c r="S3665" i="34"/>
  <c r="U3665" i="34"/>
  <c r="R3665" i="34"/>
  <c r="T3665" i="34"/>
  <c r="V3665" i="34"/>
  <c r="Q3663" i="34"/>
  <c r="S3663" i="34"/>
  <c r="U3663" i="34"/>
  <c r="R3663" i="34"/>
  <c r="T3663" i="34"/>
  <c r="V3663" i="34"/>
  <c r="Q3661" i="34"/>
  <c r="S3661" i="34"/>
  <c r="R3661" i="34"/>
  <c r="Q3659" i="34"/>
  <c r="S3659" i="34"/>
  <c r="R3659" i="34"/>
  <c r="Q3657" i="34"/>
  <c r="S3657" i="34"/>
  <c r="R3657" i="34"/>
  <c r="Q3655" i="34"/>
  <c r="S3655" i="34"/>
  <c r="R3655" i="34"/>
  <c r="Q3653" i="34"/>
  <c r="S3653" i="34"/>
  <c r="R3653" i="34"/>
  <c r="Q3651" i="34"/>
  <c r="S3651" i="34"/>
  <c r="R3651" i="34"/>
  <c r="Q3649" i="34"/>
  <c r="S3649" i="34"/>
  <c r="R3649" i="34"/>
  <c r="Q3647" i="34"/>
  <c r="S3647" i="34"/>
  <c r="R3647" i="34"/>
  <c r="Q3645" i="34"/>
  <c r="S3645" i="34"/>
  <c r="R3645" i="34"/>
  <c r="Q3644" i="34"/>
  <c r="S3644" i="34"/>
  <c r="R3644" i="34"/>
  <c r="Q3642" i="34"/>
  <c r="S3642" i="34"/>
  <c r="R3642" i="34"/>
  <c r="Q3640" i="34"/>
  <c r="S3640" i="34"/>
  <c r="R3640" i="34"/>
  <c r="Q3638" i="34"/>
  <c r="S3638" i="34"/>
  <c r="R3638" i="34"/>
  <c r="Q3636" i="34"/>
  <c r="S3636" i="34"/>
  <c r="R3636" i="34"/>
  <c r="Q3634" i="34"/>
  <c r="S3634" i="34"/>
  <c r="R3634" i="34"/>
  <c r="Q3632" i="34"/>
  <c r="S3632" i="34"/>
  <c r="R3632" i="34"/>
  <c r="Q3630" i="34"/>
  <c r="S3630" i="34"/>
  <c r="R3630" i="34"/>
  <c r="Q3628" i="34"/>
  <c r="S3628" i="34"/>
  <c r="R3628" i="34"/>
  <c r="Q3626" i="34"/>
  <c r="S3626" i="34"/>
  <c r="R3626" i="34"/>
  <c r="R4461" i="34"/>
  <c r="T4461" i="34"/>
  <c r="V4461" i="34"/>
  <c r="Q4461" i="34"/>
  <c r="S4461" i="34"/>
  <c r="U4461" i="34"/>
  <c r="Q4399" i="34"/>
  <c r="S4399" i="34"/>
  <c r="R4399" i="34"/>
  <c r="Q4376" i="34"/>
  <c r="S4376" i="34"/>
  <c r="R4376" i="34"/>
  <c r="Q4372" i="34"/>
  <c r="S4372" i="34"/>
  <c r="R4372" i="34"/>
  <c r="R4365" i="34"/>
  <c r="Q4365" i="34"/>
  <c r="S4365" i="34"/>
  <c r="Q4360" i="34"/>
  <c r="S4360" i="34"/>
  <c r="R4360" i="34"/>
  <c r="R4354" i="34"/>
  <c r="Q4354" i="34"/>
  <c r="S4354" i="34"/>
  <c r="R4337" i="34"/>
  <c r="Q4337" i="34"/>
  <c r="S4337" i="34"/>
  <c r="Q4379" i="34"/>
  <c r="S4379" i="34"/>
  <c r="R4379" i="34"/>
  <c r="Q3624" i="34"/>
  <c r="S3624" i="34"/>
  <c r="R3624" i="34"/>
  <c r="Q3552" i="34"/>
  <c r="S3552" i="34"/>
  <c r="U3552" i="34"/>
  <c r="R3552" i="34"/>
  <c r="T3552" i="34"/>
  <c r="V3552" i="34"/>
  <c r="Q3550" i="34"/>
  <c r="S3550" i="34"/>
  <c r="R3550" i="34"/>
  <c r="Q3548" i="34"/>
  <c r="S3548" i="34"/>
  <c r="R3548" i="34"/>
  <c r="Q3546" i="34"/>
  <c r="S3546" i="34"/>
  <c r="R3546" i="34"/>
  <c r="Q3544" i="34"/>
  <c r="S3544" i="34"/>
  <c r="R3544" i="34"/>
  <c r="Q3542" i="34"/>
  <c r="S3542" i="34"/>
  <c r="R3542" i="34"/>
  <c r="Q3540" i="34"/>
  <c r="S3540" i="34"/>
  <c r="R3540" i="34"/>
  <c r="Q3538" i="34"/>
  <c r="S3538" i="34"/>
  <c r="R3538" i="34"/>
  <c r="Q3536" i="34"/>
  <c r="S3536" i="34"/>
  <c r="R3536" i="34"/>
  <c r="Q3534" i="34"/>
  <c r="S3534" i="34"/>
  <c r="U3534" i="34"/>
  <c r="R3534" i="34"/>
  <c r="T3534" i="34"/>
  <c r="V3534" i="34"/>
  <c r="Q3532" i="34"/>
  <c r="S3532" i="34"/>
  <c r="U3532" i="34"/>
  <c r="R3532" i="34"/>
  <c r="T3532" i="34"/>
  <c r="V3532" i="34"/>
  <c r="Q3530" i="34"/>
  <c r="S3530" i="34"/>
  <c r="U3530" i="34"/>
  <c r="R3530" i="34"/>
  <c r="T3530" i="34"/>
  <c r="V3530" i="34"/>
  <c r="Q3528" i="34"/>
  <c r="S3528" i="34"/>
  <c r="R3528" i="34"/>
  <c r="Q3526" i="34"/>
  <c r="S3526" i="34"/>
  <c r="U3526" i="34"/>
  <c r="R3526" i="34"/>
  <c r="T3526" i="34"/>
  <c r="V3526" i="34"/>
  <c r="Q3524" i="34"/>
  <c r="S3524" i="34"/>
  <c r="R3524" i="34"/>
  <c r="Q3522" i="34"/>
  <c r="S3522" i="34"/>
  <c r="R3522" i="34"/>
  <c r="Q3520" i="34"/>
  <c r="S3520" i="34"/>
  <c r="R3520" i="34"/>
  <c r="Q3518" i="34"/>
  <c r="S3518" i="34"/>
  <c r="R3518" i="34"/>
  <c r="Q3516" i="34"/>
  <c r="S3516" i="34"/>
  <c r="U3516" i="34"/>
  <c r="R3516" i="34"/>
  <c r="T3516" i="34"/>
  <c r="V3516" i="34"/>
  <c r="Q3514" i="34"/>
  <c r="S3514" i="34"/>
  <c r="R3514" i="34"/>
  <c r="Q3512" i="34"/>
  <c r="S3512" i="34"/>
  <c r="R3512" i="34"/>
  <c r="Q3510" i="34"/>
  <c r="S3510" i="34"/>
  <c r="R3510" i="34"/>
  <c r="Q3508" i="34"/>
  <c r="S3508" i="34"/>
  <c r="R3508" i="34"/>
  <c r="Q3506" i="34"/>
  <c r="S3506" i="34"/>
  <c r="R3506" i="34"/>
  <c r="Q3504" i="34"/>
  <c r="S3504" i="34"/>
  <c r="R3504" i="34"/>
  <c r="Q3502" i="34"/>
  <c r="S3502" i="34"/>
  <c r="R3502" i="34"/>
  <c r="Q3500" i="34"/>
  <c r="S3500" i="34"/>
  <c r="R3500" i="34"/>
  <c r="Q3498" i="34"/>
  <c r="S3498" i="34"/>
  <c r="R3498" i="34"/>
  <c r="Q3496" i="34"/>
  <c r="S3496" i="34"/>
  <c r="R3496" i="34"/>
  <c r="Q3494" i="34"/>
  <c r="S3494" i="34"/>
  <c r="R3494" i="34"/>
  <c r="Q3492" i="34"/>
  <c r="S3492" i="34"/>
  <c r="R3492" i="34"/>
  <c r="Q3490" i="34"/>
  <c r="S3490" i="34"/>
  <c r="R3490" i="34"/>
  <c r="Q3488" i="34"/>
  <c r="S3488" i="34"/>
  <c r="R3488" i="34"/>
  <c r="Q3486" i="34"/>
  <c r="S3486" i="34"/>
  <c r="R3486" i="34"/>
  <c r="Q3484" i="34"/>
  <c r="S3484" i="34"/>
  <c r="R3484" i="34"/>
  <c r="Q3482" i="34"/>
  <c r="S3482" i="34"/>
  <c r="R3482" i="34"/>
  <c r="Q3480" i="34"/>
  <c r="S3480" i="34"/>
  <c r="R3480" i="34"/>
  <c r="Q3478" i="34"/>
  <c r="S3478" i="34"/>
  <c r="R3478" i="34"/>
  <c r="Q3476" i="34"/>
  <c r="S3476" i="34"/>
  <c r="R3476" i="34"/>
  <c r="Q3474" i="34"/>
  <c r="S3474" i="34"/>
  <c r="R3474" i="34"/>
  <c r="Q3472" i="34"/>
  <c r="S3472" i="34"/>
  <c r="R3472" i="34"/>
  <c r="Q3470" i="34"/>
  <c r="S3470" i="34"/>
  <c r="R3470" i="34"/>
  <c r="Q3468" i="34"/>
  <c r="S3468" i="34"/>
  <c r="R3468" i="34"/>
  <c r="Q3466" i="34"/>
  <c r="S3466" i="34"/>
  <c r="R3466" i="34"/>
  <c r="Q3464" i="34"/>
  <c r="S3464" i="34"/>
  <c r="R3464" i="34"/>
  <c r="Q3462" i="34"/>
  <c r="S3462" i="34"/>
  <c r="R3462" i="34"/>
  <c r="Q3460" i="34"/>
  <c r="S3460" i="34"/>
  <c r="U3460" i="34"/>
  <c r="R3460" i="34"/>
  <c r="T3460" i="34"/>
  <c r="V3460" i="34"/>
  <c r="Q3458" i="34"/>
  <c r="S3458" i="34"/>
  <c r="U3458" i="34"/>
  <c r="R3458" i="34"/>
  <c r="T3458" i="34"/>
  <c r="V3458" i="34"/>
  <c r="Q3456" i="34"/>
  <c r="S3456" i="34"/>
  <c r="U3456" i="34"/>
  <c r="R3456" i="34"/>
  <c r="T3456" i="34"/>
  <c r="V3456" i="34"/>
  <c r="Q3454" i="34"/>
  <c r="S3454" i="34"/>
  <c r="U3454" i="34"/>
  <c r="R3454" i="34"/>
  <c r="T3454" i="34"/>
  <c r="V3454" i="34"/>
  <c r="Q3452" i="34"/>
  <c r="S3452" i="34"/>
  <c r="U3452" i="34"/>
  <c r="R3452" i="34"/>
  <c r="T3452" i="34"/>
  <c r="V3452" i="34"/>
  <c r="Q3450" i="34"/>
  <c r="S3450" i="34"/>
  <c r="U3450" i="34"/>
  <c r="R3450" i="34"/>
  <c r="T3450" i="34"/>
  <c r="V3450" i="34"/>
  <c r="Q3448" i="34"/>
  <c r="S3448" i="34"/>
  <c r="R3448" i="34"/>
  <c r="Q3446" i="34"/>
  <c r="S3446" i="34"/>
  <c r="R3446" i="34"/>
  <c r="Q3444" i="34"/>
  <c r="S3444" i="34"/>
  <c r="R3444" i="34"/>
  <c r="Q3442" i="34"/>
  <c r="S3442" i="34"/>
  <c r="R3442" i="34"/>
  <c r="Q3440" i="34"/>
  <c r="S3440" i="34"/>
  <c r="R3440" i="34"/>
  <c r="Q3438" i="34"/>
  <c r="S3438" i="34"/>
  <c r="R3438" i="34"/>
  <c r="Q3436" i="34"/>
  <c r="S3436" i="34"/>
  <c r="R3436" i="34"/>
  <c r="Q3434" i="34"/>
  <c r="S3434" i="34"/>
  <c r="R3434" i="34"/>
  <c r="Q3432" i="34"/>
  <c r="S3432" i="34"/>
  <c r="R3432" i="34"/>
  <c r="Q3430" i="34"/>
  <c r="S3430" i="34"/>
  <c r="R3430" i="34"/>
  <c r="Q3428" i="34"/>
  <c r="S3428" i="34"/>
  <c r="R3428" i="34"/>
  <c r="Q3426" i="34"/>
  <c r="S3426" i="34"/>
  <c r="R3426" i="34"/>
  <c r="Q3424" i="34"/>
  <c r="S3424" i="34"/>
  <c r="U3424" i="34"/>
  <c r="R3424" i="34"/>
  <c r="T3424" i="34"/>
  <c r="V3424" i="34"/>
  <c r="Q3422" i="34"/>
  <c r="S3422" i="34"/>
  <c r="U3422" i="34"/>
  <c r="R3422" i="34"/>
  <c r="T3422" i="34"/>
  <c r="V3422" i="34"/>
  <c r="Q3420" i="34"/>
  <c r="S3420" i="34"/>
  <c r="R3420" i="34"/>
  <c r="Q3418" i="34"/>
  <c r="S3418" i="34"/>
  <c r="R3418" i="34"/>
  <c r="Q3416" i="34"/>
  <c r="S3416" i="34"/>
  <c r="R3416" i="34"/>
  <c r="Q3414" i="34"/>
  <c r="S3414" i="34"/>
  <c r="R3414" i="34"/>
  <c r="Q3412" i="34"/>
  <c r="S3412" i="34"/>
  <c r="R3412" i="34"/>
  <c r="Q3410" i="34"/>
  <c r="S3410" i="34"/>
  <c r="R3410" i="34"/>
  <c r="Q3408" i="34"/>
  <c r="S3408" i="34"/>
  <c r="R3408" i="34"/>
  <c r="Q3406" i="34"/>
  <c r="S3406" i="34"/>
  <c r="R3406" i="34"/>
  <c r="Q3402" i="34"/>
  <c r="S3402" i="34"/>
  <c r="R3402" i="34"/>
  <c r="Q3400" i="34"/>
  <c r="S3400" i="34"/>
  <c r="R3400" i="34"/>
  <c r="Q3398" i="34"/>
  <c r="S3398" i="34"/>
  <c r="R3398" i="34"/>
  <c r="Q3396" i="34"/>
  <c r="S3396" i="34"/>
  <c r="R3396" i="34"/>
  <c r="Q3394" i="34"/>
  <c r="S3394" i="34"/>
  <c r="R3394" i="34"/>
  <c r="Q3392" i="34"/>
  <c r="S3392" i="34"/>
  <c r="R3392" i="34"/>
  <c r="Q3390" i="34"/>
  <c r="S3390" i="34"/>
  <c r="R3390" i="34"/>
  <c r="Q3388" i="34"/>
  <c r="S3388" i="34"/>
  <c r="R3388" i="34"/>
  <c r="Q3386" i="34"/>
  <c r="S3386" i="34"/>
  <c r="R3386" i="34"/>
  <c r="Q3622" i="34"/>
  <c r="S3622" i="34"/>
  <c r="R3622" i="34"/>
  <c r="Q3620" i="34"/>
  <c r="S3620" i="34"/>
  <c r="R3620" i="34"/>
  <c r="Q3618" i="34"/>
  <c r="S3618" i="34"/>
  <c r="R3618" i="34"/>
  <c r="Q3616" i="34"/>
  <c r="S3616" i="34"/>
  <c r="R3616" i="34"/>
  <c r="Q3614" i="34"/>
  <c r="S3614" i="34"/>
  <c r="R3614" i="34"/>
  <c r="Q3612" i="34"/>
  <c r="S3612" i="34"/>
  <c r="R3612" i="34"/>
  <c r="Q3610" i="34"/>
  <c r="S3610" i="34"/>
  <c r="R3610" i="34"/>
  <c r="Q3608" i="34"/>
  <c r="S3608" i="34"/>
  <c r="R3608" i="34"/>
  <c r="Q3606" i="34"/>
  <c r="S3606" i="34"/>
  <c r="R3606" i="34"/>
  <c r="Q3604" i="34"/>
  <c r="S3604" i="34"/>
  <c r="R3604" i="34"/>
  <c r="Q3602" i="34"/>
  <c r="S3602" i="34"/>
  <c r="R3602" i="34"/>
  <c r="Q3600" i="34"/>
  <c r="S3600" i="34"/>
  <c r="R3600" i="34"/>
  <c r="Q3598" i="34"/>
  <c r="S3598" i="34"/>
  <c r="R3598" i="34"/>
  <c r="Q3596" i="34"/>
  <c r="S3596" i="34"/>
  <c r="U3596" i="34"/>
  <c r="R3596" i="34"/>
  <c r="T3596" i="34"/>
  <c r="V3596" i="34"/>
  <c r="Q3594" i="34"/>
  <c r="S3594" i="34"/>
  <c r="U3594" i="34"/>
  <c r="R3594" i="34"/>
  <c r="T3594" i="34"/>
  <c r="V3594" i="34"/>
  <c r="Q3592" i="34"/>
  <c r="S3592" i="34"/>
  <c r="U3592" i="34"/>
  <c r="R3592" i="34"/>
  <c r="T3592" i="34"/>
  <c r="V3592" i="34"/>
  <c r="Q3590" i="34"/>
  <c r="S3590" i="34"/>
  <c r="R3590" i="34"/>
  <c r="Q3588" i="34"/>
  <c r="S3588" i="34"/>
  <c r="U3588" i="34"/>
  <c r="R3588" i="34"/>
  <c r="T3588" i="34"/>
  <c r="V3588" i="34"/>
  <c r="Q3586" i="34"/>
  <c r="S3586" i="34"/>
  <c r="U3586" i="34"/>
  <c r="R3586" i="34"/>
  <c r="T3586" i="34"/>
  <c r="V3586" i="34"/>
  <c r="Q3584" i="34"/>
  <c r="S3584" i="34"/>
  <c r="R3584" i="34"/>
  <c r="Q3582" i="34"/>
  <c r="S3582" i="34"/>
  <c r="R3582" i="34"/>
  <c r="Q3580" i="34"/>
  <c r="S3580" i="34"/>
  <c r="R3580" i="34"/>
  <c r="Q3578" i="34"/>
  <c r="S3578" i="34"/>
  <c r="R3578" i="34"/>
  <c r="Q3576" i="34"/>
  <c r="S3576" i="34"/>
  <c r="R3576" i="34"/>
  <c r="Q3574" i="34"/>
  <c r="S3574" i="34"/>
  <c r="U3574" i="34"/>
  <c r="R3574" i="34"/>
  <c r="T3574" i="34"/>
  <c r="V3574" i="34"/>
  <c r="Q3572" i="34"/>
  <c r="S3572" i="34"/>
  <c r="U3572" i="34"/>
  <c r="R3572" i="34"/>
  <c r="T3572" i="34"/>
  <c r="V3572" i="34"/>
  <c r="Q3570" i="34"/>
  <c r="S3570" i="34"/>
  <c r="U3570" i="34"/>
  <c r="R3570" i="34"/>
  <c r="T3570" i="34"/>
  <c r="V3570" i="34"/>
  <c r="Q3568" i="34"/>
  <c r="S3568" i="34"/>
  <c r="U3568" i="34"/>
  <c r="R3568" i="34"/>
  <c r="T3568" i="34"/>
  <c r="V3568" i="34"/>
  <c r="Q3566" i="34"/>
  <c r="S3566" i="34"/>
  <c r="U3566" i="34"/>
  <c r="R3566" i="34"/>
  <c r="T3566" i="34"/>
  <c r="V3566" i="34"/>
  <c r="Q3564" i="34"/>
  <c r="S3564" i="34"/>
  <c r="R3564" i="34"/>
  <c r="Q3562" i="34"/>
  <c r="S3562" i="34"/>
  <c r="R3562" i="34"/>
  <c r="Q3560" i="34"/>
  <c r="S3560" i="34"/>
  <c r="R3560" i="34"/>
  <c r="Q3558" i="34"/>
  <c r="S3558" i="34"/>
  <c r="R3558" i="34"/>
  <c r="Q3556" i="34"/>
  <c r="S3556" i="34"/>
  <c r="R3556" i="34"/>
  <c r="Q3554" i="34"/>
  <c r="S3554" i="34"/>
  <c r="R3554" i="34"/>
  <c r="Q4462" i="34"/>
  <c r="S4462" i="34"/>
  <c r="U4462" i="34"/>
  <c r="R4462" i="34"/>
  <c r="T4462" i="34"/>
  <c r="V4462" i="34"/>
  <c r="Q4459" i="34"/>
  <c r="S4459" i="34"/>
  <c r="U4459" i="34"/>
  <c r="R4459" i="34"/>
  <c r="T4459" i="34"/>
  <c r="V4459" i="34"/>
  <c r="R4450" i="34"/>
  <c r="Q4450" i="34"/>
  <c r="S4450" i="34"/>
  <c r="R4398" i="34"/>
  <c r="Q4398" i="34"/>
  <c r="S4398" i="34"/>
  <c r="R4396" i="34"/>
  <c r="T4396" i="34"/>
  <c r="V4396" i="34"/>
  <c r="Q4396" i="34"/>
  <c r="S4396" i="34"/>
  <c r="U4396" i="34"/>
  <c r="R4375" i="34"/>
  <c r="Q4375" i="34"/>
  <c r="S4375" i="34"/>
  <c r="R4373" i="34"/>
  <c r="Q4373" i="34"/>
  <c r="S4373" i="34"/>
  <c r="Q4369" i="34"/>
  <c r="S4369" i="34"/>
  <c r="R4369" i="34"/>
  <c r="Q4367" i="34"/>
  <c r="S4367" i="34"/>
  <c r="R4367" i="34"/>
  <c r="Q4364" i="34"/>
  <c r="S4364" i="34"/>
  <c r="R4364" i="34"/>
  <c r="Q4355" i="34"/>
  <c r="S4355" i="34"/>
  <c r="R4355" i="34"/>
  <c r="R4359" i="34"/>
  <c r="Q4359" i="34"/>
  <c r="S4359" i="34"/>
  <c r="R4357" i="34"/>
  <c r="Q4357" i="34"/>
  <c r="S4357" i="34"/>
  <c r="Q4353" i="34"/>
  <c r="S4353" i="34"/>
  <c r="R4353" i="34"/>
  <c r="Q4342" i="34"/>
  <c r="S4342" i="34"/>
  <c r="R4342" i="34"/>
  <c r="Q4340" i="34"/>
  <c r="S4340" i="34"/>
  <c r="R4340" i="34"/>
  <c r="Q4338" i="34"/>
  <c r="S4338" i="34"/>
  <c r="R4338" i="34"/>
  <c r="Q4336" i="34"/>
  <c r="S4336" i="34"/>
  <c r="R4336" i="34"/>
  <c r="Q4331" i="34"/>
  <c r="S4331" i="34"/>
  <c r="R4331" i="34"/>
  <c r="Q4329" i="34"/>
  <c r="S4329" i="34"/>
  <c r="R4329" i="34"/>
  <c r="Q4327" i="34"/>
  <c r="S4327" i="34"/>
  <c r="R4327" i="34"/>
  <c r="Q4323" i="34"/>
  <c r="S4323" i="34"/>
  <c r="R4323" i="34"/>
  <c r="Q4321" i="34"/>
  <c r="S4321" i="34"/>
  <c r="R4321" i="34"/>
  <c r="Q4319" i="34"/>
  <c r="S4319" i="34"/>
  <c r="R4319" i="34"/>
  <c r="Q4305" i="34"/>
  <c r="S4305" i="34"/>
  <c r="U4305" i="34"/>
  <c r="R4305" i="34"/>
  <c r="T4305" i="34"/>
  <c r="V4305" i="34"/>
  <c r="Q4303" i="34"/>
  <c r="S4303" i="34"/>
  <c r="R4303" i="34"/>
  <c r="Q4301" i="34"/>
  <c r="S4301" i="34"/>
  <c r="R4301" i="34"/>
  <c r="Q4299" i="34"/>
  <c r="S4299" i="34"/>
  <c r="U4299" i="34"/>
  <c r="R4299" i="34"/>
  <c r="T4299" i="34"/>
  <c r="V4299" i="34"/>
  <c r="R4296" i="34"/>
  <c r="Q4296" i="34"/>
  <c r="S4296" i="34"/>
  <c r="R4294" i="34"/>
  <c r="T4294" i="34"/>
  <c r="V4294" i="34"/>
  <c r="Q4294" i="34"/>
  <c r="S4294" i="34"/>
  <c r="U4294" i="34"/>
  <c r="R4292" i="34"/>
  <c r="Q4292" i="34"/>
  <c r="S4292" i="34"/>
  <c r="R4290" i="34"/>
  <c r="Q4290" i="34"/>
  <c r="S4290" i="34"/>
  <c r="Q4395" i="34"/>
  <c r="S4395" i="34"/>
  <c r="R4395" i="34"/>
  <c r="R4371" i="34"/>
  <c r="Q4371" i="34"/>
  <c r="S4371" i="34"/>
  <c r="R4356" i="34"/>
  <c r="Q4356" i="34"/>
  <c r="S4356" i="34"/>
  <c r="R4347" i="34"/>
  <c r="Q4347" i="34"/>
  <c r="S4347" i="34"/>
  <c r="R4335" i="34"/>
  <c r="Q4335" i="34"/>
  <c r="S4335" i="34"/>
  <c r="R4117" i="34"/>
  <c r="Q4117" i="34"/>
  <c r="S4117" i="34"/>
  <c r="R4107" i="34"/>
  <c r="Q4107" i="34"/>
  <c r="S4107" i="34"/>
  <c r="R4096" i="34"/>
  <c r="Q4096" i="34"/>
  <c r="S4096" i="34"/>
  <c r="R4092" i="34"/>
  <c r="Q4092" i="34"/>
  <c r="S4092" i="34"/>
  <c r="R4047" i="34"/>
  <c r="Q4047" i="34"/>
  <c r="S4047" i="34"/>
  <c r="R4288" i="34"/>
  <c r="Q4288" i="34"/>
  <c r="S4288" i="34"/>
  <c r="R4285" i="34"/>
  <c r="Q4285" i="34"/>
  <c r="S4285" i="34"/>
  <c r="R4283" i="34"/>
  <c r="Q4283" i="34"/>
  <c r="S4283" i="34"/>
  <c r="R4281" i="34"/>
  <c r="Q4281" i="34"/>
  <c r="S4281" i="34"/>
  <c r="R4279" i="34"/>
  <c r="Q4279" i="34"/>
  <c r="S4279" i="34"/>
  <c r="R4277" i="34"/>
  <c r="Q4277" i="34"/>
  <c r="S4277" i="34"/>
  <c r="R4275" i="34"/>
  <c r="Q4275" i="34"/>
  <c r="S4275" i="34"/>
  <c r="R4273" i="34"/>
  <c r="Q4273" i="34"/>
  <c r="S4273" i="34"/>
  <c r="R4271" i="34"/>
  <c r="Q4271" i="34"/>
  <c r="S4271" i="34"/>
  <c r="R4268" i="34"/>
  <c r="Q4268" i="34"/>
  <c r="S4268" i="34"/>
  <c r="R4265" i="34"/>
  <c r="Q4265" i="34"/>
  <c r="S4265" i="34"/>
  <c r="R4263" i="34"/>
  <c r="Q4263" i="34"/>
  <c r="S4263" i="34"/>
  <c r="R4261" i="34"/>
  <c r="Q4261" i="34"/>
  <c r="S4261" i="34"/>
  <c r="R4259" i="34"/>
  <c r="Q4259" i="34"/>
  <c r="S4259" i="34"/>
  <c r="R4257" i="34"/>
  <c r="Q4257" i="34"/>
  <c r="S4257" i="34"/>
  <c r="R4255" i="34"/>
  <c r="Q4255" i="34"/>
  <c r="S4255" i="34"/>
  <c r="R4253" i="34"/>
  <c r="Q4253" i="34"/>
  <c r="S4253" i="34"/>
  <c r="R4251" i="34"/>
  <c r="Q4251" i="34"/>
  <c r="S4251" i="34"/>
  <c r="R4249" i="34"/>
  <c r="Q4249" i="34"/>
  <c r="S4249" i="34"/>
  <c r="R4247" i="34"/>
  <c r="Q4247" i="34"/>
  <c r="S4247" i="34"/>
  <c r="R4245" i="34"/>
  <c r="Q4245" i="34"/>
  <c r="S4245" i="34"/>
  <c r="R4243" i="34"/>
  <c r="Q4243" i="34"/>
  <c r="S4243" i="34"/>
  <c r="R4241" i="34"/>
  <c r="Q4241" i="34"/>
  <c r="S4241" i="34"/>
  <c r="R4239" i="34"/>
  <c r="Q4239" i="34"/>
  <c r="S4239" i="34"/>
  <c r="R4237" i="34"/>
  <c r="Q4237" i="34"/>
  <c r="S4237" i="34"/>
  <c r="R4235" i="34"/>
  <c r="Q4235" i="34"/>
  <c r="S4235" i="34"/>
  <c r="R4233" i="34"/>
  <c r="Q4233" i="34"/>
  <c r="S4233" i="34"/>
  <c r="R4231" i="34"/>
  <c r="Q4231" i="34"/>
  <c r="S4231" i="34"/>
  <c r="R4229" i="34"/>
  <c r="Q4229" i="34"/>
  <c r="S4229" i="34"/>
  <c r="R4227" i="34"/>
  <c r="Q4227" i="34"/>
  <c r="S4227" i="34"/>
  <c r="R4225" i="34"/>
  <c r="Q4225" i="34"/>
  <c r="S4225" i="34"/>
  <c r="R4223" i="34"/>
  <c r="Q4223" i="34"/>
  <c r="S4223" i="34"/>
  <c r="R4221" i="34"/>
  <c r="Q4221" i="34"/>
  <c r="S4221" i="34"/>
  <c r="R4219" i="34"/>
  <c r="Q4219" i="34"/>
  <c r="S4219" i="34"/>
  <c r="R4217" i="34"/>
  <c r="Q4217" i="34"/>
  <c r="S4217" i="34"/>
  <c r="R4215" i="34"/>
  <c r="Q4215" i="34"/>
  <c r="S4215" i="34"/>
  <c r="R4213" i="34"/>
  <c r="Q4213" i="34"/>
  <c r="S4213" i="34"/>
  <c r="R4211" i="34"/>
  <c r="Q4211" i="34"/>
  <c r="S4211" i="34"/>
  <c r="R4209" i="34"/>
  <c r="Q4209" i="34"/>
  <c r="S4209" i="34"/>
  <c r="R4207" i="34"/>
  <c r="Q4207" i="34"/>
  <c r="S4207" i="34"/>
  <c r="R4205" i="34"/>
  <c r="Q4205" i="34"/>
  <c r="S4205" i="34"/>
  <c r="R4203" i="34"/>
  <c r="Q4203" i="34"/>
  <c r="S4203" i="34"/>
  <c r="R4201" i="34"/>
  <c r="Q4201" i="34"/>
  <c r="S4201" i="34"/>
  <c r="R4199" i="34"/>
  <c r="Q4199" i="34"/>
  <c r="S4199" i="34"/>
  <c r="R4197" i="34"/>
  <c r="Q4197" i="34"/>
  <c r="S4197" i="34"/>
  <c r="R4195" i="34"/>
  <c r="Q4195" i="34"/>
  <c r="S4195" i="34"/>
  <c r="R4193" i="34"/>
  <c r="Q4193" i="34"/>
  <c r="S4193" i="34"/>
  <c r="R4191" i="34"/>
  <c r="Q4191" i="34"/>
  <c r="S4191" i="34"/>
  <c r="R4189" i="34"/>
  <c r="Q4189" i="34"/>
  <c r="S4189" i="34"/>
  <c r="R4187" i="34"/>
  <c r="Q4187" i="34"/>
  <c r="S4187" i="34"/>
  <c r="R4185" i="34"/>
  <c r="Q4185" i="34"/>
  <c r="S4185" i="34"/>
  <c r="R4183" i="34"/>
  <c r="Q4183" i="34"/>
  <c r="S4183" i="34"/>
  <c r="R4181" i="34"/>
  <c r="Q4181" i="34"/>
  <c r="S4181" i="34"/>
  <c r="R4179" i="34"/>
  <c r="Q4179" i="34"/>
  <c r="S4179" i="34"/>
  <c r="R4177" i="34"/>
  <c r="Q4177" i="34"/>
  <c r="S4177" i="34"/>
  <c r="R4175" i="34"/>
  <c r="Q4175" i="34"/>
  <c r="S4175" i="34"/>
  <c r="R4173" i="34"/>
  <c r="Q4173" i="34"/>
  <c r="S4173" i="34"/>
  <c r="R4171" i="34"/>
  <c r="Q4171" i="34"/>
  <c r="S4171" i="34"/>
  <c r="R4169" i="34"/>
  <c r="Q4169" i="34"/>
  <c r="S4169" i="34"/>
  <c r="R4167" i="34"/>
  <c r="T4167" i="34"/>
  <c r="V4167" i="34"/>
  <c r="Q4167" i="34"/>
  <c r="S4167" i="34"/>
  <c r="U4167" i="34"/>
  <c r="R4165" i="34"/>
  <c r="T4165" i="34"/>
  <c r="V4165" i="34"/>
  <c r="Q4165" i="34"/>
  <c r="S4165" i="34"/>
  <c r="U4165" i="34"/>
  <c r="R4163" i="34"/>
  <c r="T4163" i="34"/>
  <c r="V4163" i="34"/>
  <c r="Q4163" i="34"/>
  <c r="S4163" i="34"/>
  <c r="U4163" i="34"/>
  <c r="R4161" i="34"/>
  <c r="T4161" i="34"/>
  <c r="V4161" i="34"/>
  <c r="Q4161" i="34"/>
  <c r="S4161" i="34"/>
  <c r="U4161" i="34"/>
  <c r="R4159" i="34"/>
  <c r="T4159" i="34"/>
  <c r="V4159" i="34"/>
  <c r="Q4159" i="34"/>
  <c r="S4159" i="34"/>
  <c r="U4159" i="34"/>
  <c r="R4157" i="34"/>
  <c r="T4157" i="34"/>
  <c r="V4157" i="34"/>
  <c r="Q4157" i="34"/>
  <c r="S4157" i="34"/>
  <c r="U4157" i="34"/>
  <c r="R4155" i="34"/>
  <c r="T4155" i="34"/>
  <c r="V4155" i="34"/>
  <c r="Q4155" i="34"/>
  <c r="S4155" i="34"/>
  <c r="U4155" i="34"/>
  <c r="R4153" i="34"/>
  <c r="T4153" i="34"/>
  <c r="V4153" i="34"/>
  <c r="Q4153" i="34"/>
  <c r="S4153" i="34"/>
  <c r="U4153" i="34"/>
  <c r="R4151" i="34"/>
  <c r="Q4151" i="34"/>
  <c r="S4151" i="34"/>
  <c r="R4149" i="34"/>
  <c r="T4149" i="34"/>
  <c r="V4149" i="34"/>
  <c r="Q4149" i="34"/>
  <c r="S4149" i="34"/>
  <c r="U4149" i="34"/>
  <c r="R4147" i="34"/>
  <c r="T4147" i="34"/>
  <c r="V4147" i="34"/>
  <c r="Q4147" i="34"/>
  <c r="S4147" i="34"/>
  <c r="U4147" i="34"/>
  <c r="R4145" i="34"/>
  <c r="T4145" i="34"/>
  <c r="V4145" i="34"/>
  <c r="Q4145" i="34"/>
  <c r="S4145" i="34"/>
  <c r="U4145" i="34"/>
  <c r="R4143" i="34"/>
  <c r="T4143" i="34"/>
  <c r="V4143" i="34"/>
  <c r="Q4143" i="34"/>
  <c r="S4143" i="34"/>
  <c r="U4143" i="34"/>
  <c r="R4139" i="34"/>
  <c r="T4139" i="34"/>
  <c r="V4139" i="34"/>
  <c r="Q4139" i="34"/>
  <c r="S4139" i="34"/>
  <c r="U4139" i="34"/>
  <c r="R4137" i="34"/>
  <c r="T4137" i="34"/>
  <c r="V4137" i="34"/>
  <c r="Q4137" i="34"/>
  <c r="S4137" i="34"/>
  <c r="U4137" i="34"/>
  <c r="R4135" i="34"/>
  <c r="T4135" i="34"/>
  <c r="V4135" i="34"/>
  <c r="Q4135" i="34"/>
  <c r="S4135" i="34"/>
  <c r="U4135" i="34"/>
  <c r="R4133" i="34"/>
  <c r="T4133" i="34"/>
  <c r="V4133" i="34"/>
  <c r="Q4133" i="34"/>
  <c r="S4133" i="34"/>
  <c r="U4133" i="34"/>
  <c r="R4131" i="34"/>
  <c r="T4131" i="34"/>
  <c r="V4131" i="34"/>
  <c r="Q4131" i="34"/>
  <c r="S4131" i="34"/>
  <c r="U4131" i="34"/>
  <c r="R4129" i="34"/>
  <c r="T4129" i="34"/>
  <c r="V4129" i="34"/>
  <c r="Q4129" i="34"/>
  <c r="S4129" i="34"/>
  <c r="U4129" i="34"/>
  <c r="R4127" i="34"/>
  <c r="T4127" i="34"/>
  <c r="V4127" i="34"/>
  <c r="Q4127" i="34"/>
  <c r="S4127" i="34"/>
  <c r="U4127" i="34"/>
  <c r="R4124" i="34"/>
  <c r="Q4124" i="34"/>
  <c r="S4124" i="34"/>
  <c r="R4122" i="34"/>
  <c r="Q4122" i="34"/>
  <c r="S4122" i="34"/>
  <c r="R4120" i="34"/>
  <c r="Q4120" i="34"/>
  <c r="S4120" i="34"/>
  <c r="R4118" i="34"/>
  <c r="Q4118" i="34"/>
  <c r="S4118" i="34"/>
  <c r="R4115" i="34"/>
  <c r="Q4115" i="34"/>
  <c r="S4115" i="34"/>
  <c r="R4113" i="34"/>
  <c r="Q4113" i="34"/>
  <c r="S4113" i="34"/>
  <c r="R4110" i="34"/>
  <c r="Q4110" i="34"/>
  <c r="S4110" i="34"/>
  <c r="R4108" i="34"/>
  <c r="Q4108" i="34"/>
  <c r="S4108" i="34"/>
  <c r="R4105" i="34"/>
  <c r="Q4105" i="34"/>
  <c r="S4105" i="34"/>
  <c r="R4103" i="34"/>
  <c r="Q4103" i="34"/>
  <c r="S4103" i="34"/>
  <c r="R4101" i="34"/>
  <c r="Q4101" i="34"/>
  <c r="S4101" i="34"/>
  <c r="R4098" i="34"/>
  <c r="Q4098" i="34"/>
  <c r="S4098" i="34"/>
  <c r="R4095" i="34"/>
  <c r="Q4095" i="34"/>
  <c r="S4095" i="34"/>
  <c r="R4093" i="34"/>
  <c r="Q4093" i="34"/>
  <c r="S4093" i="34"/>
  <c r="R4088" i="34"/>
  <c r="Q4088" i="34"/>
  <c r="S4088" i="34"/>
  <c r="R4086" i="34"/>
  <c r="Q4086" i="34"/>
  <c r="S4086" i="34"/>
  <c r="R4084" i="34"/>
  <c r="Q4084" i="34"/>
  <c r="S4084" i="34"/>
  <c r="R4082" i="34"/>
  <c r="Q4082" i="34"/>
  <c r="S4082" i="34"/>
  <c r="R4080" i="34"/>
  <c r="Q4080" i="34"/>
  <c r="S4080" i="34"/>
  <c r="R4075" i="34"/>
  <c r="Q4075" i="34"/>
  <c r="S4075" i="34"/>
  <c r="R4073" i="34"/>
  <c r="Q4073" i="34"/>
  <c r="S4073" i="34"/>
  <c r="R4070" i="34"/>
  <c r="Q4070" i="34"/>
  <c r="S4070" i="34"/>
  <c r="R4068" i="34"/>
  <c r="Q4068" i="34"/>
  <c r="S4068" i="34"/>
  <c r="R4066" i="34"/>
  <c r="Q4066" i="34"/>
  <c r="S4066" i="34"/>
  <c r="R4064" i="34"/>
  <c r="Q4064" i="34"/>
  <c r="S4064" i="34"/>
  <c r="R4062" i="34"/>
  <c r="Q4062" i="34"/>
  <c r="S4062" i="34"/>
  <c r="R4058" i="34"/>
  <c r="Q4058" i="34"/>
  <c r="S4058" i="34"/>
  <c r="R4056" i="34"/>
  <c r="Q4056" i="34"/>
  <c r="S4056" i="34"/>
  <c r="R4054" i="34"/>
  <c r="Q4054" i="34"/>
  <c r="S4054" i="34"/>
  <c r="R4052" i="34"/>
  <c r="Q4052" i="34"/>
  <c r="S4052" i="34"/>
  <c r="R4050" i="34"/>
  <c r="Q4050" i="34"/>
  <c r="S4050" i="34"/>
  <c r="R4044" i="34"/>
  <c r="Q4044" i="34"/>
  <c r="S4044" i="34"/>
  <c r="R4042" i="34"/>
  <c r="Q4042" i="34"/>
  <c r="S4042" i="34"/>
  <c r="R4040" i="34"/>
  <c r="Q4040" i="34"/>
  <c r="S4040" i="34"/>
  <c r="R4038" i="34"/>
  <c r="Q4038" i="34"/>
  <c r="S4038" i="34"/>
  <c r="R4036" i="34"/>
  <c r="Q4036" i="34"/>
  <c r="S4036" i="34"/>
  <c r="R4034" i="34"/>
  <c r="T4034" i="34"/>
  <c r="V4034" i="34"/>
  <c r="Q4034" i="34"/>
  <c r="S4034" i="34"/>
  <c r="U4034" i="34"/>
  <c r="R4032" i="34"/>
  <c r="Q4032" i="34"/>
  <c r="S4032" i="34"/>
  <c r="R4030" i="34"/>
  <c r="Q4030" i="34"/>
  <c r="S4030" i="34"/>
  <c r="R4028" i="34"/>
  <c r="Q4028" i="34"/>
  <c r="S4028" i="34"/>
  <c r="R4026" i="34"/>
  <c r="Q4026" i="34"/>
  <c r="S4026" i="34"/>
  <c r="R4024" i="34"/>
  <c r="Q4024" i="34"/>
  <c r="S4024" i="34"/>
  <c r="R4022" i="34"/>
  <c r="Q4022" i="34"/>
  <c r="S4022" i="34"/>
  <c r="R4020" i="34"/>
  <c r="Q4020" i="34"/>
  <c r="S4020" i="34"/>
  <c r="R4018" i="34"/>
  <c r="Q4018" i="34"/>
  <c r="S4018" i="34"/>
  <c r="R4016" i="34"/>
  <c r="Q4016" i="34"/>
  <c r="S4016" i="34"/>
  <c r="R4014" i="34"/>
  <c r="Q4014" i="34"/>
  <c r="S4014" i="34"/>
  <c r="R4012" i="34"/>
  <c r="Q4012" i="34"/>
  <c r="S4012" i="34"/>
  <c r="R4010" i="34"/>
  <c r="Q4010" i="34"/>
  <c r="S4010" i="34"/>
  <c r="R4008" i="34"/>
  <c r="Q4008" i="34"/>
  <c r="S4008" i="34"/>
  <c r="R4006" i="34"/>
  <c r="Q4006" i="34"/>
  <c r="S4006" i="34"/>
  <c r="R4004" i="34"/>
  <c r="Q4004" i="34"/>
  <c r="S4004" i="34"/>
  <c r="R4002" i="34"/>
  <c r="Q4002" i="34"/>
  <c r="S4002" i="34"/>
  <c r="R4000" i="34"/>
  <c r="Q4000" i="34"/>
  <c r="S4000" i="34"/>
  <c r="R3998" i="34"/>
  <c r="Q3998" i="34"/>
  <c r="S3998" i="34"/>
  <c r="R3996" i="34"/>
  <c r="Q3996" i="34"/>
  <c r="S3996" i="34"/>
  <c r="R3994" i="34"/>
  <c r="Q3994" i="34"/>
  <c r="S3994" i="34"/>
  <c r="R3992" i="34"/>
  <c r="Q3992" i="34"/>
  <c r="S3992" i="34"/>
  <c r="R3990" i="34"/>
  <c r="Q3990" i="34"/>
  <c r="S3990" i="34"/>
  <c r="R3988" i="34"/>
  <c r="Q3988" i="34"/>
  <c r="S3988" i="34"/>
  <c r="R3986" i="34"/>
  <c r="Q3986" i="34"/>
  <c r="S3986" i="34"/>
  <c r="R3984" i="34"/>
  <c r="Q3984" i="34"/>
  <c r="S3984" i="34"/>
  <c r="R3982" i="34"/>
  <c r="Q3982" i="34"/>
  <c r="S3982" i="34"/>
  <c r="R3980" i="34"/>
  <c r="Q3980" i="34"/>
  <c r="S3980" i="34"/>
  <c r="R3978" i="34"/>
  <c r="Q3978" i="34"/>
  <c r="S3978" i="34"/>
  <c r="R3976" i="34"/>
  <c r="Q3976" i="34"/>
  <c r="S3976" i="34"/>
  <c r="R3974" i="34"/>
  <c r="Q3974" i="34"/>
  <c r="S3974" i="34"/>
  <c r="R3972" i="34"/>
  <c r="Q3972" i="34"/>
  <c r="S3972" i="34"/>
  <c r="R3970" i="34"/>
  <c r="Q3970" i="34"/>
  <c r="S3970" i="34"/>
  <c r="R3968" i="34"/>
  <c r="Q3968" i="34"/>
  <c r="S3968" i="34"/>
  <c r="R3966" i="34"/>
  <c r="Q3966" i="34"/>
  <c r="S3966" i="34"/>
  <c r="R3964" i="34"/>
  <c r="Q3964" i="34"/>
  <c r="S3964" i="34"/>
  <c r="R3962" i="34"/>
  <c r="Q3962" i="34"/>
  <c r="S3962" i="34"/>
  <c r="R3960" i="34"/>
  <c r="Q3960" i="34"/>
  <c r="S3960" i="34"/>
  <c r="R3958" i="34"/>
  <c r="Q3958" i="34"/>
  <c r="S3958" i="34"/>
  <c r="R3956" i="34"/>
  <c r="Q3956" i="34"/>
  <c r="S3956" i="34"/>
  <c r="R3954" i="34"/>
  <c r="Q3954" i="34"/>
  <c r="S3954" i="34"/>
  <c r="R3952" i="34"/>
  <c r="Q3952" i="34"/>
  <c r="S3952" i="34"/>
  <c r="Q3950" i="34"/>
  <c r="R3950" i="34"/>
  <c r="S3950" i="34"/>
  <c r="Q3948" i="34"/>
  <c r="S3948" i="34"/>
  <c r="R3948" i="34"/>
  <c r="Q3946" i="34"/>
  <c r="S3946" i="34"/>
  <c r="R3946" i="34"/>
  <c r="Q3944" i="34"/>
  <c r="S3944" i="34"/>
  <c r="R3944" i="34"/>
  <c r="Q3942" i="34"/>
  <c r="S3942" i="34"/>
  <c r="R3942" i="34"/>
  <c r="Q3940" i="34"/>
  <c r="S3940" i="34"/>
  <c r="R3940" i="34"/>
  <c r="Q3938" i="34"/>
  <c r="S3938" i="34"/>
  <c r="R3938" i="34"/>
  <c r="Q3936" i="34"/>
  <c r="S3936" i="34"/>
  <c r="R3936" i="34"/>
  <c r="Q3934" i="34"/>
  <c r="S3934" i="34"/>
  <c r="U3934" i="34"/>
  <c r="T3934" i="34"/>
  <c r="R3934" i="34"/>
  <c r="V3934" i="34"/>
  <c r="Q3932" i="34"/>
  <c r="S3932" i="34"/>
  <c r="U3932" i="34"/>
  <c r="R3932" i="34"/>
  <c r="V3932" i="34"/>
  <c r="T3932" i="34"/>
  <c r="Q3930" i="34"/>
  <c r="S3930" i="34"/>
  <c r="U3930" i="34"/>
  <c r="T3930" i="34"/>
  <c r="R3930" i="34"/>
  <c r="V3930" i="34"/>
  <c r="Q3928" i="34"/>
  <c r="S3928" i="34"/>
  <c r="U3928" i="34"/>
  <c r="R3928" i="34"/>
  <c r="V3928" i="34"/>
  <c r="T3928" i="34"/>
  <c r="Q3926" i="34"/>
  <c r="S3926" i="34"/>
  <c r="U3926" i="34"/>
  <c r="T3926" i="34"/>
  <c r="R3926" i="34"/>
  <c r="V3926" i="34"/>
  <c r="Q3924" i="34"/>
  <c r="S3924" i="34"/>
  <c r="R3924" i="34"/>
  <c r="Q3922" i="34"/>
  <c r="S3922" i="34"/>
  <c r="U3922" i="34"/>
  <c r="T3922" i="34"/>
  <c r="R3922" i="34"/>
  <c r="V3922" i="34"/>
  <c r="Q3920" i="34"/>
  <c r="S3920" i="34"/>
  <c r="R3920" i="34"/>
  <c r="Q3918" i="34"/>
  <c r="S3918" i="34"/>
  <c r="U3918" i="34"/>
  <c r="T3918" i="34"/>
  <c r="R3918" i="34"/>
  <c r="V3918" i="34"/>
  <c r="Q3916" i="34"/>
  <c r="S3916" i="34"/>
  <c r="U3916" i="34"/>
  <c r="R3916" i="34"/>
  <c r="V3916" i="34"/>
  <c r="T3916" i="34"/>
  <c r="Q3914" i="34"/>
  <c r="S3914" i="34"/>
  <c r="U3914" i="34"/>
  <c r="T3914" i="34"/>
  <c r="R3914" i="34"/>
  <c r="V3914" i="34"/>
  <c r="Q3912" i="34"/>
  <c r="S3912" i="34"/>
  <c r="U3912" i="34"/>
  <c r="R3912" i="34"/>
  <c r="V3912" i="34"/>
  <c r="T3912" i="34"/>
  <c r="Q3910" i="34"/>
  <c r="S3910" i="34"/>
  <c r="U3910" i="34"/>
  <c r="T3910" i="34"/>
  <c r="R3910" i="34"/>
  <c r="V3910" i="34"/>
  <c r="Q3908" i="34"/>
  <c r="S3908" i="34"/>
  <c r="U3908" i="34"/>
  <c r="R3908" i="34"/>
  <c r="V3908" i="34"/>
  <c r="T3908" i="34"/>
  <c r="Q3906" i="34"/>
  <c r="S3906" i="34"/>
  <c r="U3906" i="34"/>
  <c r="T3906" i="34"/>
  <c r="R3906" i="34"/>
  <c r="V3906" i="34"/>
  <c r="Q3904" i="34"/>
  <c r="S3904" i="34"/>
  <c r="U3904" i="34"/>
  <c r="R3904" i="34"/>
  <c r="V3904" i="34"/>
  <c r="T3904" i="34"/>
  <c r="Q3901" i="34"/>
  <c r="S3901" i="34"/>
  <c r="R3901" i="34"/>
  <c r="Q3899" i="34"/>
  <c r="S3899" i="34"/>
  <c r="R3899" i="34"/>
  <c r="Q3897" i="34"/>
  <c r="S3897" i="34"/>
  <c r="R3897" i="34"/>
  <c r="Q3895" i="34"/>
  <c r="S3895" i="34"/>
  <c r="R3895" i="34"/>
  <c r="Q3892" i="34"/>
  <c r="S3892" i="34"/>
  <c r="R3892" i="34"/>
  <c r="Q3890" i="34"/>
  <c r="S3890" i="34"/>
  <c r="R3890" i="34"/>
  <c r="Q3894" i="34"/>
  <c r="S3894" i="34"/>
  <c r="R3894" i="34"/>
  <c r="Q3885" i="34"/>
  <c r="S3885" i="34"/>
  <c r="R3885" i="34"/>
  <c r="Q3883" i="34"/>
  <c r="S3883" i="34"/>
  <c r="R3883" i="34"/>
  <c r="Q3881" i="34"/>
  <c r="S3881" i="34"/>
  <c r="R3881" i="34"/>
  <c r="Q3880" i="34"/>
  <c r="S3880" i="34"/>
  <c r="R3880" i="34"/>
  <c r="Q3878" i="34"/>
  <c r="S3878" i="34"/>
  <c r="R3878" i="34"/>
  <c r="Q3874" i="34"/>
  <c r="S3874" i="34"/>
  <c r="R3874" i="34"/>
  <c r="Q3872" i="34"/>
  <c r="S3872" i="34"/>
  <c r="R3872" i="34"/>
  <c r="Q3870" i="34"/>
  <c r="S3870" i="34"/>
  <c r="R3870" i="34"/>
  <c r="Q3886" i="34"/>
  <c r="S3886" i="34"/>
  <c r="R3886" i="34"/>
  <c r="Q3877" i="34"/>
  <c r="S3877" i="34"/>
  <c r="R3877" i="34"/>
  <c r="Q3863" i="34"/>
  <c r="S3863" i="34"/>
  <c r="R3863" i="34"/>
  <c r="Q3861" i="34"/>
  <c r="S3861" i="34"/>
  <c r="R3861" i="34"/>
  <c r="Q3859" i="34"/>
  <c r="S3859" i="34"/>
  <c r="R3859" i="34"/>
  <c r="Q3855" i="34"/>
  <c r="S3855" i="34"/>
  <c r="R3855" i="34"/>
  <c r="Q3853" i="34"/>
  <c r="S3853" i="34"/>
  <c r="R3853" i="34"/>
  <c r="Q3851" i="34"/>
  <c r="S3851" i="34"/>
  <c r="R3851" i="34"/>
  <c r="Q3848" i="34"/>
  <c r="S3848" i="34"/>
  <c r="R3848" i="34"/>
  <c r="Q3846" i="34"/>
  <c r="S3846" i="34"/>
  <c r="R3846" i="34"/>
  <c r="Q3843" i="34"/>
  <c r="S3843" i="34"/>
  <c r="R3843" i="34"/>
  <c r="Q3841" i="34"/>
  <c r="S3841" i="34"/>
  <c r="R3841" i="34"/>
  <c r="Q3838" i="34"/>
  <c r="S3838" i="34"/>
  <c r="R3838" i="34"/>
  <c r="Q3836" i="34"/>
  <c r="S3836" i="34"/>
  <c r="R3836" i="34"/>
  <c r="Q3834" i="34"/>
  <c r="S3834" i="34"/>
  <c r="R3834" i="34"/>
  <c r="Q3832" i="34"/>
  <c r="S3832" i="34"/>
  <c r="R3832" i="34"/>
  <c r="Q3830" i="34"/>
  <c r="S3830" i="34"/>
  <c r="U3830" i="34"/>
  <c r="R3830" i="34"/>
  <c r="V3830" i="34"/>
  <c r="T3830" i="34"/>
  <c r="Q3828" i="34"/>
  <c r="S3828" i="34"/>
  <c r="U3828" i="34"/>
  <c r="T3828" i="34"/>
  <c r="R3828" i="34"/>
  <c r="V3828" i="34"/>
  <c r="Q3826" i="34"/>
  <c r="S3826" i="34"/>
  <c r="U3826" i="34"/>
  <c r="R3826" i="34"/>
  <c r="V3826" i="34"/>
  <c r="T3826" i="34"/>
  <c r="Q3824" i="34"/>
  <c r="S3824" i="34"/>
  <c r="U3824" i="34"/>
  <c r="T3824" i="34"/>
  <c r="R3824" i="34"/>
  <c r="V3824" i="34"/>
  <c r="Q3822" i="34"/>
  <c r="S3822" i="34"/>
  <c r="U3822" i="34"/>
  <c r="R3822" i="34"/>
  <c r="V3822" i="34"/>
  <c r="T3822" i="34"/>
  <c r="Q3820" i="34"/>
  <c r="S3820" i="34"/>
  <c r="U3820" i="34"/>
  <c r="T3820" i="34"/>
  <c r="R3820" i="34"/>
  <c r="V3820" i="34"/>
  <c r="Q3818" i="34"/>
  <c r="S3818" i="34"/>
  <c r="R3818" i="34"/>
  <c r="R3816" i="34"/>
  <c r="Q3816" i="34"/>
  <c r="S3816" i="34"/>
  <c r="R3814" i="34"/>
  <c r="Q3814" i="34"/>
  <c r="S3814" i="34"/>
  <c r="R3812" i="34"/>
  <c r="Q3812" i="34"/>
  <c r="S3812" i="34"/>
  <c r="R3810" i="34"/>
  <c r="Q3810" i="34"/>
  <c r="S3810" i="34"/>
  <c r="R3808" i="34"/>
  <c r="Q3808" i="34"/>
  <c r="S3808" i="34"/>
  <c r="R3806" i="34"/>
  <c r="Q3806" i="34"/>
  <c r="S3806" i="34"/>
  <c r="R3804" i="34"/>
  <c r="Q3804" i="34"/>
  <c r="S3804" i="34"/>
  <c r="R3802" i="34"/>
  <c r="Q3802" i="34"/>
  <c r="S3802" i="34"/>
  <c r="R3800" i="34"/>
  <c r="Q3800" i="34"/>
  <c r="S3800" i="34"/>
  <c r="R3796" i="34"/>
  <c r="Q3796" i="34"/>
  <c r="S3796" i="34"/>
  <c r="R3798" i="34"/>
  <c r="Q3798" i="34"/>
  <c r="S3798" i="34"/>
  <c r="R3794" i="34"/>
  <c r="Q3794" i="34"/>
  <c r="S3794" i="34"/>
  <c r="R3792" i="34"/>
  <c r="Q3792" i="34"/>
  <c r="S3792" i="34"/>
  <c r="R3790" i="34"/>
  <c r="Q3790" i="34"/>
  <c r="S3790" i="34"/>
  <c r="R3786" i="34"/>
  <c r="Q3786" i="34"/>
  <c r="S3786" i="34"/>
  <c r="R3785" i="34"/>
  <c r="T3785" i="34"/>
  <c r="V3785" i="34"/>
  <c r="Q3785" i="34"/>
  <c r="S3785" i="34"/>
  <c r="U3785" i="34"/>
  <c r="R3783" i="34"/>
  <c r="Q3783" i="34"/>
  <c r="S3783" i="34"/>
  <c r="R3781" i="34"/>
  <c r="Q3781" i="34"/>
  <c r="S3781" i="34"/>
  <c r="R3779" i="34"/>
  <c r="Q3779" i="34"/>
  <c r="S3779" i="34"/>
  <c r="R3776" i="34"/>
  <c r="Q3776" i="34"/>
  <c r="S3776" i="34"/>
  <c r="R3788" i="34"/>
  <c r="Q3788" i="34"/>
  <c r="S3788" i="34"/>
  <c r="R3772" i="34"/>
  <c r="Q3772" i="34"/>
  <c r="S3772" i="34"/>
  <c r="R3770" i="34"/>
  <c r="Q3770" i="34"/>
  <c r="S3770" i="34"/>
  <c r="R3766" i="34"/>
  <c r="Q3766" i="34"/>
  <c r="S3766" i="34"/>
  <c r="R3764" i="34"/>
  <c r="Q3764" i="34"/>
  <c r="S3764" i="34"/>
  <c r="R3762" i="34"/>
  <c r="Q3762" i="34"/>
  <c r="S3762" i="34"/>
  <c r="R3760" i="34"/>
  <c r="Q3760" i="34"/>
  <c r="S3760" i="34"/>
  <c r="R3778" i="34"/>
  <c r="Q3778" i="34"/>
  <c r="S3778" i="34"/>
  <c r="R3755" i="34"/>
  <c r="Q3755" i="34"/>
  <c r="S3755" i="34"/>
  <c r="R3753" i="34"/>
  <c r="Q3753" i="34"/>
  <c r="S3753" i="34"/>
  <c r="R3751" i="34"/>
  <c r="Q3751" i="34"/>
  <c r="S3751" i="34"/>
  <c r="R3749" i="34"/>
  <c r="Q3749" i="34"/>
  <c r="S3749" i="34"/>
  <c r="R3747" i="34"/>
  <c r="Q3747" i="34"/>
  <c r="S3747" i="34"/>
  <c r="R3745" i="34"/>
  <c r="Q3745" i="34"/>
  <c r="S3745" i="34"/>
  <c r="R3743" i="34"/>
  <c r="Q3743" i="34"/>
  <c r="S3743" i="34"/>
  <c r="R3741" i="34"/>
  <c r="Q3741" i="34"/>
  <c r="S3741" i="34"/>
  <c r="R3739" i="34"/>
  <c r="Q3739" i="34"/>
  <c r="S3739" i="34"/>
  <c r="R3737" i="34"/>
  <c r="Q3737" i="34"/>
  <c r="S3737" i="34"/>
  <c r="R3735" i="34"/>
  <c r="Q3735" i="34"/>
  <c r="S3735" i="34"/>
  <c r="R3733" i="34"/>
  <c r="Q3733" i="34"/>
  <c r="S3733" i="34"/>
  <c r="R3731" i="34"/>
  <c r="Q3731" i="34"/>
  <c r="S3731" i="34"/>
  <c r="R3729" i="34"/>
  <c r="Q3729" i="34"/>
  <c r="S3729" i="34"/>
  <c r="R3727" i="34"/>
  <c r="Q3727" i="34"/>
  <c r="S3727" i="34"/>
  <c r="R3725" i="34"/>
  <c r="Q3725" i="34"/>
  <c r="S3725" i="34"/>
  <c r="R3723" i="34"/>
  <c r="Q3723" i="34"/>
  <c r="S3723" i="34"/>
  <c r="R3721" i="34"/>
  <c r="Q3721" i="34"/>
  <c r="S3721" i="34"/>
  <c r="R3719" i="34"/>
  <c r="Q3719" i="34"/>
  <c r="S3719" i="34"/>
  <c r="R3717" i="34"/>
  <c r="Q3717" i="34"/>
  <c r="S3717" i="34"/>
  <c r="R3715" i="34"/>
  <c r="Q3715" i="34"/>
  <c r="S3715" i="34"/>
  <c r="R3713" i="34"/>
  <c r="Q3713" i="34"/>
  <c r="S3713" i="34"/>
  <c r="R3711" i="34"/>
  <c r="Q3711" i="34"/>
  <c r="S3711" i="34"/>
  <c r="R3709" i="34"/>
  <c r="Q3709" i="34"/>
  <c r="S3709" i="34"/>
  <c r="R3707" i="34"/>
  <c r="Q3707" i="34"/>
  <c r="S3707" i="34"/>
  <c r="R3705" i="34"/>
  <c r="Q3705" i="34"/>
  <c r="S3705" i="34"/>
  <c r="R3703" i="34"/>
  <c r="Q3703" i="34"/>
  <c r="S3703" i="34"/>
  <c r="R3701" i="34"/>
  <c r="Q3701" i="34"/>
  <c r="S3701" i="34"/>
  <c r="R3699" i="34"/>
  <c r="Q3699" i="34"/>
  <c r="S3699" i="34"/>
  <c r="R3697" i="34"/>
  <c r="Q3697" i="34"/>
  <c r="S3697" i="34"/>
  <c r="R3695" i="34"/>
  <c r="Q3695" i="34"/>
  <c r="S3695" i="34"/>
  <c r="R3691" i="34"/>
  <c r="Q3691" i="34"/>
  <c r="S3691" i="34"/>
  <c r="R3689" i="34"/>
  <c r="Q3689" i="34"/>
  <c r="S3689" i="34"/>
  <c r="R3687" i="34"/>
  <c r="Q3687" i="34"/>
  <c r="S3687" i="34"/>
  <c r="R3685" i="34"/>
  <c r="Q3685" i="34"/>
  <c r="S3685" i="34"/>
  <c r="R3683" i="34"/>
  <c r="Q3683" i="34"/>
  <c r="S3683" i="34"/>
  <c r="R3680" i="34"/>
  <c r="T3680" i="34"/>
  <c r="V3680" i="34"/>
  <c r="Q3680" i="34"/>
  <c r="S3680" i="34"/>
  <c r="U3680" i="34"/>
  <c r="R3678" i="34"/>
  <c r="Q3678" i="34"/>
  <c r="S3678" i="34"/>
  <c r="R3676" i="34"/>
  <c r="Q3676" i="34"/>
  <c r="S3676" i="34"/>
  <c r="R3674" i="34"/>
  <c r="Q3674" i="34"/>
  <c r="S3674" i="34"/>
  <c r="R3672" i="34"/>
  <c r="Q3672" i="34"/>
  <c r="S3672" i="34"/>
  <c r="R3670" i="34"/>
  <c r="Q3670" i="34"/>
  <c r="S3670" i="34"/>
  <c r="R3668" i="34"/>
  <c r="Q3668" i="34"/>
  <c r="S3668" i="34"/>
  <c r="R3666" i="34"/>
  <c r="Q3666" i="34"/>
  <c r="S3666" i="34"/>
  <c r="R3664" i="34"/>
  <c r="T3664" i="34"/>
  <c r="V3664" i="34"/>
  <c r="Q3664" i="34"/>
  <c r="S3664" i="34"/>
  <c r="U3664" i="34"/>
  <c r="R3662" i="34"/>
  <c r="Q3662" i="34"/>
  <c r="S3662" i="34"/>
  <c r="R3660" i="34"/>
  <c r="Q3660" i="34"/>
  <c r="S3660" i="34"/>
  <c r="R3658" i="34"/>
  <c r="Q3658" i="34"/>
  <c r="S3658" i="34"/>
  <c r="R3656" i="34"/>
  <c r="Q3656" i="34"/>
  <c r="S3656" i="34"/>
  <c r="R3654" i="34"/>
  <c r="Q3654" i="34"/>
  <c r="S3654" i="34"/>
  <c r="R3652" i="34"/>
  <c r="Q3652" i="34"/>
  <c r="S3652" i="34"/>
  <c r="R3650" i="34"/>
  <c r="Q3650" i="34"/>
  <c r="S3650" i="34"/>
  <c r="R3648" i="34"/>
  <c r="T3648" i="34"/>
  <c r="V3648" i="34"/>
  <c r="Q3648" i="34"/>
  <c r="S3648" i="34"/>
  <c r="U3648" i="34"/>
  <c r="R3646" i="34"/>
  <c r="Q3646" i="34"/>
  <c r="S3646" i="34"/>
  <c r="R3682" i="34"/>
  <c r="Q3682" i="34"/>
  <c r="S3682" i="34"/>
  <c r="R3643" i="34"/>
  <c r="Q3643" i="34"/>
  <c r="S3643" i="34"/>
  <c r="R3641" i="34"/>
  <c r="Q3641" i="34"/>
  <c r="S3641" i="34"/>
  <c r="R3639" i="34"/>
  <c r="Q3639" i="34"/>
  <c r="S3639" i="34"/>
  <c r="R3637" i="34"/>
  <c r="Q3637" i="34"/>
  <c r="S3637" i="34"/>
  <c r="R3635" i="34"/>
  <c r="Q3635" i="34"/>
  <c r="S3635" i="34"/>
  <c r="R3633" i="34"/>
  <c r="Q3633" i="34"/>
  <c r="S3633" i="34"/>
  <c r="R3631" i="34"/>
  <c r="Q3631" i="34"/>
  <c r="S3631" i="34"/>
  <c r="R3629" i="34"/>
  <c r="Q3629" i="34"/>
  <c r="S3629" i="34"/>
  <c r="R3627" i="34"/>
  <c r="Q3627" i="34"/>
  <c r="S3627" i="34"/>
  <c r="R3625" i="34"/>
  <c r="Q3625" i="34"/>
  <c r="S3625" i="34"/>
  <c r="R3623" i="34"/>
  <c r="Q3623" i="34"/>
  <c r="S3623" i="34"/>
  <c r="R3621" i="34"/>
  <c r="Q3621" i="34"/>
  <c r="S3621" i="34"/>
  <c r="R3619" i="34"/>
  <c r="Q3619" i="34"/>
  <c r="S3619" i="34"/>
  <c r="R3617" i="34"/>
  <c r="Q3617" i="34"/>
  <c r="S3617" i="34"/>
  <c r="R3615" i="34"/>
  <c r="Q3615" i="34"/>
  <c r="S3615" i="34"/>
  <c r="R3613" i="34"/>
  <c r="Q3613" i="34"/>
  <c r="S3613" i="34"/>
  <c r="R3611" i="34"/>
  <c r="Q3611" i="34"/>
  <c r="S3611" i="34"/>
  <c r="R3609" i="34"/>
  <c r="Q3609" i="34"/>
  <c r="S3609" i="34"/>
  <c r="R3607" i="34"/>
  <c r="Q3607" i="34"/>
  <c r="S3607" i="34"/>
  <c r="R3605" i="34"/>
  <c r="Q3605" i="34"/>
  <c r="S3605" i="34"/>
  <c r="R3603" i="34"/>
  <c r="Q3603" i="34"/>
  <c r="S3603" i="34"/>
  <c r="R3601" i="34"/>
  <c r="Q3601" i="34"/>
  <c r="S3601" i="34"/>
  <c r="R3599" i="34"/>
  <c r="Q3599" i="34"/>
  <c r="S3599" i="34"/>
  <c r="R3597" i="34"/>
  <c r="Q3597" i="34"/>
  <c r="S3597" i="34"/>
  <c r="R3595" i="34"/>
  <c r="T3595" i="34"/>
  <c r="V3595" i="34"/>
  <c r="Q3595" i="34"/>
  <c r="S3595" i="34"/>
  <c r="U3595" i="34"/>
  <c r="R3593" i="34"/>
  <c r="T3593" i="34"/>
  <c r="V3593" i="34"/>
  <c r="Q3593" i="34"/>
  <c r="S3593" i="34"/>
  <c r="U3593" i="34"/>
  <c r="R3591" i="34"/>
  <c r="T3591" i="34"/>
  <c r="V3591" i="34"/>
  <c r="Q3591" i="34"/>
  <c r="S3591" i="34"/>
  <c r="U3591" i="34"/>
  <c r="R3589" i="34"/>
  <c r="Q3589" i="34"/>
  <c r="S3589" i="34"/>
  <c r="R3587" i="34"/>
  <c r="T3587" i="34"/>
  <c r="V3587" i="34"/>
  <c r="Q3587" i="34"/>
  <c r="S3587" i="34"/>
  <c r="U3587" i="34"/>
  <c r="R3585" i="34"/>
  <c r="Q3585" i="34"/>
  <c r="S3585" i="34"/>
  <c r="R3583" i="34"/>
  <c r="Q3583" i="34"/>
  <c r="S3583" i="34"/>
  <c r="R3581" i="34"/>
  <c r="Q3581" i="34"/>
  <c r="S3581" i="34"/>
  <c r="R3579" i="34"/>
  <c r="Q3579" i="34"/>
  <c r="S3579" i="34"/>
  <c r="R3577" i="34"/>
  <c r="Q3577" i="34"/>
  <c r="S3577" i="34"/>
  <c r="R3575" i="34"/>
  <c r="Q3575" i="34"/>
  <c r="S3575" i="34"/>
  <c r="R3573" i="34"/>
  <c r="T3573" i="34"/>
  <c r="V3573" i="34"/>
  <c r="Q3573" i="34"/>
  <c r="S3573" i="34"/>
  <c r="U3573" i="34"/>
  <c r="R3571" i="34"/>
  <c r="T3571" i="34"/>
  <c r="V3571" i="34"/>
  <c r="Q3571" i="34"/>
  <c r="S3571" i="34"/>
  <c r="U3571" i="34"/>
  <c r="R3569" i="34"/>
  <c r="T3569" i="34"/>
  <c r="V3569" i="34"/>
  <c r="Q3569" i="34"/>
  <c r="S3569" i="34"/>
  <c r="U3569" i="34"/>
  <c r="R3567" i="34"/>
  <c r="T3567" i="34"/>
  <c r="V3567" i="34"/>
  <c r="Q3567" i="34"/>
  <c r="S3567" i="34"/>
  <c r="U3567" i="34"/>
  <c r="R3565" i="34"/>
  <c r="T3565" i="34"/>
  <c r="V3565" i="34"/>
  <c r="Q3565" i="34"/>
  <c r="S3565" i="34"/>
  <c r="U3565" i="34"/>
  <c r="R3563" i="34"/>
  <c r="Q3563" i="34"/>
  <c r="S3563" i="34"/>
  <c r="R3561" i="34"/>
  <c r="Q3561" i="34"/>
  <c r="S3561" i="34"/>
  <c r="R3559" i="34"/>
  <c r="Q3559" i="34"/>
  <c r="S3559" i="34"/>
  <c r="R3557" i="34"/>
  <c r="Q3557" i="34"/>
  <c r="S3557" i="34"/>
  <c r="R3555" i="34"/>
  <c r="Q3555" i="34"/>
  <c r="S3555" i="34"/>
  <c r="R3553" i="34"/>
  <c r="T3553" i="34"/>
  <c r="V3553" i="34"/>
  <c r="Q3553" i="34"/>
  <c r="S3553" i="34"/>
  <c r="U3553" i="34"/>
  <c r="R3551" i="34"/>
  <c r="T3551" i="34"/>
  <c r="V3551" i="34"/>
  <c r="Q3551" i="34"/>
  <c r="S3551" i="34"/>
  <c r="U3551" i="34"/>
  <c r="R3549" i="34"/>
  <c r="Q3549" i="34"/>
  <c r="S3549" i="34"/>
  <c r="R3547" i="34"/>
  <c r="Q3547" i="34"/>
  <c r="S3547" i="34"/>
  <c r="R3545" i="34"/>
  <c r="Q3545" i="34"/>
  <c r="S3545" i="34"/>
  <c r="R3543" i="34"/>
  <c r="Q3543" i="34"/>
  <c r="S3543" i="34"/>
  <c r="R3541" i="34"/>
  <c r="Q3541" i="34"/>
  <c r="S3541" i="34"/>
  <c r="R3539" i="34"/>
  <c r="Q3539" i="34"/>
  <c r="S3539" i="34"/>
  <c r="R3537" i="34"/>
  <c r="Q3537" i="34"/>
  <c r="S3537" i="34"/>
  <c r="R3535" i="34"/>
  <c r="T3535" i="34"/>
  <c r="V3535" i="34"/>
  <c r="Q3535" i="34"/>
  <c r="S3535" i="34"/>
  <c r="U3535" i="34"/>
  <c r="R3533" i="34"/>
  <c r="T3533" i="34"/>
  <c r="V3533" i="34"/>
  <c r="Q3533" i="34"/>
  <c r="S3533" i="34"/>
  <c r="U3533" i="34"/>
  <c r="R3531" i="34"/>
  <c r="T3531" i="34"/>
  <c r="V3531" i="34"/>
  <c r="Q3531" i="34"/>
  <c r="S3531" i="34"/>
  <c r="U3531" i="34"/>
  <c r="R3529" i="34"/>
  <c r="Q3529" i="34"/>
  <c r="S3529" i="34"/>
  <c r="R3527" i="34"/>
  <c r="Q3527" i="34"/>
  <c r="S3527" i="34"/>
  <c r="R3525" i="34"/>
  <c r="Q3525" i="34"/>
  <c r="S3525" i="34"/>
  <c r="R3523" i="34"/>
  <c r="Q3523" i="34"/>
  <c r="S3523" i="34"/>
  <c r="R3521" i="34"/>
  <c r="Q3521" i="34"/>
  <c r="S3521" i="34"/>
  <c r="R3519" i="34"/>
  <c r="Q3519" i="34"/>
  <c r="S3519" i="34"/>
  <c r="R3517" i="34"/>
  <c r="T3517" i="34"/>
  <c r="V3517" i="34"/>
  <c r="Q3517" i="34"/>
  <c r="S3517" i="34"/>
  <c r="U3517" i="34"/>
  <c r="R3515" i="34"/>
  <c r="Q3515" i="34"/>
  <c r="S3515" i="34"/>
  <c r="R3513" i="34"/>
  <c r="Q3513" i="34"/>
  <c r="S3513" i="34"/>
  <c r="R3511" i="34"/>
  <c r="Q3511" i="34"/>
  <c r="S3511" i="34"/>
  <c r="R3509" i="34"/>
  <c r="Q3509" i="34"/>
  <c r="S3509" i="34"/>
  <c r="R3507" i="34"/>
  <c r="Q3507" i="34"/>
  <c r="S3507" i="34"/>
  <c r="R3505" i="34"/>
  <c r="Q3505" i="34"/>
  <c r="S3505" i="34"/>
  <c r="R3503" i="34"/>
  <c r="Q3503" i="34"/>
  <c r="S3503" i="34"/>
  <c r="R3501" i="34"/>
  <c r="Q3501" i="34"/>
  <c r="S3501" i="34"/>
  <c r="R3499" i="34"/>
  <c r="Q3499" i="34"/>
  <c r="S3499" i="34"/>
  <c r="R3497" i="34"/>
  <c r="Q3497" i="34"/>
  <c r="S3497" i="34"/>
  <c r="R3495" i="34"/>
  <c r="Q3495" i="34"/>
  <c r="S3495" i="34"/>
  <c r="R3493" i="34"/>
  <c r="Q3493" i="34"/>
  <c r="S3493" i="34"/>
  <c r="R3491" i="34"/>
  <c r="Q3491" i="34"/>
  <c r="S3491" i="34"/>
  <c r="R3489" i="34"/>
  <c r="Q3489" i="34"/>
  <c r="S3489" i="34"/>
  <c r="R3487" i="34"/>
  <c r="Q3487" i="34"/>
  <c r="S3487" i="34"/>
  <c r="R3485" i="34"/>
  <c r="Q3485" i="34"/>
  <c r="S3485" i="34"/>
  <c r="R3483" i="34"/>
  <c r="Q3483" i="34"/>
  <c r="S3483" i="34"/>
  <c r="R3481" i="34"/>
  <c r="Q3481" i="34"/>
  <c r="S3481" i="34"/>
  <c r="R3479" i="34"/>
  <c r="Q3479" i="34"/>
  <c r="S3479" i="34"/>
  <c r="R3477" i="34"/>
  <c r="Q3477" i="34"/>
  <c r="S3477" i="34"/>
  <c r="R3475" i="34"/>
  <c r="Q3475" i="34"/>
  <c r="S3475" i="34"/>
  <c r="R3473" i="34"/>
  <c r="Q3473" i="34"/>
  <c r="S3473" i="34"/>
  <c r="R3471" i="34"/>
  <c r="Q3471" i="34"/>
  <c r="S3471" i="34"/>
  <c r="R3469" i="34"/>
  <c r="Q3469" i="34"/>
  <c r="S3469" i="34"/>
  <c r="R3467" i="34"/>
  <c r="Q3467" i="34"/>
  <c r="S3467" i="34"/>
  <c r="R3465" i="34"/>
  <c r="Q3465" i="34"/>
  <c r="S3465" i="34"/>
  <c r="R3463" i="34"/>
  <c r="Q3463" i="34"/>
  <c r="S3463" i="34"/>
  <c r="R3461" i="34"/>
  <c r="T3461" i="34"/>
  <c r="V3461" i="34"/>
  <c r="Q3461" i="34"/>
  <c r="S3461" i="34"/>
  <c r="U3461" i="34"/>
  <c r="R3459" i="34"/>
  <c r="T3459" i="34"/>
  <c r="V3459" i="34"/>
  <c r="Q3459" i="34"/>
  <c r="S3459" i="34"/>
  <c r="U3459" i="34"/>
  <c r="R3457" i="34"/>
  <c r="T3457" i="34"/>
  <c r="V3457" i="34"/>
  <c r="Q3457" i="34"/>
  <c r="S3457" i="34"/>
  <c r="U3457" i="34"/>
  <c r="R3455" i="34"/>
  <c r="T3455" i="34"/>
  <c r="V3455" i="34"/>
  <c r="Q3455" i="34"/>
  <c r="S3455" i="34"/>
  <c r="U3455" i="34"/>
  <c r="R3453" i="34"/>
  <c r="T3453" i="34"/>
  <c r="V3453" i="34"/>
  <c r="Q3453" i="34"/>
  <c r="S3453" i="34"/>
  <c r="U3453" i="34"/>
  <c r="R3451" i="34"/>
  <c r="T3451" i="34"/>
  <c r="V3451" i="34"/>
  <c r="Q3451" i="34"/>
  <c r="S3451" i="34"/>
  <c r="U3451" i="34"/>
  <c r="R3449" i="34"/>
  <c r="T3449" i="34"/>
  <c r="V3449" i="34"/>
  <c r="Q3449" i="34"/>
  <c r="S3449" i="34"/>
  <c r="U3449" i="34"/>
  <c r="R3447" i="34"/>
  <c r="Q3447" i="34"/>
  <c r="S3447" i="34"/>
  <c r="R3445" i="34"/>
  <c r="Q3445" i="34"/>
  <c r="S3445" i="34"/>
  <c r="R3443" i="34"/>
  <c r="Q3443" i="34"/>
  <c r="S3443" i="34"/>
  <c r="R3441" i="34"/>
  <c r="Q3441" i="34"/>
  <c r="S3441" i="34"/>
  <c r="R3439" i="34"/>
  <c r="Q3439" i="34"/>
  <c r="S3439" i="34"/>
  <c r="R3437" i="34"/>
  <c r="Q3437" i="34"/>
  <c r="S3437" i="34"/>
  <c r="R3435" i="34"/>
  <c r="Q3435" i="34"/>
  <c r="S3435" i="34"/>
  <c r="R3433" i="34"/>
  <c r="Q3433" i="34"/>
  <c r="S3433" i="34"/>
  <c r="R3431" i="34"/>
  <c r="Q3431" i="34"/>
  <c r="S3431" i="34"/>
  <c r="R3429" i="34"/>
  <c r="T3429" i="34"/>
  <c r="V3429" i="34"/>
  <c r="Q3429" i="34"/>
  <c r="S3429" i="34"/>
  <c r="U3429" i="34"/>
  <c r="R3427" i="34"/>
  <c r="Q3427" i="34"/>
  <c r="S3427" i="34"/>
  <c r="R3425" i="34"/>
  <c r="Q3425" i="34"/>
  <c r="S3425" i="34"/>
  <c r="R3423" i="34"/>
  <c r="T3423" i="34"/>
  <c r="V3423" i="34"/>
  <c r="Q3423" i="34"/>
  <c r="S3423" i="34"/>
  <c r="U3423" i="34"/>
  <c r="R3421" i="34"/>
  <c r="Q3421" i="34"/>
  <c r="S3421" i="34"/>
  <c r="R3419" i="34"/>
  <c r="Q3419" i="34"/>
  <c r="S3419" i="34"/>
  <c r="R3417" i="34"/>
  <c r="Q3417" i="34"/>
  <c r="S3417" i="34"/>
  <c r="R3415" i="34"/>
  <c r="Q3415" i="34"/>
  <c r="S3415" i="34"/>
  <c r="R3413" i="34"/>
  <c r="Q3413" i="34"/>
  <c r="S3413" i="34"/>
  <c r="R3411" i="34"/>
  <c r="Q3411" i="34"/>
  <c r="S3411" i="34"/>
  <c r="R3409" i="34"/>
  <c r="Q3409" i="34"/>
  <c r="S3409" i="34"/>
  <c r="R3407" i="34"/>
  <c r="Q3407" i="34"/>
  <c r="S3407" i="34"/>
  <c r="R3403" i="34"/>
  <c r="Q3403" i="34"/>
  <c r="S3403" i="34"/>
  <c r="R3401" i="34"/>
  <c r="Q3401" i="34"/>
  <c r="S3401" i="34"/>
  <c r="R3399" i="34"/>
  <c r="Q3399" i="34"/>
  <c r="S3399" i="34"/>
  <c r="R3397" i="34"/>
  <c r="Q3397" i="34"/>
  <c r="S3397" i="34"/>
  <c r="R3395" i="34"/>
  <c r="Q3395" i="34"/>
  <c r="S3395" i="34"/>
  <c r="R3393" i="34"/>
  <c r="Q3393" i="34"/>
  <c r="S3393" i="34"/>
  <c r="R3391" i="34"/>
  <c r="Q3391" i="34"/>
  <c r="S3391" i="34"/>
  <c r="R3389" i="34"/>
  <c r="Q3389" i="34"/>
  <c r="S3389" i="34"/>
  <c r="R3387" i="34"/>
  <c r="Q3387" i="34"/>
  <c r="S3387" i="34"/>
  <c r="R3385" i="34"/>
  <c r="Q3385" i="34"/>
  <c r="S3385" i="34"/>
  <c r="Q3384" i="34"/>
  <c r="S3384" i="34"/>
  <c r="R3384" i="34"/>
  <c r="Q3382" i="34"/>
  <c r="S3382" i="34"/>
  <c r="R3382" i="34"/>
  <c r="Q3380" i="34"/>
  <c r="S3380" i="34"/>
  <c r="R3380" i="34"/>
  <c r="Q3378" i="34"/>
  <c r="S3378" i="34"/>
  <c r="R3378" i="34"/>
  <c r="Q3376" i="34"/>
  <c r="S3376" i="34"/>
  <c r="R3376" i="34"/>
  <c r="Q3374" i="34"/>
  <c r="S3374" i="34"/>
  <c r="R3374" i="34"/>
  <c r="Q3372" i="34"/>
  <c r="S3372" i="34"/>
  <c r="R3372" i="34"/>
  <c r="Q3370" i="34"/>
  <c r="S3370" i="34"/>
  <c r="R3370" i="34"/>
  <c r="Q3368" i="34"/>
  <c r="S3368" i="34"/>
  <c r="R3368" i="34"/>
  <c r="Q3366" i="34"/>
  <c r="S3366" i="34"/>
  <c r="R3366" i="34"/>
  <c r="Q3364" i="34"/>
  <c r="S3364" i="34"/>
  <c r="R3364" i="34"/>
  <c r="Q3362" i="34"/>
  <c r="S3362" i="34"/>
  <c r="R3362" i="34"/>
  <c r="Q3360" i="34"/>
  <c r="S3360" i="34"/>
  <c r="R3360" i="34"/>
  <c r="Q3358" i="34"/>
  <c r="S3358" i="34"/>
  <c r="R3358" i="34"/>
  <c r="Q3356" i="34"/>
  <c r="S3356" i="34"/>
  <c r="R3356" i="34"/>
  <c r="Q3354" i="34"/>
  <c r="S3354" i="34"/>
  <c r="R3354" i="34"/>
  <c r="Q3352" i="34"/>
  <c r="S3352" i="34"/>
  <c r="U3352" i="34"/>
  <c r="R3352" i="34"/>
  <c r="T3352" i="34"/>
  <c r="V3352" i="34"/>
  <c r="Q3350" i="34"/>
  <c r="S3350" i="34"/>
  <c r="U3350" i="34"/>
  <c r="R3350" i="34"/>
  <c r="T3350" i="34"/>
  <c r="V3350" i="34"/>
  <c r="Q3348" i="34"/>
  <c r="S3348" i="34"/>
  <c r="U3348" i="34"/>
  <c r="R3348" i="34"/>
  <c r="T3348" i="34"/>
  <c r="V3348" i="34"/>
  <c r="Q3346" i="34"/>
  <c r="S3346" i="34"/>
  <c r="U3346" i="34"/>
  <c r="R3346" i="34"/>
  <c r="T3346" i="34"/>
  <c r="V3346" i="34"/>
  <c r="Q3344" i="34"/>
  <c r="S3344" i="34"/>
  <c r="U3344" i="34"/>
  <c r="R3344" i="34"/>
  <c r="T3344" i="34"/>
  <c r="V3344" i="34"/>
  <c r="Q3342" i="34"/>
  <c r="S3342" i="34"/>
  <c r="R3342" i="34"/>
  <c r="Q3340" i="34"/>
  <c r="S3340" i="34"/>
  <c r="R3340" i="34"/>
  <c r="Q3338" i="34"/>
  <c r="S3338" i="34"/>
  <c r="R3338" i="34"/>
  <c r="Q3336" i="34"/>
  <c r="S3336" i="34"/>
  <c r="R3336" i="34"/>
  <c r="Q3334" i="34"/>
  <c r="S3334" i="34"/>
  <c r="R3334" i="34"/>
  <c r="Q3332" i="34"/>
  <c r="S3332" i="34"/>
  <c r="R3332" i="34"/>
  <c r="Q3330" i="34"/>
  <c r="S3330" i="34"/>
  <c r="R3330" i="34"/>
  <c r="Q3328" i="34"/>
  <c r="S3328" i="34"/>
  <c r="R3328" i="34"/>
  <c r="Q3326" i="34"/>
  <c r="S3326" i="34"/>
  <c r="R3326" i="34"/>
  <c r="Q3324" i="34"/>
  <c r="S3324" i="34"/>
  <c r="R3324" i="34"/>
  <c r="Q3322" i="34"/>
  <c r="S3322" i="34"/>
  <c r="R3322" i="34"/>
  <c r="Q3320" i="34"/>
  <c r="S3320" i="34"/>
  <c r="R3320" i="34"/>
  <c r="Q3318" i="34"/>
  <c r="S3318" i="34"/>
  <c r="R3318" i="34"/>
  <c r="Q3316" i="34"/>
  <c r="S3316" i="34"/>
  <c r="R3316" i="34"/>
  <c r="Q3314" i="34"/>
  <c r="S3314" i="34"/>
  <c r="R3314" i="34"/>
  <c r="Q3312" i="34"/>
  <c r="S3312" i="34"/>
  <c r="R3312" i="34"/>
  <c r="Q3310" i="34"/>
  <c r="S3310" i="34"/>
  <c r="R3310" i="34"/>
  <c r="Q3308" i="34"/>
  <c r="S3308" i="34"/>
  <c r="R3308" i="34"/>
  <c r="Q3306" i="34"/>
  <c r="S3306" i="34"/>
  <c r="R3306" i="34"/>
  <c r="Q3304" i="34"/>
  <c r="S3304" i="34"/>
  <c r="R3304" i="34"/>
  <c r="Q3302" i="34"/>
  <c r="S3302" i="34"/>
  <c r="R3302" i="34"/>
  <c r="Q3300" i="34"/>
  <c r="S3300" i="34"/>
  <c r="U3300" i="34"/>
  <c r="R3300" i="34"/>
  <c r="T3300" i="34"/>
  <c r="V3300" i="34"/>
  <c r="Q3298" i="34"/>
  <c r="S3298" i="34"/>
  <c r="R3298" i="34"/>
  <c r="Q3296" i="34"/>
  <c r="S3296" i="34"/>
  <c r="R3296" i="34"/>
  <c r="Q3294" i="34"/>
  <c r="S3294" i="34"/>
  <c r="R3294" i="34"/>
  <c r="Q3292" i="34"/>
  <c r="S3292" i="34"/>
  <c r="R3292" i="34"/>
  <c r="Q3290" i="34"/>
  <c r="S3290" i="34"/>
  <c r="R3290" i="34"/>
  <c r="Q3288" i="34"/>
  <c r="S3288" i="34"/>
  <c r="R3288" i="34"/>
  <c r="Q3286" i="34"/>
  <c r="S3286" i="34"/>
  <c r="R3286" i="34"/>
  <c r="Q3284" i="34"/>
  <c r="S3284" i="34"/>
  <c r="R3284" i="34"/>
  <c r="Q3282" i="34"/>
  <c r="S3282" i="34"/>
  <c r="R3282" i="34"/>
  <c r="Q3280" i="34"/>
  <c r="S3280" i="34"/>
  <c r="R3280" i="34"/>
  <c r="Q3278" i="34"/>
  <c r="S3278" i="34"/>
  <c r="R3278" i="34"/>
  <c r="Q3276" i="34"/>
  <c r="S3276" i="34"/>
  <c r="R3276" i="34"/>
  <c r="Q3274" i="34"/>
  <c r="S3274" i="34"/>
  <c r="R3274" i="34"/>
  <c r="Q3272" i="34"/>
  <c r="S3272" i="34"/>
  <c r="R3272" i="34"/>
  <c r="Q3270" i="34"/>
  <c r="S3270" i="34"/>
  <c r="R3270" i="34"/>
  <c r="Q3268" i="34"/>
  <c r="S3268" i="34"/>
  <c r="R3268" i="34"/>
  <c r="Q3266" i="34"/>
  <c r="S3266" i="34"/>
  <c r="R3266" i="34"/>
  <c r="Q3264" i="34"/>
  <c r="S3264" i="34"/>
  <c r="R3264" i="34"/>
  <c r="Q3262" i="34"/>
  <c r="S3262" i="34"/>
  <c r="R3262" i="34"/>
  <c r="Q3260" i="34"/>
  <c r="S3260" i="34"/>
  <c r="R3260" i="34"/>
  <c r="Q3258" i="34"/>
  <c r="S3258" i="34"/>
  <c r="R3258" i="34"/>
  <c r="Q3256" i="34"/>
  <c r="S3256" i="34"/>
  <c r="R3256" i="34"/>
  <c r="Q3254" i="34"/>
  <c r="S3254" i="34"/>
  <c r="R3254" i="34"/>
  <c r="Q3252" i="34"/>
  <c r="S3252" i="34"/>
  <c r="R3252" i="34"/>
  <c r="Q3250" i="34"/>
  <c r="S3250" i="34"/>
  <c r="R3250" i="34"/>
  <c r="Q3248" i="34"/>
  <c r="S3248" i="34"/>
  <c r="R3248" i="34"/>
  <c r="Q3246" i="34"/>
  <c r="S3246" i="34"/>
  <c r="R3246" i="34"/>
  <c r="Q3244" i="34"/>
  <c r="S3244" i="34"/>
  <c r="R3244" i="34"/>
  <c r="Q3242" i="34"/>
  <c r="S3242" i="34"/>
  <c r="R3242" i="34"/>
  <c r="Q3240" i="34"/>
  <c r="S3240" i="34"/>
  <c r="R3240" i="34"/>
  <c r="Q3238" i="34"/>
  <c r="S3238" i="34"/>
  <c r="R3238" i="34"/>
  <c r="Q3236" i="34"/>
  <c r="S3236" i="34"/>
  <c r="R3236" i="34"/>
  <c r="Q3234" i="34"/>
  <c r="S3234" i="34"/>
  <c r="R3234" i="34"/>
  <c r="Q3232" i="34"/>
  <c r="S3232" i="34"/>
  <c r="R3232" i="34"/>
  <c r="Q3230" i="34"/>
  <c r="S3230" i="34"/>
  <c r="R3230" i="34"/>
  <c r="Q3228" i="34"/>
  <c r="S3228" i="34"/>
  <c r="U3228" i="34"/>
  <c r="R3228" i="34"/>
  <c r="T3228" i="34"/>
  <c r="V3228" i="34"/>
  <c r="Q3226" i="34"/>
  <c r="S3226" i="34"/>
  <c r="U3226" i="34"/>
  <c r="R3226" i="34"/>
  <c r="T3226" i="34"/>
  <c r="V3226" i="34"/>
  <c r="Q3224" i="34"/>
  <c r="S3224" i="34"/>
  <c r="R3224" i="34"/>
  <c r="Q3222" i="34"/>
  <c r="S3222" i="34"/>
  <c r="R3222" i="34"/>
  <c r="Q3220" i="34"/>
  <c r="S3220" i="34"/>
  <c r="R3220" i="34"/>
  <c r="Q3218" i="34"/>
  <c r="S3218" i="34"/>
  <c r="R3218" i="34"/>
  <c r="Q3216" i="34"/>
  <c r="S3216" i="34"/>
  <c r="R3216" i="34"/>
  <c r="Q3214" i="34"/>
  <c r="S3214" i="34"/>
  <c r="R3214" i="34"/>
  <c r="Q3212" i="34"/>
  <c r="S3212" i="34"/>
  <c r="R3212" i="34"/>
  <c r="Q3210" i="34"/>
  <c r="S3210" i="34"/>
  <c r="R3210" i="34"/>
  <c r="Q3208" i="34"/>
  <c r="S3208" i="34"/>
  <c r="R3208" i="34"/>
  <c r="Q3206" i="34"/>
  <c r="S3206" i="34"/>
  <c r="R3206" i="34"/>
  <c r="Q3204" i="34"/>
  <c r="S3204" i="34"/>
  <c r="R3204" i="34"/>
  <c r="Q3202" i="34"/>
  <c r="S3202" i="34"/>
  <c r="R3202" i="34"/>
  <c r="Q3200" i="34"/>
  <c r="S3200" i="34"/>
  <c r="R3200" i="34"/>
  <c r="Q3198" i="34"/>
  <c r="S3198" i="34"/>
  <c r="R3198" i="34"/>
  <c r="Q3196" i="34"/>
  <c r="S3196" i="34"/>
  <c r="R3196" i="34"/>
  <c r="Q3194" i="34"/>
  <c r="S3194" i="34"/>
  <c r="R3194" i="34"/>
  <c r="Q3192" i="34"/>
  <c r="S3192" i="34"/>
  <c r="R3192" i="34"/>
  <c r="Q3190" i="34"/>
  <c r="S3190" i="34"/>
  <c r="R3190" i="34"/>
  <c r="Q3188" i="34"/>
  <c r="S3188" i="34"/>
  <c r="R3188" i="34"/>
  <c r="Q3186" i="34"/>
  <c r="S3186" i="34"/>
  <c r="R3186" i="34"/>
  <c r="Q3184" i="34"/>
  <c r="S3184" i="34"/>
  <c r="R3184" i="34"/>
  <c r="Q3182" i="34"/>
  <c r="S3182" i="34"/>
  <c r="R3182" i="34"/>
  <c r="Q3180" i="34"/>
  <c r="S3180" i="34"/>
  <c r="R3180" i="34"/>
  <c r="Q3176" i="34"/>
  <c r="S3176" i="34"/>
  <c r="R3176" i="34"/>
  <c r="Q3174" i="34"/>
  <c r="S3174" i="34"/>
  <c r="R3174" i="34"/>
  <c r="Q3172" i="34"/>
  <c r="S3172" i="34"/>
  <c r="R3172" i="34"/>
  <c r="Q3170" i="34"/>
  <c r="S3170" i="34"/>
  <c r="R3170" i="34"/>
  <c r="Q3168" i="34"/>
  <c r="S3168" i="34"/>
  <c r="R3168" i="34"/>
  <c r="Q3166" i="34"/>
  <c r="S3166" i="34"/>
  <c r="R3166" i="34"/>
  <c r="Q3164" i="34"/>
  <c r="S3164" i="34"/>
  <c r="R3164" i="34"/>
  <c r="Q3162" i="34"/>
  <c r="S3162" i="34"/>
  <c r="R3162" i="34"/>
  <c r="Q3160" i="34"/>
  <c r="S3160" i="34"/>
  <c r="R3160" i="34"/>
  <c r="Q3158" i="34"/>
  <c r="S3158" i="34"/>
  <c r="R3158" i="34"/>
  <c r="Q3156" i="34"/>
  <c r="S3156" i="34"/>
  <c r="R3156" i="34"/>
  <c r="Q3154" i="34"/>
  <c r="S3154" i="34"/>
  <c r="R3154" i="34"/>
  <c r="Q3152" i="34"/>
  <c r="S3152" i="34"/>
  <c r="R3152" i="34"/>
  <c r="Q3150" i="34"/>
  <c r="S3150" i="34"/>
  <c r="U3150" i="34"/>
  <c r="R3150" i="34"/>
  <c r="T3150" i="34"/>
  <c r="V3150" i="34"/>
  <c r="Q3148" i="34"/>
  <c r="S3148" i="34"/>
  <c r="U3148" i="34"/>
  <c r="R3148" i="34"/>
  <c r="T3148" i="34"/>
  <c r="V3148" i="34"/>
  <c r="Q3146" i="34"/>
  <c r="S3146" i="34"/>
  <c r="U3146" i="34"/>
  <c r="R3146" i="34"/>
  <c r="T3146" i="34"/>
  <c r="V3146" i="34"/>
  <c r="Q3144" i="34"/>
  <c r="S3144" i="34"/>
  <c r="U3144" i="34"/>
  <c r="R3144" i="34"/>
  <c r="T3144" i="34"/>
  <c r="V3144" i="34"/>
  <c r="Q3142" i="34"/>
  <c r="S3142" i="34"/>
  <c r="R3142" i="34"/>
  <c r="Q3140" i="34"/>
  <c r="S3140" i="34"/>
  <c r="R3140" i="34"/>
  <c r="Q3138" i="34"/>
  <c r="S3138" i="34"/>
  <c r="R3138" i="34"/>
  <c r="Q3136" i="34"/>
  <c r="S3136" i="34"/>
  <c r="R3136" i="34"/>
  <c r="Q3134" i="34"/>
  <c r="S3134" i="34"/>
  <c r="R3134" i="34"/>
  <c r="Q3132" i="34"/>
  <c r="S3132" i="34"/>
  <c r="U3132" i="34"/>
  <c r="R3132" i="34"/>
  <c r="T3132" i="34"/>
  <c r="V3132" i="34"/>
  <c r="Q3130" i="34"/>
  <c r="S3130" i="34"/>
  <c r="R3130" i="34"/>
  <c r="Q3128" i="34"/>
  <c r="S3128" i="34"/>
  <c r="U3128" i="34"/>
  <c r="R3128" i="34"/>
  <c r="T3128" i="34"/>
  <c r="V3128" i="34"/>
  <c r="Q3126" i="34"/>
  <c r="S3126" i="34"/>
  <c r="U3126" i="34"/>
  <c r="R3126" i="34"/>
  <c r="T3126" i="34"/>
  <c r="V3126" i="34"/>
  <c r="Q3124" i="34"/>
  <c r="S3124" i="34"/>
  <c r="R3124" i="34"/>
  <c r="Q3122" i="34"/>
  <c r="S3122" i="34"/>
  <c r="R3122" i="34"/>
  <c r="Q3120" i="34"/>
  <c r="S3120" i="34"/>
  <c r="R3120" i="34"/>
  <c r="Q3118" i="34"/>
  <c r="S3118" i="34"/>
  <c r="R3118" i="34"/>
  <c r="Q3116" i="34"/>
  <c r="S3116" i="34"/>
  <c r="R3116" i="34"/>
  <c r="Q3114" i="34"/>
  <c r="S3114" i="34"/>
  <c r="R3114" i="34"/>
  <c r="Q3112" i="34"/>
  <c r="S3112" i="34"/>
  <c r="R3112" i="34"/>
  <c r="Q3110" i="34"/>
  <c r="S3110" i="34"/>
  <c r="R3110" i="34"/>
  <c r="Q3108" i="34"/>
  <c r="S3108" i="34"/>
  <c r="R3108" i="34"/>
  <c r="Q3106" i="34"/>
  <c r="S3106" i="34"/>
  <c r="R3106" i="34"/>
  <c r="Q3104" i="34"/>
  <c r="S3104" i="34"/>
  <c r="U3104" i="34"/>
  <c r="R3104" i="34"/>
  <c r="T3104" i="34"/>
  <c r="V3104" i="34"/>
  <c r="Q3102" i="34"/>
  <c r="S3102" i="34"/>
  <c r="R3102" i="34"/>
  <c r="Q3100" i="34"/>
  <c r="S3100" i="34"/>
  <c r="R3100" i="34"/>
  <c r="Q3098" i="34"/>
  <c r="S3098" i="34"/>
  <c r="R3098" i="34"/>
  <c r="Q3096" i="34"/>
  <c r="S3096" i="34"/>
  <c r="R3096" i="34"/>
  <c r="Q3094" i="34"/>
  <c r="S3094" i="34"/>
  <c r="R3094" i="34"/>
  <c r="Q3092" i="34"/>
  <c r="S3092" i="34"/>
  <c r="R3092" i="34"/>
  <c r="Q3090" i="34"/>
  <c r="S3090" i="34"/>
  <c r="R3090" i="34"/>
  <c r="Q3088" i="34"/>
  <c r="S3088" i="34"/>
  <c r="R3088" i="34"/>
  <c r="R3005" i="34"/>
  <c r="Q3005" i="34"/>
  <c r="S3005" i="34"/>
  <c r="R3003" i="34"/>
  <c r="Q3003" i="34"/>
  <c r="S3003" i="34"/>
  <c r="R3001" i="34"/>
  <c r="Q3001" i="34"/>
  <c r="S3001" i="34"/>
  <c r="R2999" i="34"/>
  <c r="Q2999" i="34"/>
  <c r="S2999" i="34"/>
  <c r="R2989" i="34"/>
  <c r="Q2989" i="34"/>
  <c r="S2989" i="34"/>
  <c r="R2985" i="34"/>
  <c r="Q2985" i="34"/>
  <c r="S2985" i="34"/>
  <c r="R2977" i="34"/>
  <c r="Q2977" i="34"/>
  <c r="S2977" i="34"/>
  <c r="R2973" i="34"/>
  <c r="Q2973" i="34"/>
  <c r="S2973" i="34"/>
  <c r="R2971" i="34"/>
  <c r="Q2971" i="34"/>
  <c r="S2971" i="34"/>
  <c r="R2969" i="34"/>
  <c r="Q2969" i="34"/>
  <c r="S2969" i="34"/>
  <c r="R2965" i="34"/>
  <c r="Q2965" i="34"/>
  <c r="S2965" i="34"/>
  <c r="R2963" i="34"/>
  <c r="Q2963" i="34"/>
  <c r="S2963" i="34"/>
  <c r="R2899" i="34"/>
  <c r="Q2899" i="34"/>
  <c r="S2899" i="34"/>
  <c r="R2897" i="34"/>
  <c r="Q2897" i="34"/>
  <c r="S2897" i="34"/>
  <c r="R2895" i="34"/>
  <c r="Q2895" i="34"/>
  <c r="S2895" i="34"/>
  <c r="R2893" i="34"/>
  <c r="Q2893" i="34"/>
  <c r="S2893" i="34"/>
  <c r="R2891" i="34"/>
  <c r="Q2891" i="34"/>
  <c r="S2891" i="34"/>
  <c r="R2887" i="34"/>
  <c r="Q2887" i="34"/>
  <c r="S2887" i="34"/>
  <c r="R2885" i="34"/>
  <c r="Q2885" i="34"/>
  <c r="S2885" i="34"/>
  <c r="R2883" i="34"/>
  <c r="Q2883" i="34"/>
  <c r="S2883" i="34"/>
  <c r="R2881" i="34"/>
  <c r="Q2881" i="34"/>
  <c r="S2881" i="34"/>
  <c r="R2879" i="34"/>
  <c r="Q2879" i="34"/>
  <c r="S2879" i="34"/>
  <c r="Q2876" i="34"/>
  <c r="S2876" i="34"/>
  <c r="R2876" i="34"/>
  <c r="Q2874" i="34"/>
  <c r="S2874" i="34"/>
  <c r="R2874" i="34"/>
  <c r="Q2872" i="34"/>
  <c r="S2872" i="34"/>
  <c r="R2872" i="34"/>
  <c r="R2859" i="34"/>
  <c r="Q2859" i="34"/>
  <c r="S2859" i="34"/>
  <c r="R2857" i="34"/>
  <c r="Q2857" i="34"/>
  <c r="S2857" i="34"/>
  <c r="R2854" i="34"/>
  <c r="Q2854" i="34"/>
  <c r="S2854" i="34"/>
  <c r="R2852" i="34"/>
  <c r="Q2852" i="34"/>
  <c r="S2852" i="34"/>
  <c r="R2851" i="34"/>
  <c r="Q2851" i="34"/>
  <c r="S2851" i="34"/>
  <c r="R2849" i="34"/>
  <c r="Q2849" i="34"/>
  <c r="S2849" i="34"/>
  <c r="R2847" i="34"/>
  <c r="Q2847" i="34"/>
  <c r="S2847" i="34"/>
  <c r="R2845" i="34"/>
  <c r="Q2845" i="34"/>
  <c r="S2845" i="34"/>
  <c r="R2843" i="34"/>
  <c r="Q2843" i="34"/>
  <c r="S2843" i="34"/>
  <c r="R2841" i="34"/>
  <c r="Q2841" i="34"/>
  <c r="S2841" i="34"/>
  <c r="R2839" i="34"/>
  <c r="Q2839" i="34"/>
  <c r="S2839" i="34"/>
  <c r="R2837" i="34"/>
  <c r="Q2837" i="34"/>
  <c r="S2837" i="34"/>
  <c r="R2835" i="34"/>
  <c r="Q2835" i="34"/>
  <c r="S2835" i="34"/>
  <c r="R2833" i="34"/>
  <c r="Q2833" i="34"/>
  <c r="S2833" i="34"/>
  <c r="R2831" i="34"/>
  <c r="Q2831" i="34"/>
  <c r="S2831" i="34"/>
  <c r="R2829" i="34"/>
  <c r="Q2829" i="34"/>
  <c r="S2829" i="34"/>
  <c r="R2827" i="34"/>
  <c r="Q2827" i="34"/>
  <c r="S2827" i="34"/>
  <c r="R2825" i="34"/>
  <c r="Q2825" i="34"/>
  <c r="S2825" i="34"/>
  <c r="R2823" i="34"/>
  <c r="Q2823" i="34"/>
  <c r="S2823" i="34"/>
  <c r="R2821" i="34"/>
  <c r="Q2821" i="34"/>
  <c r="S2821" i="34"/>
  <c r="R2819" i="34"/>
  <c r="Q2819" i="34"/>
  <c r="S2819" i="34"/>
  <c r="R2817" i="34"/>
  <c r="Q2817" i="34"/>
  <c r="S2817" i="34"/>
  <c r="R2814" i="34"/>
  <c r="Q2814" i="34"/>
  <c r="S2814" i="34"/>
  <c r="R2812" i="34"/>
  <c r="Q2812" i="34"/>
  <c r="S2812" i="34"/>
  <c r="R2810" i="34"/>
  <c r="Q2810" i="34"/>
  <c r="S2810" i="34"/>
  <c r="R2808" i="34"/>
  <c r="Q2808" i="34"/>
  <c r="S2808" i="34"/>
  <c r="R2806" i="34"/>
  <c r="Q2806" i="34"/>
  <c r="S2806" i="34"/>
  <c r="R2804" i="34"/>
  <c r="Q2804" i="34"/>
  <c r="S2804" i="34"/>
  <c r="R2802" i="34"/>
  <c r="Q2802" i="34"/>
  <c r="S2802" i="34"/>
  <c r="R2800" i="34"/>
  <c r="Q2800" i="34"/>
  <c r="S2800" i="34"/>
  <c r="R2798" i="34"/>
  <c r="Q2798" i="34"/>
  <c r="S2798" i="34"/>
  <c r="R2796" i="34"/>
  <c r="Q2796" i="34"/>
  <c r="S2796" i="34"/>
  <c r="R2794" i="34"/>
  <c r="Q2794" i="34"/>
  <c r="S2794" i="34"/>
  <c r="R2792" i="34"/>
  <c r="Q2792" i="34"/>
  <c r="S2792" i="34"/>
  <c r="R2790" i="34"/>
  <c r="Q2790" i="34"/>
  <c r="S2790" i="34"/>
  <c r="R2788" i="34"/>
  <c r="Q2788" i="34"/>
  <c r="S2788" i="34"/>
  <c r="Q2705" i="34"/>
  <c r="S2705" i="34"/>
  <c r="R2705" i="34"/>
  <c r="Q2703" i="34"/>
  <c r="S2703" i="34"/>
  <c r="R2703" i="34"/>
  <c r="Q2701" i="34"/>
  <c r="S2701" i="34"/>
  <c r="R2701" i="34"/>
  <c r="Q2699" i="34"/>
  <c r="S2699" i="34"/>
  <c r="R2699" i="34"/>
  <c r="Q2697" i="34"/>
  <c r="S2697" i="34"/>
  <c r="R2697" i="34"/>
  <c r="Q2695" i="34"/>
  <c r="S2695" i="34"/>
  <c r="R2695" i="34"/>
  <c r="Q2693" i="34"/>
  <c r="S2693" i="34"/>
  <c r="R2693" i="34"/>
  <c r="Q2691" i="34"/>
  <c r="S2691" i="34"/>
  <c r="R2691" i="34"/>
  <c r="Q2689" i="34"/>
  <c r="S2689" i="34"/>
  <c r="R2689" i="34"/>
  <c r="Q2687" i="34"/>
  <c r="S2687" i="34"/>
  <c r="R2687" i="34"/>
  <c r="Q2685" i="34"/>
  <c r="S2685" i="34"/>
  <c r="R2685" i="34"/>
  <c r="Q2683" i="34"/>
  <c r="S2683" i="34"/>
  <c r="R2683" i="34"/>
  <c r="Q2681" i="34"/>
  <c r="S2681" i="34"/>
  <c r="R2681" i="34"/>
  <c r="Q2679" i="34"/>
  <c r="S2679" i="34"/>
  <c r="R2679" i="34"/>
  <c r="Q2677" i="34"/>
  <c r="S2677" i="34"/>
  <c r="R2677" i="34"/>
  <c r="Q2675" i="34"/>
  <c r="S2675" i="34"/>
  <c r="R2675" i="34"/>
  <c r="Q2673" i="34"/>
  <c r="S2673" i="34"/>
  <c r="R2673" i="34"/>
  <c r="Q2671" i="34"/>
  <c r="S2671" i="34"/>
  <c r="R2671" i="34"/>
  <c r="Q2669" i="34"/>
  <c r="S2669" i="34"/>
  <c r="R2669" i="34"/>
  <c r="Q2667" i="34"/>
  <c r="S2667" i="34"/>
  <c r="R2667" i="34"/>
  <c r="Q2665" i="34"/>
  <c r="S2665" i="34"/>
  <c r="R2665" i="34"/>
  <c r="Q2663" i="34"/>
  <c r="S2663" i="34"/>
  <c r="R2663" i="34"/>
  <c r="Q2661" i="34"/>
  <c r="S2661" i="34"/>
  <c r="R2661" i="34"/>
  <c r="Q2659" i="34"/>
  <c r="S2659" i="34"/>
  <c r="R2659" i="34"/>
  <c r="Q2657" i="34"/>
  <c r="S2657" i="34"/>
  <c r="R2657" i="34"/>
  <c r="Q2655" i="34"/>
  <c r="S2655" i="34"/>
  <c r="R2655" i="34"/>
  <c r="Q2653" i="34"/>
  <c r="S2653" i="34"/>
  <c r="U2653" i="34"/>
  <c r="R2653" i="34"/>
  <c r="T2653" i="34"/>
  <c r="V2653" i="34"/>
  <c r="Q2651" i="34"/>
  <c r="S2651" i="34"/>
  <c r="U2651" i="34"/>
  <c r="R2651" i="34"/>
  <c r="T2651" i="34"/>
  <c r="V2651" i="34"/>
  <c r="Q2649" i="34"/>
  <c r="S2649" i="34"/>
  <c r="U2649" i="34"/>
  <c r="R2649" i="34"/>
  <c r="T2649" i="34"/>
  <c r="V2649" i="34"/>
  <c r="Q2647" i="34"/>
  <c r="S2647" i="34"/>
  <c r="U2647" i="34"/>
  <c r="R2647" i="34"/>
  <c r="T2647" i="34"/>
  <c r="V2647" i="34"/>
  <c r="Q2645" i="34"/>
  <c r="S2645" i="34"/>
  <c r="R2645" i="34"/>
  <c r="Q2643" i="34"/>
  <c r="S2643" i="34"/>
  <c r="R2643" i="34"/>
  <c r="Q2641" i="34"/>
  <c r="S2641" i="34"/>
  <c r="R2641" i="34"/>
  <c r="Q2639" i="34"/>
  <c r="S2639" i="34"/>
  <c r="R2639" i="34"/>
  <c r="Q2637" i="34"/>
  <c r="S2637" i="34"/>
  <c r="R2637" i="34"/>
  <c r="Q2635" i="34"/>
  <c r="S2635" i="34"/>
  <c r="R2635" i="34"/>
  <c r="Q2633" i="34"/>
  <c r="S2633" i="34"/>
  <c r="R2633" i="34"/>
  <c r="Q2631" i="34"/>
  <c r="S2631" i="34"/>
  <c r="R2631" i="34"/>
  <c r="R2628" i="34"/>
  <c r="Q2628" i="34"/>
  <c r="S2628" i="34"/>
  <c r="R2626" i="34"/>
  <c r="Q2626" i="34"/>
  <c r="S2626" i="34"/>
  <c r="R2624" i="34"/>
  <c r="Q2624" i="34"/>
  <c r="S2624" i="34"/>
  <c r="R2622" i="34"/>
  <c r="Q2622" i="34"/>
  <c r="S2622" i="34"/>
  <c r="R2620" i="34"/>
  <c r="Q2620" i="34"/>
  <c r="S2620" i="34"/>
  <c r="R2618" i="34"/>
  <c r="Q2618" i="34"/>
  <c r="S2618" i="34"/>
  <c r="R2616" i="34"/>
  <c r="Q2616" i="34"/>
  <c r="S2616" i="34"/>
  <c r="R2614" i="34"/>
  <c r="Q2614" i="34"/>
  <c r="S2614" i="34"/>
  <c r="R2612" i="34"/>
  <c r="Q2612" i="34"/>
  <c r="S2612" i="34"/>
  <c r="R2610" i="34"/>
  <c r="Q2610" i="34"/>
  <c r="S2610" i="34"/>
  <c r="R2608" i="34"/>
  <c r="T2608" i="34"/>
  <c r="V2608" i="34"/>
  <c r="Q2608" i="34"/>
  <c r="S2608" i="34"/>
  <c r="U2608" i="34"/>
  <c r="R2606" i="34"/>
  <c r="T2606" i="34"/>
  <c r="V2606" i="34"/>
  <c r="Q2606" i="34"/>
  <c r="S2606" i="34"/>
  <c r="U2606" i="34"/>
  <c r="R2604" i="34"/>
  <c r="T2604" i="34"/>
  <c r="V2604" i="34"/>
  <c r="Q2604" i="34"/>
  <c r="S2604" i="34"/>
  <c r="U2604" i="34"/>
  <c r="R2602" i="34"/>
  <c r="T2602" i="34"/>
  <c r="V2602" i="34"/>
  <c r="Q2602" i="34"/>
  <c r="S2602" i="34"/>
  <c r="U2602" i="34"/>
  <c r="R2600" i="34"/>
  <c r="Q2600" i="34"/>
  <c r="S2600" i="34"/>
  <c r="Q2598" i="34"/>
  <c r="S2598" i="34"/>
  <c r="R2598" i="34"/>
  <c r="Q2596" i="34"/>
  <c r="S2596" i="34"/>
  <c r="U2596" i="34"/>
  <c r="R2596" i="34"/>
  <c r="T2596" i="34"/>
  <c r="V2596" i="34"/>
  <c r="Q2594" i="34"/>
  <c r="S2594" i="34"/>
  <c r="R2594" i="34"/>
  <c r="Q2592" i="34"/>
  <c r="S2592" i="34"/>
  <c r="R2592" i="34"/>
  <c r="Q2590" i="34"/>
  <c r="S2590" i="34"/>
  <c r="R2590" i="34"/>
  <c r="Q2588" i="34"/>
  <c r="S2588" i="34"/>
  <c r="R2588" i="34"/>
  <c r="Q2586" i="34"/>
  <c r="S2586" i="34"/>
  <c r="R2586" i="34"/>
  <c r="Q2584" i="34"/>
  <c r="S2584" i="34"/>
  <c r="R2584" i="34"/>
  <c r="Q2582" i="34"/>
  <c r="S2582" i="34"/>
  <c r="R2582" i="34"/>
  <c r="Q2580" i="34"/>
  <c r="S2580" i="34"/>
  <c r="R2580" i="34"/>
  <c r="Q2578" i="34"/>
  <c r="S2578" i="34"/>
  <c r="R2578" i="34"/>
  <c r="Q2576" i="34"/>
  <c r="S2576" i="34"/>
  <c r="R2576" i="34"/>
  <c r="Q2574" i="34"/>
  <c r="S2574" i="34"/>
  <c r="R2574" i="34"/>
  <c r="Q2572" i="34"/>
  <c r="S2572" i="34"/>
  <c r="R2572" i="34"/>
  <c r="Q2570" i="34"/>
  <c r="S2570" i="34"/>
  <c r="R2570" i="34"/>
  <c r="Q2568" i="34"/>
  <c r="S2568" i="34"/>
  <c r="R2568" i="34"/>
  <c r="Q2566" i="34"/>
  <c r="S2566" i="34"/>
  <c r="U2566" i="34"/>
  <c r="R2566" i="34"/>
  <c r="T2566" i="34"/>
  <c r="V2566" i="34"/>
  <c r="Q2564" i="34"/>
  <c r="S2564" i="34"/>
  <c r="U2564" i="34"/>
  <c r="R2564" i="34"/>
  <c r="T2564" i="34"/>
  <c r="V2564" i="34"/>
  <c r="Q2562" i="34"/>
  <c r="S2562" i="34"/>
  <c r="U2562" i="34"/>
  <c r="R2562" i="34"/>
  <c r="T2562" i="34"/>
  <c r="V2562" i="34"/>
  <c r="Q2560" i="34"/>
  <c r="S2560" i="34"/>
  <c r="U2560" i="34"/>
  <c r="R2560" i="34"/>
  <c r="T2560" i="34"/>
  <c r="V2560" i="34"/>
  <c r="Q2558" i="34"/>
  <c r="S2558" i="34"/>
  <c r="U2558" i="34"/>
  <c r="R2558" i="34"/>
  <c r="T2558" i="34"/>
  <c r="V2558" i="34"/>
  <c r="Q2556" i="34"/>
  <c r="S2556" i="34"/>
  <c r="R2556" i="34"/>
  <c r="Q2554" i="34"/>
  <c r="S2554" i="34"/>
  <c r="R2554" i="34"/>
  <c r="Q2552" i="34"/>
  <c r="S2552" i="34"/>
  <c r="R2552" i="34"/>
  <c r="Q2550" i="34"/>
  <c r="S2550" i="34"/>
  <c r="R2550" i="34"/>
  <c r="Q2548" i="34"/>
  <c r="S2548" i="34"/>
  <c r="R2548" i="34"/>
  <c r="Q2546" i="34"/>
  <c r="S2546" i="34"/>
  <c r="R2546" i="34"/>
  <c r="Q2544" i="34"/>
  <c r="S2544" i="34"/>
  <c r="R2544" i="34"/>
  <c r="Q2542" i="34"/>
  <c r="S2542" i="34"/>
  <c r="R2542" i="34"/>
  <c r="Q2540" i="34"/>
  <c r="S2540" i="34"/>
  <c r="R2540" i="34"/>
  <c r="Q2538" i="34"/>
  <c r="S2538" i="34"/>
  <c r="R2538" i="34"/>
  <c r="Q2536" i="34"/>
  <c r="S2536" i="34"/>
  <c r="R2536" i="34"/>
  <c r="Q2534" i="34"/>
  <c r="S2534" i="34"/>
  <c r="R2534" i="34"/>
  <c r="Q2532" i="34"/>
  <c r="S2532" i="34"/>
  <c r="R2532" i="34"/>
  <c r="Q2530" i="34"/>
  <c r="S2530" i="34"/>
  <c r="R2530" i="34"/>
  <c r="Q2528" i="34"/>
  <c r="S2528" i="34"/>
  <c r="R2528" i="34"/>
  <c r="Q2526" i="34"/>
  <c r="S2526" i="34"/>
  <c r="R2526" i="34"/>
  <c r="Q2524" i="34"/>
  <c r="S2524" i="34"/>
  <c r="R2524" i="34"/>
  <c r="Q2522" i="34"/>
  <c r="S2522" i="34"/>
  <c r="R2522" i="34"/>
  <c r="Q2520" i="34"/>
  <c r="S2520" i="34"/>
  <c r="R2520" i="34"/>
  <c r="Q2518" i="34"/>
  <c r="S2518" i="34"/>
  <c r="R2518" i="34"/>
  <c r="Q2516" i="34"/>
  <c r="S2516" i="34"/>
  <c r="R2516" i="34"/>
  <c r="Q2514" i="34"/>
  <c r="S2514" i="34"/>
  <c r="R2514" i="34"/>
  <c r="Q2512" i="34"/>
  <c r="S2512" i="34"/>
  <c r="R2512" i="34"/>
  <c r="Q2510" i="34"/>
  <c r="S2510" i="34"/>
  <c r="R2510" i="34"/>
  <c r="Q2508" i="34"/>
  <c r="S2508" i="34"/>
  <c r="R2508" i="34"/>
  <c r="Q2506" i="34"/>
  <c r="S2506" i="34"/>
  <c r="R2506" i="34"/>
  <c r="Q2504" i="34"/>
  <c r="S2504" i="34"/>
  <c r="R2504" i="34"/>
  <c r="Q2502" i="34"/>
  <c r="S2502" i="34"/>
  <c r="R2502" i="34"/>
  <c r="Q2500" i="34"/>
  <c r="S2500" i="34"/>
  <c r="R2500" i="34"/>
  <c r="Q2498" i="34"/>
  <c r="S2498" i="34"/>
  <c r="R2498" i="34"/>
  <c r="Q2496" i="34"/>
  <c r="S2496" i="34"/>
  <c r="R2496" i="34"/>
  <c r="Q2494" i="34"/>
  <c r="S2494" i="34"/>
  <c r="R2494" i="34"/>
  <c r="Q2492" i="34"/>
  <c r="S2492" i="34"/>
  <c r="R2492" i="34"/>
  <c r="Q2490" i="34"/>
  <c r="S2490" i="34"/>
  <c r="R2490" i="34"/>
  <c r="Q2488" i="34"/>
  <c r="S2488" i="34"/>
  <c r="R2488" i="34"/>
  <c r="Q2486" i="34"/>
  <c r="S2486" i="34"/>
  <c r="R2486" i="34"/>
  <c r="Q2484" i="34"/>
  <c r="S2484" i="34"/>
  <c r="R2484" i="34"/>
  <c r="Q2482" i="34"/>
  <c r="S2482" i="34"/>
  <c r="R2482" i="34"/>
  <c r="Q2480" i="34"/>
  <c r="S2480" i="34"/>
  <c r="R2480" i="34"/>
  <c r="Q2478" i="34"/>
  <c r="S2478" i="34"/>
  <c r="R2478" i="34"/>
  <c r="Q2476" i="34"/>
  <c r="S2476" i="34"/>
  <c r="R2476" i="34"/>
  <c r="Q2474" i="34"/>
  <c r="S2474" i="34"/>
  <c r="R2474" i="34"/>
  <c r="Q2472" i="34"/>
  <c r="S2472" i="34"/>
  <c r="R2472" i="34"/>
  <c r="Q2470" i="34"/>
  <c r="S2470" i="34"/>
  <c r="R2470" i="34"/>
  <c r="Q2468" i="34"/>
  <c r="S2468" i="34"/>
  <c r="R2468" i="34"/>
  <c r="Q2466" i="34"/>
  <c r="S2466" i="34"/>
  <c r="R2466" i="34"/>
  <c r="Q2464" i="34"/>
  <c r="S2464" i="34"/>
  <c r="R2464" i="34"/>
  <c r="Q2462" i="34"/>
  <c r="S2462" i="34"/>
  <c r="R2462" i="34"/>
  <c r="Q2460" i="34"/>
  <c r="S2460" i="34"/>
  <c r="R2460" i="34"/>
  <c r="Q2458" i="34"/>
  <c r="S2458" i="34"/>
  <c r="R2458" i="34"/>
  <c r="Q2456" i="34"/>
  <c r="S2456" i="34"/>
  <c r="R2456" i="34"/>
  <c r="Q2454" i="34"/>
  <c r="S2454" i="34"/>
  <c r="R2454" i="34"/>
  <c r="Q2452" i="34"/>
  <c r="S2452" i="34"/>
  <c r="R2452" i="34"/>
  <c r="Q2450" i="34"/>
  <c r="S2450" i="34"/>
  <c r="R2450" i="34"/>
  <c r="Q2448" i="34"/>
  <c r="S2448" i="34"/>
  <c r="R2448" i="34"/>
  <c r="Q2446" i="34"/>
  <c r="S2446" i="34"/>
  <c r="U2446" i="34"/>
  <c r="R2446" i="34"/>
  <c r="T2446" i="34"/>
  <c r="V2446" i="34"/>
  <c r="Q2444" i="34"/>
  <c r="S2444" i="34"/>
  <c r="U2444" i="34"/>
  <c r="R2444" i="34"/>
  <c r="T2444" i="34"/>
  <c r="V2444" i="34"/>
  <c r="Q2442" i="34"/>
  <c r="S2442" i="34"/>
  <c r="R2442" i="34"/>
  <c r="Q2440" i="34"/>
  <c r="S2440" i="34"/>
  <c r="R2440" i="34"/>
  <c r="Q2438" i="34"/>
  <c r="S2438" i="34"/>
  <c r="U2438" i="34"/>
  <c r="R2438" i="34"/>
  <c r="T2438" i="34"/>
  <c r="V2438" i="34"/>
  <c r="Q2432" i="34"/>
  <c r="S2432" i="34"/>
  <c r="R2432" i="34"/>
  <c r="Q2430" i="34"/>
  <c r="S2430" i="34"/>
  <c r="R2430" i="34"/>
  <c r="Q2428" i="34"/>
  <c r="S2428" i="34"/>
  <c r="R2428" i="34"/>
  <c r="Q2426" i="34"/>
  <c r="S2426" i="34"/>
  <c r="R2426" i="34"/>
  <c r="Q2424" i="34"/>
  <c r="S2424" i="34"/>
  <c r="R2424" i="34"/>
  <c r="Q2422" i="34"/>
  <c r="S2422" i="34"/>
  <c r="R2422" i="34"/>
  <c r="R2415" i="34"/>
  <c r="Q2415" i="34"/>
  <c r="S2415" i="34"/>
  <c r="R2413" i="34"/>
  <c r="Q2413" i="34"/>
  <c r="S2413" i="34"/>
  <c r="R2411" i="34"/>
  <c r="Q2411" i="34"/>
  <c r="S2411" i="34"/>
  <c r="R2409" i="34"/>
  <c r="T2409" i="34"/>
  <c r="V2409" i="34"/>
  <c r="Q2409" i="34"/>
  <c r="S2409" i="34"/>
  <c r="U2409" i="34"/>
  <c r="R2407" i="34"/>
  <c r="T2407" i="34"/>
  <c r="V2407" i="34"/>
  <c r="Q2407" i="34"/>
  <c r="S2407" i="34"/>
  <c r="U2407" i="34"/>
  <c r="R2405" i="34"/>
  <c r="Q2405" i="34"/>
  <c r="S2405" i="34"/>
  <c r="R2403" i="34"/>
  <c r="Q2403" i="34"/>
  <c r="S2403" i="34"/>
  <c r="R2401" i="34"/>
  <c r="Q2401" i="34"/>
  <c r="S2401" i="34"/>
  <c r="Q2394" i="34"/>
  <c r="S2394" i="34"/>
  <c r="R2394" i="34"/>
  <c r="Q2392" i="34"/>
  <c r="S2392" i="34"/>
  <c r="R2392" i="34"/>
  <c r="Q2390" i="34"/>
  <c r="S2390" i="34"/>
  <c r="U2390" i="34"/>
  <c r="R2390" i="34"/>
  <c r="T2390" i="34"/>
  <c r="V2390" i="34"/>
  <c r="Q2388" i="34"/>
  <c r="S2388" i="34"/>
  <c r="R2388" i="34"/>
  <c r="Q2386" i="34"/>
  <c r="S2386" i="34"/>
  <c r="R2386" i="34"/>
  <c r="Q2384" i="34"/>
  <c r="S2384" i="34"/>
  <c r="R2384" i="34"/>
  <c r="Q2382" i="34"/>
  <c r="S2382" i="34"/>
  <c r="R2382" i="34"/>
  <c r="Q2380" i="34"/>
  <c r="S2380" i="34"/>
  <c r="R2380" i="34"/>
  <c r="Q2378" i="34"/>
  <c r="S2378" i="34"/>
  <c r="R2378" i="34"/>
  <c r="Q2376" i="34"/>
  <c r="S2376" i="34"/>
  <c r="R2376" i="34"/>
  <c r="Q2374" i="34"/>
  <c r="S2374" i="34"/>
  <c r="R2374" i="34"/>
  <c r="Q2372" i="34"/>
  <c r="S2372" i="34"/>
  <c r="R2372" i="34"/>
  <c r="Q2368" i="34"/>
  <c r="S2368" i="34"/>
  <c r="U2368" i="34"/>
  <c r="R2368" i="34"/>
  <c r="T2368" i="34"/>
  <c r="V2368" i="34"/>
  <c r="Q2366" i="34"/>
  <c r="S2366" i="34"/>
  <c r="R2366" i="34"/>
  <c r="Q2364" i="34"/>
  <c r="S2364" i="34"/>
  <c r="R2364" i="34"/>
  <c r="Q2362" i="34"/>
  <c r="S2362" i="34"/>
  <c r="R2362" i="34"/>
  <c r="Q2360" i="34"/>
  <c r="S2360" i="34"/>
  <c r="R2360" i="34"/>
  <c r="R2357" i="34"/>
  <c r="Q2357" i="34"/>
  <c r="S2357" i="34"/>
  <c r="R2355" i="34"/>
  <c r="Q2355" i="34"/>
  <c r="S2355" i="34"/>
  <c r="R2353" i="34"/>
  <c r="Q2353" i="34"/>
  <c r="S2353" i="34"/>
  <c r="R2351" i="34"/>
  <c r="Q2351" i="34"/>
  <c r="S2351" i="34"/>
  <c r="R2349" i="34"/>
  <c r="Q2349" i="34"/>
  <c r="S2349" i="34"/>
  <c r="R2347" i="34"/>
  <c r="Q2347" i="34"/>
  <c r="S2347" i="34"/>
  <c r="R2345" i="34"/>
  <c r="Q2345" i="34"/>
  <c r="S2345" i="34"/>
  <c r="R2343" i="34"/>
  <c r="Q2343" i="34"/>
  <c r="S2343" i="34"/>
  <c r="R2341" i="34"/>
  <c r="Q2341" i="34"/>
  <c r="S2341" i="34"/>
  <c r="R2339" i="34"/>
  <c r="Q2339" i="34"/>
  <c r="S2339" i="34"/>
  <c r="R2337" i="34"/>
  <c r="Q2337" i="34"/>
  <c r="S2337" i="34"/>
  <c r="R2335" i="34"/>
  <c r="T2335" i="34"/>
  <c r="V2335" i="34"/>
  <c r="Q2335" i="34"/>
  <c r="S2335" i="34"/>
  <c r="U2335" i="34"/>
  <c r="R2333" i="34"/>
  <c r="T2333" i="34"/>
  <c r="V2333" i="34"/>
  <c r="Q2333" i="34"/>
  <c r="S2333" i="34"/>
  <c r="U2333" i="34"/>
  <c r="R2331" i="34"/>
  <c r="T2331" i="34"/>
  <c r="V2331" i="34"/>
  <c r="Q2331" i="34"/>
  <c r="S2331" i="34"/>
  <c r="U2331" i="34"/>
  <c r="R2329" i="34"/>
  <c r="Q2329" i="34"/>
  <c r="S2329" i="34"/>
  <c r="R2327" i="34"/>
  <c r="T2327" i="34"/>
  <c r="V2327" i="34"/>
  <c r="Q2327" i="34"/>
  <c r="S2327" i="34"/>
  <c r="U2327" i="34"/>
  <c r="R2325" i="34"/>
  <c r="Q2325" i="34"/>
  <c r="S2325" i="34"/>
  <c r="R2321" i="34"/>
  <c r="Q2321" i="34"/>
  <c r="S2321" i="34"/>
  <c r="Q2318" i="34"/>
  <c r="S2318" i="34"/>
  <c r="R2318" i="34"/>
  <c r="Q2316" i="34"/>
  <c r="S2316" i="34"/>
  <c r="R2316" i="34"/>
  <c r="R2311" i="34"/>
  <c r="Q2311" i="34"/>
  <c r="S2311" i="34"/>
  <c r="R2309" i="34"/>
  <c r="Q2309" i="34"/>
  <c r="S2309" i="34"/>
  <c r="R2307" i="34"/>
  <c r="Q2307" i="34"/>
  <c r="S2307" i="34"/>
  <c r="R2305" i="34"/>
  <c r="Q2305" i="34"/>
  <c r="S2305" i="34"/>
  <c r="R2303" i="34"/>
  <c r="Q2303" i="34"/>
  <c r="S2303" i="34"/>
  <c r="R2301" i="34"/>
  <c r="Q2301" i="34"/>
  <c r="S2301" i="34"/>
  <c r="R2299" i="34"/>
  <c r="Q2299" i="34"/>
  <c r="S2299" i="34"/>
  <c r="R2297" i="34"/>
  <c r="Q2297" i="34"/>
  <c r="S2297" i="34"/>
  <c r="R2295" i="34"/>
  <c r="Q2295" i="34"/>
  <c r="S2295" i="34"/>
  <c r="R2293" i="34"/>
  <c r="Q2293" i="34"/>
  <c r="S2293" i="34"/>
  <c r="R2291" i="34"/>
  <c r="Q2291" i="34"/>
  <c r="S2291" i="34"/>
  <c r="Q2288" i="34"/>
  <c r="S2288" i="34"/>
  <c r="R2288" i="34"/>
  <c r="Q2286" i="34"/>
  <c r="S2286" i="34"/>
  <c r="U2286" i="34"/>
  <c r="R2286" i="34"/>
  <c r="T2286" i="34"/>
  <c r="V2286" i="34"/>
  <c r="Q2284" i="34"/>
  <c r="S2284" i="34"/>
  <c r="U2284" i="34"/>
  <c r="R2284" i="34"/>
  <c r="T2284" i="34"/>
  <c r="V2284" i="34"/>
  <c r="R2281" i="34"/>
  <c r="Q2281" i="34"/>
  <c r="S2281" i="34"/>
  <c r="R2279" i="34"/>
  <c r="Q2279" i="34"/>
  <c r="S2279" i="34"/>
  <c r="R2277" i="34"/>
  <c r="Q2277" i="34"/>
  <c r="S2277" i="34"/>
  <c r="R2275" i="34"/>
  <c r="Q2275" i="34"/>
  <c r="S2275" i="34"/>
  <c r="R2273" i="34"/>
  <c r="Q2273" i="34"/>
  <c r="S2273" i="34"/>
  <c r="R2271" i="34"/>
  <c r="Q2271" i="34"/>
  <c r="S2271" i="34"/>
  <c r="R2269" i="34"/>
  <c r="Q2269" i="34"/>
  <c r="S2269" i="34"/>
  <c r="R2267" i="34"/>
  <c r="Q2267" i="34"/>
  <c r="S2267" i="34"/>
  <c r="R2265" i="34"/>
  <c r="Q2265" i="34"/>
  <c r="S2265" i="34"/>
  <c r="R2263" i="34"/>
  <c r="Q2263" i="34"/>
  <c r="S2263" i="34"/>
  <c r="R2261" i="34"/>
  <c r="Q2261" i="34"/>
  <c r="S2261" i="34"/>
  <c r="R2259" i="34"/>
  <c r="Q2259" i="34"/>
  <c r="S2259" i="34"/>
  <c r="R2257" i="34"/>
  <c r="Q2257" i="34"/>
  <c r="S2257" i="34"/>
  <c r="R2255" i="34"/>
  <c r="Q2255" i="34"/>
  <c r="S2255" i="34"/>
  <c r="R2253" i="34"/>
  <c r="Q2253" i="34"/>
  <c r="S2253" i="34"/>
  <c r="R2251" i="34"/>
  <c r="Q2251" i="34"/>
  <c r="S2251" i="34"/>
  <c r="R2249" i="34"/>
  <c r="Q2249" i="34"/>
  <c r="S2249" i="34"/>
  <c r="Q2246" i="34"/>
  <c r="S2246" i="34"/>
  <c r="R2246" i="34"/>
  <c r="Q2244" i="34"/>
  <c r="S2244" i="34"/>
  <c r="R2244" i="34"/>
  <c r="Q2242" i="34"/>
  <c r="S2242" i="34"/>
  <c r="R2242" i="34"/>
  <c r="Q2240" i="34"/>
  <c r="S2240" i="34"/>
  <c r="R2240" i="34"/>
  <c r="Q2238" i="34"/>
  <c r="S2238" i="34"/>
  <c r="U2238" i="34"/>
  <c r="R2238" i="34"/>
  <c r="T2238" i="34"/>
  <c r="V2238" i="34"/>
  <c r="Q2236" i="34"/>
  <c r="S2236" i="34"/>
  <c r="U2236" i="34"/>
  <c r="R2236" i="34"/>
  <c r="T2236" i="34"/>
  <c r="V2236" i="34"/>
  <c r="Q2234" i="34"/>
  <c r="S2234" i="34"/>
  <c r="U2234" i="34"/>
  <c r="R2234" i="34"/>
  <c r="T2234" i="34"/>
  <c r="V2234" i="34"/>
  <c r="Q2232" i="34"/>
  <c r="S2232" i="34"/>
  <c r="R2232" i="34"/>
  <c r="Q2230" i="34"/>
  <c r="S2230" i="34"/>
  <c r="R2230" i="34"/>
  <c r="Q2228" i="34"/>
  <c r="S2228" i="34"/>
  <c r="R2228" i="34"/>
  <c r="Q2226" i="34"/>
  <c r="S2226" i="34"/>
  <c r="R2226" i="34"/>
  <c r="Q2224" i="34"/>
  <c r="S2224" i="34"/>
  <c r="R2224" i="34"/>
  <c r="Q2222" i="34"/>
  <c r="S2222" i="34"/>
  <c r="R2222" i="34"/>
  <c r="Q2220" i="34"/>
  <c r="S2220" i="34"/>
  <c r="R2220" i="34"/>
  <c r="Q2218" i="34"/>
  <c r="S2218" i="34"/>
  <c r="R2218" i="34"/>
  <c r="Q2216" i="34"/>
  <c r="S2216" i="34"/>
  <c r="R2216" i="34"/>
  <c r="Q2214" i="34"/>
  <c r="S2214" i="34"/>
  <c r="R2214" i="34"/>
  <c r="Q2212" i="34"/>
  <c r="S2212" i="34"/>
  <c r="R2212" i="34"/>
  <c r="Q2210" i="34"/>
  <c r="S2210" i="34"/>
  <c r="R2210" i="34"/>
  <c r="Q2208" i="34"/>
  <c r="S2208" i="34"/>
  <c r="U2208" i="34"/>
  <c r="R2208" i="34"/>
  <c r="T2208" i="34"/>
  <c r="V2208" i="34"/>
  <c r="Q2206" i="34"/>
  <c r="S2206" i="34"/>
  <c r="R2206" i="34"/>
  <c r="Q2204" i="34"/>
  <c r="S2204" i="34"/>
  <c r="R2204" i="34"/>
  <c r="Q2202" i="34"/>
  <c r="S2202" i="34"/>
  <c r="R2202" i="34"/>
  <c r="Q2200" i="34"/>
  <c r="S2200" i="34"/>
  <c r="R2200" i="34"/>
  <c r="Q2198" i="34"/>
  <c r="S2198" i="34"/>
  <c r="R2198" i="34"/>
  <c r="Q2172" i="34"/>
  <c r="S2172" i="34"/>
  <c r="R2172" i="34"/>
  <c r="Q2160" i="34"/>
  <c r="S2160" i="34"/>
  <c r="R2160" i="34"/>
  <c r="Q2158" i="34"/>
  <c r="S2158" i="34"/>
  <c r="R2158" i="34"/>
  <c r="Q2156" i="34"/>
  <c r="S2156" i="34"/>
  <c r="R2156" i="34"/>
  <c r="Q2154" i="34"/>
  <c r="S2154" i="34"/>
  <c r="R2154" i="34"/>
  <c r="Q2152" i="34"/>
  <c r="S2152" i="34"/>
  <c r="R2152" i="34"/>
  <c r="Q2150" i="34"/>
  <c r="S2150" i="34"/>
  <c r="R2150" i="34"/>
  <c r="Q2148" i="34"/>
  <c r="S2148" i="34"/>
  <c r="R2148" i="34"/>
  <c r="Q2146" i="34"/>
  <c r="S2146" i="34"/>
  <c r="R2146" i="34"/>
  <c r="Q2144" i="34"/>
  <c r="S2144" i="34"/>
  <c r="R2144" i="34"/>
  <c r="Q2142" i="34"/>
  <c r="S2142" i="34"/>
  <c r="R2142" i="34"/>
  <c r="Q2136" i="34"/>
  <c r="S2136" i="34"/>
  <c r="R2136" i="34"/>
  <c r="Q2134" i="34"/>
  <c r="S2134" i="34"/>
  <c r="R2134" i="34"/>
  <c r="Q2132" i="34"/>
  <c r="S2132" i="34"/>
  <c r="R2132" i="34"/>
  <c r="Q2130" i="34"/>
  <c r="S2130" i="34"/>
  <c r="R2130" i="34"/>
  <c r="Q2128" i="34"/>
  <c r="S2128" i="34"/>
  <c r="R2128" i="34"/>
  <c r="Q2126" i="34"/>
  <c r="S2126" i="34"/>
  <c r="R2126" i="34"/>
  <c r="Q2124" i="34"/>
  <c r="S2124" i="34"/>
  <c r="R2124" i="34"/>
  <c r="Q2122" i="34"/>
  <c r="S2122" i="34"/>
  <c r="R2122" i="34"/>
  <c r="Q2120" i="34"/>
  <c r="S2120" i="34"/>
  <c r="R2120" i="34"/>
  <c r="Q2118" i="34"/>
  <c r="S2118" i="34"/>
  <c r="R2118" i="34"/>
  <c r="Q2116" i="34"/>
  <c r="S2116" i="34"/>
  <c r="R2116" i="34"/>
  <c r="Q2114" i="34"/>
  <c r="S2114" i="34"/>
  <c r="R2114" i="34"/>
  <c r="Q2112" i="34"/>
  <c r="S2112" i="34"/>
  <c r="R2112" i="34"/>
  <c r="Q2110" i="34"/>
  <c r="S2110" i="34"/>
  <c r="R2110" i="34"/>
  <c r="Q2108" i="34"/>
  <c r="S2108" i="34"/>
  <c r="R2108" i="34"/>
  <c r="Q2106" i="34"/>
  <c r="S2106" i="34"/>
  <c r="R2106" i="34"/>
  <c r="Q2104" i="34"/>
  <c r="S2104" i="34"/>
  <c r="R2104" i="34"/>
  <c r="Q2102" i="34"/>
  <c r="S2102" i="34"/>
  <c r="R2102" i="34"/>
  <c r="Q2100" i="34"/>
  <c r="S2100" i="34"/>
  <c r="R2100" i="34"/>
  <c r="Q2098" i="34"/>
  <c r="S2098" i="34"/>
  <c r="R2098" i="34"/>
  <c r="Q2096" i="34"/>
  <c r="S2096" i="34"/>
  <c r="R2096" i="34"/>
  <c r="Q2094" i="34"/>
  <c r="S2094" i="34"/>
  <c r="R2094" i="34"/>
  <c r="Q2092" i="34"/>
  <c r="S2092" i="34"/>
  <c r="R2092" i="34"/>
  <c r="Q2090" i="34"/>
  <c r="S2090" i="34"/>
  <c r="R2090" i="34"/>
  <c r="Q2088" i="34"/>
  <c r="S2088" i="34"/>
  <c r="R2088" i="34"/>
  <c r="Q2086" i="34"/>
  <c r="S2086" i="34"/>
  <c r="R2086" i="34"/>
  <c r="Q2084" i="34"/>
  <c r="S2084" i="34"/>
  <c r="R2084" i="34"/>
  <c r="Q2082" i="34"/>
  <c r="S2082" i="34"/>
  <c r="R2082" i="34"/>
  <c r="Q2080" i="34"/>
  <c r="S2080" i="34"/>
  <c r="R2080" i="34"/>
  <c r="Q2078" i="34"/>
  <c r="S2078" i="34"/>
  <c r="R2078" i="34"/>
  <c r="Q2076" i="34"/>
  <c r="S2076" i="34"/>
  <c r="R2076" i="34"/>
  <c r="Q2074" i="34"/>
  <c r="S2074" i="34"/>
  <c r="R2074" i="34"/>
  <c r="Q2072" i="34"/>
  <c r="S2072" i="34"/>
  <c r="R2072" i="34"/>
  <c r="Q2070" i="34"/>
  <c r="S2070" i="34"/>
  <c r="R2070" i="34"/>
  <c r="Q2068" i="34"/>
  <c r="S2068" i="34"/>
  <c r="R2068" i="34"/>
  <c r="Q2066" i="34"/>
  <c r="S2066" i="34"/>
  <c r="R2066" i="34"/>
  <c r="Q2064" i="34"/>
  <c r="S2064" i="34"/>
  <c r="R2064" i="34"/>
  <c r="Q2062" i="34"/>
  <c r="S2062" i="34"/>
  <c r="R2062" i="34"/>
  <c r="Q2060" i="34"/>
  <c r="S2060" i="34"/>
  <c r="R2060" i="34"/>
  <c r="Q2058" i="34"/>
  <c r="S2058" i="34"/>
  <c r="R2058" i="34"/>
  <c r="Q2056" i="34"/>
  <c r="S2056" i="34"/>
  <c r="R2056" i="34"/>
  <c r="Q2054" i="34"/>
  <c r="S2054" i="34"/>
  <c r="R2054" i="34"/>
  <c r="Q2052" i="34"/>
  <c r="S2052" i="34"/>
  <c r="R2052" i="34"/>
  <c r="Q2050" i="34"/>
  <c r="S2050" i="34"/>
  <c r="R2050" i="34"/>
  <c r="Q2048" i="34"/>
  <c r="S2048" i="34"/>
  <c r="R2048" i="34"/>
  <c r="Q2046" i="34"/>
  <c r="S2046" i="34"/>
  <c r="R2046" i="34"/>
  <c r="Q2044" i="34"/>
  <c r="S2044" i="34"/>
  <c r="R2044" i="34"/>
  <c r="R3383" i="34"/>
  <c r="T3383" i="34"/>
  <c r="V3383" i="34"/>
  <c r="Q3383" i="34"/>
  <c r="S3383" i="34"/>
  <c r="U3383" i="34"/>
  <c r="R3381" i="34"/>
  <c r="Q3381" i="34"/>
  <c r="S3381" i="34"/>
  <c r="R3379" i="34"/>
  <c r="Q3379" i="34"/>
  <c r="S3379" i="34"/>
  <c r="R3377" i="34"/>
  <c r="Q3377" i="34"/>
  <c r="S3377" i="34"/>
  <c r="R3375" i="34"/>
  <c r="Q3375" i="34"/>
  <c r="S3375" i="34"/>
  <c r="R3373" i="34"/>
  <c r="Q3373" i="34"/>
  <c r="S3373" i="34"/>
  <c r="R3371" i="34"/>
  <c r="Q3371" i="34"/>
  <c r="S3371" i="34"/>
  <c r="R3369" i="34"/>
  <c r="Q3369" i="34"/>
  <c r="S3369" i="34"/>
  <c r="R3367" i="34"/>
  <c r="T3367" i="34"/>
  <c r="V3367" i="34"/>
  <c r="Q3367" i="34"/>
  <c r="S3367" i="34"/>
  <c r="U3367" i="34"/>
  <c r="R3365" i="34"/>
  <c r="Q3365" i="34"/>
  <c r="S3365" i="34"/>
  <c r="R3363" i="34"/>
  <c r="Q3363" i="34"/>
  <c r="S3363" i="34"/>
  <c r="R3361" i="34"/>
  <c r="Q3361" i="34"/>
  <c r="S3361" i="34"/>
  <c r="R3359" i="34"/>
  <c r="Q3359" i="34"/>
  <c r="S3359" i="34"/>
  <c r="R3357" i="34"/>
  <c r="Q3357" i="34"/>
  <c r="S3357" i="34"/>
  <c r="R3355" i="34"/>
  <c r="Q3355" i="34"/>
  <c r="S3355" i="34"/>
  <c r="R3353" i="34"/>
  <c r="T3353" i="34"/>
  <c r="V3353" i="34"/>
  <c r="Q3353" i="34"/>
  <c r="S3353" i="34"/>
  <c r="U3353" i="34"/>
  <c r="R3351" i="34"/>
  <c r="T3351" i="34"/>
  <c r="V3351" i="34"/>
  <c r="Q3351" i="34"/>
  <c r="S3351" i="34"/>
  <c r="U3351" i="34"/>
  <c r="R3349" i="34"/>
  <c r="T3349" i="34"/>
  <c r="V3349" i="34"/>
  <c r="Q3349" i="34"/>
  <c r="S3349" i="34"/>
  <c r="U3349" i="34"/>
  <c r="R3347" i="34"/>
  <c r="T3347" i="34"/>
  <c r="V3347" i="34"/>
  <c r="Q3347" i="34"/>
  <c r="S3347" i="34"/>
  <c r="U3347" i="34"/>
  <c r="R3345" i="34"/>
  <c r="T3345" i="34"/>
  <c r="V3345" i="34"/>
  <c r="Q3345" i="34"/>
  <c r="S3345" i="34"/>
  <c r="U3345" i="34"/>
  <c r="R3343" i="34"/>
  <c r="Q3343" i="34"/>
  <c r="S3343" i="34"/>
  <c r="R3341" i="34"/>
  <c r="Q3341" i="34"/>
  <c r="S3341" i="34"/>
  <c r="R3339" i="34"/>
  <c r="Q3339" i="34"/>
  <c r="S3339" i="34"/>
  <c r="R3337" i="34"/>
  <c r="Q3337" i="34"/>
  <c r="S3337" i="34"/>
  <c r="R3335" i="34"/>
  <c r="Q3335" i="34"/>
  <c r="S3335" i="34"/>
  <c r="R3333" i="34"/>
  <c r="Q3333" i="34"/>
  <c r="S3333" i="34"/>
  <c r="R3331" i="34"/>
  <c r="Q3331" i="34"/>
  <c r="S3331" i="34"/>
  <c r="R3329" i="34"/>
  <c r="Q3329" i="34"/>
  <c r="S3329" i="34"/>
  <c r="R3327" i="34"/>
  <c r="Q3327" i="34"/>
  <c r="S3327" i="34"/>
  <c r="R3325" i="34"/>
  <c r="Q3325" i="34"/>
  <c r="S3325" i="34"/>
  <c r="R3323" i="34"/>
  <c r="Q3323" i="34"/>
  <c r="S3323" i="34"/>
  <c r="R3321" i="34"/>
  <c r="Q3321" i="34"/>
  <c r="S3321" i="34"/>
  <c r="R3319" i="34"/>
  <c r="Q3319" i="34"/>
  <c r="S3319" i="34"/>
  <c r="R3317" i="34"/>
  <c r="Q3317" i="34"/>
  <c r="S3317" i="34"/>
  <c r="R3315" i="34"/>
  <c r="Q3315" i="34"/>
  <c r="S3315" i="34"/>
  <c r="R3313" i="34"/>
  <c r="Q3313" i="34"/>
  <c r="S3313" i="34"/>
  <c r="R3311" i="34"/>
  <c r="T3311" i="34"/>
  <c r="V3311" i="34"/>
  <c r="Q3311" i="34"/>
  <c r="S3311" i="34"/>
  <c r="U3311" i="34"/>
  <c r="R3309" i="34"/>
  <c r="Q3309" i="34"/>
  <c r="S3309" i="34"/>
  <c r="R3307" i="34"/>
  <c r="Q3307" i="34"/>
  <c r="S3307" i="34"/>
  <c r="R3305" i="34"/>
  <c r="Q3305" i="34"/>
  <c r="S3305" i="34"/>
  <c r="R3303" i="34"/>
  <c r="Q3303" i="34"/>
  <c r="S3303" i="34"/>
  <c r="R3301" i="34"/>
  <c r="Q3301" i="34"/>
  <c r="S3301" i="34"/>
  <c r="R3299" i="34"/>
  <c r="T3299" i="34"/>
  <c r="V3299" i="34"/>
  <c r="Q3299" i="34"/>
  <c r="S3299" i="34"/>
  <c r="U3299" i="34"/>
  <c r="R3297" i="34"/>
  <c r="Q3297" i="34"/>
  <c r="S3297" i="34"/>
  <c r="R3295" i="34"/>
  <c r="Q3295" i="34"/>
  <c r="S3295" i="34"/>
  <c r="R3293" i="34"/>
  <c r="Q3293" i="34"/>
  <c r="S3293" i="34"/>
  <c r="R3291" i="34"/>
  <c r="Q3291" i="34"/>
  <c r="S3291" i="34"/>
  <c r="R3289" i="34"/>
  <c r="Q3289" i="34"/>
  <c r="S3289" i="34"/>
  <c r="R3287" i="34"/>
  <c r="Q3287" i="34"/>
  <c r="S3287" i="34"/>
  <c r="R3285" i="34"/>
  <c r="Q3285" i="34"/>
  <c r="S3285" i="34"/>
  <c r="R3283" i="34"/>
  <c r="Q3283" i="34"/>
  <c r="S3283" i="34"/>
  <c r="R3281" i="34"/>
  <c r="Q3281" i="34"/>
  <c r="S3281" i="34"/>
  <c r="R3279" i="34"/>
  <c r="Q3279" i="34"/>
  <c r="S3279" i="34"/>
  <c r="R3277" i="34"/>
  <c r="Q3277" i="34"/>
  <c r="S3277" i="34"/>
  <c r="R3275" i="34"/>
  <c r="Q3275" i="34"/>
  <c r="S3275" i="34"/>
  <c r="R3273" i="34"/>
  <c r="Q3273" i="34"/>
  <c r="S3273" i="34"/>
  <c r="R3271" i="34"/>
  <c r="Q3271" i="34"/>
  <c r="S3271" i="34"/>
  <c r="R3269" i="34"/>
  <c r="Q3269" i="34"/>
  <c r="S3269" i="34"/>
  <c r="R3267" i="34"/>
  <c r="Q3267" i="34"/>
  <c r="S3267" i="34"/>
  <c r="R3265" i="34"/>
  <c r="Q3265" i="34"/>
  <c r="S3265" i="34"/>
  <c r="R3263" i="34"/>
  <c r="Q3263" i="34"/>
  <c r="S3263" i="34"/>
  <c r="R3261" i="34"/>
  <c r="Q3261" i="34"/>
  <c r="S3261" i="34"/>
  <c r="R3259" i="34"/>
  <c r="Q3259" i="34"/>
  <c r="S3259" i="34"/>
  <c r="R3257" i="34"/>
  <c r="T3257" i="34"/>
  <c r="V3257" i="34"/>
  <c r="Q3257" i="34"/>
  <c r="S3257" i="34"/>
  <c r="U3257" i="34"/>
  <c r="R3255" i="34"/>
  <c r="Q3255" i="34"/>
  <c r="S3255" i="34"/>
  <c r="R3253" i="34"/>
  <c r="Q3253" i="34"/>
  <c r="S3253" i="34"/>
  <c r="R3251" i="34"/>
  <c r="Q3251" i="34"/>
  <c r="S3251" i="34"/>
  <c r="R3249" i="34"/>
  <c r="Q3249" i="34"/>
  <c r="S3249" i="34"/>
  <c r="R3247" i="34"/>
  <c r="Q3247" i="34"/>
  <c r="S3247" i="34"/>
  <c r="R3245" i="34"/>
  <c r="Q3245" i="34"/>
  <c r="S3245" i="34"/>
  <c r="R3243" i="34"/>
  <c r="Q3243" i="34"/>
  <c r="S3243" i="34"/>
  <c r="R3241" i="34"/>
  <c r="Q3241" i="34"/>
  <c r="S3241" i="34"/>
  <c r="R3239" i="34"/>
  <c r="Q3239" i="34"/>
  <c r="S3239" i="34"/>
  <c r="R3237" i="34"/>
  <c r="Q3237" i="34"/>
  <c r="S3237" i="34"/>
  <c r="R3235" i="34"/>
  <c r="Q3235" i="34"/>
  <c r="S3235" i="34"/>
  <c r="R3233" i="34"/>
  <c r="Q3233" i="34"/>
  <c r="S3233" i="34"/>
  <c r="R3231" i="34"/>
  <c r="Q3231" i="34"/>
  <c r="S3231" i="34"/>
  <c r="R3229" i="34"/>
  <c r="Q3229" i="34"/>
  <c r="S3229" i="34"/>
  <c r="R3227" i="34"/>
  <c r="T3227" i="34"/>
  <c r="V3227" i="34"/>
  <c r="Q3227" i="34"/>
  <c r="S3227" i="34"/>
  <c r="U3227" i="34"/>
  <c r="R3225" i="34"/>
  <c r="T3225" i="34"/>
  <c r="V3225" i="34"/>
  <c r="Q3225" i="34"/>
  <c r="S3225" i="34"/>
  <c r="U3225" i="34"/>
  <c r="R3223" i="34"/>
  <c r="Q3223" i="34"/>
  <c r="S3223" i="34"/>
  <c r="R3221" i="34"/>
  <c r="Q3221" i="34"/>
  <c r="S3221" i="34"/>
  <c r="R3219" i="34"/>
  <c r="Q3219" i="34"/>
  <c r="S3219" i="34"/>
  <c r="R3217" i="34"/>
  <c r="Q3217" i="34"/>
  <c r="S3217" i="34"/>
  <c r="R3215" i="34"/>
  <c r="Q3215" i="34"/>
  <c r="S3215" i="34"/>
  <c r="R3213" i="34"/>
  <c r="Q3213" i="34"/>
  <c r="S3213" i="34"/>
  <c r="R3211" i="34"/>
  <c r="Q3211" i="34"/>
  <c r="S3211" i="34"/>
  <c r="R3209" i="34"/>
  <c r="Q3209" i="34"/>
  <c r="S3209" i="34"/>
  <c r="R3207" i="34"/>
  <c r="Q3207" i="34"/>
  <c r="S3207" i="34"/>
  <c r="R3205" i="34"/>
  <c r="Q3205" i="34"/>
  <c r="S3205" i="34"/>
  <c r="R3203" i="34"/>
  <c r="Q3203" i="34"/>
  <c r="S3203" i="34"/>
  <c r="R3201" i="34"/>
  <c r="Q3201" i="34"/>
  <c r="S3201" i="34"/>
  <c r="R3199" i="34"/>
  <c r="Q3199" i="34"/>
  <c r="S3199" i="34"/>
  <c r="R3197" i="34"/>
  <c r="Q3197" i="34"/>
  <c r="S3197" i="34"/>
  <c r="R3195" i="34"/>
  <c r="Q3195" i="34"/>
  <c r="S3195" i="34"/>
  <c r="R3193" i="34"/>
  <c r="Q3193" i="34"/>
  <c r="S3193" i="34"/>
  <c r="R3191" i="34"/>
  <c r="Q3191" i="34"/>
  <c r="S3191" i="34"/>
  <c r="R3189" i="34"/>
  <c r="Q3189" i="34"/>
  <c r="S3189" i="34"/>
  <c r="R3187" i="34"/>
  <c r="Q3187" i="34"/>
  <c r="S3187" i="34"/>
  <c r="R3185" i="34"/>
  <c r="Q3185" i="34"/>
  <c r="S3185" i="34"/>
  <c r="R3183" i="34"/>
  <c r="Q3183" i="34"/>
  <c r="S3183" i="34"/>
  <c r="R3181" i="34"/>
  <c r="Q3181" i="34"/>
  <c r="S3181" i="34"/>
  <c r="R3177" i="34"/>
  <c r="Q3177" i="34"/>
  <c r="S3177" i="34"/>
  <c r="R3175" i="34"/>
  <c r="Q3175" i="34"/>
  <c r="S3175" i="34"/>
  <c r="R3173" i="34"/>
  <c r="Q3173" i="34"/>
  <c r="S3173" i="34"/>
  <c r="R3171" i="34"/>
  <c r="Q3171" i="34"/>
  <c r="S3171" i="34"/>
  <c r="R3169" i="34"/>
  <c r="Q3169" i="34"/>
  <c r="S3169" i="34"/>
  <c r="R3167" i="34"/>
  <c r="Q3167" i="34"/>
  <c r="S3167" i="34"/>
  <c r="R3165" i="34"/>
  <c r="Q3165" i="34"/>
  <c r="S3165" i="34"/>
  <c r="R3163" i="34"/>
  <c r="Q3163" i="34"/>
  <c r="S3163" i="34"/>
  <c r="R3161" i="34"/>
  <c r="Q3161" i="34"/>
  <c r="S3161" i="34"/>
  <c r="R3159" i="34"/>
  <c r="Q3159" i="34"/>
  <c r="S3159" i="34"/>
  <c r="R3157" i="34"/>
  <c r="Q3157" i="34"/>
  <c r="S3157" i="34"/>
  <c r="R3155" i="34"/>
  <c r="Q3155" i="34"/>
  <c r="S3155" i="34"/>
  <c r="R3153" i="34"/>
  <c r="Q3153" i="34"/>
  <c r="S3153" i="34"/>
  <c r="R3151" i="34"/>
  <c r="T3151" i="34"/>
  <c r="V3151" i="34"/>
  <c r="Q3151" i="34"/>
  <c r="S3151" i="34"/>
  <c r="U3151" i="34"/>
  <c r="R3149" i="34"/>
  <c r="T3149" i="34"/>
  <c r="V3149" i="34"/>
  <c r="Q3149" i="34"/>
  <c r="S3149" i="34"/>
  <c r="U3149" i="34"/>
  <c r="R3147" i="34"/>
  <c r="T3147" i="34"/>
  <c r="V3147" i="34"/>
  <c r="Q3147" i="34"/>
  <c r="S3147" i="34"/>
  <c r="U3147" i="34"/>
  <c r="R3145" i="34"/>
  <c r="T3145" i="34"/>
  <c r="V3145" i="34"/>
  <c r="Q3145" i="34"/>
  <c r="S3145" i="34"/>
  <c r="U3145" i="34"/>
  <c r="R3143" i="34"/>
  <c r="T3143" i="34"/>
  <c r="V3143" i="34"/>
  <c r="Q3143" i="34"/>
  <c r="S3143" i="34"/>
  <c r="U3143" i="34"/>
  <c r="R3141" i="34"/>
  <c r="Q3141" i="34"/>
  <c r="S3141" i="34"/>
  <c r="R3139" i="34"/>
  <c r="Q3139" i="34"/>
  <c r="S3139" i="34"/>
  <c r="R3137" i="34"/>
  <c r="Q3137" i="34"/>
  <c r="S3137" i="34"/>
  <c r="R3135" i="34"/>
  <c r="Q3135" i="34"/>
  <c r="S3135" i="34"/>
  <c r="R3133" i="34"/>
  <c r="T3133" i="34"/>
  <c r="V3133" i="34"/>
  <c r="Q3133" i="34"/>
  <c r="S3133" i="34"/>
  <c r="U3133" i="34"/>
  <c r="R3131" i="34"/>
  <c r="Q3131" i="34"/>
  <c r="S3131" i="34"/>
  <c r="R3129" i="34"/>
  <c r="Q3129" i="34"/>
  <c r="S3129" i="34"/>
  <c r="R3127" i="34"/>
  <c r="T3127" i="34"/>
  <c r="V3127" i="34"/>
  <c r="Q3127" i="34"/>
  <c r="S3127" i="34"/>
  <c r="U3127" i="34"/>
  <c r="R3125" i="34"/>
  <c r="T3125" i="34"/>
  <c r="V3125" i="34"/>
  <c r="Q3125" i="34"/>
  <c r="S3125" i="34"/>
  <c r="U3125" i="34"/>
  <c r="R3123" i="34"/>
  <c r="Q3123" i="34"/>
  <c r="S3123" i="34"/>
  <c r="R3121" i="34"/>
  <c r="Q3121" i="34"/>
  <c r="S3121" i="34"/>
  <c r="R3119" i="34"/>
  <c r="Q3119" i="34"/>
  <c r="S3119" i="34"/>
  <c r="R3117" i="34"/>
  <c r="Q3117" i="34"/>
  <c r="S3117" i="34"/>
  <c r="R3115" i="34"/>
  <c r="Q3115" i="34"/>
  <c r="S3115" i="34"/>
  <c r="R3113" i="34"/>
  <c r="Q3113" i="34"/>
  <c r="S3113" i="34"/>
  <c r="R3111" i="34"/>
  <c r="Q3111" i="34"/>
  <c r="S3111" i="34"/>
  <c r="R3109" i="34"/>
  <c r="Q3109" i="34"/>
  <c r="S3109" i="34"/>
  <c r="R3107" i="34"/>
  <c r="Q3107" i="34"/>
  <c r="S3107" i="34"/>
  <c r="R3105" i="34"/>
  <c r="Q3105" i="34"/>
  <c r="S3105" i="34"/>
  <c r="R3103" i="34"/>
  <c r="Q3103" i="34"/>
  <c r="S3103" i="34"/>
  <c r="R3101" i="34"/>
  <c r="T3101" i="34"/>
  <c r="V3101" i="34"/>
  <c r="Q3101" i="34"/>
  <c r="S3101" i="34"/>
  <c r="U3101" i="34"/>
  <c r="R3099" i="34"/>
  <c r="Q3099" i="34"/>
  <c r="S3099" i="34"/>
  <c r="R3097" i="34"/>
  <c r="Q3097" i="34"/>
  <c r="S3097" i="34"/>
  <c r="R3095" i="34"/>
  <c r="Q3095" i="34"/>
  <c r="S3095" i="34"/>
  <c r="R3093" i="34"/>
  <c r="Q3093" i="34"/>
  <c r="S3093" i="34"/>
  <c r="R3091" i="34"/>
  <c r="Q3091" i="34"/>
  <c r="S3091" i="34"/>
  <c r="R3089" i="34"/>
  <c r="Q3089" i="34"/>
  <c r="S3089" i="34"/>
  <c r="Q3076" i="34"/>
  <c r="S3076" i="34"/>
  <c r="R3076" i="34"/>
  <c r="Q3004" i="34"/>
  <c r="S3004" i="34"/>
  <c r="R3004" i="34"/>
  <c r="Q3002" i="34"/>
  <c r="S3002" i="34"/>
  <c r="R3002" i="34"/>
  <c r="Q3000" i="34"/>
  <c r="S3000" i="34"/>
  <c r="R3000" i="34"/>
  <c r="Q2990" i="34"/>
  <c r="S2990" i="34"/>
  <c r="R2990" i="34"/>
  <c r="Q2986" i="34"/>
  <c r="S2986" i="34"/>
  <c r="R2986" i="34"/>
  <c r="Q2978" i="34"/>
  <c r="S2978" i="34"/>
  <c r="R2978" i="34"/>
  <c r="Q2974" i="34"/>
  <c r="S2974" i="34"/>
  <c r="R2974" i="34"/>
  <c r="Q2972" i="34"/>
  <c r="S2972" i="34"/>
  <c r="R2972" i="34"/>
  <c r="Q2970" i="34"/>
  <c r="S2970" i="34"/>
  <c r="R2970" i="34"/>
  <c r="Q2966" i="34"/>
  <c r="S2966" i="34"/>
  <c r="R2966" i="34"/>
  <c r="Q2964" i="34"/>
  <c r="S2964" i="34"/>
  <c r="R2964" i="34"/>
  <c r="Q2900" i="34"/>
  <c r="S2900" i="34"/>
  <c r="R2900" i="34"/>
  <c r="Q2898" i="34"/>
  <c r="S2898" i="34"/>
  <c r="R2898" i="34"/>
  <c r="Q2896" i="34"/>
  <c r="S2896" i="34"/>
  <c r="R2896" i="34"/>
  <c r="Q2894" i="34"/>
  <c r="S2894" i="34"/>
  <c r="R2894" i="34"/>
  <c r="Q2892" i="34"/>
  <c r="S2892" i="34"/>
  <c r="R2892" i="34"/>
  <c r="Q2888" i="34"/>
  <c r="S2888" i="34"/>
  <c r="R2888" i="34"/>
  <c r="Q2886" i="34"/>
  <c r="S2886" i="34"/>
  <c r="R2886" i="34"/>
  <c r="Q2884" i="34"/>
  <c r="S2884" i="34"/>
  <c r="R2884" i="34"/>
  <c r="Q2882" i="34"/>
  <c r="S2882" i="34"/>
  <c r="R2882" i="34"/>
  <c r="Q2880" i="34"/>
  <c r="S2880" i="34"/>
  <c r="R2880" i="34"/>
  <c r="Q2878" i="34"/>
  <c r="S2878" i="34"/>
  <c r="R2878" i="34"/>
  <c r="R2875" i="34"/>
  <c r="Q2875" i="34"/>
  <c r="S2875" i="34"/>
  <c r="R2873" i="34"/>
  <c r="Q2873" i="34"/>
  <c r="S2873" i="34"/>
  <c r="Q2860" i="34"/>
  <c r="S2860" i="34"/>
  <c r="R2860" i="34"/>
  <c r="Q2858" i="34"/>
  <c r="S2858" i="34"/>
  <c r="R2858" i="34"/>
  <c r="Q2856" i="34"/>
  <c r="S2856" i="34"/>
  <c r="R2856" i="34"/>
  <c r="Q2853" i="34"/>
  <c r="S2853" i="34"/>
  <c r="R2853" i="34"/>
  <c r="Q2850" i="34"/>
  <c r="S2850" i="34"/>
  <c r="R2850" i="34"/>
  <c r="Q2848" i="34"/>
  <c r="S2848" i="34"/>
  <c r="R2848" i="34"/>
  <c r="Q2846" i="34"/>
  <c r="S2846" i="34"/>
  <c r="R2846" i="34"/>
  <c r="Q2844" i="34"/>
  <c r="S2844" i="34"/>
  <c r="R2844" i="34"/>
  <c r="Q2842" i="34"/>
  <c r="S2842" i="34"/>
  <c r="R2842" i="34"/>
  <c r="Q2840" i="34"/>
  <c r="S2840" i="34"/>
  <c r="R2840" i="34"/>
  <c r="Q2838" i="34"/>
  <c r="S2838" i="34"/>
  <c r="R2838" i="34"/>
  <c r="Q2836" i="34"/>
  <c r="S2836" i="34"/>
  <c r="R2836" i="34"/>
  <c r="Q2834" i="34"/>
  <c r="S2834" i="34"/>
  <c r="R2834" i="34"/>
  <c r="Q2832" i="34"/>
  <c r="S2832" i="34"/>
  <c r="R2832" i="34"/>
  <c r="Q2830" i="34"/>
  <c r="S2830" i="34"/>
  <c r="R2830" i="34"/>
  <c r="Q2828" i="34"/>
  <c r="S2828" i="34"/>
  <c r="R2828" i="34"/>
  <c r="Q2826" i="34"/>
  <c r="S2826" i="34"/>
  <c r="R2826" i="34"/>
  <c r="Q2824" i="34"/>
  <c r="S2824" i="34"/>
  <c r="R2824" i="34"/>
  <c r="Q2822" i="34"/>
  <c r="S2822" i="34"/>
  <c r="R2822" i="34"/>
  <c r="Q2820" i="34"/>
  <c r="S2820" i="34"/>
  <c r="R2820" i="34"/>
  <c r="Q2818" i="34"/>
  <c r="S2818" i="34"/>
  <c r="R2818" i="34"/>
  <c r="Q2816" i="34"/>
  <c r="S2816" i="34"/>
  <c r="R2816" i="34"/>
  <c r="Q2815" i="34"/>
  <c r="S2815" i="34"/>
  <c r="R2815" i="34"/>
  <c r="Q2813" i="34"/>
  <c r="S2813" i="34"/>
  <c r="R2813" i="34"/>
  <c r="Q2811" i="34"/>
  <c r="S2811" i="34"/>
  <c r="R2811" i="34"/>
  <c r="Q2809" i="34"/>
  <c r="S2809" i="34"/>
  <c r="R2809" i="34"/>
  <c r="Q2807" i="34"/>
  <c r="S2807" i="34"/>
  <c r="R2807" i="34"/>
  <c r="Q2805" i="34"/>
  <c r="S2805" i="34"/>
  <c r="R2805" i="34"/>
  <c r="Q2803" i="34"/>
  <c r="S2803" i="34"/>
  <c r="R2803" i="34"/>
  <c r="Q2801" i="34"/>
  <c r="S2801" i="34"/>
  <c r="R2801" i="34"/>
  <c r="Q2799" i="34"/>
  <c r="S2799" i="34"/>
  <c r="R2799" i="34"/>
  <c r="Q2797" i="34"/>
  <c r="S2797" i="34"/>
  <c r="R2797" i="34"/>
  <c r="Q2795" i="34"/>
  <c r="S2795" i="34"/>
  <c r="R2795" i="34"/>
  <c r="Q2793" i="34"/>
  <c r="S2793" i="34"/>
  <c r="R2793" i="34"/>
  <c r="Q2791" i="34"/>
  <c r="S2791" i="34"/>
  <c r="R2791" i="34"/>
  <c r="Q2789" i="34"/>
  <c r="S2789" i="34"/>
  <c r="R2789" i="34"/>
  <c r="R2706" i="34"/>
  <c r="Q2706" i="34"/>
  <c r="S2706" i="34"/>
  <c r="R2704" i="34"/>
  <c r="Q2704" i="34"/>
  <c r="S2704" i="34"/>
  <c r="R2702" i="34"/>
  <c r="Q2702" i="34"/>
  <c r="S2702" i="34"/>
  <c r="R2700" i="34"/>
  <c r="Q2700" i="34"/>
  <c r="S2700" i="34"/>
  <c r="R2698" i="34"/>
  <c r="Q2698" i="34"/>
  <c r="S2698" i="34"/>
  <c r="R2696" i="34"/>
  <c r="Q2696" i="34"/>
  <c r="S2696" i="34"/>
  <c r="R2694" i="34"/>
  <c r="Q2694" i="34"/>
  <c r="S2694" i="34"/>
  <c r="R2692" i="34"/>
  <c r="Q2692" i="34"/>
  <c r="S2692" i="34"/>
  <c r="R2690" i="34"/>
  <c r="Q2690" i="34"/>
  <c r="S2690" i="34"/>
  <c r="R2688" i="34"/>
  <c r="Q2688" i="34"/>
  <c r="S2688" i="34"/>
  <c r="R2686" i="34"/>
  <c r="Q2686" i="34"/>
  <c r="S2686" i="34"/>
  <c r="R2684" i="34"/>
  <c r="Q2684" i="34"/>
  <c r="S2684" i="34"/>
  <c r="R2682" i="34"/>
  <c r="Q2682" i="34"/>
  <c r="S2682" i="34"/>
  <c r="R2680" i="34"/>
  <c r="Q2680" i="34"/>
  <c r="S2680" i="34"/>
  <c r="R2678" i="34"/>
  <c r="Q2678" i="34"/>
  <c r="S2678" i="34"/>
  <c r="R2676" i="34"/>
  <c r="Q2676" i="34"/>
  <c r="S2676" i="34"/>
  <c r="R2674" i="34"/>
  <c r="Q2674" i="34"/>
  <c r="S2674" i="34"/>
  <c r="R2672" i="34"/>
  <c r="Q2672" i="34"/>
  <c r="S2672" i="34"/>
  <c r="R2670" i="34"/>
  <c r="Q2670" i="34"/>
  <c r="S2670" i="34"/>
  <c r="R2668" i="34"/>
  <c r="Q2668" i="34"/>
  <c r="S2668" i="34"/>
  <c r="R2666" i="34"/>
  <c r="Q2666" i="34"/>
  <c r="S2666" i="34"/>
  <c r="R2664" i="34"/>
  <c r="Q2664" i="34"/>
  <c r="S2664" i="34"/>
  <c r="R2662" i="34"/>
  <c r="Q2662" i="34"/>
  <c r="S2662" i="34"/>
  <c r="R2660" i="34"/>
  <c r="Q2660" i="34"/>
  <c r="S2660" i="34"/>
  <c r="R2658" i="34"/>
  <c r="Q2658" i="34"/>
  <c r="S2658" i="34"/>
  <c r="R2656" i="34"/>
  <c r="Q2656" i="34"/>
  <c r="S2656" i="34"/>
  <c r="R2654" i="34"/>
  <c r="T2654" i="34"/>
  <c r="V2654" i="34"/>
  <c r="Q2654" i="34"/>
  <c r="S2654" i="34"/>
  <c r="U2654" i="34"/>
  <c r="R2652" i="34"/>
  <c r="T2652" i="34"/>
  <c r="V2652" i="34"/>
  <c r="Q2652" i="34"/>
  <c r="S2652" i="34"/>
  <c r="U2652" i="34"/>
  <c r="R2650" i="34"/>
  <c r="T2650" i="34"/>
  <c r="V2650" i="34"/>
  <c r="Q2650" i="34"/>
  <c r="S2650" i="34"/>
  <c r="U2650" i="34"/>
  <c r="R2648" i="34"/>
  <c r="T2648" i="34"/>
  <c r="V2648" i="34"/>
  <c r="Q2648" i="34"/>
  <c r="S2648" i="34"/>
  <c r="U2648" i="34"/>
  <c r="R2646" i="34"/>
  <c r="Q2646" i="34"/>
  <c r="S2646" i="34"/>
  <c r="R2644" i="34"/>
  <c r="Q2644" i="34"/>
  <c r="S2644" i="34"/>
  <c r="R2642" i="34"/>
  <c r="Q2642" i="34"/>
  <c r="S2642" i="34"/>
  <c r="R2640" i="34"/>
  <c r="Q2640" i="34"/>
  <c r="S2640" i="34"/>
  <c r="R2638" i="34"/>
  <c r="Q2638" i="34"/>
  <c r="S2638" i="34"/>
  <c r="R2636" i="34"/>
  <c r="Q2636" i="34"/>
  <c r="S2636" i="34"/>
  <c r="R2634" i="34"/>
  <c r="Q2634" i="34"/>
  <c r="S2634" i="34"/>
  <c r="R2632" i="34"/>
  <c r="Q2632" i="34"/>
  <c r="S2632" i="34"/>
  <c r="Q2629" i="34"/>
  <c r="S2629" i="34"/>
  <c r="R2629" i="34"/>
  <c r="Q2627" i="34"/>
  <c r="S2627" i="34"/>
  <c r="R2627" i="34"/>
  <c r="Q2625" i="34"/>
  <c r="S2625" i="34"/>
  <c r="R2625" i="34"/>
  <c r="Q2623" i="34"/>
  <c r="S2623" i="34"/>
  <c r="R2623" i="34"/>
  <c r="Q2621" i="34"/>
  <c r="S2621" i="34"/>
  <c r="R2621" i="34"/>
  <c r="Q2619" i="34"/>
  <c r="S2619" i="34"/>
  <c r="R2619" i="34"/>
  <c r="Q2617" i="34"/>
  <c r="S2617" i="34"/>
  <c r="R2617" i="34"/>
  <c r="Q2615" i="34"/>
  <c r="S2615" i="34"/>
  <c r="R2615" i="34"/>
  <c r="Q2613" i="34"/>
  <c r="S2613" i="34"/>
  <c r="R2613" i="34"/>
  <c r="Q2611" i="34"/>
  <c r="S2611" i="34"/>
  <c r="R2611" i="34"/>
  <c r="Q2609" i="34"/>
  <c r="S2609" i="34"/>
  <c r="R2609" i="34"/>
  <c r="Q2607" i="34"/>
  <c r="S2607" i="34"/>
  <c r="U2607" i="34"/>
  <c r="R2607" i="34"/>
  <c r="T2607" i="34"/>
  <c r="V2607" i="34"/>
  <c r="Q2605" i="34"/>
  <c r="S2605" i="34"/>
  <c r="U2605" i="34"/>
  <c r="R2605" i="34"/>
  <c r="T2605" i="34"/>
  <c r="V2605" i="34"/>
  <c r="Q2603" i="34"/>
  <c r="S2603" i="34"/>
  <c r="U2603" i="34"/>
  <c r="R2603" i="34"/>
  <c r="T2603" i="34"/>
  <c r="V2603" i="34"/>
  <c r="Q2601" i="34"/>
  <c r="S2601" i="34"/>
  <c r="U2601" i="34"/>
  <c r="R2601" i="34"/>
  <c r="T2601" i="34"/>
  <c r="V2601" i="34"/>
  <c r="Q2599" i="34"/>
  <c r="S2599" i="34"/>
  <c r="R2599" i="34"/>
  <c r="R2597" i="34"/>
  <c r="Q2597" i="34"/>
  <c r="S2597" i="34"/>
  <c r="R2595" i="34"/>
  <c r="Q2595" i="34"/>
  <c r="S2595" i="34"/>
  <c r="R2593" i="34"/>
  <c r="Q2593" i="34"/>
  <c r="S2593" i="34"/>
  <c r="R2591" i="34"/>
  <c r="Q2591" i="34"/>
  <c r="S2591" i="34"/>
  <c r="R2589" i="34"/>
  <c r="Q2589" i="34"/>
  <c r="S2589" i="34"/>
  <c r="R2587" i="34"/>
  <c r="Q2587" i="34"/>
  <c r="S2587" i="34"/>
  <c r="R2585" i="34"/>
  <c r="Q2585" i="34"/>
  <c r="S2585" i="34"/>
  <c r="R2583" i="34"/>
  <c r="Q2583" i="34"/>
  <c r="S2583" i="34"/>
  <c r="R2581" i="34"/>
  <c r="Q2581" i="34"/>
  <c r="S2581" i="34"/>
  <c r="R2579" i="34"/>
  <c r="Q2579" i="34"/>
  <c r="S2579" i="34"/>
  <c r="R2577" i="34"/>
  <c r="Q2577" i="34"/>
  <c r="S2577" i="34"/>
  <c r="R2575" i="34"/>
  <c r="Q2575" i="34"/>
  <c r="S2575" i="34"/>
  <c r="R2573" i="34"/>
  <c r="Q2573" i="34"/>
  <c r="S2573" i="34"/>
  <c r="R2571" i="34"/>
  <c r="Q2571" i="34"/>
  <c r="S2571" i="34"/>
  <c r="R2569" i="34"/>
  <c r="T2569" i="34"/>
  <c r="V2569" i="34"/>
  <c r="Q2569" i="34"/>
  <c r="S2569" i="34"/>
  <c r="U2569" i="34"/>
  <c r="R2567" i="34"/>
  <c r="T2567" i="34"/>
  <c r="V2567" i="34"/>
  <c r="Q2567" i="34"/>
  <c r="S2567" i="34"/>
  <c r="U2567" i="34"/>
  <c r="R2565" i="34"/>
  <c r="T2565" i="34"/>
  <c r="V2565" i="34"/>
  <c r="Q2565" i="34"/>
  <c r="S2565" i="34"/>
  <c r="U2565" i="34"/>
  <c r="R2563" i="34"/>
  <c r="T2563" i="34"/>
  <c r="V2563" i="34"/>
  <c r="Q2563" i="34"/>
  <c r="S2563" i="34"/>
  <c r="U2563" i="34"/>
  <c r="R2561" i="34"/>
  <c r="T2561" i="34"/>
  <c r="V2561" i="34"/>
  <c r="Q2561" i="34"/>
  <c r="S2561" i="34"/>
  <c r="U2561" i="34"/>
  <c r="R2559" i="34"/>
  <c r="Q2559" i="34"/>
  <c r="S2559" i="34"/>
  <c r="R2557" i="34"/>
  <c r="T2557" i="34"/>
  <c r="V2557" i="34"/>
  <c r="Q2557" i="34"/>
  <c r="S2557" i="34"/>
  <c r="U2557" i="34"/>
  <c r="R2555" i="34"/>
  <c r="Q2555" i="34"/>
  <c r="S2555" i="34"/>
  <c r="R2553" i="34"/>
  <c r="Q2553" i="34"/>
  <c r="S2553" i="34"/>
  <c r="R2551" i="34"/>
  <c r="Q2551" i="34"/>
  <c r="S2551" i="34"/>
  <c r="R2549" i="34"/>
  <c r="Q2549" i="34"/>
  <c r="S2549" i="34"/>
  <c r="R2547" i="34"/>
  <c r="Q2547" i="34"/>
  <c r="S2547" i="34"/>
  <c r="R2545" i="34"/>
  <c r="Q2545" i="34"/>
  <c r="S2545" i="34"/>
  <c r="R2543" i="34"/>
  <c r="Q2543" i="34"/>
  <c r="S2543" i="34"/>
  <c r="R2541" i="34"/>
  <c r="Q2541" i="34"/>
  <c r="S2541" i="34"/>
  <c r="R2539" i="34"/>
  <c r="Q2539" i="34"/>
  <c r="S2539" i="34"/>
  <c r="R2537" i="34"/>
  <c r="Q2537" i="34"/>
  <c r="S2537" i="34"/>
  <c r="R2535" i="34"/>
  <c r="Q2535" i="34"/>
  <c r="S2535" i="34"/>
  <c r="R2533" i="34"/>
  <c r="Q2533" i="34"/>
  <c r="S2533" i="34"/>
  <c r="R2531" i="34"/>
  <c r="Q2531" i="34"/>
  <c r="S2531" i="34"/>
  <c r="R2529" i="34"/>
  <c r="Q2529" i="34"/>
  <c r="S2529" i="34"/>
  <c r="R2527" i="34"/>
  <c r="Q2527" i="34"/>
  <c r="S2527" i="34"/>
  <c r="R2525" i="34"/>
  <c r="Q2525" i="34"/>
  <c r="S2525" i="34"/>
  <c r="R2523" i="34"/>
  <c r="Q2523" i="34"/>
  <c r="S2523" i="34"/>
  <c r="R2521" i="34"/>
  <c r="Q2521" i="34"/>
  <c r="S2521" i="34"/>
  <c r="R2519" i="34"/>
  <c r="Q2519" i="34"/>
  <c r="S2519" i="34"/>
  <c r="R2517" i="34"/>
  <c r="Q2517" i="34"/>
  <c r="S2517" i="34"/>
  <c r="R2515" i="34"/>
  <c r="Q2515" i="34"/>
  <c r="S2515" i="34"/>
  <c r="R2513" i="34"/>
  <c r="Q2513" i="34"/>
  <c r="S2513" i="34"/>
  <c r="R2511" i="34"/>
  <c r="Q2511" i="34"/>
  <c r="S2511" i="34"/>
  <c r="R2509" i="34"/>
  <c r="Q2509" i="34"/>
  <c r="S2509" i="34"/>
  <c r="R2507" i="34"/>
  <c r="Q2507" i="34"/>
  <c r="S2507" i="34"/>
  <c r="R2505" i="34"/>
  <c r="Q2505" i="34"/>
  <c r="S2505" i="34"/>
  <c r="R2503" i="34"/>
  <c r="Q2503" i="34"/>
  <c r="S2503" i="34"/>
  <c r="R2501" i="34"/>
  <c r="Q2501" i="34"/>
  <c r="S2501" i="34"/>
  <c r="R2499" i="34"/>
  <c r="Q2499" i="34"/>
  <c r="S2499" i="34"/>
  <c r="R2497" i="34"/>
  <c r="Q2497" i="34"/>
  <c r="S2497" i="34"/>
  <c r="R2495" i="34"/>
  <c r="Q2495" i="34"/>
  <c r="S2495" i="34"/>
  <c r="R2493" i="34"/>
  <c r="Q2493" i="34"/>
  <c r="S2493" i="34"/>
  <c r="R2491" i="34"/>
  <c r="Q2491" i="34"/>
  <c r="S2491" i="34"/>
  <c r="R2489" i="34"/>
  <c r="Q2489" i="34"/>
  <c r="S2489" i="34"/>
  <c r="R2487" i="34"/>
  <c r="Q2487" i="34"/>
  <c r="S2487" i="34"/>
  <c r="R2485" i="34"/>
  <c r="Q2485" i="34"/>
  <c r="S2485" i="34"/>
  <c r="R2483" i="34"/>
  <c r="Q2483" i="34"/>
  <c r="S2483" i="34"/>
  <c r="R2481" i="34"/>
  <c r="Q2481" i="34"/>
  <c r="S2481" i="34"/>
  <c r="R2479" i="34"/>
  <c r="Q2479" i="34"/>
  <c r="S2479" i="34"/>
  <c r="R2477" i="34"/>
  <c r="Q2477" i="34"/>
  <c r="S2477" i="34"/>
  <c r="R2475" i="34"/>
  <c r="Q2475" i="34"/>
  <c r="S2475" i="34"/>
  <c r="R2473" i="34"/>
  <c r="Q2473" i="34"/>
  <c r="S2473" i="34"/>
  <c r="R2471" i="34"/>
  <c r="Q2471" i="34"/>
  <c r="S2471" i="34"/>
  <c r="R2469" i="34"/>
  <c r="Q2469" i="34"/>
  <c r="S2469" i="34"/>
  <c r="R2467" i="34"/>
  <c r="Q2467" i="34"/>
  <c r="S2467" i="34"/>
  <c r="R2465" i="34"/>
  <c r="Q2465" i="34"/>
  <c r="S2465" i="34"/>
  <c r="R2463" i="34"/>
  <c r="Q2463" i="34"/>
  <c r="S2463" i="34"/>
  <c r="R2461" i="34"/>
  <c r="Q2461" i="34"/>
  <c r="S2461" i="34"/>
  <c r="R2459" i="34"/>
  <c r="Q2459" i="34"/>
  <c r="S2459" i="34"/>
  <c r="R2457" i="34"/>
  <c r="Q2457" i="34"/>
  <c r="S2457" i="34"/>
  <c r="R2455" i="34"/>
  <c r="Q2455" i="34"/>
  <c r="S2455" i="34"/>
  <c r="R2453" i="34"/>
  <c r="T2453" i="34"/>
  <c r="V2453" i="34"/>
  <c r="Q2453" i="34"/>
  <c r="S2453" i="34"/>
  <c r="U2453" i="34"/>
  <c r="R2451" i="34"/>
  <c r="Q2451" i="34"/>
  <c r="S2451" i="34"/>
  <c r="R2449" i="34"/>
  <c r="Q2449" i="34"/>
  <c r="S2449" i="34"/>
  <c r="R2447" i="34"/>
  <c r="Q2447" i="34"/>
  <c r="S2447" i="34"/>
  <c r="R2445" i="34"/>
  <c r="T2445" i="34"/>
  <c r="V2445" i="34"/>
  <c r="Q2445" i="34"/>
  <c r="S2445" i="34"/>
  <c r="U2445" i="34"/>
  <c r="R2443" i="34"/>
  <c r="T2443" i="34"/>
  <c r="V2443" i="34"/>
  <c r="Q2443" i="34"/>
  <c r="S2443" i="34"/>
  <c r="U2443" i="34"/>
  <c r="R2441" i="34"/>
  <c r="Q2441" i="34"/>
  <c r="S2441" i="34"/>
  <c r="R2439" i="34"/>
  <c r="Q2439" i="34"/>
  <c r="S2439" i="34"/>
  <c r="R2433" i="34"/>
  <c r="T2433" i="34"/>
  <c r="V2433" i="34"/>
  <c r="Q2433" i="34"/>
  <c r="S2433" i="34"/>
  <c r="U2433" i="34"/>
  <c r="R2431" i="34"/>
  <c r="Q2431" i="34"/>
  <c r="S2431" i="34"/>
  <c r="R2429" i="34"/>
  <c r="Q2429" i="34"/>
  <c r="S2429" i="34"/>
  <c r="R2427" i="34"/>
  <c r="Q2427" i="34"/>
  <c r="S2427" i="34"/>
  <c r="R2425" i="34"/>
  <c r="Q2425" i="34"/>
  <c r="S2425" i="34"/>
  <c r="R2423" i="34"/>
  <c r="Q2423" i="34"/>
  <c r="S2423" i="34"/>
  <c r="R2421" i="34"/>
  <c r="Q2421" i="34"/>
  <c r="S2421" i="34"/>
  <c r="Q2414" i="34"/>
  <c r="S2414" i="34"/>
  <c r="R2414" i="34"/>
  <c r="Q2412" i="34"/>
  <c r="S2412" i="34"/>
  <c r="R2412" i="34"/>
  <c r="Q2410" i="34"/>
  <c r="S2410" i="34"/>
  <c r="U2410" i="34"/>
  <c r="R2410" i="34"/>
  <c r="T2410" i="34"/>
  <c r="V2410" i="34"/>
  <c r="Q2408" i="34"/>
  <c r="S2408" i="34"/>
  <c r="U2408" i="34"/>
  <c r="R2408" i="34"/>
  <c r="T2408" i="34"/>
  <c r="V2408" i="34"/>
  <c r="Q2406" i="34"/>
  <c r="S2406" i="34"/>
  <c r="R2406" i="34"/>
  <c r="Q2404" i="34"/>
  <c r="S2404" i="34"/>
  <c r="R2404" i="34"/>
  <c r="Q2402" i="34"/>
  <c r="S2402" i="34"/>
  <c r="R2402" i="34"/>
  <c r="R2395" i="34"/>
  <c r="Q2395" i="34"/>
  <c r="S2395" i="34"/>
  <c r="R2393" i="34"/>
  <c r="Q2393" i="34"/>
  <c r="S2393" i="34"/>
  <c r="R2391" i="34"/>
  <c r="Q2391" i="34"/>
  <c r="S2391" i="34"/>
  <c r="R2389" i="34"/>
  <c r="Q2389" i="34"/>
  <c r="S2389" i="34"/>
  <c r="R2387" i="34"/>
  <c r="Q2387" i="34"/>
  <c r="S2387" i="34"/>
  <c r="R2385" i="34"/>
  <c r="Q2385" i="34"/>
  <c r="S2385" i="34"/>
  <c r="R2383" i="34"/>
  <c r="Q2383" i="34"/>
  <c r="S2383" i="34"/>
  <c r="R2381" i="34"/>
  <c r="Q2381" i="34"/>
  <c r="S2381" i="34"/>
  <c r="R2379" i="34"/>
  <c r="Q2379" i="34"/>
  <c r="S2379" i="34"/>
  <c r="R2377" i="34"/>
  <c r="Q2377" i="34"/>
  <c r="S2377" i="34"/>
  <c r="R2375" i="34"/>
  <c r="Q2375" i="34"/>
  <c r="S2375" i="34"/>
  <c r="R2373" i="34"/>
  <c r="Q2373" i="34"/>
  <c r="S2373" i="34"/>
  <c r="R2371" i="34"/>
  <c r="T2371" i="34"/>
  <c r="V2371" i="34"/>
  <c r="Q2371" i="34"/>
  <c r="S2371" i="34"/>
  <c r="U2371" i="34"/>
  <c r="R2367" i="34"/>
  <c r="Q2367" i="34"/>
  <c r="S2367" i="34"/>
  <c r="R2365" i="34"/>
  <c r="Q2365" i="34"/>
  <c r="S2365" i="34"/>
  <c r="R2363" i="34"/>
  <c r="Q2363" i="34"/>
  <c r="S2363" i="34"/>
  <c r="R2361" i="34"/>
  <c r="Q2361" i="34"/>
  <c r="S2361" i="34"/>
  <c r="R2359" i="34"/>
  <c r="Q2359" i="34"/>
  <c r="S2359" i="34"/>
  <c r="Q2356" i="34"/>
  <c r="S2356" i="34"/>
  <c r="R2356" i="34"/>
  <c r="Q2354" i="34"/>
  <c r="S2354" i="34"/>
  <c r="R2354" i="34"/>
  <c r="Q2352" i="34"/>
  <c r="S2352" i="34"/>
  <c r="R2352" i="34"/>
  <c r="Q2350" i="34"/>
  <c r="S2350" i="34"/>
  <c r="R2350" i="34"/>
  <c r="Q2348" i="34"/>
  <c r="S2348" i="34"/>
  <c r="R2348" i="34"/>
  <c r="Q2346" i="34"/>
  <c r="S2346" i="34"/>
  <c r="R2346" i="34"/>
  <c r="Q2344" i="34"/>
  <c r="S2344" i="34"/>
  <c r="R2344" i="34"/>
  <c r="Q2342" i="34"/>
  <c r="S2342" i="34"/>
  <c r="R2342" i="34"/>
  <c r="Q2340" i="34"/>
  <c r="S2340" i="34"/>
  <c r="R2340" i="34"/>
  <c r="Q2338" i="34"/>
  <c r="S2338" i="34"/>
  <c r="R2338" i="34"/>
  <c r="Q2336" i="34"/>
  <c r="S2336" i="34"/>
  <c r="R2336" i="34"/>
  <c r="Q2334" i="34"/>
  <c r="S2334" i="34"/>
  <c r="U2334" i="34"/>
  <c r="R2334" i="34"/>
  <c r="T2334" i="34"/>
  <c r="V2334" i="34"/>
  <c r="Q2332" i="34"/>
  <c r="S2332" i="34"/>
  <c r="R2332" i="34"/>
  <c r="Q2330" i="34"/>
  <c r="S2330" i="34"/>
  <c r="U2330" i="34"/>
  <c r="R2330" i="34"/>
  <c r="T2330" i="34"/>
  <c r="V2330" i="34"/>
  <c r="Q2328" i="34"/>
  <c r="S2328" i="34"/>
  <c r="U2328" i="34"/>
  <c r="R2328" i="34"/>
  <c r="T2328" i="34"/>
  <c r="V2328" i="34"/>
  <c r="Q2326" i="34"/>
  <c r="S2326" i="34"/>
  <c r="U2326" i="34"/>
  <c r="R2326" i="34"/>
  <c r="T2326" i="34"/>
  <c r="V2326" i="34"/>
  <c r="Q2324" i="34"/>
  <c r="S2324" i="34"/>
  <c r="R2324" i="34"/>
  <c r="R2319" i="34"/>
  <c r="Q2319" i="34"/>
  <c r="S2319" i="34"/>
  <c r="R2317" i="34"/>
  <c r="Q2317" i="34"/>
  <c r="S2317" i="34"/>
  <c r="R2315" i="34"/>
  <c r="Q2315" i="34"/>
  <c r="S2315" i="34"/>
  <c r="Q2310" i="34"/>
  <c r="S2310" i="34"/>
  <c r="R2310" i="34"/>
  <c r="Q2308" i="34"/>
  <c r="S2308" i="34"/>
  <c r="R2308" i="34"/>
  <c r="Q2306" i="34"/>
  <c r="S2306" i="34"/>
  <c r="R2306" i="34"/>
  <c r="Q2304" i="34"/>
  <c r="S2304" i="34"/>
  <c r="R2304" i="34"/>
  <c r="Q2302" i="34"/>
  <c r="S2302" i="34"/>
  <c r="R2302" i="34"/>
  <c r="Q2300" i="34"/>
  <c r="S2300" i="34"/>
  <c r="R2300" i="34"/>
  <c r="Q2298" i="34"/>
  <c r="S2298" i="34"/>
  <c r="R2298" i="34"/>
  <c r="Q2296" i="34"/>
  <c r="S2296" i="34"/>
  <c r="R2296" i="34"/>
  <c r="Q2294" i="34"/>
  <c r="S2294" i="34"/>
  <c r="R2294" i="34"/>
  <c r="Q2292" i="34"/>
  <c r="S2292" i="34"/>
  <c r="R2292" i="34"/>
  <c r="R2289" i="34"/>
  <c r="T2289" i="34"/>
  <c r="V2289" i="34"/>
  <c r="Q2289" i="34"/>
  <c r="S2289" i="34"/>
  <c r="U2289" i="34"/>
  <c r="R2287" i="34"/>
  <c r="T2287" i="34"/>
  <c r="V2287" i="34"/>
  <c r="Q2287" i="34"/>
  <c r="S2287" i="34"/>
  <c r="U2287" i="34"/>
  <c r="R2285" i="34"/>
  <c r="T2285" i="34"/>
  <c r="V2285" i="34"/>
  <c r="Q2285" i="34"/>
  <c r="S2285" i="34"/>
  <c r="U2285" i="34"/>
  <c r="R2283" i="34"/>
  <c r="T2283" i="34"/>
  <c r="V2283" i="34"/>
  <c r="Q2283" i="34"/>
  <c r="S2283" i="34"/>
  <c r="U2283" i="34"/>
  <c r="Q2280" i="34"/>
  <c r="S2280" i="34"/>
  <c r="R2280" i="34"/>
  <c r="Q2278" i="34"/>
  <c r="S2278" i="34"/>
  <c r="R2278" i="34"/>
  <c r="Q2276" i="34"/>
  <c r="S2276" i="34"/>
  <c r="R2276" i="34"/>
  <c r="Q2274" i="34"/>
  <c r="S2274" i="34"/>
  <c r="R2274" i="34"/>
  <c r="Q2272" i="34"/>
  <c r="S2272" i="34"/>
  <c r="R2272" i="34"/>
  <c r="Q2270" i="34"/>
  <c r="S2270" i="34"/>
  <c r="R2270" i="34"/>
  <c r="Q2268" i="34"/>
  <c r="S2268" i="34"/>
  <c r="R2268" i="34"/>
  <c r="Q2266" i="34"/>
  <c r="S2266" i="34"/>
  <c r="R2266" i="34"/>
  <c r="Q2264" i="34"/>
  <c r="S2264" i="34"/>
  <c r="R2264" i="34"/>
  <c r="Q2262" i="34"/>
  <c r="S2262" i="34"/>
  <c r="R2262" i="34"/>
  <c r="Q2260" i="34"/>
  <c r="S2260" i="34"/>
  <c r="R2260" i="34"/>
  <c r="Q2258" i="34"/>
  <c r="S2258" i="34"/>
  <c r="R2258" i="34"/>
  <c r="Q2256" i="34"/>
  <c r="S2256" i="34"/>
  <c r="R2256" i="34"/>
  <c r="Q2254" i="34"/>
  <c r="S2254" i="34"/>
  <c r="R2254" i="34"/>
  <c r="Q2252" i="34"/>
  <c r="S2252" i="34"/>
  <c r="R2252" i="34"/>
  <c r="Q2250" i="34"/>
  <c r="S2250" i="34"/>
  <c r="R2250" i="34"/>
  <c r="Q2248" i="34"/>
  <c r="S2248" i="34"/>
  <c r="R2248" i="34"/>
  <c r="R2245" i="34"/>
  <c r="Q2245" i="34"/>
  <c r="S2245" i="34"/>
  <c r="R2243" i="34"/>
  <c r="Q2243" i="34"/>
  <c r="S2243" i="34"/>
  <c r="R2241" i="34"/>
  <c r="Q2241" i="34"/>
  <c r="S2241" i="34"/>
  <c r="R2239" i="34"/>
  <c r="Q2239" i="34"/>
  <c r="S2239" i="34"/>
  <c r="R2237" i="34"/>
  <c r="T2237" i="34"/>
  <c r="V2237" i="34"/>
  <c r="Q2237" i="34"/>
  <c r="S2237" i="34"/>
  <c r="U2237" i="34"/>
  <c r="R2235" i="34"/>
  <c r="T2235" i="34"/>
  <c r="V2235" i="34"/>
  <c r="Q2235" i="34"/>
  <c r="S2235" i="34"/>
  <c r="U2235" i="34"/>
  <c r="R2233" i="34"/>
  <c r="Q2233" i="34"/>
  <c r="S2233" i="34"/>
  <c r="R2231" i="34"/>
  <c r="Q2231" i="34"/>
  <c r="S2231" i="34"/>
  <c r="R2229" i="34"/>
  <c r="Q2229" i="34"/>
  <c r="S2229" i="34"/>
  <c r="R2227" i="34"/>
  <c r="Q2227" i="34"/>
  <c r="S2227" i="34"/>
  <c r="R2225" i="34"/>
  <c r="Q2225" i="34"/>
  <c r="S2225" i="34"/>
  <c r="R2223" i="34"/>
  <c r="Q2223" i="34"/>
  <c r="S2223" i="34"/>
  <c r="R2221" i="34"/>
  <c r="Q2221" i="34"/>
  <c r="S2221" i="34"/>
  <c r="R2219" i="34"/>
  <c r="Q2219" i="34"/>
  <c r="S2219" i="34"/>
  <c r="R2217" i="34"/>
  <c r="Q2217" i="34"/>
  <c r="S2217" i="34"/>
  <c r="R2215" i="34"/>
  <c r="Q2215" i="34"/>
  <c r="S2215" i="34"/>
  <c r="R2213" i="34"/>
  <c r="Q2213" i="34"/>
  <c r="S2213" i="34"/>
  <c r="R2211" i="34"/>
  <c r="Q2211" i="34"/>
  <c r="S2211" i="34"/>
  <c r="R2209" i="34"/>
  <c r="T2209" i="34"/>
  <c r="V2209" i="34"/>
  <c r="Q2209" i="34"/>
  <c r="S2209" i="34"/>
  <c r="U2209" i="34"/>
  <c r="R2207" i="34"/>
  <c r="Q2207" i="34"/>
  <c r="S2207" i="34"/>
  <c r="R2205" i="34"/>
  <c r="Q2205" i="34"/>
  <c r="S2205" i="34"/>
  <c r="R2203" i="34"/>
  <c r="Q2203" i="34"/>
  <c r="S2203" i="34"/>
  <c r="R2201" i="34"/>
  <c r="Q2201" i="34"/>
  <c r="S2201" i="34"/>
  <c r="R2199" i="34"/>
  <c r="Q2199" i="34"/>
  <c r="S2199" i="34"/>
  <c r="R2197" i="34"/>
  <c r="Q2197" i="34"/>
  <c r="S2197" i="34"/>
  <c r="R2173" i="34"/>
  <c r="Q2173" i="34"/>
  <c r="S2173" i="34"/>
  <c r="R2161" i="34"/>
  <c r="Q2161" i="34"/>
  <c r="S2161" i="34"/>
  <c r="R2159" i="34"/>
  <c r="Q2159" i="34"/>
  <c r="S2159" i="34"/>
  <c r="R2157" i="34"/>
  <c r="Q2157" i="34"/>
  <c r="S2157" i="34"/>
  <c r="R2155" i="34"/>
  <c r="Q2155" i="34"/>
  <c r="S2155" i="34"/>
  <c r="R2153" i="34"/>
  <c r="Q2153" i="34"/>
  <c r="S2153" i="34"/>
  <c r="R2151" i="34"/>
  <c r="Q2151" i="34"/>
  <c r="S2151" i="34"/>
  <c r="R2149" i="34"/>
  <c r="Q2149" i="34"/>
  <c r="S2149" i="34"/>
  <c r="R2147" i="34"/>
  <c r="Q2147" i="34"/>
  <c r="S2147" i="34"/>
  <c r="R2145" i="34"/>
  <c r="Q2145" i="34"/>
  <c r="S2145" i="34"/>
  <c r="R2143" i="34"/>
  <c r="Q2143" i="34"/>
  <c r="S2143" i="34"/>
  <c r="R2141" i="34"/>
  <c r="Q2141" i="34"/>
  <c r="S2141" i="34"/>
  <c r="R2135" i="34"/>
  <c r="Q2135" i="34"/>
  <c r="S2135" i="34"/>
  <c r="R2133" i="34"/>
  <c r="Q2133" i="34"/>
  <c r="S2133" i="34"/>
  <c r="R2131" i="34"/>
  <c r="Q2131" i="34"/>
  <c r="S2131" i="34"/>
  <c r="R2129" i="34"/>
  <c r="Q2129" i="34"/>
  <c r="S2129" i="34"/>
  <c r="R2127" i="34"/>
  <c r="Q2127" i="34"/>
  <c r="S2127" i="34"/>
  <c r="R2125" i="34"/>
  <c r="Q2125" i="34"/>
  <c r="S2125" i="34"/>
  <c r="R2123" i="34"/>
  <c r="Q2123" i="34"/>
  <c r="S2123" i="34"/>
  <c r="R2121" i="34"/>
  <c r="Q2121" i="34"/>
  <c r="S2121" i="34"/>
  <c r="R2119" i="34"/>
  <c r="Q2119" i="34"/>
  <c r="S2119" i="34"/>
  <c r="R2117" i="34"/>
  <c r="Q2117" i="34"/>
  <c r="S2117" i="34"/>
  <c r="R2115" i="34"/>
  <c r="Q2115" i="34"/>
  <c r="S2115" i="34"/>
  <c r="R2113" i="34"/>
  <c r="Q2113" i="34"/>
  <c r="S2113" i="34"/>
  <c r="R2111" i="34"/>
  <c r="Q2111" i="34"/>
  <c r="S2111" i="34"/>
  <c r="R2109" i="34"/>
  <c r="Q2109" i="34"/>
  <c r="S2109" i="34"/>
  <c r="R2107" i="34"/>
  <c r="Q2107" i="34"/>
  <c r="S2107" i="34"/>
  <c r="R2105" i="34"/>
  <c r="Q2105" i="34"/>
  <c r="S2105" i="34"/>
  <c r="R2103" i="34"/>
  <c r="Q2103" i="34"/>
  <c r="S2103" i="34"/>
  <c r="R2101" i="34"/>
  <c r="Q2101" i="34"/>
  <c r="S2101" i="34"/>
  <c r="R2099" i="34"/>
  <c r="Q2099" i="34"/>
  <c r="S2099" i="34"/>
  <c r="R2097" i="34"/>
  <c r="Q2097" i="34"/>
  <c r="S2097" i="34"/>
  <c r="R2095" i="34"/>
  <c r="Q2095" i="34"/>
  <c r="S2095" i="34"/>
  <c r="R2093" i="34"/>
  <c r="Q2093" i="34"/>
  <c r="S2093" i="34"/>
  <c r="R2091" i="34"/>
  <c r="Q2091" i="34"/>
  <c r="S2091" i="34"/>
  <c r="R2089" i="34"/>
  <c r="Q2089" i="34"/>
  <c r="S2089" i="34"/>
  <c r="R2087" i="34"/>
  <c r="Q2087" i="34"/>
  <c r="S2087" i="34"/>
  <c r="R2085" i="34"/>
  <c r="Q2085" i="34"/>
  <c r="S2085" i="34"/>
  <c r="R2083" i="34"/>
  <c r="Q2083" i="34"/>
  <c r="S2083" i="34"/>
  <c r="R2081" i="34"/>
  <c r="Q2081" i="34"/>
  <c r="S2081" i="34"/>
  <c r="R2079" i="34"/>
  <c r="Q2079" i="34"/>
  <c r="S2079" i="34"/>
  <c r="R2077" i="34"/>
  <c r="Q2077" i="34"/>
  <c r="S2077" i="34"/>
  <c r="R2075" i="34"/>
  <c r="Q2075" i="34"/>
  <c r="S2075" i="34"/>
  <c r="R2073" i="34"/>
  <c r="Q2073" i="34"/>
  <c r="S2073" i="34"/>
  <c r="R2071" i="34"/>
  <c r="Q2071" i="34"/>
  <c r="S2071" i="34"/>
  <c r="R2069" i="34"/>
  <c r="Q2069" i="34"/>
  <c r="S2069" i="34"/>
  <c r="R2067" i="34"/>
  <c r="Q2067" i="34"/>
  <c r="S2067" i="34"/>
  <c r="R2065" i="34"/>
  <c r="Q2065" i="34"/>
  <c r="S2065" i="34"/>
  <c r="R2063" i="34"/>
  <c r="Q2063" i="34"/>
  <c r="S2063" i="34"/>
  <c r="R2061" i="34"/>
  <c r="Q2061" i="34"/>
  <c r="S2061" i="34"/>
  <c r="R2059" i="34"/>
  <c r="Q2059" i="34"/>
  <c r="S2059" i="34"/>
  <c r="R2057" i="34"/>
  <c r="Q2057" i="34"/>
  <c r="S2057" i="34"/>
  <c r="R2055" i="34"/>
  <c r="Q2055" i="34"/>
  <c r="S2055" i="34"/>
  <c r="R2053" i="34"/>
  <c r="Q2053" i="34"/>
  <c r="S2053" i="34"/>
  <c r="R2051" i="34"/>
  <c r="Q2051" i="34"/>
  <c r="S2051" i="34"/>
  <c r="R2049" i="34"/>
  <c r="Q2049" i="34"/>
  <c r="S2049" i="34"/>
  <c r="R2047" i="34"/>
  <c r="Q2047" i="34"/>
  <c r="S2047" i="34"/>
  <c r="R2045" i="34"/>
  <c r="Q2045" i="34"/>
  <c r="S2045" i="34"/>
  <c r="Q2042" i="34"/>
  <c r="S2042" i="34"/>
  <c r="R2042" i="34"/>
  <c r="Q2040" i="34"/>
  <c r="S2040" i="34"/>
  <c r="R2040" i="34"/>
  <c r="Q2038" i="34"/>
  <c r="S2038" i="34"/>
  <c r="R2038" i="34"/>
  <c r="Q2036" i="34"/>
  <c r="S2036" i="34"/>
  <c r="R2036" i="34"/>
  <c r="Q2034" i="34"/>
  <c r="S2034" i="34"/>
  <c r="R2034" i="34"/>
  <c r="Q2032" i="34"/>
  <c r="S2032" i="34"/>
  <c r="R2032" i="34"/>
  <c r="Q2030" i="34"/>
  <c r="S2030" i="34"/>
  <c r="R2030" i="34"/>
  <c r="Q2028" i="34"/>
  <c r="S2028" i="34"/>
  <c r="R2028" i="34"/>
  <c r="Q2026" i="34"/>
  <c r="S2026" i="34"/>
  <c r="R2026" i="34"/>
  <c r="Q2024" i="34"/>
  <c r="S2024" i="34"/>
  <c r="R2024" i="34"/>
  <c r="Q2022" i="34"/>
  <c r="S2022" i="34"/>
  <c r="R2022" i="34"/>
  <c r="Q2020" i="34"/>
  <c r="S2020" i="34"/>
  <c r="R2020" i="34"/>
  <c r="Q2018" i="34"/>
  <c r="S2018" i="34"/>
  <c r="R2018" i="34"/>
  <c r="Q2016" i="34"/>
  <c r="S2016" i="34"/>
  <c r="R2016" i="34"/>
  <c r="Q2014" i="34"/>
  <c r="S2014" i="34"/>
  <c r="R2014" i="34"/>
  <c r="Q2012" i="34"/>
  <c r="S2012" i="34"/>
  <c r="R2012" i="34"/>
  <c r="Q3693" i="34"/>
  <c r="S3693" i="34"/>
  <c r="R3693" i="34"/>
  <c r="Q2010" i="34"/>
  <c r="S2010" i="34"/>
  <c r="R2010" i="34"/>
  <c r="Q2008" i="34"/>
  <c r="S2008" i="34"/>
  <c r="R2008" i="34"/>
  <c r="Q2006" i="34"/>
  <c r="S2006" i="34"/>
  <c r="R2006" i="34"/>
  <c r="Q2004" i="34"/>
  <c r="S2004" i="34"/>
  <c r="R2004" i="34"/>
  <c r="Q2002" i="34"/>
  <c r="S2002" i="34"/>
  <c r="R2002" i="34"/>
  <c r="Q2000" i="34"/>
  <c r="S2000" i="34"/>
  <c r="R2000" i="34"/>
  <c r="Q1998" i="34"/>
  <c r="S1998" i="34"/>
  <c r="R1998" i="34"/>
  <c r="Q1996" i="34"/>
  <c r="S1996" i="34"/>
  <c r="R1996" i="34"/>
  <c r="Q1994" i="34"/>
  <c r="S1994" i="34"/>
  <c r="R1994" i="34"/>
  <c r="Q1992" i="34"/>
  <c r="S1992" i="34"/>
  <c r="R1992" i="34"/>
  <c r="Q1990" i="34"/>
  <c r="S1990" i="34"/>
  <c r="R1990" i="34"/>
  <c r="Q1988" i="34"/>
  <c r="S1988" i="34"/>
  <c r="R1988" i="34"/>
  <c r="Q1986" i="34"/>
  <c r="S1986" i="34"/>
  <c r="R1986" i="34"/>
  <c r="Q1984" i="34"/>
  <c r="S1984" i="34"/>
  <c r="R1984" i="34"/>
  <c r="Q1982" i="34"/>
  <c r="S1982" i="34"/>
  <c r="R1982" i="34"/>
  <c r="Q1980" i="34"/>
  <c r="S1980" i="34"/>
  <c r="R1980" i="34"/>
  <c r="Q1978" i="34"/>
  <c r="S1978" i="34"/>
  <c r="R1978" i="34"/>
  <c r="Q1976" i="34"/>
  <c r="S1976" i="34"/>
  <c r="R1976" i="34"/>
  <c r="Q1974" i="34"/>
  <c r="S1974" i="34"/>
  <c r="R1974" i="34"/>
  <c r="Q1972" i="34"/>
  <c r="S1972" i="34"/>
  <c r="R1972" i="34"/>
  <c r="Q1970" i="34"/>
  <c r="S1970" i="34"/>
  <c r="R1970" i="34"/>
  <c r="Q1968" i="34"/>
  <c r="S1968" i="34"/>
  <c r="R1968" i="34"/>
  <c r="Q1966" i="34"/>
  <c r="S1966" i="34"/>
  <c r="R1966" i="34"/>
  <c r="Q1964" i="34"/>
  <c r="S1964" i="34"/>
  <c r="R1964" i="34"/>
  <c r="Q1962" i="34"/>
  <c r="S1962" i="34"/>
  <c r="R1962" i="34"/>
  <c r="Q1960" i="34"/>
  <c r="S1960" i="34"/>
  <c r="R1960" i="34"/>
  <c r="Q1958" i="34"/>
  <c r="S1958" i="34"/>
  <c r="R1958" i="34"/>
  <c r="Q1956" i="34"/>
  <c r="S1956" i="34"/>
  <c r="R1956" i="34"/>
  <c r="Q1954" i="34"/>
  <c r="S1954" i="34"/>
  <c r="R1954" i="34"/>
  <c r="Q1952" i="34"/>
  <c r="S1952" i="34"/>
  <c r="R1952" i="34"/>
  <c r="Q1950" i="34"/>
  <c r="S1950" i="34"/>
  <c r="R1950" i="34"/>
  <c r="Q1948" i="34"/>
  <c r="S1948" i="34"/>
  <c r="R1948" i="34"/>
  <c r="Q1946" i="34"/>
  <c r="S1946" i="34"/>
  <c r="R1946" i="34"/>
  <c r="Q1944" i="34"/>
  <c r="S1944" i="34"/>
  <c r="R1944" i="34"/>
  <c r="Q1714" i="34"/>
  <c r="S1714" i="34"/>
  <c r="R1714" i="34"/>
  <c r="Q1658" i="34"/>
  <c r="S1658" i="34"/>
  <c r="R1658" i="34"/>
  <c r="Q1656" i="34"/>
  <c r="S1656" i="34"/>
  <c r="R1656" i="34"/>
  <c r="Q1650" i="34"/>
  <c r="S1650" i="34"/>
  <c r="R1650" i="34"/>
  <c r="Q1648" i="34"/>
  <c r="S1648" i="34"/>
  <c r="R1648" i="34"/>
  <c r="R1709" i="34"/>
  <c r="Q1709" i="34"/>
  <c r="S1709" i="34"/>
  <c r="R1643" i="34"/>
  <c r="Q1643" i="34"/>
  <c r="S1643" i="34"/>
  <c r="R1641" i="34"/>
  <c r="Q1641" i="34"/>
  <c r="S1641" i="34"/>
  <c r="R1639" i="34"/>
  <c r="Q1639" i="34"/>
  <c r="S1639" i="34"/>
  <c r="R1637" i="34"/>
  <c r="Q1637" i="34"/>
  <c r="S1637" i="34"/>
  <c r="R1635" i="34"/>
  <c r="Q1635" i="34"/>
  <c r="S1635" i="34"/>
  <c r="R1629" i="34"/>
  <c r="Q1629" i="34"/>
  <c r="S1629" i="34"/>
  <c r="R1627" i="34"/>
  <c r="Q1627" i="34"/>
  <c r="S1627" i="34"/>
  <c r="R1621" i="34"/>
  <c r="Q1621" i="34"/>
  <c r="S1621" i="34"/>
  <c r="R1619" i="34"/>
  <c r="Q1619" i="34"/>
  <c r="S1619" i="34"/>
  <c r="A1609" i="34"/>
  <c r="R1609" i="34"/>
  <c r="Q1609" i="34"/>
  <c r="S1609" i="34"/>
  <c r="R1607" i="34"/>
  <c r="Q1607" i="34"/>
  <c r="S1607" i="34"/>
  <c r="R1605" i="34"/>
  <c r="Q1605" i="34"/>
  <c r="S1605" i="34"/>
  <c r="R1603" i="34"/>
  <c r="Q1603" i="34"/>
  <c r="S1603" i="34"/>
  <c r="R1601" i="34"/>
  <c r="Q1601" i="34"/>
  <c r="S1601" i="34"/>
  <c r="R1599" i="34"/>
  <c r="Q1599" i="34"/>
  <c r="S1599" i="34"/>
  <c r="R1597" i="34"/>
  <c r="Q1597" i="34"/>
  <c r="S1597" i="34"/>
  <c r="Q1590" i="34"/>
  <c r="S1590" i="34"/>
  <c r="R1590" i="34"/>
  <c r="Q1588" i="34"/>
  <c r="S1588" i="34"/>
  <c r="R1588" i="34"/>
  <c r="Q1586" i="34"/>
  <c r="S1586" i="34"/>
  <c r="R1586" i="34"/>
  <c r="Q1584" i="34"/>
  <c r="S1584" i="34"/>
  <c r="R1584" i="34"/>
  <c r="Q1582" i="34"/>
  <c r="S1582" i="34"/>
  <c r="R1582" i="34"/>
  <c r="Q1580" i="34"/>
  <c r="S1580" i="34"/>
  <c r="R1580" i="34"/>
  <c r="Q1578" i="34"/>
  <c r="S1578" i="34"/>
  <c r="R1578" i="34"/>
  <c r="R1573" i="34"/>
  <c r="Q1573" i="34"/>
  <c r="S1573" i="34"/>
  <c r="R1571" i="34"/>
  <c r="Q1571" i="34"/>
  <c r="S1571" i="34"/>
  <c r="R1565" i="34"/>
  <c r="Q1565" i="34"/>
  <c r="S1565" i="34"/>
  <c r="R1563" i="34"/>
  <c r="Q1563" i="34"/>
  <c r="S1563" i="34"/>
  <c r="R1561" i="34"/>
  <c r="Q1561" i="34"/>
  <c r="S1561" i="34"/>
  <c r="R1559" i="34"/>
  <c r="Q1559" i="34"/>
  <c r="S1559" i="34"/>
  <c r="R1557" i="34"/>
  <c r="Q1557" i="34"/>
  <c r="S1557" i="34"/>
  <c r="R1555" i="34"/>
  <c r="Q1555" i="34"/>
  <c r="S1555" i="34"/>
  <c r="R1553" i="34"/>
  <c r="Q1553" i="34"/>
  <c r="S1553" i="34"/>
  <c r="R1551" i="34"/>
  <c r="Q1551" i="34"/>
  <c r="S1551" i="34"/>
  <c r="R1685" i="34"/>
  <c r="Q1685" i="34"/>
  <c r="S1685" i="34"/>
  <c r="R1681" i="34"/>
  <c r="Q1681" i="34"/>
  <c r="S1681" i="34"/>
  <c r="Q1518" i="34"/>
  <c r="S1518" i="34"/>
  <c r="R1518" i="34"/>
  <c r="Q1512" i="34"/>
  <c r="S1512" i="34"/>
  <c r="R1512" i="34"/>
  <c r="Q1510" i="34"/>
  <c r="S1510" i="34"/>
  <c r="R1510" i="34"/>
  <c r="Q1504" i="34"/>
  <c r="S1504" i="34"/>
  <c r="R1504" i="34"/>
  <c r="Q1502" i="34"/>
  <c r="S1502" i="34"/>
  <c r="R1502" i="34"/>
  <c r="Q1540" i="34"/>
  <c r="S1540" i="34"/>
  <c r="R1540" i="34"/>
  <c r="Q1538" i="34"/>
  <c r="S1538" i="34"/>
  <c r="R1538" i="34"/>
  <c r="Q1536" i="34"/>
  <c r="S1536" i="34"/>
  <c r="R1536" i="34"/>
  <c r="Q1533" i="34"/>
  <c r="S1533" i="34"/>
  <c r="R1533" i="34"/>
  <c r="Q1532" i="34"/>
  <c r="S1532" i="34"/>
  <c r="R1532" i="34"/>
  <c r="Q1530" i="34"/>
  <c r="S1530" i="34"/>
  <c r="R1530" i="34"/>
  <c r="R1507" i="34"/>
  <c r="Q1507" i="34"/>
  <c r="S1507" i="34"/>
  <c r="R1501" i="34"/>
  <c r="Q1501" i="34"/>
  <c r="S1501" i="34"/>
  <c r="R1499" i="34"/>
  <c r="Q1499" i="34"/>
  <c r="S1499" i="34"/>
  <c r="R1497" i="34"/>
  <c r="Q1497" i="34"/>
  <c r="S1497" i="34"/>
  <c r="R1469" i="34"/>
  <c r="Q1469" i="34"/>
  <c r="S1469" i="34"/>
  <c r="R1467" i="34"/>
  <c r="Q1467" i="34"/>
  <c r="S1467" i="34"/>
  <c r="R1465" i="34"/>
  <c r="Q1465" i="34"/>
  <c r="S1465" i="34"/>
  <c r="R1463" i="34"/>
  <c r="Q1463" i="34"/>
  <c r="S1463" i="34"/>
  <c r="R1461" i="34"/>
  <c r="Q1461" i="34"/>
  <c r="S1461" i="34"/>
  <c r="R1459" i="34"/>
  <c r="Q1459" i="34"/>
  <c r="S1459" i="34"/>
  <c r="R1457" i="34"/>
  <c r="Q1457" i="34"/>
  <c r="S1457" i="34"/>
  <c r="R1453" i="34"/>
  <c r="Q1453" i="34"/>
  <c r="S1453" i="34"/>
  <c r="R1451" i="34"/>
  <c r="Q1451" i="34"/>
  <c r="S1451" i="34"/>
  <c r="Q1528" i="34"/>
  <c r="S1528" i="34"/>
  <c r="R1528" i="34"/>
  <c r="R1455" i="34"/>
  <c r="Q1455" i="34"/>
  <c r="S1455" i="34"/>
  <c r="R1441" i="34"/>
  <c r="Q1441" i="34"/>
  <c r="S1441" i="34"/>
  <c r="R1431" i="34"/>
  <c r="Q1431" i="34"/>
  <c r="S1431" i="34"/>
  <c r="R1429" i="34"/>
  <c r="Q1429" i="34"/>
  <c r="S1429" i="34"/>
  <c r="Q1526" i="34"/>
  <c r="S1526" i="34"/>
  <c r="R1526" i="34"/>
  <c r="Q1524" i="34"/>
  <c r="S1524" i="34"/>
  <c r="R1524" i="34"/>
  <c r="R1449" i="34"/>
  <c r="Q1449" i="34"/>
  <c r="S1449" i="34"/>
  <c r="R1447" i="34"/>
  <c r="Q1447" i="34"/>
  <c r="S1447" i="34"/>
  <c r="R1439" i="34"/>
  <c r="Q1439" i="34"/>
  <c r="S1439" i="34"/>
  <c r="R1437" i="34"/>
  <c r="Q1437" i="34"/>
  <c r="S1437" i="34"/>
  <c r="R1435" i="34"/>
  <c r="Q1435" i="34"/>
  <c r="S1435" i="34"/>
  <c r="R1433" i="34"/>
  <c r="Q1433" i="34"/>
  <c r="S1433" i="34"/>
  <c r="R1427" i="34"/>
  <c r="Q1427" i="34"/>
  <c r="S1427" i="34"/>
  <c r="R1425" i="34"/>
  <c r="Q1425" i="34"/>
  <c r="S1425" i="34"/>
  <c r="R1423" i="34"/>
  <c r="Q1423" i="34"/>
  <c r="S1423" i="34"/>
  <c r="R1421" i="34"/>
  <c r="Q1421" i="34"/>
  <c r="S1421" i="34"/>
  <c r="R1419" i="34"/>
  <c r="Q1419" i="34"/>
  <c r="S1419" i="34"/>
  <c r="R1417" i="34"/>
  <c r="Q1417" i="34"/>
  <c r="S1417" i="34"/>
  <c r="R1415" i="34"/>
  <c r="Q1415" i="34"/>
  <c r="S1415" i="34"/>
  <c r="R1413" i="34"/>
  <c r="Q1413" i="34"/>
  <c r="S1413" i="34"/>
  <c r="R1411" i="34"/>
  <c r="Q1411" i="34"/>
  <c r="S1411" i="34"/>
  <c r="R1409" i="34"/>
  <c r="Q1409" i="34"/>
  <c r="S1409" i="34"/>
  <c r="R1407" i="34"/>
  <c r="Q1407" i="34"/>
  <c r="S1407" i="34"/>
  <c r="R1405" i="34"/>
  <c r="Q1405" i="34"/>
  <c r="S1405" i="34"/>
  <c r="R1403" i="34"/>
  <c r="Q1403" i="34"/>
  <c r="S1403" i="34"/>
  <c r="R1401" i="34"/>
  <c r="Q1401" i="34"/>
  <c r="S1401" i="34"/>
  <c r="R1399" i="34"/>
  <c r="Q1399" i="34"/>
  <c r="S1399" i="34"/>
  <c r="R1397" i="34"/>
  <c r="Q1397" i="34"/>
  <c r="S1397" i="34"/>
  <c r="R1395" i="34"/>
  <c r="Q1395" i="34"/>
  <c r="S1395" i="34"/>
  <c r="R1393" i="34"/>
  <c r="Q1393" i="34"/>
  <c r="S1393" i="34"/>
  <c r="R1391" i="34"/>
  <c r="Q1391" i="34"/>
  <c r="S1391" i="34"/>
  <c r="R1389" i="34"/>
  <c r="Q1389" i="34"/>
  <c r="S1389" i="34"/>
  <c r="R1387" i="34"/>
  <c r="Q1387" i="34"/>
  <c r="S1387" i="34"/>
  <c r="R1385" i="34"/>
  <c r="Q1385" i="34"/>
  <c r="S1385" i="34"/>
  <c r="R1383" i="34"/>
  <c r="Q1383" i="34"/>
  <c r="S1383" i="34"/>
  <c r="R1381" i="34"/>
  <c r="Q1381" i="34"/>
  <c r="S1381" i="34"/>
  <c r="R1379" i="34"/>
  <c r="Q1379" i="34"/>
  <c r="S1379" i="34"/>
  <c r="R1377" i="34"/>
  <c r="Q1377" i="34"/>
  <c r="S1377" i="34"/>
  <c r="R1375" i="34"/>
  <c r="Q1375" i="34"/>
  <c r="S1375" i="34"/>
  <c r="R1373" i="34"/>
  <c r="Q1373" i="34"/>
  <c r="S1373" i="34"/>
  <c r="Q1050" i="34"/>
  <c r="S1050" i="34"/>
  <c r="R1050" i="34"/>
  <c r="Q1022" i="34"/>
  <c r="S1022" i="34"/>
  <c r="R1022" i="34"/>
  <c r="Q1026" i="34"/>
  <c r="S1026" i="34"/>
  <c r="R1026" i="34"/>
  <c r="Q1024" i="34"/>
  <c r="S1024" i="34"/>
  <c r="R1024" i="34"/>
  <c r="Q1020" i="34"/>
  <c r="S1020" i="34"/>
  <c r="R1020" i="34"/>
  <c r="Q1018" i="34"/>
  <c r="S1018" i="34"/>
  <c r="R1018" i="34"/>
  <c r="Q1016" i="34"/>
  <c r="S1016" i="34"/>
  <c r="R1016" i="34"/>
  <c r="Q1014" i="34"/>
  <c r="S1014" i="34"/>
  <c r="R1014" i="34"/>
  <c r="Q1012" i="34"/>
  <c r="S1012" i="34"/>
  <c r="R1012" i="34"/>
  <c r="Q1010" i="34"/>
  <c r="S1010" i="34"/>
  <c r="R1010" i="34"/>
  <c r="Q1008" i="34"/>
  <c r="S1008" i="34"/>
  <c r="R1008" i="34"/>
  <c r="Q1006" i="34"/>
  <c r="S1006" i="34"/>
  <c r="R1006" i="34"/>
  <c r="Q1004" i="34"/>
  <c r="S1004" i="34"/>
  <c r="R1004" i="34"/>
  <c r="Q1002" i="34"/>
  <c r="S1002" i="34"/>
  <c r="R1002" i="34"/>
  <c r="Q1000" i="34"/>
  <c r="S1000" i="34"/>
  <c r="R1000" i="34"/>
  <c r="Q998" i="34"/>
  <c r="S998" i="34"/>
  <c r="R998" i="34"/>
  <c r="Q996" i="34"/>
  <c r="S996" i="34"/>
  <c r="R996" i="34"/>
  <c r="Q994" i="34"/>
  <c r="S994" i="34"/>
  <c r="R994" i="34"/>
  <c r="R963" i="34"/>
  <c r="Q963" i="34"/>
  <c r="S963" i="34"/>
  <c r="R961" i="34"/>
  <c r="Q961" i="34"/>
  <c r="S961" i="34"/>
  <c r="R959" i="34"/>
  <c r="Q959" i="34"/>
  <c r="S959" i="34"/>
  <c r="R957" i="34"/>
  <c r="Q957" i="34"/>
  <c r="S957" i="34"/>
  <c r="R955" i="34"/>
  <c r="Q955" i="34"/>
  <c r="S955" i="34"/>
  <c r="R953" i="34"/>
  <c r="Q953" i="34"/>
  <c r="S953" i="34"/>
  <c r="R951" i="34"/>
  <c r="Q951" i="34"/>
  <c r="S951" i="34"/>
  <c r="R949" i="34"/>
  <c r="Q949" i="34"/>
  <c r="S949" i="34"/>
  <c r="R947" i="34"/>
  <c r="Q947" i="34"/>
  <c r="S947" i="34"/>
  <c r="R945" i="34"/>
  <c r="Q945" i="34"/>
  <c r="S945" i="34"/>
  <c r="R943" i="34"/>
  <c r="Q943" i="34"/>
  <c r="S943" i="34"/>
  <c r="R941" i="34"/>
  <c r="Q941" i="34"/>
  <c r="S941" i="34"/>
  <c r="R939" i="34"/>
  <c r="Q939" i="34"/>
  <c r="S939" i="34"/>
  <c r="R937" i="34"/>
  <c r="Q937" i="34"/>
  <c r="S937" i="34"/>
  <c r="R935" i="34"/>
  <c r="Q935" i="34"/>
  <c r="S935" i="34"/>
  <c r="R933" i="34"/>
  <c r="Q933" i="34"/>
  <c r="S933" i="34"/>
  <c r="R931" i="34"/>
  <c r="Q931" i="34"/>
  <c r="S931" i="34"/>
  <c r="R929" i="34"/>
  <c r="Q929" i="34"/>
  <c r="S929" i="34"/>
  <c r="R927" i="34"/>
  <c r="Q927" i="34"/>
  <c r="S927" i="34"/>
  <c r="R925" i="34"/>
  <c r="Q925" i="34"/>
  <c r="S925" i="34"/>
  <c r="R923" i="34"/>
  <c r="Q923" i="34"/>
  <c r="S923" i="34"/>
  <c r="R921" i="34"/>
  <c r="Q921" i="34"/>
  <c r="S921" i="34"/>
  <c r="R919" i="34"/>
  <c r="Q919" i="34"/>
  <c r="S919" i="34"/>
  <c r="R917" i="34"/>
  <c r="Q917" i="34"/>
  <c r="S917" i="34"/>
  <c r="R915" i="34"/>
  <c r="Q915" i="34"/>
  <c r="S915" i="34"/>
  <c r="R913" i="34"/>
  <c r="Q913" i="34"/>
  <c r="S913" i="34"/>
  <c r="R911" i="34"/>
  <c r="Q911" i="34"/>
  <c r="S911" i="34"/>
  <c r="R909" i="34"/>
  <c r="Q909" i="34"/>
  <c r="S909" i="34"/>
  <c r="R907" i="34"/>
  <c r="Q907" i="34"/>
  <c r="S907" i="34"/>
  <c r="R905" i="34"/>
  <c r="Q905" i="34"/>
  <c r="S905" i="34"/>
  <c r="R903" i="34"/>
  <c r="Q903" i="34"/>
  <c r="S903" i="34"/>
  <c r="R901" i="34"/>
  <c r="Q901" i="34"/>
  <c r="S901" i="34"/>
  <c r="R899" i="34"/>
  <c r="Q899" i="34"/>
  <c r="S899" i="34"/>
  <c r="R897" i="34"/>
  <c r="Q897" i="34"/>
  <c r="S897" i="34"/>
  <c r="R895" i="34"/>
  <c r="Q895" i="34"/>
  <c r="S895" i="34"/>
  <c r="R893" i="34"/>
  <c r="Q893" i="34"/>
  <c r="S893" i="34"/>
  <c r="R891" i="34"/>
  <c r="Q891" i="34"/>
  <c r="S891" i="34"/>
  <c r="R889" i="34"/>
  <c r="Q889" i="34"/>
  <c r="S889" i="34"/>
  <c r="R887" i="34"/>
  <c r="Q887" i="34"/>
  <c r="S887" i="34"/>
  <c r="R885" i="34"/>
  <c r="Q885" i="34"/>
  <c r="S885" i="34"/>
  <c r="R883" i="34"/>
  <c r="Q883" i="34"/>
  <c r="S883" i="34"/>
  <c r="R881" i="34"/>
  <c r="Q881" i="34"/>
  <c r="S881" i="34"/>
  <c r="R879" i="34"/>
  <c r="Q879" i="34"/>
  <c r="S879" i="34"/>
  <c r="R877" i="34"/>
  <c r="Q877" i="34"/>
  <c r="S877" i="34"/>
  <c r="R875" i="34"/>
  <c r="Q875" i="34"/>
  <c r="S875" i="34"/>
  <c r="R873" i="34"/>
  <c r="Q873" i="34"/>
  <c r="S873" i="34"/>
  <c r="R871" i="34"/>
  <c r="Q871" i="34"/>
  <c r="S871" i="34"/>
  <c r="R869" i="34"/>
  <c r="Q869" i="34"/>
  <c r="S869" i="34"/>
  <c r="R867" i="34"/>
  <c r="Q867" i="34"/>
  <c r="S867" i="34"/>
  <c r="R865" i="34"/>
  <c r="Q865" i="34"/>
  <c r="S865" i="34"/>
  <c r="R863" i="34"/>
  <c r="Q863" i="34"/>
  <c r="S863" i="34"/>
  <c r="R861" i="34"/>
  <c r="Q861" i="34"/>
  <c r="S861" i="34"/>
  <c r="R859" i="34"/>
  <c r="Q859" i="34"/>
  <c r="S859" i="34"/>
  <c r="R857" i="34"/>
  <c r="Q857" i="34"/>
  <c r="S857" i="34"/>
  <c r="R855" i="34"/>
  <c r="Q855" i="34"/>
  <c r="S855" i="34"/>
  <c r="R853" i="34"/>
  <c r="Q853" i="34"/>
  <c r="S853" i="34"/>
  <c r="R851" i="34"/>
  <c r="Q851" i="34"/>
  <c r="S851" i="34"/>
  <c r="R849" i="34"/>
  <c r="Q849" i="34"/>
  <c r="S849" i="34"/>
  <c r="R847" i="34"/>
  <c r="Q847" i="34"/>
  <c r="S847" i="34"/>
  <c r="R845" i="34"/>
  <c r="Q845" i="34"/>
  <c r="S845" i="34"/>
  <c r="R843" i="34"/>
  <c r="Q843" i="34"/>
  <c r="S843" i="34"/>
  <c r="R841" i="34"/>
  <c r="Q841" i="34"/>
  <c r="S841" i="34"/>
  <c r="R839" i="34"/>
  <c r="Q839" i="34"/>
  <c r="S839" i="34"/>
  <c r="R837" i="34"/>
  <c r="Q837" i="34"/>
  <c r="S837" i="34"/>
  <c r="R835" i="34"/>
  <c r="Q835" i="34"/>
  <c r="S835" i="34"/>
  <c r="R833" i="34"/>
  <c r="Q833" i="34"/>
  <c r="S833" i="34"/>
  <c r="R831" i="34"/>
  <c r="Q831" i="34"/>
  <c r="S831" i="34"/>
  <c r="R829" i="34"/>
  <c r="Q829" i="34"/>
  <c r="S829" i="34"/>
  <c r="R827" i="34"/>
  <c r="Q827" i="34"/>
  <c r="S827" i="34"/>
  <c r="R825" i="34"/>
  <c r="Q825" i="34"/>
  <c r="S825" i="34"/>
  <c r="R823" i="34"/>
  <c r="Q823" i="34"/>
  <c r="S823" i="34"/>
  <c r="R821" i="34"/>
  <c r="Q821" i="34"/>
  <c r="S821" i="34"/>
  <c r="R819" i="34"/>
  <c r="Q819" i="34"/>
  <c r="S819" i="34"/>
  <c r="R817" i="34"/>
  <c r="Q817" i="34"/>
  <c r="S817" i="34"/>
  <c r="R815" i="34"/>
  <c r="Q815" i="34"/>
  <c r="S815" i="34"/>
  <c r="R813" i="34"/>
  <c r="Q813" i="34"/>
  <c r="S813" i="34"/>
  <c r="R811" i="34"/>
  <c r="Q811" i="34"/>
  <c r="S811" i="34"/>
  <c r="R809" i="34"/>
  <c r="Q809" i="34"/>
  <c r="S809" i="34"/>
  <c r="R807" i="34"/>
  <c r="Q807" i="34"/>
  <c r="S807" i="34"/>
  <c r="R805" i="34"/>
  <c r="Q805" i="34"/>
  <c r="S805" i="34"/>
  <c r="R803" i="34"/>
  <c r="Q803" i="34"/>
  <c r="S803" i="34"/>
  <c r="R2043" i="34"/>
  <c r="Q2043" i="34"/>
  <c r="S2043" i="34"/>
  <c r="R2041" i="34"/>
  <c r="Q2041" i="34"/>
  <c r="S2041" i="34"/>
  <c r="R2039" i="34"/>
  <c r="Q2039" i="34"/>
  <c r="S2039" i="34"/>
  <c r="R2037" i="34"/>
  <c r="Q2037" i="34"/>
  <c r="S2037" i="34"/>
  <c r="R2035" i="34"/>
  <c r="Q2035" i="34"/>
  <c r="S2035" i="34"/>
  <c r="R2033" i="34"/>
  <c r="Q2033" i="34"/>
  <c r="S2033" i="34"/>
  <c r="R2031" i="34"/>
  <c r="Q2031" i="34"/>
  <c r="S2031" i="34"/>
  <c r="R2029" i="34"/>
  <c r="Q2029" i="34"/>
  <c r="S2029" i="34"/>
  <c r="R2027" i="34"/>
  <c r="Q2027" i="34"/>
  <c r="S2027" i="34"/>
  <c r="R2025" i="34"/>
  <c r="Q2025" i="34"/>
  <c r="S2025" i="34"/>
  <c r="R2023" i="34"/>
  <c r="Q2023" i="34"/>
  <c r="S2023" i="34"/>
  <c r="R2021" i="34"/>
  <c r="Q2021" i="34"/>
  <c r="S2021" i="34"/>
  <c r="R2019" i="34"/>
  <c r="Q2019" i="34"/>
  <c r="S2019" i="34"/>
  <c r="R2017" i="34"/>
  <c r="Q2017" i="34"/>
  <c r="S2017" i="34"/>
  <c r="R2015" i="34"/>
  <c r="Q2015" i="34"/>
  <c r="S2015" i="34"/>
  <c r="R2013" i="34"/>
  <c r="Q2013" i="34"/>
  <c r="S2013" i="34"/>
  <c r="R3694" i="34"/>
  <c r="Q3694" i="34"/>
  <c r="S3694" i="34"/>
  <c r="R2011" i="34"/>
  <c r="Q2011" i="34"/>
  <c r="S2011" i="34"/>
  <c r="R2009" i="34"/>
  <c r="Q2009" i="34"/>
  <c r="S2009" i="34"/>
  <c r="R2007" i="34"/>
  <c r="Q2007" i="34"/>
  <c r="S2007" i="34"/>
  <c r="R2005" i="34"/>
  <c r="Q2005" i="34"/>
  <c r="S2005" i="34"/>
  <c r="R2003" i="34"/>
  <c r="Q2003" i="34"/>
  <c r="S2003" i="34"/>
  <c r="R2001" i="34"/>
  <c r="Q2001" i="34"/>
  <c r="S2001" i="34"/>
  <c r="R1999" i="34"/>
  <c r="Q1999" i="34"/>
  <c r="S1999" i="34"/>
  <c r="R1997" i="34"/>
  <c r="Q1997" i="34"/>
  <c r="S1997" i="34"/>
  <c r="R1995" i="34"/>
  <c r="Q1995" i="34"/>
  <c r="S1995" i="34"/>
  <c r="R1993" i="34"/>
  <c r="Q1993" i="34"/>
  <c r="S1993" i="34"/>
  <c r="R1991" i="34"/>
  <c r="Q1991" i="34"/>
  <c r="S1991" i="34"/>
  <c r="R1989" i="34"/>
  <c r="Q1989" i="34"/>
  <c r="S1989" i="34"/>
  <c r="R1987" i="34"/>
  <c r="Q1987" i="34"/>
  <c r="S1987" i="34"/>
  <c r="R1985" i="34"/>
  <c r="Q1985" i="34"/>
  <c r="S1985" i="34"/>
  <c r="R1983" i="34"/>
  <c r="Q1983" i="34"/>
  <c r="S1983" i="34"/>
  <c r="R1981" i="34"/>
  <c r="Q1981" i="34"/>
  <c r="S1981" i="34"/>
  <c r="R1979" i="34"/>
  <c r="Q1979" i="34"/>
  <c r="S1979" i="34"/>
  <c r="R1977" i="34"/>
  <c r="Q1977" i="34"/>
  <c r="S1977" i="34"/>
  <c r="R1975" i="34"/>
  <c r="Q1975" i="34"/>
  <c r="S1975" i="34"/>
  <c r="R1973" i="34"/>
  <c r="Q1973" i="34"/>
  <c r="S1973" i="34"/>
  <c r="R1971" i="34"/>
  <c r="Q1971" i="34"/>
  <c r="S1971" i="34"/>
  <c r="R1969" i="34"/>
  <c r="Q1969" i="34"/>
  <c r="S1969" i="34"/>
  <c r="R1967" i="34"/>
  <c r="Q1967" i="34"/>
  <c r="S1967" i="34"/>
  <c r="R1965" i="34"/>
  <c r="Q1965" i="34"/>
  <c r="S1965" i="34"/>
  <c r="R1963" i="34"/>
  <c r="Q1963" i="34"/>
  <c r="S1963" i="34"/>
  <c r="R1961" i="34"/>
  <c r="Q1961" i="34"/>
  <c r="S1961" i="34"/>
  <c r="R1959" i="34"/>
  <c r="Q1959" i="34"/>
  <c r="S1959" i="34"/>
  <c r="R1957" i="34"/>
  <c r="Q1957" i="34"/>
  <c r="S1957" i="34"/>
  <c r="R1955" i="34"/>
  <c r="Q1955" i="34"/>
  <c r="S1955" i="34"/>
  <c r="R1953" i="34"/>
  <c r="Q1953" i="34"/>
  <c r="S1953" i="34"/>
  <c r="R1951" i="34"/>
  <c r="Q1951" i="34"/>
  <c r="S1951" i="34"/>
  <c r="R1949" i="34"/>
  <c r="Q1949" i="34"/>
  <c r="S1949" i="34"/>
  <c r="R1947" i="34"/>
  <c r="Q1947" i="34"/>
  <c r="S1947" i="34"/>
  <c r="R1945" i="34"/>
  <c r="Q1945" i="34"/>
  <c r="S1945" i="34"/>
  <c r="R1943" i="34"/>
  <c r="Q1943" i="34"/>
  <c r="S1943" i="34"/>
  <c r="R1711" i="34"/>
  <c r="Q1711" i="34"/>
  <c r="S1711" i="34"/>
  <c r="R1657" i="34"/>
  <c r="Q1657" i="34"/>
  <c r="S1657" i="34"/>
  <c r="R1655" i="34"/>
  <c r="Q1655" i="34"/>
  <c r="S1655" i="34"/>
  <c r="R1649" i="34"/>
  <c r="Q1649" i="34"/>
  <c r="S1649" i="34"/>
  <c r="R1647" i="34"/>
  <c r="Q1647" i="34"/>
  <c r="S1647" i="34"/>
  <c r="Q1644" i="34"/>
  <c r="S1644" i="34"/>
  <c r="R1644" i="34"/>
  <c r="Q1642" i="34"/>
  <c r="S1642" i="34"/>
  <c r="R1642" i="34"/>
  <c r="Q1640" i="34"/>
  <c r="S1640" i="34"/>
  <c r="R1640" i="34"/>
  <c r="Q1638" i="34"/>
  <c r="S1638" i="34"/>
  <c r="R1638" i="34"/>
  <c r="Q1636" i="34"/>
  <c r="S1636" i="34"/>
  <c r="R1636" i="34"/>
  <c r="Q1634" i="34"/>
  <c r="S1634" i="34"/>
  <c r="R1634" i="34"/>
  <c r="Q1628" i="34"/>
  <c r="S1628" i="34"/>
  <c r="R1628" i="34"/>
  <c r="Q1626" i="34"/>
  <c r="S1626" i="34"/>
  <c r="R1626" i="34"/>
  <c r="Q1620" i="34"/>
  <c r="S1620" i="34"/>
  <c r="R1620" i="34"/>
  <c r="Q1610" i="34"/>
  <c r="S1610" i="34"/>
  <c r="R1610" i="34"/>
  <c r="A1608" i="34"/>
  <c r="Q1608" i="34"/>
  <c r="S1608" i="34"/>
  <c r="R1608" i="34"/>
  <c r="Q1606" i="34"/>
  <c r="S1606" i="34"/>
  <c r="R1606" i="34"/>
  <c r="Q1604" i="34"/>
  <c r="S1604" i="34"/>
  <c r="R1604" i="34"/>
  <c r="Q1602" i="34"/>
  <c r="S1602" i="34"/>
  <c r="R1602" i="34"/>
  <c r="Q1600" i="34"/>
  <c r="S1600" i="34"/>
  <c r="R1600" i="34"/>
  <c r="Q1598" i="34"/>
  <c r="S1598" i="34"/>
  <c r="R1598" i="34"/>
  <c r="Q1596" i="34"/>
  <c r="S1596" i="34"/>
  <c r="R1596" i="34"/>
  <c r="R1589" i="34"/>
  <c r="Q1589" i="34"/>
  <c r="S1589" i="34"/>
  <c r="R1587" i="34"/>
  <c r="Q1587" i="34"/>
  <c r="S1587" i="34"/>
  <c r="R1585" i="34"/>
  <c r="Q1585" i="34"/>
  <c r="S1585" i="34"/>
  <c r="R1583" i="34"/>
  <c r="Q1583" i="34"/>
  <c r="S1583" i="34"/>
  <c r="R1581" i="34"/>
  <c r="Q1581" i="34"/>
  <c r="S1581" i="34"/>
  <c r="R1579" i="34"/>
  <c r="Q1579" i="34"/>
  <c r="S1579" i="34"/>
  <c r="R1577" i="34"/>
  <c r="Q1577" i="34"/>
  <c r="S1577" i="34"/>
  <c r="Q1572" i="34"/>
  <c r="S1572" i="34"/>
  <c r="R1572" i="34"/>
  <c r="Q1570" i="34"/>
  <c r="S1570" i="34"/>
  <c r="R1570" i="34"/>
  <c r="Q1564" i="34"/>
  <c r="S1564" i="34"/>
  <c r="R1564" i="34"/>
  <c r="Q1562" i="34"/>
  <c r="S1562" i="34"/>
  <c r="R1562" i="34"/>
  <c r="Q1560" i="34"/>
  <c r="S1560" i="34"/>
  <c r="R1560" i="34"/>
  <c r="Q1558" i="34"/>
  <c r="S1558" i="34"/>
  <c r="R1558" i="34"/>
  <c r="Q1556" i="34"/>
  <c r="S1556" i="34"/>
  <c r="R1556" i="34"/>
  <c r="Q1554" i="34"/>
  <c r="S1554" i="34"/>
  <c r="R1554" i="34"/>
  <c r="Q1552" i="34"/>
  <c r="S1552" i="34"/>
  <c r="R1552" i="34"/>
  <c r="Q1550" i="34"/>
  <c r="S1550" i="34"/>
  <c r="R1550" i="34"/>
  <c r="R1683" i="34"/>
  <c r="Q1683" i="34"/>
  <c r="S1683" i="34"/>
  <c r="R1519" i="34"/>
  <c r="Q1519" i="34"/>
  <c r="S1519" i="34"/>
  <c r="R1517" i="34"/>
  <c r="Q1517" i="34"/>
  <c r="S1517" i="34"/>
  <c r="R1511" i="34"/>
  <c r="Q1511" i="34"/>
  <c r="S1511" i="34"/>
  <c r="R1505" i="34"/>
  <c r="Q1505" i="34"/>
  <c r="S1505" i="34"/>
  <c r="R1503" i="34"/>
  <c r="Q1503" i="34"/>
  <c r="S1503" i="34"/>
  <c r="R1541" i="34"/>
  <c r="Q1541" i="34"/>
  <c r="S1541" i="34"/>
  <c r="R1539" i="34"/>
  <c r="Q1539" i="34"/>
  <c r="S1539" i="34"/>
  <c r="R1537" i="34"/>
  <c r="Q1537" i="34"/>
  <c r="S1537" i="34"/>
  <c r="R1535" i="34"/>
  <c r="Q1535" i="34"/>
  <c r="S1535" i="34"/>
  <c r="R1534" i="34"/>
  <c r="Q1534" i="34"/>
  <c r="S1534" i="34"/>
  <c r="R1531" i="34"/>
  <c r="Q1531" i="34"/>
  <c r="S1531" i="34"/>
  <c r="Q1508" i="34"/>
  <c r="S1508" i="34"/>
  <c r="R1508" i="34"/>
  <c r="Q1506" i="34"/>
  <c r="S1506" i="34"/>
  <c r="R1506" i="34"/>
  <c r="Q1500" i="34"/>
  <c r="S1500" i="34"/>
  <c r="R1500" i="34"/>
  <c r="Q1498" i="34"/>
  <c r="S1498" i="34"/>
  <c r="R1498" i="34"/>
  <c r="Q1496" i="34"/>
  <c r="S1496" i="34"/>
  <c r="R1496" i="34"/>
  <c r="Q1468" i="34"/>
  <c r="S1468" i="34"/>
  <c r="R1468" i="34"/>
  <c r="Q1466" i="34"/>
  <c r="S1466" i="34"/>
  <c r="R1466" i="34"/>
  <c r="Q1464" i="34"/>
  <c r="S1464" i="34"/>
  <c r="R1464" i="34"/>
  <c r="Q1462" i="34"/>
  <c r="S1462" i="34"/>
  <c r="R1462" i="34"/>
  <c r="Q1460" i="34"/>
  <c r="S1460" i="34"/>
  <c r="R1460" i="34"/>
  <c r="Q1458" i="34"/>
  <c r="S1458" i="34"/>
  <c r="R1458" i="34"/>
  <c r="Q1454" i="34"/>
  <c r="S1454" i="34"/>
  <c r="R1454" i="34"/>
  <c r="Q1452" i="34"/>
  <c r="S1452" i="34"/>
  <c r="R1452" i="34"/>
  <c r="R1529" i="34"/>
  <c r="Q1529" i="34"/>
  <c r="S1529" i="34"/>
  <c r="Q1456" i="34"/>
  <c r="S1456" i="34"/>
  <c r="R1456" i="34"/>
  <c r="Q1442" i="34"/>
  <c r="S1442" i="34"/>
  <c r="R1442" i="34"/>
  <c r="Q1440" i="34"/>
  <c r="S1440" i="34"/>
  <c r="R1440" i="34"/>
  <c r="Q1430" i="34"/>
  <c r="S1430" i="34"/>
  <c r="R1430" i="34"/>
  <c r="R1527" i="34"/>
  <c r="Q1527" i="34"/>
  <c r="S1527" i="34"/>
  <c r="R1525" i="34"/>
  <c r="Q1525" i="34"/>
  <c r="S1525" i="34"/>
  <c r="Q1450" i="34"/>
  <c r="S1450" i="34"/>
  <c r="R1450" i="34"/>
  <c r="Q1448" i="34"/>
  <c r="S1448" i="34"/>
  <c r="R1448" i="34"/>
  <c r="R1443" i="34"/>
  <c r="Q1443" i="34"/>
  <c r="S1443" i="34"/>
  <c r="Q1438" i="34"/>
  <c r="S1438" i="34"/>
  <c r="R1438" i="34"/>
  <c r="Q1436" i="34"/>
  <c r="S1436" i="34"/>
  <c r="R1436" i="34"/>
  <c r="Q1434" i="34"/>
  <c r="S1434" i="34"/>
  <c r="R1434" i="34"/>
  <c r="Q1432" i="34"/>
  <c r="S1432" i="34"/>
  <c r="R1432" i="34"/>
  <c r="Q1426" i="34"/>
  <c r="S1426" i="34"/>
  <c r="R1426" i="34"/>
  <c r="Q1424" i="34"/>
  <c r="S1424" i="34"/>
  <c r="R1424" i="34"/>
  <c r="Q1422" i="34"/>
  <c r="S1422" i="34"/>
  <c r="R1422" i="34"/>
  <c r="Q1420" i="34"/>
  <c r="S1420" i="34"/>
  <c r="R1420" i="34"/>
  <c r="Q1418" i="34"/>
  <c r="S1418" i="34"/>
  <c r="R1418" i="34"/>
  <c r="Q1416" i="34"/>
  <c r="S1416" i="34"/>
  <c r="R1416" i="34"/>
  <c r="Q1414" i="34"/>
  <c r="S1414" i="34"/>
  <c r="R1414" i="34"/>
  <c r="Q1412" i="34"/>
  <c r="S1412" i="34"/>
  <c r="R1412" i="34"/>
  <c r="Q1410" i="34"/>
  <c r="S1410" i="34"/>
  <c r="R1410" i="34"/>
  <c r="Q1408" i="34"/>
  <c r="S1408" i="34"/>
  <c r="R1408" i="34"/>
  <c r="Q1406" i="34"/>
  <c r="S1406" i="34"/>
  <c r="R1406" i="34"/>
  <c r="Q1404" i="34"/>
  <c r="S1404" i="34"/>
  <c r="R1404" i="34"/>
  <c r="Q1402" i="34"/>
  <c r="S1402" i="34"/>
  <c r="R1402" i="34"/>
  <c r="Q1400" i="34"/>
  <c r="S1400" i="34"/>
  <c r="R1400" i="34"/>
  <c r="Q1398" i="34"/>
  <c r="S1398" i="34"/>
  <c r="R1398" i="34"/>
  <c r="Q1396" i="34"/>
  <c r="S1396" i="34"/>
  <c r="R1396" i="34"/>
  <c r="Q1394" i="34"/>
  <c r="S1394" i="34"/>
  <c r="R1394" i="34"/>
  <c r="Q1392" i="34"/>
  <c r="S1392" i="34"/>
  <c r="R1392" i="34"/>
  <c r="Q1390" i="34"/>
  <c r="S1390" i="34"/>
  <c r="R1390" i="34"/>
  <c r="Q1388" i="34"/>
  <c r="S1388" i="34"/>
  <c r="R1388" i="34"/>
  <c r="Q1386" i="34"/>
  <c r="S1386" i="34"/>
  <c r="R1386" i="34"/>
  <c r="Q1384" i="34"/>
  <c r="S1384" i="34"/>
  <c r="R1384" i="34"/>
  <c r="Q1382" i="34"/>
  <c r="S1382" i="34"/>
  <c r="R1382" i="34"/>
  <c r="Q1380" i="34"/>
  <c r="S1380" i="34"/>
  <c r="R1380" i="34"/>
  <c r="Q1378" i="34"/>
  <c r="S1378" i="34"/>
  <c r="R1378" i="34"/>
  <c r="Q1376" i="34"/>
  <c r="S1376" i="34"/>
  <c r="R1376" i="34"/>
  <c r="Q1374" i="34"/>
  <c r="S1374" i="34"/>
  <c r="R1374" i="34"/>
  <c r="R1051" i="34"/>
  <c r="Q1051" i="34"/>
  <c r="S1051" i="34"/>
  <c r="R1049" i="34"/>
  <c r="Q1049" i="34"/>
  <c r="S1049" i="34"/>
  <c r="R1021" i="34"/>
  <c r="Q1021" i="34"/>
  <c r="S1021" i="34"/>
  <c r="R1025" i="34"/>
  <c r="Q1025" i="34"/>
  <c r="S1025" i="34"/>
  <c r="R1023" i="34"/>
  <c r="Q1023" i="34"/>
  <c r="S1023" i="34"/>
  <c r="R1019" i="34"/>
  <c r="Q1019" i="34"/>
  <c r="S1019" i="34"/>
  <c r="R1017" i="34"/>
  <c r="Q1017" i="34"/>
  <c r="S1017" i="34"/>
  <c r="R1015" i="34"/>
  <c r="Q1015" i="34"/>
  <c r="S1015" i="34"/>
  <c r="R1013" i="34"/>
  <c r="Q1013" i="34"/>
  <c r="S1013" i="34"/>
  <c r="R1011" i="34"/>
  <c r="Q1011" i="34"/>
  <c r="S1011" i="34"/>
  <c r="R1009" i="34"/>
  <c r="Q1009" i="34"/>
  <c r="S1009" i="34"/>
  <c r="R1007" i="34"/>
  <c r="Q1007" i="34"/>
  <c r="S1007" i="34"/>
  <c r="R1005" i="34"/>
  <c r="Q1005" i="34"/>
  <c r="S1005" i="34"/>
  <c r="R1003" i="34"/>
  <c r="Q1003" i="34"/>
  <c r="S1003" i="34"/>
  <c r="R1001" i="34"/>
  <c r="Q1001" i="34"/>
  <c r="S1001" i="34"/>
  <c r="R999" i="34"/>
  <c r="Q999" i="34"/>
  <c r="S999" i="34"/>
  <c r="R997" i="34"/>
  <c r="Q997" i="34"/>
  <c r="S997" i="34"/>
  <c r="R995" i="34"/>
  <c r="Q995" i="34"/>
  <c r="S995" i="34"/>
  <c r="R993" i="34"/>
  <c r="Q993" i="34"/>
  <c r="S993" i="34"/>
  <c r="Q962" i="34"/>
  <c r="S962" i="34"/>
  <c r="R962" i="34"/>
  <c r="Q960" i="34"/>
  <c r="S960" i="34"/>
  <c r="R960" i="34"/>
  <c r="Q958" i="34"/>
  <c r="S958" i="34"/>
  <c r="R958" i="34"/>
  <c r="Q956" i="34"/>
  <c r="S956" i="34"/>
  <c r="R956" i="34"/>
  <c r="Q954" i="34"/>
  <c r="S954" i="34"/>
  <c r="R954" i="34"/>
  <c r="Q952" i="34"/>
  <c r="S952" i="34"/>
  <c r="R952" i="34"/>
  <c r="Q950" i="34"/>
  <c r="S950" i="34"/>
  <c r="R950" i="34"/>
  <c r="Q948" i="34"/>
  <c r="S948" i="34"/>
  <c r="R948" i="34"/>
  <c r="Q946" i="34"/>
  <c r="S946" i="34"/>
  <c r="R946" i="34"/>
  <c r="Q944" i="34"/>
  <c r="S944" i="34"/>
  <c r="R944" i="34"/>
  <c r="Q942" i="34"/>
  <c r="S942" i="34"/>
  <c r="R942" i="34"/>
  <c r="Q940" i="34"/>
  <c r="S940" i="34"/>
  <c r="R940" i="34"/>
  <c r="Q938" i="34"/>
  <c r="S938" i="34"/>
  <c r="R938" i="34"/>
  <c r="Q936" i="34"/>
  <c r="S936" i="34"/>
  <c r="R936" i="34"/>
  <c r="Q934" i="34"/>
  <c r="S934" i="34"/>
  <c r="R934" i="34"/>
  <c r="Q932" i="34"/>
  <c r="S932" i="34"/>
  <c r="R932" i="34"/>
  <c r="Q930" i="34"/>
  <c r="S930" i="34"/>
  <c r="R930" i="34"/>
  <c r="Q928" i="34"/>
  <c r="S928" i="34"/>
  <c r="R928" i="34"/>
  <c r="Q926" i="34"/>
  <c r="S926" i="34"/>
  <c r="R926" i="34"/>
  <c r="Q924" i="34"/>
  <c r="S924" i="34"/>
  <c r="R924" i="34"/>
  <c r="Q922" i="34"/>
  <c r="S922" i="34"/>
  <c r="R922" i="34"/>
  <c r="Q920" i="34"/>
  <c r="S920" i="34"/>
  <c r="R920" i="34"/>
  <c r="Q918" i="34"/>
  <c r="S918" i="34"/>
  <c r="R918" i="34"/>
  <c r="Q916" i="34"/>
  <c r="S916" i="34"/>
  <c r="R916" i="34"/>
  <c r="Q914" i="34"/>
  <c r="S914" i="34"/>
  <c r="R914" i="34"/>
  <c r="Q912" i="34"/>
  <c r="S912" i="34"/>
  <c r="R912" i="34"/>
  <c r="Q910" i="34"/>
  <c r="S910" i="34"/>
  <c r="R910" i="34"/>
  <c r="Q908" i="34"/>
  <c r="S908" i="34"/>
  <c r="R908" i="34"/>
  <c r="Q906" i="34"/>
  <c r="S906" i="34"/>
  <c r="R906" i="34"/>
  <c r="Q904" i="34"/>
  <c r="S904" i="34"/>
  <c r="R904" i="34"/>
  <c r="Q902" i="34"/>
  <c r="S902" i="34"/>
  <c r="R902" i="34"/>
  <c r="Q900" i="34"/>
  <c r="S900" i="34"/>
  <c r="R900" i="34"/>
  <c r="Q898" i="34"/>
  <c r="S898" i="34"/>
  <c r="R898" i="34"/>
  <c r="Q896" i="34"/>
  <c r="S896" i="34"/>
  <c r="R896" i="34"/>
  <c r="Q894" i="34"/>
  <c r="S894" i="34"/>
  <c r="R894" i="34"/>
  <c r="Q892" i="34"/>
  <c r="S892" i="34"/>
  <c r="R892" i="34"/>
  <c r="Q890" i="34"/>
  <c r="S890" i="34"/>
  <c r="R890" i="34"/>
  <c r="Q888" i="34"/>
  <c r="S888" i="34"/>
  <c r="R888" i="34"/>
  <c r="Q886" i="34"/>
  <c r="S886" i="34"/>
  <c r="R886" i="34"/>
  <c r="Q884" i="34"/>
  <c r="S884" i="34"/>
  <c r="R884" i="34"/>
  <c r="Q882" i="34"/>
  <c r="S882" i="34"/>
  <c r="R882" i="34"/>
  <c r="Q880" i="34"/>
  <c r="S880" i="34"/>
  <c r="R880" i="34"/>
  <c r="Q878" i="34"/>
  <c r="S878" i="34"/>
  <c r="R878" i="34"/>
  <c r="Q876" i="34"/>
  <c r="S876" i="34"/>
  <c r="R876" i="34"/>
  <c r="Q874" i="34"/>
  <c r="S874" i="34"/>
  <c r="R874" i="34"/>
  <c r="Q872" i="34"/>
  <c r="S872" i="34"/>
  <c r="R872" i="34"/>
  <c r="Q870" i="34"/>
  <c r="S870" i="34"/>
  <c r="R870" i="34"/>
  <c r="Q868" i="34"/>
  <c r="S868" i="34"/>
  <c r="R868" i="34"/>
  <c r="Q866" i="34"/>
  <c r="S866" i="34"/>
  <c r="R866" i="34"/>
  <c r="Q864" i="34"/>
  <c r="S864" i="34"/>
  <c r="R864" i="34"/>
  <c r="Q862" i="34"/>
  <c r="S862" i="34"/>
  <c r="R862" i="34"/>
  <c r="Q860" i="34"/>
  <c r="S860" i="34"/>
  <c r="R860" i="34"/>
  <c r="Q858" i="34"/>
  <c r="S858" i="34"/>
  <c r="R858" i="34"/>
  <c r="Q856" i="34"/>
  <c r="S856" i="34"/>
  <c r="R856" i="34"/>
  <c r="Q854" i="34"/>
  <c r="S854" i="34"/>
  <c r="R854" i="34"/>
  <c r="Q852" i="34"/>
  <c r="S852" i="34"/>
  <c r="R852" i="34"/>
  <c r="Q850" i="34"/>
  <c r="S850" i="34"/>
  <c r="R850" i="34"/>
  <c r="Q848" i="34"/>
  <c r="S848" i="34"/>
  <c r="R848" i="34"/>
  <c r="Q846" i="34"/>
  <c r="S846" i="34"/>
  <c r="R846" i="34"/>
  <c r="Q844" i="34"/>
  <c r="S844" i="34"/>
  <c r="R844" i="34"/>
  <c r="Q842" i="34"/>
  <c r="S842" i="34"/>
  <c r="R842" i="34"/>
  <c r="Q840" i="34"/>
  <c r="S840" i="34"/>
  <c r="R840" i="34"/>
  <c r="Q838" i="34"/>
  <c r="S838" i="34"/>
  <c r="R838" i="34"/>
  <c r="Q836" i="34"/>
  <c r="S836" i="34"/>
  <c r="R836" i="34"/>
  <c r="Q834" i="34"/>
  <c r="S834" i="34"/>
  <c r="R834" i="34"/>
  <c r="Q832" i="34"/>
  <c r="S832" i="34"/>
  <c r="R832" i="34"/>
  <c r="Q830" i="34"/>
  <c r="S830" i="34"/>
  <c r="R830" i="34"/>
  <c r="Q828" i="34"/>
  <c r="S828" i="34"/>
  <c r="R828" i="34"/>
  <c r="Q826" i="34"/>
  <c r="S826" i="34"/>
  <c r="R826" i="34"/>
  <c r="Q824" i="34"/>
  <c r="S824" i="34"/>
  <c r="R824" i="34"/>
  <c r="Q822" i="34"/>
  <c r="S822" i="34"/>
  <c r="R822" i="34"/>
  <c r="Q820" i="34"/>
  <c r="S820" i="34"/>
  <c r="R820" i="34"/>
  <c r="Q818" i="34"/>
  <c r="S818" i="34"/>
  <c r="R818" i="34"/>
  <c r="Q816" i="34"/>
  <c r="S816" i="34"/>
  <c r="R816" i="34"/>
  <c r="Q814" i="34"/>
  <c r="S814" i="34"/>
  <c r="R814" i="34"/>
  <c r="Q812" i="34"/>
  <c r="S812" i="34"/>
  <c r="R812" i="34"/>
  <c r="Q810" i="34"/>
  <c r="S810" i="34"/>
  <c r="R810" i="34"/>
  <c r="Q808" i="34"/>
  <c r="S808" i="34"/>
  <c r="R808" i="34"/>
  <c r="Q806" i="34"/>
  <c r="S806" i="34"/>
  <c r="R806" i="34"/>
  <c r="Q804" i="34"/>
  <c r="S804" i="34"/>
  <c r="R804" i="34"/>
  <c r="R801" i="34"/>
  <c r="Q801" i="34"/>
  <c r="S801" i="34"/>
  <c r="R799" i="34"/>
  <c r="Q799" i="34"/>
  <c r="S799" i="34"/>
  <c r="R797" i="34"/>
  <c r="Q797" i="34"/>
  <c r="S797" i="34"/>
  <c r="R795" i="34"/>
  <c r="Q795" i="34"/>
  <c r="S795" i="34"/>
  <c r="R793" i="34"/>
  <c r="Q793" i="34"/>
  <c r="S793" i="34"/>
  <c r="R791" i="34"/>
  <c r="Q791" i="34"/>
  <c r="S791" i="34"/>
  <c r="R789" i="34"/>
  <c r="S789" i="34"/>
  <c r="Q789" i="34"/>
  <c r="R787" i="34"/>
  <c r="Q787" i="34"/>
  <c r="S787" i="34"/>
  <c r="R785" i="34"/>
  <c r="Q785" i="34"/>
  <c r="S785" i="34"/>
  <c r="R783" i="34"/>
  <c r="Q783" i="34"/>
  <c r="S783" i="34"/>
  <c r="R781" i="34"/>
  <c r="Q781" i="34"/>
  <c r="S781" i="34"/>
  <c r="R779" i="34"/>
  <c r="Q779" i="34"/>
  <c r="S779" i="34"/>
  <c r="R777" i="34"/>
  <c r="Q777" i="34"/>
  <c r="S777" i="34"/>
  <c r="R775" i="34"/>
  <c r="Q775" i="34"/>
  <c r="S775" i="34"/>
  <c r="R773" i="34"/>
  <c r="Q773" i="34"/>
  <c r="S773" i="34"/>
  <c r="R771" i="34"/>
  <c r="Q771" i="34"/>
  <c r="S771" i="34"/>
  <c r="R769" i="34"/>
  <c r="Q769" i="34"/>
  <c r="S769" i="34"/>
  <c r="R767" i="34"/>
  <c r="Q767" i="34"/>
  <c r="S767" i="34"/>
  <c r="R765" i="34"/>
  <c r="Q765" i="34"/>
  <c r="S765" i="34"/>
  <c r="R763" i="34"/>
  <c r="Q763" i="34"/>
  <c r="S763" i="34"/>
  <c r="R761" i="34"/>
  <c r="Q761" i="34"/>
  <c r="S761" i="34"/>
  <c r="R759" i="34"/>
  <c r="Q759" i="34"/>
  <c r="S759" i="34"/>
  <c r="R757" i="34"/>
  <c r="Q757" i="34"/>
  <c r="S757" i="34"/>
  <c r="R755" i="34"/>
  <c r="Q755" i="34"/>
  <c r="S755" i="34"/>
  <c r="R753" i="34"/>
  <c r="Q753" i="34"/>
  <c r="S753" i="34"/>
  <c r="R751" i="34"/>
  <c r="Q751" i="34"/>
  <c r="S751" i="34"/>
  <c r="R749" i="34"/>
  <c r="Q749" i="34"/>
  <c r="S749" i="34"/>
  <c r="R747" i="34"/>
  <c r="Q747" i="34"/>
  <c r="S747" i="34"/>
  <c r="R745" i="34"/>
  <c r="Q745" i="34"/>
  <c r="S745" i="34"/>
  <c r="Q630" i="34"/>
  <c r="S630" i="34"/>
  <c r="R630" i="34"/>
  <c r="Q596" i="34"/>
  <c r="S596" i="34"/>
  <c r="R596" i="34"/>
  <c r="R590" i="34"/>
  <c r="Q590" i="34"/>
  <c r="S590" i="34"/>
  <c r="R588" i="34"/>
  <c r="Q588" i="34"/>
  <c r="S588" i="34"/>
  <c r="R583" i="34"/>
  <c r="Q583" i="34"/>
  <c r="S583" i="34"/>
  <c r="R581" i="34"/>
  <c r="Q581" i="34"/>
  <c r="S581" i="34"/>
  <c r="R578" i="34"/>
  <c r="Q578" i="34"/>
  <c r="S578" i="34"/>
  <c r="R576" i="34"/>
  <c r="Q576" i="34"/>
  <c r="S576" i="34"/>
  <c r="R556" i="34"/>
  <c r="Q556" i="34"/>
  <c r="S556" i="34"/>
  <c r="Q529" i="34"/>
  <c r="S529" i="34"/>
  <c r="R529" i="34"/>
  <c r="Q521" i="34"/>
  <c r="S521" i="34"/>
  <c r="R521" i="34"/>
  <c r="R520" i="34"/>
  <c r="Q520" i="34"/>
  <c r="S520" i="34"/>
  <c r="R518" i="34"/>
  <c r="Q518" i="34"/>
  <c r="S518" i="34"/>
  <c r="Q515" i="34"/>
  <c r="S515" i="34"/>
  <c r="R515" i="34"/>
  <c r="Q509" i="34"/>
  <c r="S509" i="34"/>
  <c r="R509" i="34"/>
  <c r="R506" i="34"/>
  <c r="Q506" i="34"/>
  <c r="S506" i="34"/>
  <c r="R504" i="34"/>
  <c r="Q504" i="34"/>
  <c r="S504" i="34"/>
  <c r="R502" i="34"/>
  <c r="Q502" i="34"/>
  <c r="S502" i="34"/>
  <c r="R500" i="34"/>
  <c r="Q500" i="34"/>
  <c r="S500" i="34"/>
  <c r="R498" i="34"/>
  <c r="Q498" i="34"/>
  <c r="S498" i="34"/>
  <c r="R496" i="34"/>
  <c r="Q496" i="34"/>
  <c r="S496" i="34"/>
  <c r="R494" i="34"/>
  <c r="Q494" i="34"/>
  <c r="S494" i="34"/>
  <c r="R492" i="34"/>
  <c r="Q492" i="34"/>
  <c r="S492" i="34"/>
  <c r="R490" i="34"/>
  <c r="Q490" i="34"/>
  <c r="S490" i="34"/>
  <c r="R488" i="34"/>
  <c r="Q488" i="34"/>
  <c r="S488" i="34"/>
  <c r="R486" i="34"/>
  <c r="Q486" i="34"/>
  <c r="S486" i="34"/>
  <c r="R484" i="34"/>
  <c r="Q484" i="34"/>
  <c r="S484" i="34"/>
  <c r="Q482" i="34"/>
  <c r="S482" i="34"/>
  <c r="R482" i="34"/>
  <c r="Q480" i="34"/>
  <c r="S480" i="34"/>
  <c r="R480" i="34"/>
  <c r="Q478" i="34"/>
  <c r="S478" i="34"/>
  <c r="R478" i="34"/>
  <c r="Q476" i="34"/>
  <c r="S476" i="34"/>
  <c r="R476" i="34"/>
  <c r="Q474" i="34"/>
  <c r="S474" i="34"/>
  <c r="R474" i="34"/>
  <c r="Q472" i="34"/>
  <c r="S472" i="34"/>
  <c r="R472" i="34"/>
  <c r="Q470" i="34"/>
  <c r="S470" i="34"/>
  <c r="R470" i="34"/>
  <c r="Q468" i="34"/>
  <c r="S468" i="34"/>
  <c r="R468" i="34"/>
  <c r="Q466" i="34"/>
  <c r="S466" i="34"/>
  <c r="R466" i="34"/>
  <c r="Q464" i="34"/>
  <c r="S464" i="34"/>
  <c r="R464" i="34"/>
  <c r="Q462" i="34"/>
  <c r="S462" i="34"/>
  <c r="R462" i="34"/>
  <c r="Q460" i="34"/>
  <c r="S460" i="34"/>
  <c r="R460" i="34"/>
  <c r="Q458" i="34"/>
  <c r="S458" i="34"/>
  <c r="R458" i="34"/>
  <c r="Q456" i="34"/>
  <c r="S456" i="34"/>
  <c r="R456" i="34"/>
  <c r="Q454" i="34"/>
  <c r="S454" i="34"/>
  <c r="R454" i="34"/>
  <c r="Q452" i="34"/>
  <c r="S452" i="34"/>
  <c r="R452" i="34"/>
  <c r="Q450" i="34"/>
  <c r="S450" i="34"/>
  <c r="R450" i="34"/>
  <c r="Q448" i="34"/>
  <c r="S448" i="34"/>
  <c r="R448" i="34"/>
  <c r="Q446" i="34"/>
  <c r="S446" i="34"/>
  <c r="R446" i="34"/>
  <c r="Q444" i="34"/>
  <c r="S444" i="34"/>
  <c r="R444" i="34"/>
  <c r="Q442" i="34"/>
  <c r="S442" i="34"/>
  <c r="R442" i="34"/>
  <c r="Q440" i="34"/>
  <c r="S440" i="34"/>
  <c r="R440" i="34"/>
  <c r="Q438" i="34"/>
  <c r="S438" i="34"/>
  <c r="R438" i="34"/>
  <c r="Q436" i="34"/>
  <c r="S436" i="34"/>
  <c r="R436" i="34"/>
  <c r="Q434" i="34"/>
  <c r="S434" i="34"/>
  <c r="R434" i="34"/>
  <c r="Q432" i="34"/>
  <c r="S432" i="34"/>
  <c r="R432" i="34"/>
  <c r="Q430" i="34"/>
  <c r="S430" i="34"/>
  <c r="R430" i="34"/>
  <c r="Q428" i="34"/>
  <c r="S428" i="34"/>
  <c r="R428" i="34"/>
  <c r="Q426" i="34"/>
  <c r="S426" i="34"/>
  <c r="R426" i="34"/>
  <c r="Q424" i="34"/>
  <c r="S424" i="34"/>
  <c r="R424" i="34"/>
  <c r="Q422" i="34"/>
  <c r="S422" i="34"/>
  <c r="R422" i="34"/>
  <c r="Q420" i="34"/>
  <c r="S420" i="34"/>
  <c r="R420" i="34"/>
  <c r="Q408" i="34"/>
  <c r="S408" i="34"/>
  <c r="R408" i="34"/>
  <c r="Q406" i="34"/>
  <c r="S406" i="34"/>
  <c r="R406" i="34"/>
  <c r="Q404" i="34"/>
  <c r="S404" i="34"/>
  <c r="R404" i="34"/>
  <c r="Q400" i="34"/>
  <c r="S400" i="34"/>
  <c r="R400" i="34"/>
  <c r="Q372" i="34"/>
  <c r="S372" i="34"/>
  <c r="R372" i="34"/>
  <c r="Q370" i="34"/>
  <c r="S370" i="34"/>
  <c r="R370" i="34"/>
  <c r="Q368" i="34"/>
  <c r="S368" i="34"/>
  <c r="R368" i="34"/>
  <c r="Q366" i="34"/>
  <c r="S366" i="34"/>
  <c r="R366" i="34"/>
  <c r="Q364" i="34"/>
  <c r="S364" i="34"/>
  <c r="R364" i="34"/>
  <c r="Q362" i="34"/>
  <c r="S362" i="34"/>
  <c r="R362" i="34"/>
  <c r="Q360" i="34"/>
  <c r="S360" i="34"/>
  <c r="R360" i="34"/>
  <c r="Q358" i="34"/>
  <c r="S358" i="34"/>
  <c r="R358" i="34"/>
  <c r="Q356" i="34"/>
  <c r="S356" i="34"/>
  <c r="R356" i="34"/>
  <c r="Q354" i="34"/>
  <c r="S354" i="34"/>
  <c r="R354" i="34"/>
  <c r="Q352" i="34"/>
  <c r="S352" i="34"/>
  <c r="R352" i="34"/>
  <c r="Q350" i="34"/>
  <c r="S350" i="34"/>
  <c r="R350" i="34"/>
  <c r="Q348" i="34"/>
  <c r="S348" i="34"/>
  <c r="R348" i="34"/>
  <c r="Q346" i="34"/>
  <c r="S346" i="34"/>
  <c r="R346" i="34"/>
  <c r="Q344" i="34"/>
  <c r="S344" i="34"/>
  <c r="R344" i="34"/>
  <c r="Q342" i="34"/>
  <c r="S342" i="34"/>
  <c r="R342" i="34"/>
  <c r="Q340" i="34"/>
  <c r="S340" i="34"/>
  <c r="R340" i="34"/>
  <c r="Q338" i="34"/>
  <c r="S338" i="34"/>
  <c r="R338" i="34"/>
  <c r="Q336" i="34"/>
  <c r="S336" i="34"/>
  <c r="R336" i="34"/>
  <c r="Q334" i="34"/>
  <c r="S334" i="34"/>
  <c r="R334" i="34"/>
  <c r="Q332" i="34"/>
  <c r="S332" i="34"/>
  <c r="R332" i="34"/>
  <c r="Q330" i="34"/>
  <c r="S330" i="34"/>
  <c r="R330" i="34"/>
  <c r="Q328" i="34"/>
  <c r="S328" i="34"/>
  <c r="R328" i="34"/>
  <c r="Q326" i="34"/>
  <c r="S326" i="34"/>
  <c r="R326" i="34"/>
  <c r="Q324" i="34"/>
  <c r="S324" i="34"/>
  <c r="R324" i="34"/>
  <c r="Q322" i="34"/>
  <c r="S322" i="34"/>
  <c r="R322" i="34"/>
  <c r="Q320" i="34"/>
  <c r="S320" i="34"/>
  <c r="R320" i="34"/>
  <c r="Q318" i="34"/>
  <c r="S318" i="34"/>
  <c r="R318" i="34"/>
  <c r="Q316" i="34"/>
  <c r="S316" i="34"/>
  <c r="R316" i="34"/>
  <c r="Q314" i="34"/>
  <c r="S314" i="34"/>
  <c r="R314" i="34"/>
  <c r="Q312" i="34"/>
  <c r="S312" i="34"/>
  <c r="R312" i="34"/>
  <c r="Q310" i="34"/>
  <c r="S310" i="34"/>
  <c r="R310" i="34"/>
  <c r="Q308" i="34"/>
  <c r="S308" i="34"/>
  <c r="R308" i="34"/>
  <c r="Q306" i="34"/>
  <c r="S306" i="34"/>
  <c r="R306" i="34"/>
  <c r="Q304" i="34"/>
  <c r="S304" i="34"/>
  <c r="R304" i="34"/>
  <c r="Q302" i="34"/>
  <c r="S302" i="34"/>
  <c r="R302" i="34"/>
  <c r="Q300" i="34"/>
  <c r="S300" i="34"/>
  <c r="R300" i="34"/>
  <c r="Q298" i="34"/>
  <c r="S298" i="34"/>
  <c r="R298" i="34"/>
  <c r="Q296" i="34"/>
  <c r="S296" i="34"/>
  <c r="R296" i="34"/>
  <c r="Q294" i="34"/>
  <c r="S294" i="34"/>
  <c r="R294" i="34"/>
  <c r="Q292" i="34"/>
  <c r="S292" i="34"/>
  <c r="R292" i="34"/>
  <c r="Q290" i="34"/>
  <c r="S290" i="34"/>
  <c r="R290" i="34"/>
  <c r="Q288" i="34"/>
  <c r="S288" i="34"/>
  <c r="R288" i="34"/>
  <c r="Q286" i="34"/>
  <c r="S286" i="34"/>
  <c r="R286" i="34"/>
  <c r="Q284" i="34"/>
  <c r="S284" i="34"/>
  <c r="R284" i="34"/>
  <c r="Q282" i="34"/>
  <c r="R282" i="34"/>
  <c r="S282" i="34"/>
  <c r="Q280" i="34"/>
  <c r="S280" i="34"/>
  <c r="R280" i="34"/>
  <c r="Q278" i="34"/>
  <c r="S278" i="34"/>
  <c r="R278" i="34"/>
  <c r="Q276" i="34"/>
  <c r="S276" i="34"/>
  <c r="R276" i="34"/>
  <c r="Q274" i="34"/>
  <c r="S274" i="34"/>
  <c r="R274" i="34"/>
  <c r="Q272" i="34"/>
  <c r="S272" i="34"/>
  <c r="R272" i="34"/>
  <c r="Q270" i="34"/>
  <c r="S270" i="34"/>
  <c r="R270" i="34"/>
  <c r="Q268" i="34"/>
  <c r="S268" i="34"/>
  <c r="R268" i="34"/>
  <c r="Q266" i="34"/>
  <c r="S266" i="34"/>
  <c r="R266" i="34"/>
  <c r="Q264" i="34"/>
  <c r="S264" i="34"/>
  <c r="R264" i="34"/>
  <c r="Q262" i="34"/>
  <c r="S262" i="34"/>
  <c r="R262" i="34"/>
  <c r="Q260" i="34"/>
  <c r="S260" i="34"/>
  <c r="R260" i="34"/>
  <c r="Q258" i="34"/>
  <c r="S258" i="34"/>
  <c r="R258" i="34"/>
  <c r="R251" i="34"/>
  <c r="Q251" i="34"/>
  <c r="S251" i="34"/>
  <c r="R249" i="34"/>
  <c r="Q249" i="34"/>
  <c r="S249" i="34"/>
  <c r="R247" i="34"/>
  <c r="Q247" i="34"/>
  <c r="S247" i="34"/>
  <c r="R226" i="34"/>
  <c r="Q226" i="34"/>
  <c r="S226" i="34"/>
  <c r="R224" i="34"/>
  <c r="Q224" i="34"/>
  <c r="S224" i="34"/>
  <c r="R222" i="34"/>
  <c r="Q222" i="34"/>
  <c r="S222" i="34"/>
  <c r="R220" i="34"/>
  <c r="Q220" i="34"/>
  <c r="S220" i="34"/>
  <c r="R218" i="34"/>
  <c r="Q218" i="34"/>
  <c r="S218" i="34"/>
  <c r="R216" i="34"/>
  <c r="Q216" i="34"/>
  <c r="S216" i="34"/>
  <c r="R211" i="34"/>
  <c r="Q211" i="34"/>
  <c r="S211" i="34"/>
  <c r="R209" i="34"/>
  <c r="Q209" i="34"/>
  <c r="S209" i="34"/>
  <c r="R207" i="34"/>
  <c r="Q207" i="34"/>
  <c r="S207" i="34"/>
  <c r="R205" i="34"/>
  <c r="Q205" i="34"/>
  <c r="S205" i="34"/>
  <c r="R203" i="34"/>
  <c r="Q203" i="34"/>
  <c r="S203" i="34"/>
  <c r="R201" i="34"/>
  <c r="Q201" i="34"/>
  <c r="S201" i="34"/>
  <c r="R199" i="34"/>
  <c r="Q199" i="34"/>
  <c r="S199" i="34"/>
  <c r="R196" i="34"/>
  <c r="Q196" i="34"/>
  <c r="S196" i="34"/>
  <c r="R194" i="34"/>
  <c r="Q194" i="34"/>
  <c r="S194" i="34"/>
  <c r="R192" i="34"/>
  <c r="Q192" i="34"/>
  <c r="S192" i="34"/>
  <c r="R190" i="34"/>
  <c r="Q190" i="34"/>
  <c r="S190" i="34"/>
  <c r="R188" i="34"/>
  <c r="Q188" i="34"/>
  <c r="S188" i="34"/>
  <c r="R186" i="34"/>
  <c r="Q186" i="34"/>
  <c r="S186" i="34"/>
  <c r="R184" i="34"/>
  <c r="Q184" i="34"/>
  <c r="S184" i="34"/>
  <c r="R181" i="34"/>
  <c r="Q181" i="34"/>
  <c r="S181" i="34"/>
  <c r="R179" i="34"/>
  <c r="Q179" i="34"/>
  <c r="S179" i="34"/>
  <c r="R177" i="34"/>
  <c r="Q177" i="34"/>
  <c r="S177" i="34"/>
  <c r="R175" i="34"/>
  <c r="Q175" i="34"/>
  <c r="S175" i="34"/>
  <c r="R173" i="34"/>
  <c r="Q173" i="34"/>
  <c r="S173" i="34"/>
  <c r="R171" i="34"/>
  <c r="Q171" i="34"/>
  <c r="S171" i="34"/>
  <c r="R169" i="34"/>
  <c r="Q169" i="34"/>
  <c r="S169" i="34"/>
  <c r="R166" i="34"/>
  <c r="Q166" i="34"/>
  <c r="S166" i="34"/>
  <c r="R164" i="34"/>
  <c r="Q164" i="34"/>
  <c r="S164" i="34"/>
  <c r="R162" i="34"/>
  <c r="Q162" i="34"/>
  <c r="S162" i="34"/>
  <c r="R160" i="34"/>
  <c r="Q160" i="34"/>
  <c r="S160" i="34"/>
  <c r="R158" i="34"/>
  <c r="Q158" i="34"/>
  <c r="S158" i="34"/>
  <c r="R156" i="34"/>
  <c r="Q156" i="34"/>
  <c r="S156" i="34"/>
  <c r="R154" i="34"/>
  <c r="Q154" i="34"/>
  <c r="S154" i="34"/>
  <c r="R151" i="34"/>
  <c r="Q151" i="34"/>
  <c r="S151" i="34"/>
  <c r="R149" i="34"/>
  <c r="Q149" i="34"/>
  <c r="S149" i="34"/>
  <c r="R147" i="34"/>
  <c r="Q147" i="34"/>
  <c r="S147" i="34"/>
  <c r="R145" i="34"/>
  <c r="Q145" i="34"/>
  <c r="S145" i="34"/>
  <c r="Q143" i="34"/>
  <c r="S143" i="34"/>
  <c r="R143" i="34"/>
  <c r="Q141" i="34"/>
  <c r="S141" i="34"/>
  <c r="R141" i="34"/>
  <c r="Q139" i="34"/>
  <c r="S139" i="34"/>
  <c r="R139" i="34"/>
  <c r="Q136" i="34"/>
  <c r="S136" i="34"/>
  <c r="R136" i="34"/>
  <c r="Q134" i="34"/>
  <c r="S134" i="34"/>
  <c r="R134" i="34"/>
  <c r="Q132" i="34"/>
  <c r="S132" i="34"/>
  <c r="R132" i="34"/>
  <c r="Q130" i="34"/>
  <c r="S130" i="34"/>
  <c r="R130" i="34"/>
  <c r="Q128" i="34"/>
  <c r="S128" i="34"/>
  <c r="R128" i="34"/>
  <c r="Q126" i="34"/>
  <c r="S126" i="34"/>
  <c r="R126" i="34"/>
  <c r="Q124" i="34"/>
  <c r="S124" i="34"/>
  <c r="R124" i="34"/>
  <c r="Q121" i="34"/>
  <c r="S121" i="34"/>
  <c r="R121" i="34"/>
  <c r="Q119" i="34"/>
  <c r="S119" i="34"/>
  <c r="R119" i="34"/>
  <c r="Q117" i="34"/>
  <c r="S117" i="34"/>
  <c r="R117" i="34"/>
  <c r="Q115" i="34"/>
  <c r="S115" i="34"/>
  <c r="R115" i="34"/>
  <c r="Q113" i="34"/>
  <c r="S113" i="34"/>
  <c r="R113" i="34"/>
  <c r="Q111" i="34"/>
  <c r="S111" i="34"/>
  <c r="R111" i="34"/>
  <c r="Q109" i="34"/>
  <c r="S109" i="34"/>
  <c r="R109" i="34"/>
  <c r="Q106" i="34"/>
  <c r="S106" i="34"/>
  <c r="R106" i="34"/>
  <c r="Q104" i="34"/>
  <c r="S104" i="34"/>
  <c r="R104" i="34"/>
  <c r="Q102" i="34"/>
  <c r="S102" i="34"/>
  <c r="R102" i="34"/>
  <c r="Q100" i="34"/>
  <c r="S100" i="34"/>
  <c r="R100" i="34"/>
  <c r="Q98" i="34"/>
  <c r="S98" i="34"/>
  <c r="R98" i="34"/>
  <c r="Q96" i="34"/>
  <c r="S96" i="34"/>
  <c r="R96" i="34"/>
  <c r="Q94" i="34"/>
  <c r="S94" i="34"/>
  <c r="R94" i="34"/>
  <c r="Q91" i="34"/>
  <c r="S91" i="34"/>
  <c r="R91" i="34"/>
  <c r="Q89" i="34"/>
  <c r="S89" i="34"/>
  <c r="R89" i="34"/>
  <c r="Q87" i="34"/>
  <c r="S87" i="34"/>
  <c r="R87" i="34"/>
  <c r="Q85" i="34"/>
  <c r="S85" i="34"/>
  <c r="R85" i="34"/>
  <c r="Q83" i="34"/>
  <c r="S83" i="34"/>
  <c r="R83" i="34"/>
  <c r="Q81" i="34"/>
  <c r="S81" i="34"/>
  <c r="R81" i="34"/>
  <c r="Q79" i="34"/>
  <c r="S79" i="34"/>
  <c r="R79" i="34"/>
  <c r="Q76" i="34"/>
  <c r="S76" i="34"/>
  <c r="R76" i="34"/>
  <c r="Q74" i="34"/>
  <c r="S74" i="34"/>
  <c r="R74" i="34"/>
  <c r="Q72" i="34"/>
  <c r="S72" i="34"/>
  <c r="R72" i="34"/>
  <c r="Q70" i="34"/>
  <c r="S70" i="34"/>
  <c r="R70" i="34"/>
  <c r="Q68" i="34"/>
  <c r="S68" i="34"/>
  <c r="R68" i="34"/>
  <c r="Q66" i="34"/>
  <c r="S66" i="34"/>
  <c r="R66" i="34"/>
  <c r="Q64" i="34"/>
  <c r="S64" i="34"/>
  <c r="R64" i="34"/>
  <c r="R59" i="34"/>
  <c r="Q59" i="34"/>
  <c r="S59" i="34"/>
  <c r="R57" i="34"/>
  <c r="Q57" i="34"/>
  <c r="S57" i="34"/>
  <c r="R55" i="34"/>
  <c r="Q55" i="34"/>
  <c r="S55" i="34"/>
  <c r="R53" i="34"/>
  <c r="Q53" i="34"/>
  <c r="S53" i="34"/>
  <c r="R51" i="34"/>
  <c r="Q51" i="34"/>
  <c r="S51" i="34"/>
  <c r="R49" i="34"/>
  <c r="Q49" i="34"/>
  <c r="S49" i="34"/>
  <c r="R47" i="34"/>
  <c r="Q47" i="34"/>
  <c r="S47" i="34"/>
  <c r="R45" i="34"/>
  <c r="Q45" i="34"/>
  <c r="S45" i="34"/>
  <c r="R43" i="34"/>
  <c r="Q43" i="34"/>
  <c r="S43" i="34"/>
  <c r="R41" i="34"/>
  <c r="Q41" i="34"/>
  <c r="S41" i="34"/>
  <c r="R39" i="34"/>
  <c r="Q39" i="34"/>
  <c r="S39" i="34"/>
  <c r="R37" i="34"/>
  <c r="Q37" i="34"/>
  <c r="S37" i="34"/>
  <c r="R35" i="34"/>
  <c r="Q35" i="34"/>
  <c r="S35" i="34"/>
  <c r="R33" i="34"/>
  <c r="Q33" i="34"/>
  <c r="S33" i="34"/>
  <c r="R31" i="34"/>
  <c r="Q31" i="34"/>
  <c r="S31" i="34"/>
  <c r="R29" i="34"/>
  <c r="Q29" i="34"/>
  <c r="S29" i="34"/>
  <c r="R27" i="34"/>
  <c r="Q27" i="34"/>
  <c r="S27" i="34"/>
  <c r="Q802" i="34"/>
  <c r="S802" i="34"/>
  <c r="R802" i="34"/>
  <c r="Q800" i="34"/>
  <c r="S800" i="34"/>
  <c r="R800" i="34"/>
  <c r="Q798" i="34"/>
  <c r="S798" i="34"/>
  <c r="R798" i="34"/>
  <c r="Q796" i="34"/>
  <c r="S796" i="34"/>
  <c r="R796" i="34"/>
  <c r="Q794" i="34"/>
  <c r="S794" i="34"/>
  <c r="R794" i="34"/>
  <c r="Q792" i="34"/>
  <c r="S792" i="34"/>
  <c r="R792" i="34"/>
  <c r="Q790" i="34"/>
  <c r="S790" i="34"/>
  <c r="R790" i="34"/>
  <c r="Q788" i="34"/>
  <c r="S788" i="34"/>
  <c r="R788" i="34"/>
  <c r="Q786" i="34"/>
  <c r="S786" i="34"/>
  <c r="R786" i="34"/>
  <c r="Q784" i="34"/>
  <c r="S784" i="34"/>
  <c r="R784" i="34"/>
  <c r="Q782" i="34"/>
  <c r="S782" i="34"/>
  <c r="R782" i="34"/>
  <c r="Q780" i="34"/>
  <c r="S780" i="34"/>
  <c r="R780" i="34"/>
  <c r="Q778" i="34"/>
  <c r="S778" i="34"/>
  <c r="R778" i="34"/>
  <c r="Q776" i="34"/>
  <c r="S776" i="34"/>
  <c r="R776" i="34"/>
  <c r="Q774" i="34"/>
  <c r="S774" i="34"/>
  <c r="R774" i="34"/>
  <c r="Q772" i="34"/>
  <c r="S772" i="34"/>
  <c r="R772" i="34"/>
  <c r="Q770" i="34"/>
  <c r="S770" i="34"/>
  <c r="R770" i="34"/>
  <c r="Q768" i="34"/>
  <c r="S768" i="34"/>
  <c r="R768" i="34"/>
  <c r="Q766" i="34"/>
  <c r="S766" i="34"/>
  <c r="R766" i="34"/>
  <c r="Q764" i="34"/>
  <c r="S764" i="34"/>
  <c r="R764" i="34"/>
  <c r="Q762" i="34"/>
  <c r="S762" i="34"/>
  <c r="R762" i="34"/>
  <c r="Q760" i="34"/>
  <c r="S760" i="34"/>
  <c r="R760" i="34"/>
  <c r="Q758" i="34"/>
  <c r="S758" i="34"/>
  <c r="R758" i="34"/>
  <c r="Q756" i="34"/>
  <c r="S756" i="34"/>
  <c r="R756" i="34"/>
  <c r="Q754" i="34"/>
  <c r="S754" i="34"/>
  <c r="R754" i="34"/>
  <c r="Q752" i="34"/>
  <c r="S752" i="34"/>
  <c r="R752" i="34"/>
  <c r="Q750" i="34"/>
  <c r="S750" i="34"/>
  <c r="R750" i="34"/>
  <c r="Q748" i="34"/>
  <c r="S748" i="34"/>
  <c r="R748" i="34"/>
  <c r="Q746" i="34"/>
  <c r="S746" i="34"/>
  <c r="R746" i="34"/>
  <c r="R631" i="34"/>
  <c r="Q631" i="34"/>
  <c r="S631" i="34"/>
  <c r="R629" i="34"/>
  <c r="Q629" i="34"/>
  <c r="S629" i="34"/>
  <c r="R595" i="34"/>
  <c r="Q595" i="34"/>
  <c r="S595" i="34"/>
  <c r="Q589" i="34"/>
  <c r="S589" i="34"/>
  <c r="R589" i="34"/>
  <c r="Q587" i="34"/>
  <c r="S587" i="34"/>
  <c r="R587" i="34"/>
  <c r="Q582" i="34"/>
  <c r="S582" i="34"/>
  <c r="R582" i="34"/>
  <c r="Q579" i="34"/>
  <c r="S579" i="34"/>
  <c r="R579" i="34"/>
  <c r="Q577" i="34"/>
  <c r="S577" i="34"/>
  <c r="R577" i="34"/>
  <c r="R554" i="34"/>
  <c r="S554" i="34"/>
  <c r="Q554" i="34"/>
  <c r="Q555" i="34"/>
  <c r="S555" i="34"/>
  <c r="R555" i="34"/>
  <c r="R524" i="34"/>
  <c r="S524" i="34"/>
  <c r="Q524" i="34"/>
  <c r="R522" i="34"/>
  <c r="Q522" i="34"/>
  <c r="S522" i="34"/>
  <c r="Q519" i="34"/>
  <c r="S519" i="34"/>
  <c r="R519" i="34"/>
  <c r="R516" i="34"/>
  <c r="S516" i="34"/>
  <c r="Q516" i="34"/>
  <c r="R512" i="34"/>
  <c r="S512" i="34"/>
  <c r="Q512" i="34"/>
  <c r="Q507" i="34"/>
  <c r="S507" i="34"/>
  <c r="R507" i="34"/>
  <c r="Q505" i="34"/>
  <c r="S505" i="34"/>
  <c r="R505" i="34"/>
  <c r="Q503" i="34"/>
  <c r="S503" i="34"/>
  <c r="R503" i="34"/>
  <c r="Q501" i="34"/>
  <c r="S501" i="34"/>
  <c r="R501" i="34"/>
  <c r="Q499" i="34"/>
  <c r="S499" i="34"/>
  <c r="R499" i="34"/>
  <c r="Q497" i="34"/>
  <c r="S497" i="34"/>
  <c r="R497" i="34"/>
  <c r="Q495" i="34"/>
  <c r="S495" i="34"/>
  <c r="R495" i="34"/>
  <c r="Q493" i="34"/>
  <c r="S493" i="34"/>
  <c r="R493" i="34"/>
  <c r="Q491" i="34"/>
  <c r="S491" i="34"/>
  <c r="R491" i="34"/>
  <c r="Q489" i="34"/>
  <c r="S489" i="34"/>
  <c r="R489" i="34"/>
  <c r="Q487" i="34"/>
  <c r="S487" i="34"/>
  <c r="R487" i="34"/>
  <c r="Q485" i="34"/>
  <c r="S485" i="34"/>
  <c r="R485" i="34"/>
  <c r="R483" i="34"/>
  <c r="Q483" i="34"/>
  <c r="S483" i="34"/>
  <c r="R481" i="34"/>
  <c r="Q481" i="34"/>
  <c r="S481" i="34"/>
  <c r="R479" i="34"/>
  <c r="Q479" i="34"/>
  <c r="S479" i="34"/>
  <c r="R477" i="34"/>
  <c r="Q477" i="34"/>
  <c r="S477" i="34"/>
  <c r="R475" i="34"/>
  <c r="Q475" i="34"/>
  <c r="S475" i="34"/>
  <c r="R473" i="34"/>
  <c r="Q473" i="34"/>
  <c r="S473" i="34"/>
  <c r="R471" i="34"/>
  <c r="Q471" i="34"/>
  <c r="S471" i="34"/>
  <c r="R469" i="34"/>
  <c r="Q469" i="34"/>
  <c r="S469" i="34"/>
  <c r="R467" i="34"/>
  <c r="Q467" i="34"/>
  <c r="S467" i="34"/>
  <c r="R465" i="34"/>
  <c r="Q465" i="34"/>
  <c r="S465" i="34"/>
  <c r="R463" i="34"/>
  <c r="Q463" i="34"/>
  <c r="S463" i="34"/>
  <c r="R461" i="34"/>
  <c r="Q461" i="34"/>
  <c r="S461" i="34"/>
  <c r="R459" i="34"/>
  <c r="Q459" i="34"/>
  <c r="S459" i="34"/>
  <c r="R457" i="34"/>
  <c r="Q457" i="34"/>
  <c r="S457" i="34"/>
  <c r="R455" i="34"/>
  <c r="Q455" i="34"/>
  <c r="S455" i="34"/>
  <c r="R453" i="34"/>
  <c r="Q453" i="34"/>
  <c r="S453" i="34"/>
  <c r="R451" i="34"/>
  <c r="Q451" i="34"/>
  <c r="S451" i="34"/>
  <c r="R449" i="34"/>
  <c r="Q449" i="34"/>
  <c r="S449" i="34"/>
  <c r="R447" i="34"/>
  <c r="Q447" i="34"/>
  <c r="S447" i="34"/>
  <c r="R445" i="34"/>
  <c r="Q445" i="34"/>
  <c r="S445" i="34"/>
  <c r="R443" i="34"/>
  <c r="Q443" i="34"/>
  <c r="S443" i="34"/>
  <c r="R441" i="34"/>
  <c r="Q441" i="34"/>
  <c r="S441" i="34"/>
  <c r="R439" i="34"/>
  <c r="Q439" i="34"/>
  <c r="S439" i="34"/>
  <c r="R437" i="34"/>
  <c r="Q437" i="34"/>
  <c r="S437" i="34"/>
  <c r="R435" i="34"/>
  <c r="Q435" i="34"/>
  <c r="S435" i="34"/>
  <c r="R433" i="34"/>
  <c r="Q433" i="34"/>
  <c r="S433" i="34"/>
  <c r="R431" i="34"/>
  <c r="Q431" i="34"/>
  <c r="S431" i="34"/>
  <c r="R429" i="34"/>
  <c r="Q429" i="34"/>
  <c r="S429" i="34"/>
  <c r="R427" i="34"/>
  <c r="Q427" i="34"/>
  <c r="S427" i="34"/>
  <c r="R425" i="34"/>
  <c r="Q425" i="34"/>
  <c r="S425" i="34"/>
  <c r="R423" i="34"/>
  <c r="Q423" i="34"/>
  <c r="S423" i="34"/>
  <c r="R421" i="34"/>
  <c r="Q421" i="34"/>
  <c r="S421" i="34"/>
  <c r="R419" i="34"/>
  <c r="Q419" i="34"/>
  <c r="S419" i="34"/>
  <c r="R407" i="34"/>
  <c r="Q407" i="34"/>
  <c r="S407" i="34"/>
  <c r="R405" i="34"/>
  <c r="Q405" i="34"/>
  <c r="S405" i="34"/>
  <c r="R401" i="34"/>
  <c r="Q401" i="34"/>
  <c r="S401" i="34"/>
  <c r="R373" i="34"/>
  <c r="Q373" i="34"/>
  <c r="S373" i="34"/>
  <c r="R371" i="34"/>
  <c r="Q371" i="34"/>
  <c r="S371" i="34"/>
  <c r="R369" i="34"/>
  <c r="Q369" i="34"/>
  <c r="S369" i="34"/>
  <c r="R367" i="34"/>
  <c r="Q367" i="34"/>
  <c r="S367" i="34"/>
  <c r="R365" i="34"/>
  <c r="Q365" i="34"/>
  <c r="S365" i="34"/>
  <c r="R363" i="34"/>
  <c r="Q363" i="34"/>
  <c r="S363" i="34"/>
  <c r="R361" i="34"/>
  <c r="Q361" i="34"/>
  <c r="S361" i="34"/>
  <c r="R359" i="34"/>
  <c r="Q359" i="34"/>
  <c r="S359" i="34"/>
  <c r="R357" i="34"/>
  <c r="Q357" i="34"/>
  <c r="S357" i="34"/>
  <c r="R355" i="34"/>
  <c r="Q355" i="34"/>
  <c r="S355" i="34"/>
  <c r="R353" i="34"/>
  <c r="Q353" i="34"/>
  <c r="S353" i="34"/>
  <c r="R351" i="34"/>
  <c r="Q351" i="34"/>
  <c r="S351" i="34"/>
  <c r="R349" i="34"/>
  <c r="Q349" i="34"/>
  <c r="S349" i="34"/>
  <c r="R347" i="34"/>
  <c r="Q347" i="34"/>
  <c r="S347" i="34"/>
  <c r="R345" i="34"/>
  <c r="Q345" i="34"/>
  <c r="S345" i="34"/>
  <c r="R343" i="34"/>
  <c r="Q343" i="34"/>
  <c r="S343" i="34"/>
  <c r="R341" i="34"/>
  <c r="Q341" i="34"/>
  <c r="S341" i="34"/>
  <c r="R339" i="34"/>
  <c r="Q339" i="34"/>
  <c r="S339" i="34"/>
  <c r="R337" i="34"/>
  <c r="Q337" i="34"/>
  <c r="S337" i="34"/>
  <c r="R335" i="34"/>
  <c r="Q335" i="34"/>
  <c r="S335" i="34"/>
  <c r="R333" i="34"/>
  <c r="Q333" i="34"/>
  <c r="S333" i="34"/>
  <c r="R331" i="34"/>
  <c r="Q331" i="34"/>
  <c r="S331" i="34"/>
  <c r="R329" i="34"/>
  <c r="Q329" i="34"/>
  <c r="S329" i="34"/>
  <c r="R327" i="34"/>
  <c r="Q327" i="34"/>
  <c r="S327" i="34"/>
  <c r="R325" i="34"/>
  <c r="Q325" i="34"/>
  <c r="S325" i="34"/>
  <c r="R323" i="34"/>
  <c r="Q323" i="34"/>
  <c r="S323" i="34"/>
  <c r="R321" i="34"/>
  <c r="Q321" i="34"/>
  <c r="S321" i="34"/>
  <c r="R319" i="34"/>
  <c r="Q319" i="34"/>
  <c r="S319" i="34"/>
  <c r="R317" i="34"/>
  <c r="Q317" i="34"/>
  <c r="S317" i="34"/>
  <c r="R315" i="34"/>
  <c r="Q315" i="34"/>
  <c r="S315" i="34"/>
  <c r="R313" i="34"/>
  <c r="Q313" i="34"/>
  <c r="S313" i="34"/>
  <c r="R311" i="34"/>
  <c r="Q311" i="34"/>
  <c r="S311" i="34"/>
  <c r="R309" i="34"/>
  <c r="Q309" i="34"/>
  <c r="S309" i="34"/>
  <c r="R307" i="34"/>
  <c r="Q307" i="34"/>
  <c r="S307" i="34"/>
  <c r="R305" i="34"/>
  <c r="Q305" i="34"/>
  <c r="S305" i="34"/>
  <c r="R303" i="34"/>
  <c r="Q303" i="34"/>
  <c r="S303" i="34"/>
  <c r="R301" i="34"/>
  <c r="Q301" i="34"/>
  <c r="S301" i="34"/>
  <c r="R299" i="34"/>
  <c r="Q299" i="34"/>
  <c r="S299" i="34"/>
  <c r="R297" i="34"/>
  <c r="Q297" i="34"/>
  <c r="S297" i="34"/>
  <c r="R295" i="34"/>
  <c r="Q295" i="34"/>
  <c r="S295" i="34"/>
  <c r="R293" i="34"/>
  <c r="Q293" i="34"/>
  <c r="S293" i="34"/>
  <c r="R291" i="34"/>
  <c r="Q291" i="34"/>
  <c r="S291" i="34"/>
  <c r="R289" i="34"/>
  <c r="Q289" i="34"/>
  <c r="S289" i="34"/>
  <c r="R287" i="34"/>
  <c r="Q287" i="34"/>
  <c r="S287" i="34"/>
  <c r="R285" i="34"/>
  <c r="Q285" i="34"/>
  <c r="S285" i="34"/>
  <c r="R283" i="34"/>
  <c r="Q283" i="34"/>
  <c r="S283" i="34"/>
  <c r="R281" i="34"/>
  <c r="Q281" i="34"/>
  <c r="S281" i="34"/>
  <c r="R279" i="34"/>
  <c r="Q279" i="34"/>
  <c r="S279" i="34"/>
  <c r="R277" i="34"/>
  <c r="Q277" i="34"/>
  <c r="S277" i="34"/>
  <c r="R275" i="34"/>
  <c r="Q275" i="34"/>
  <c r="S275" i="34"/>
  <c r="R273" i="34"/>
  <c r="Q273" i="34"/>
  <c r="S273" i="34"/>
  <c r="R271" i="34"/>
  <c r="Q271" i="34"/>
  <c r="S271" i="34"/>
  <c r="R269" i="34"/>
  <c r="Q269" i="34"/>
  <c r="S269" i="34"/>
  <c r="R267" i="34"/>
  <c r="Q267" i="34"/>
  <c r="S267" i="34"/>
  <c r="R265" i="34"/>
  <c r="Q265" i="34"/>
  <c r="S265" i="34"/>
  <c r="R263" i="34"/>
  <c r="Q263" i="34"/>
  <c r="S263" i="34"/>
  <c r="R261" i="34"/>
  <c r="Q261" i="34"/>
  <c r="S261" i="34"/>
  <c r="R259" i="34"/>
  <c r="Q259" i="34"/>
  <c r="S259" i="34"/>
  <c r="R257" i="34"/>
  <c r="Q257" i="34"/>
  <c r="S257" i="34"/>
  <c r="Q250" i="34"/>
  <c r="S250" i="34"/>
  <c r="R250" i="34"/>
  <c r="Q248" i="34"/>
  <c r="S248" i="34"/>
  <c r="R248" i="34"/>
  <c r="Q227" i="34"/>
  <c r="S227" i="34"/>
  <c r="R227" i="34"/>
  <c r="Q225" i="34"/>
  <c r="S225" i="34"/>
  <c r="R225" i="34"/>
  <c r="Q223" i="34"/>
  <c r="S223" i="34"/>
  <c r="R223" i="34"/>
  <c r="Q221" i="34"/>
  <c r="S221" i="34"/>
  <c r="R221" i="34"/>
  <c r="Q219" i="34"/>
  <c r="S219" i="34"/>
  <c r="R219" i="34"/>
  <c r="Q217" i="34"/>
  <c r="S217" i="34"/>
  <c r="R217" i="34"/>
  <c r="Q215" i="34"/>
  <c r="S215" i="34"/>
  <c r="R215" i="34"/>
  <c r="Q212" i="34"/>
  <c r="S212" i="34"/>
  <c r="R212" i="34"/>
  <c r="Q210" i="34"/>
  <c r="S210" i="34"/>
  <c r="R210" i="34"/>
  <c r="Q208" i="34"/>
  <c r="S208" i="34"/>
  <c r="R208" i="34"/>
  <c r="Q206" i="34"/>
  <c r="S206" i="34"/>
  <c r="R206" i="34"/>
  <c r="Q204" i="34"/>
  <c r="S204" i="34"/>
  <c r="R204" i="34"/>
  <c r="Q202" i="34"/>
  <c r="S202" i="34"/>
  <c r="R202" i="34"/>
  <c r="Q200" i="34"/>
  <c r="S200" i="34"/>
  <c r="R200" i="34"/>
  <c r="Q197" i="34"/>
  <c r="S197" i="34"/>
  <c r="R197" i="34"/>
  <c r="Q195" i="34"/>
  <c r="S195" i="34"/>
  <c r="R195" i="34"/>
  <c r="Q193" i="34"/>
  <c r="S193" i="34"/>
  <c r="R193" i="34"/>
  <c r="Q191" i="34"/>
  <c r="S191" i="34"/>
  <c r="R191" i="34"/>
  <c r="Q189" i="34"/>
  <c r="S189" i="34"/>
  <c r="R189" i="34"/>
  <c r="Q187" i="34"/>
  <c r="S187" i="34"/>
  <c r="R187" i="34"/>
  <c r="Q185" i="34"/>
  <c r="S185" i="34"/>
  <c r="R185" i="34"/>
  <c r="Q182" i="34"/>
  <c r="S182" i="34"/>
  <c r="R182" i="34"/>
  <c r="Q180" i="34"/>
  <c r="S180" i="34"/>
  <c r="R180" i="34"/>
  <c r="Q178" i="34"/>
  <c r="S178" i="34"/>
  <c r="R178" i="34"/>
  <c r="Q176" i="34"/>
  <c r="S176" i="34"/>
  <c r="R176" i="34"/>
  <c r="Q174" i="34"/>
  <c r="S174" i="34"/>
  <c r="R174" i="34"/>
  <c r="Q172" i="34"/>
  <c r="S172" i="34"/>
  <c r="R172" i="34"/>
  <c r="Q170" i="34"/>
  <c r="S170" i="34"/>
  <c r="R170" i="34"/>
  <c r="Q167" i="34"/>
  <c r="S167" i="34"/>
  <c r="R167" i="34"/>
  <c r="Q165" i="34"/>
  <c r="S165" i="34"/>
  <c r="R165" i="34"/>
  <c r="Q163" i="34"/>
  <c r="S163" i="34"/>
  <c r="R163" i="34"/>
  <c r="Q161" i="34"/>
  <c r="S161" i="34"/>
  <c r="R161" i="34"/>
  <c r="Q159" i="34"/>
  <c r="S159" i="34"/>
  <c r="R159" i="34"/>
  <c r="Q157" i="34"/>
  <c r="S157" i="34"/>
  <c r="R157" i="34"/>
  <c r="Q155" i="34"/>
  <c r="S155" i="34"/>
  <c r="R155" i="34"/>
  <c r="Q152" i="34"/>
  <c r="S152" i="34"/>
  <c r="R152" i="34"/>
  <c r="Q150" i="34"/>
  <c r="S150" i="34"/>
  <c r="R150" i="34"/>
  <c r="Q148" i="34"/>
  <c r="S148" i="34"/>
  <c r="R148" i="34"/>
  <c r="Q146" i="34"/>
  <c r="S146" i="34"/>
  <c r="R146" i="34"/>
  <c r="Q144" i="34"/>
  <c r="S144" i="34"/>
  <c r="R144" i="34"/>
  <c r="R142" i="34"/>
  <c r="Q142" i="34"/>
  <c r="S142" i="34"/>
  <c r="R140" i="34"/>
  <c r="Q140" i="34"/>
  <c r="S140" i="34"/>
  <c r="R137" i="34"/>
  <c r="Q137" i="34"/>
  <c r="S137" i="34"/>
  <c r="R135" i="34"/>
  <c r="Q135" i="34"/>
  <c r="S135" i="34"/>
  <c r="R133" i="34"/>
  <c r="Q133" i="34"/>
  <c r="S133" i="34"/>
  <c r="R131" i="34"/>
  <c r="Q131" i="34"/>
  <c r="S131" i="34"/>
  <c r="R129" i="34"/>
  <c r="Q129" i="34"/>
  <c r="S129" i="34"/>
  <c r="R127" i="34"/>
  <c r="Q127" i="34"/>
  <c r="S127" i="34"/>
  <c r="R125" i="34"/>
  <c r="Q125" i="34"/>
  <c r="S125" i="34"/>
  <c r="R122" i="34"/>
  <c r="Q122" i="34"/>
  <c r="S122" i="34"/>
  <c r="R120" i="34"/>
  <c r="Q120" i="34"/>
  <c r="S120" i="34"/>
  <c r="R118" i="34"/>
  <c r="Q118" i="34"/>
  <c r="S118" i="34"/>
  <c r="R116" i="34"/>
  <c r="Q116" i="34"/>
  <c r="S116" i="34"/>
  <c r="R114" i="34"/>
  <c r="Q114" i="34"/>
  <c r="S114" i="34"/>
  <c r="R112" i="34"/>
  <c r="Q112" i="34"/>
  <c r="S112" i="34"/>
  <c r="R110" i="34"/>
  <c r="Q110" i="34"/>
  <c r="S110" i="34"/>
  <c r="R107" i="34"/>
  <c r="Q107" i="34"/>
  <c r="S107" i="34"/>
  <c r="R105" i="34"/>
  <c r="Q105" i="34"/>
  <c r="S105" i="34"/>
  <c r="R103" i="34"/>
  <c r="Q103" i="34"/>
  <c r="S103" i="34"/>
  <c r="R101" i="34"/>
  <c r="Q101" i="34"/>
  <c r="S101" i="34"/>
  <c r="R99" i="34"/>
  <c r="Q99" i="34"/>
  <c r="S99" i="34"/>
  <c r="R97" i="34"/>
  <c r="Q97" i="34"/>
  <c r="S97" i="34"/>
  <c r="R95" i="34"/>
  <c r="Q95" i="34"/>
  <c r="S95" i="34"/>
  <c r="R92" i="34"/>
  <c r="Q92" i="34"/>
  <c r="S92" i="34"/>
  <c r="R90" i="34"/>
  <c r="Q90" i="34"/>
  <c r="S90" i="34"/>
  <c r="R88" i="34"/>
  <c r="Q88" i="34"/>
  <c r="S88" i="34"/>
  <c r="R86" i="34"/>
  <c r="Q86" i="34"/>
  <c r="S86" i="34"/>
  <c r="R84" i="34"/>
  <c r="Q84" i="34"/>
  <c r="S84" i="34"/>
  <c r="R82" i="34"/>
  <c r="Q82" i="34"/>
  <c r="S82" i="34"/>
  <c r="R80" i="34"/>
  <c r="Q80" i="34"/>
  <c r="S80" i="34"/>
  <c r="R77" i="34"/>
  <c r="Q77" i="34"/>
  <c r="S77" i="34"/>
  <c r="R75" i="34"/>
  <c r="Q75" i="34"/>
  <c r="S75" i="34"/>
  <c r="R73" i="34"/>
  <c r="Q73" i="34"/>
  <c r="S73" i="34"/>
  <c r="R71" i="34"/>
  <c r="Q71" i="34"/>
  <c r="S71" i="34"/>
  <c r="R69" i="34"/>
  <c r="Q69" i="34"/>
  <c r="S69" i="34"/>
  <c r="R67" i="34"/>
  <c r="Q67" i="34"/>
  <c r="S67" i="34"/>
  <c r="R65" i="34"/>
  <c r="Q65" i="34"/>
  <c r="S65" i="34"/>
  <c r="Q60" i="34"/>
  <c r="S60" i="34"/>
  <c r="R60" i="34"/>
  <c r="Q58" i="34"/>
  <c r="S58" i="34"/>
  <c r="R58" i="34"/>
  <c r="Q56" i="34"/>
  <c r="S56" i="34"/>
  <c r="R56" i="34"/>
  <c r="Q54" i="34"/>
  <c r="S54" i="34"/>
  <c r="R54" i="34"/>
  <c r="Q52" i="34"/>
  <c r="S52" i="34"/>
  <c r="R52" i="34"/>
  <c r="Q50" i="34"/>
  <c r="S50" i="34"/>
  <c r="R50" i="34"/>
  <c r="Q48" i="34"/>
  <c r="S48" i="34"/>
  <c r="R48" i="34"/>
  <c r="Q46" i="34"/>
  <c r="S46" i="34"/>
  <c r="R46" i="34"/>
  <c r="Q44" i="34"/>
  <c r="S44" i="34"/>
  <c r="R44" i="34"/>
  <c r="Q42" i="34"/>
  <c r="S42" i="34"/>
  <c r="R42" i="34"/>
  <c r="Q40" i="34"/>
  <c r="S40" i="34"/>
  <c r="R40" i="34"/>
  <c r="Q38" i="34"/>
  <c r="S38" i="34"/>
  <c r="R38" i="34"/>
  <c r="Q36" i="34"/>
  <c r="S36" i="34"/>
  <c r="R36" i="34"/>
  <c r="Q34" i="34"/>
  <c r="S34" i="34"/>
  <c r="R34" i="34"/>
  <c r="Q32" i="34"/>
  <c r="S32" i="34"/>
  <c r="R32" i="34"/>
  <c r="Q30" i="34"/>
  <c r="S30" i="34"/>
  <c r="R30" i="34"/>
  <c r="Q28" i="34"/>
  <c r="S28" i="34"/>
  <c r="R28" i="34"/>
  <c r="R1509" i="34"/>
  <c r="Q1509" i="34"/>
  <c r="S1509" i="34"/>
  <c r="R1513" i="34"/>
  <c r="Q1513" i="34"/>
  <c r="S1513" i="34"/>
  <c r="Q1514" i="34"/>
  <c r="S1514" i="34"/>
  <c r="R1514" i="34"/>
  <c r="R1515" i="34"/>
  <c r="Q1515" i="34"/>
  <c r="S1515" i="34"/>
  <c r="Q1516" i="34"/>
  <c r="S1516" i="34"/>
  <c r="R1516" i="34"/>
  <c r="Q1520" i="34"/>
  <c r="S1520" i="34"/>
  <c r="R1520" i="34"/>
  <c r="R1521" i="34"/>
  <c r="Q1521" i="34"/>
  <c r="S1521" i="34"/>
  <c r="Q1522" i="34"/>
  <c r="S1522" i="34"/>
  <c r="R1522" i="34"/>
  <c r="R1523" i="34"/>
  <c r="Q1523" i="34"/>
  <c r="S1523" i="34"/>
  <c r="B988" i="34"/>
  <c r="B967" i="34"/>
  <c r="B977" i="34"/>
  <c r="B973" i="34"/>
  <c r="B965" i="34"/>
  <c r="B991" i="34"/>
  <c r="B986" i="34"/>
  <c r="L269" i="60"/>
  <c r="B980" i="34"/>
  <c r="B978" i="34"/>
  <c r="B989" i="34"/>
  <c r="B969" i="34"/>
  <c r="B968" i="34"/>
  <c r="B966" i="34"/>
  <c r="B964" i="34"/>
  <c r="B972" i="34"/>
  <c r="B985" i="34"/>
  <c r="B979" i="34"/>
  <c r="B990" i="34"/>
  <c r="A1117" i="34"/>
  <c r="A1128" i="34"/>
  <c r="A1115" i="34"/>
  <c r="A1103" i="34"/>
  <c r="A1101" i="34"/>
  <c r="B984" i="34"/>
  <c r="B974" i="34"/>
  <c r="B970" i="34"/>
  <c r="B981" i="34"/>
  <c r="B987" i="34"/>
  <c r="B971" i="34"/>
  <c r="B976" i="34"/>
  <c r="B975" i="34"/>
  <c r="B983" i="34"/>
  <c r="A1521" i="34"/>
  <c r="A1514" i="34"/>
  <c r="A1513" i="34"/>
  <c r="A1520" i="34"/>
  <c r="A1509" i="34"/>
  <c r="A1516" i="34"/>
  <c r="A1523" i="34"/>
  <c r="A1515" i="34"/>
  <c r="A1522" i="34"/>
  <c r="A484" i="34"/>
  <c r="M1581" i="34"/>
  <c r="A1581" i="34"/>
  <c r="E1711" i="34"/>
  <c r="E1709" i="34"/>
  <c r="M1709" i="34"/>
  <c r="A1709" i="34"/>
  <c r="C1689" i="34"/>
  <c r="AD1689" i="34" s="1"/>
  <c r="C1690" i="34"/>
  <c r="AD1690" i="34" s="1"/>
  <c r="C1682" i="34"/>
  <c r="AD1682" i="34" s="1"/>
  <c r="M1574" i="34"/>
  <c r="M1576" i="34"/>
  <c r="M1690" i="34"/>
  <c r="M1689" i="34"/>
  <c r="M1682" i="34"/>
  <c r="M1575" i="34"/>
  <c r="M1569" i="34"/>
  <c r="M1568" i="34"/>
  <c r="M1567" i="34"/>
  <c r="M1566" i="34"/>
  <c r="M1549" i="34"/>
  <c r="M1548" i="34"/>
  <c r="M1547" i="34"/>
  <c r="M1546" i="34"/>
  <c r="M1467" i="34"/>
  <c r="A1467" i="34"/>
  <c r="E1429" i="34"/>
  <c r="D203" i="60"/>
  <c r="G203" i="60" s="1"/>
  <c r="D204" i="60"/>
  <c r="G204" i="60" s="1"/>
  <c r="D205" i="60"/>
  <c r="G205" i="60" s="1"/>
  <c r="D206" i="60"/>
  <c r="G206" i="60" s="1"/>
  <c r="D207" i="60"/>
  <c r="G207" i="60" s="1"/>
  <c r="D208" i="60"/>
  <c r="G208" i="60" s="1"/>
  <c r="M1423" i="34"/>
  <c r="A1423" i="34"/>
  <c r="A242" i="60"/>
  <c r="E1396" i="34"/>
  <c r="E1400" i="34"/>
  <c r="A4399" i="34"/>
  <c r="E4399" i="34"/>
  <c r="A119" i="55"/>
  <c r="A120" i="55"/>
  <c r="A121" i="55"/>
  <c r="A78" i="55"/>
  <c r="E4450" i="34"/>
  <c r="E4398" i="34"/>
  <c r="E4397" i="34"/>
  <c r="E4396" i="34"/>
  <c r="E4376" i="34"/>
  <c r="E4374" i="34"/>
  <c r="E4373" i="34"/>
  <c r="E4372" i="34"/>
  <c r="A4365" i="34"/>
  <c r="E4365" i="34"/>
  <c r="A4355" i="34"/>
  <c r="E4355" i="34"/>
  <c r="E4359" i="34"/>
  <c r="A4357" i="34"/>
  <c r="E4357" i="34"/>
  <c r="E4354" i="34"/>
  <c r="E4352" i="34"/>
  <c r="E4342" i="34"/>
  <c r="E4341" i="34"/>
  <c r="E4327" i="34"/>
  <c r="E4322" i="34"/>
  <c r="M4320" i="34"/>
  <c r="M2149" i="34"/>
  <c r="R983" i="34" l="1"/>
  <c r="Q983" i="34"/>
  <c r="S983" i="34"/>
  <c r="Q976" i="34"/>
  <c r="S976" i="34"/>
  <c r="R976" i="34"/>
  <c r="R987" i="34"/>
  <c r="Q987" i="34"/>
  <c r="S987" i="34"/>
  <c r="Q970" i="34"/>
  <c r="S970" i="34"/>
  <c r="R970" i="34"/>
  <c r="Q1100" i="34"/>
  <c r="S1100" i="34"/>
  <c r="R1100" i="34"/>
  <c r="Q990" i="34"/>
  <c r="S990" i="34"/>
  <c r="R990" i="34"/>
  <c r="R985" i="34"/>
  <c r="Q985" i="34"/>
  <c r="S985" i="34"/>
  <c r="Q964" i="34"/>
  <c r="S964" i="34"/>
  <c r="R964" i="34"/>
  <c r="Q968" i="34"/>
  <c r="S968" i="34"/>
  <c r="R968" i="34"/>
  <c r="R989" i="34"/>
  <c r="Q989" i="34"/>
  <c r="S989" i="34"/>
  <c r="Q980" i="34"/>
  <c r="S980" i="34"/>
  <c r="R980" i="34"/>
  <c r="Q986" i="34"/>
  <c r="S986" i="34"/>
  <c r="R986" i="34"/>
  <c r="R965" i="34"/>
  <c r="Q965" i="34"/>
  <c r="S965" i="34"/>
  <c r="R977" i="34"/>
  <c r="Q977" i="34"/>
  <c r="S977" i="34"/>
  <c r="Q988" i="34"/>
  <c r="S988" i="34"/>
  <c r="R988" i="34"/>
  <c r="R975" i="34"/>
  <c r="Q975" i="34"/>
  <c r="S975" i="34"/>
  <c r="R971" i="34"/>
  <c r="Q971" i="34"/>
  <c r="S971" i="34"/>
  <c r="R981" i="34"/>
  <c r="Q981" i="34"/>
  <c r="S981" i="34"/>
  <c r="Q974" i="34"/>
  <c r="S974" i="34"/>
  <c r="R974" i="34"/>
  <c r="Q984" i="34"/>
  <c r="S984" i="34"/>
  <c r="R984" i="34"/>
  <c r="R979" i="34"/>
  <c r="Q979" i="34"/>
  <c r="S979" i="34"/>
  <c r="Q972" i="34"/>
  <c r="S972" i="34"/>
  <c r="R972" i="34"/>
  <c r="Q966" i="34"/>
  <c r="S966" i="34"/>
  <c r="R966" i="34"/>
  <c r="R969" i="34"/>
  <c r="Q969" i="34"/>
  <c r="S969" i="34"/>
  <c r="Q978" i="34"/>
  <c r="S978" i="34"/>
  <c r="R978" i="34"/>
  <c r="R991" i="34"/>
  <c r="Q991" i="34"/>
  <c r="S991" i="34"/>
  <c r="R973" i="34"/>
  <c r="Q973" i="34"/>
  <c r="S973" i="34"/>
  <c r="R967" i="34"/>
  <c r="Q967" i="34"/>
  <c r="S967" i="34"/>
  <c r="B1682" i="34"/>
  <c r="B1689" i="34"/>
  <c r="A1129" i="34"/>
  <c r="A1102" i="34"/>
  <c r="B1690" i="34"/>
  <c r="A1119" i="34"/>
  <c r="A1100" i="34"/>
  <c r="A1116" i="34"/>
  <c r="A1120" i="34"/>
  <c r="A1114" i="34"/>
  <c r="A984" i="34"/>
  <c r="A1113" i="34"/>
  <c r="A974" i="34"/>
  <c r="A987" i="34"/>
  <c r="A970" i="34"/>
  <c r="A971" i="34"/>
  <c r="A981" i="34"/>
  <c r="A983" i="34"/>
  <c r="A975" i="34"/>
  <c r="A976" i="34"/>
  <c r="B1574" i="34"/>
  <c r="B1566" i="34"/>
  <c r="B1546" i="34"/>
  <c r="B1569" i="34"/>
  <c r="B1549" i="34"/>
  <c r="B697" i="34"/>
  <c r="B1576" i="34"/>
  <c r="B1568" i="34"/>
  <c r="B1548" i="34"/>
  <c r="B1575" i="34"/>
  <c r="B1567" i="34"/>
  <c r="B1547" i="34"/>
  <c r="A2153" i="34"/>
  <c r="A2151" i="34"/>
  <c r="A2154" i="34"/>
  <c r="A2160" i="34"/>
  <c r="A2158" i="34"/>
  <c r="A2156" i="34"/>
  <c r="A2152" i="34"/>
  <c r="A2155" i="34"/>
  <c r="A2161" i="34"/>
  <c r="A2159" i="34"/>
  <c r="A2157" i="34"/>
  <c r="A595" i="34"/>
  <c r="A596" i="34"/>
  <c r="A4373" i="34"/>
  <c r="A4372" i="34"/>
  <c r="A4374" i="34"/>
  <c r="A4354" i="34"/>
  <c r="A4352" i="34"/>
  <c r="A4342" i="34"/>
  <c r="A4341" i="34"/>
  <c r="A4327" i="34"/>
  <c r="A4322" i="34"/>
  <c r="E1050" i="34"/>
  <c r="M1050" i="34"/>
  <c r="E1051" i="34"/>
  <c r="E4294" i="34"/>
  <c r="E4299" i="34"/>
  <c r="E4300" i="34"/>
  <c r="E4301" i="34"/>
  <c r="E4302" i="34"/>
  <c r="E4303" i="34"/>
  <c r="E4304" i="34"/>
  <c r="E4305" i="34"/>
  <c r="M1049" i="34"/>
  <c r="E1049" i="34"/>
  <c r="E1022" i="34"/>
  <c r="M1021" i="34"/>
  <c r="E1021" i="34"/>
  <c r="E1026" i="34"/>
  <c r="M1025" i="34"/>
  <c r="E1025" i="34"/>
  <c r="E1024" i="34"/>
  <c r="M1023" i="34"/>
  <c r="E1023" i="34"/>
  <c r="E1020" i="34"/>
  <c r="M1019" i="34"/>
  <c r="E1019" i="34"/>
  <c r="E1018" i="34"/>
  <c r="M1017" i="34"/>
  <c r="E1017" i="34"/>
  <c r="E1016" i="34"/>
  <c r="M1015" i="34"/>
  <c r="E1015" i="34"/>
  <c r="E1014" i="34"/>
  <c r="M1014" i="34"/>
  <c r="M1013" i="34"/>
  <c r="E1013" i="34"/>
  <c r="E1012" i="34"/>
  <c r="M1011" i="34"/>
  <c r="E1011" i="34"/>
  <c r="E1010" i="34"/>
  <c r="M1009" i="34"/>
  <c r="E1009" i="34"/>
  <c r="M1007" i="34"/>
  <c r="E1007" i="34"/>
  <c r="E1008" i="34"/>
  <c r="E1006" i="34"/>
  <c r="M1005" i="34"/>
  <c r="E1005" i="34"/>
  <c r="M1003" i="34"/>
  <c r="E1004" i="34"/>
  <c r="E1003" i="34"/>
  <c r="M1001" i="34"/>
  <c r="E1001" i="34"/>
  <c r="E1002" i="34"/>
  <c r="E998" i="34"/>
  <c r="M997" i="34"/>
  <c r="E997" i="34"/>
  <c r="M993" i="34"/>
  <c r="E996" i="34"/>
  <c r="M995" i="34"/>
  <c r="E995" i="34"/>
  <c r="M11" i="34"/>
  <c r="C12" i="34"/>
  <c r="AD12" i="34" s="1"/>
  <c r="C13" i="34"/>
  <c r="AD13" i="34" s="1"/>
  <c r="M367" i="34"/>
  <c r="M366" i="34"/>
  <c r="M365" i="34"/>
  <c r="M364" i="34"/>
  <c r="M363" i="34"/>
  <c r="M362" i="34"/>
  <c r="M361" i="34"/>
  <c r="M358" i="34"/>
  <c r="M357" i="34"/>
  <c r="M356" i="34"/>
  <c r="M355" i="34"/>
  <c r="M354" i="34"/>
  <c r="M353" i="34"/>
  <c r="M352" i="34"/>
  <c r="M350" i="34"/>
  <c r="M349" i="34"/>
  <c r="M348" i="34"/>
  <c r="M347" i="34"/>
  <c r="M346" i="34"/>
  <c r="M345" i="34"/>
  <c r="M344" i="34"/>
  <c r="M342" i="34"/>
  <c r="M341" i="34"/>
  <c r="M340" i="34"/>
  <c r="M339" i="34"/>
  <c r="M338" i="34"/>
  <c r="M337" i="34"/>
  <c r="M336" i="34"/>
  <c r="M335" i="34"/>
  <c r="M333" i="34"/>
  <c r="M332" i="34"/>
  <c r="M331" i="34"/>
  <c r="M330" i="34"/>
  <c r="M329" i="34"/>
  <c r="M328" i="34"/>
  <c r="M327" i="34"/>
  <c r="M326" i="34"/>
  <c r="M318" i="34"/>
  <c r="M319" i="34"/>
  <c r="M320" i="34"/>
  <c r="M321" i="34"/>
  <c r="M322" i="34"/>
  <c r="M323" i="34"/>
  <c r="M324" i="34"/>
  <c r="M317" i="34"/>
  <c r="R1567" i="34" l="1"/>
  <c r="Q1567" i="34"/>
  <c r="S1567" i="34"/>
  <c r="Q1548" i="34"/>
  <c r="S1548" i="34"/>
  <c r="R1548" i="34"/>
  <c r="Q1576" i="34"/>
  <c r="S1576" i="34"/>
  <c r="R1576" i="34"/>
  <c r="R1549" i="34"/>
  <c r="Q1549" i="34"/>
  <c r="S1549" i="34"/>
  <c r="Q1546" i="34"/>
  <c r="S1546" i="34"/>
  <c r="R1546" i="34"/>
  <c r="Q1574" i="34"/>
  <c r="S1574" i="34"/>
  <c r="R1574" i="34"/>
  <c r="R1689" i="34"/>
  <c r="Q1689" i="34"/>
  <c r="S1689" i="34"/>
  <c r="R1547" i="34"/>
  <c r="Q1547" i="34"/>
  <c r="S1547" i="34"/>
  <c r="R1575" i="34"/>
  <c r="Q1575" i="34"/>
  <c r="S1575" i="34"/>
  <c r="Q1568" i="34"/>
  <c r="S1568" i="34"/>
  <c r="R1568" i="34"/>
  <c r="Q697" i="34"/>
  <c r="S697" i="34"/>
  <c r="R697" i="34"/>
  <c r="R1569" i="34"/>
  <c r="Q1569" i="34"/>
  <c r="S1569" i="34"/>
  <c r="Q1566" i="34"/>
  <c r="S1566" i="34"/>
  <c r="R1566" i="34"/>
  <c r="Q1690" i="34"/>
  <c r="S1690" i="34"/>
  <c r="R1690" i="34"/>
  <c r="Q1682" i="34"/>
  <c r="S1682" i="34"/>
  <c r="R1682" i="34"/>
  <c r="B13" i="34"/>
  <c r="B12" i="34"/>
  <c r="A1567" i="34"/>
  <c r="A1548" i="34"/>
  <c r="A1576" i="34"/>
  <c r="A1569" i="34"/>
  <c r="A1566" i="34"/>
  <c r="A1547" i="34"/>
  <c r="A1575" i="34"/>
  <c r="A1568" i="34"/>
  <c r="A1549" i="34"/>
  <c r="A1546" i="34"/>
  <c r="A1574" i="34"/>
  <c r="A1690" i="34"/>
  <c r="A1689" i="34"/>
  <c r="A1682" i="34"/>
  <c r="A317" i="34"/>
  <c r="A320" i="34"/>
  <c r="A325" i="34"/>
  <c r="A327" i="34"/>
  <c r="A341" i="34"/>
  <c r="A323" i="34"/>
  <c r="A334" i="34"/>
  <c r="A326" i="34"/>
  <c r="A336" i="34"/>
  <c r="A322" i="34"/>
  <c r="A318" i="34"/>
  <c r="A333" i="34"/>
  <c r="A329" i="34"/>
  <c r="A343" i="34"/>
  <c r="A339" i="34"/>
  <c r="A335" i="34"/>
  <c r="A1013" i="34"/>
  <c r="A1014" i="34"/>
  <c r="A1049" i="34"/>
  <c r="A332" i="34"/>
  <c r="A328" i="34"/>
  <c r="A342" i="34"/>
  <c r="A338" i="34"/>
  <c r="A996" i="34"/>
  <c r="A1002" i="34"/>
  <c r="A1008" i="34"/>
  <c r="A321" i="34"/>
  <c r="A324" i="34"/>
  <c r="A331" i="34"/>
  <c r="A995" i="34"/>
  <c r="A1050" i="34"/>
  <c r="A337" i="34"/>
  <c r="A319" i="34"/>
  <c r="A330" i="34"/>
  <c r="A340" i="34"/>
  <c r="A1001" i="34"/>
  <c r="A1007" i="34"/>
  <c r="A1051" i="34"/>
  <c r="A697" i="34"/>
  <c r="A359" i="34"/>
  <c r="M351" i="34"/>
  <c r="M368" i="34"/>
  <c r="A355" i="34"/>
  <c r="M343" i="34"/>
  <c r="A353" i="34"/>
  <c r="A357" i="34"/>
  <c r="A1021" i="34"/>
  <c r="A1022" i="34"/>
  <c r="A1025" i="34"/>
  <c r="A1026" i="34"/>
  <c r="A1023" i="34"/>
  <c r="A1024" i="34"/>
  <c r="A1019" i="34"/>
  <c r="A1020" i="34"/>
  <c r="A1017" i="34"/>
  <c r="A1018" i="34"/>
  <c r="A1015" i="34"/>
  <c r="A1016" i="34"/>
  <c r="A1011" i="34"/>
  <c r="A1012" i="34"/>
  <c r="A1009" i="34"/>
  <c r="A1010" i="34"/>
  <c r="A1005" i="34"/>
  <c r="A1006" i="34"/>
  <c r="A1003" i="34"/>
  <c r="A1004" i="34"/>
  <c r="A997" i="34"/>
  <c r="A998" i="34"/>
  <c r="M325" i="34"/>
  <c r="M334" i="34"/>
  <c r="A362" i="34"/>
  <c r="A367" i="34"/>
  <c r="A364" i="34"/>
  <c r="A366" i="34"/>
  <c r="A368" i="34"/>
  <c r="A361" i="34"/>
  <c r="A365" i="34"/>
  <c r="M359" i="34"/>
  <c r="A352" i="34"/>
  <c r="A354" i="34"/>
  <c r="A356" i="34"/>
  <c r="A358" i="34"/>
  <c r="A345" i="34"/>
  <c r="A349" i="34"/>
  <c r="A347" i="34"/>
  <c r="A350" i="34"/>
  <c r="A344" i="34"/>
  <c r="A346" i="34"/>
  <c r="A348" i="34"/>
  <c r="A351" i="34"/>
  <c r="M4206" i="34"/>
  <c r="E4207" i="34"/>
  <c r="M4199" i="34"/>
  <c r="E4200" i="34"/>
  <c r="R12" i="34" l="1"/>
  <c r="Q12" i="34"/>
  <c r="S12" i="34"/>
  <c r="A13" i="34"/>
  <c r="Q13" i="34"/>
  <c r="S13" i="34"/>
  <c r="R13" i="34"/>
  <c r="A12" i="34"/>
  <c r="A4200" i="34"/>
  <c r="A4207" i="34"/>
  <c r="F56" i="45" l="1"/>
  <c r="G56" i="45"/>
  <c r="H56" i="45"/>
  <c r="M4287" i="34"/>
  <c r="M4288" i="34"/>
  <c r="M4284" i="34"/>
  <c r="M4271" i="34"/>
  <c r="M4268" i="34"/>
  <c r="M4261" i="34"/>
  <c r="M4259" i="34"/>
  <c r="M4260" i="34"/>
  <c r="M4255" i="34"/>
  <c r="M4253" i="34"/>
  <c r="M4257" i="34"/>
  <c r="E3965" i="34"/>
  <c r="M3964" i="34"/>
  <c r="E3964" i="34"/>
  <c r="A3965" i="34" l="1"/>
  <c r="A3964" i="34"/>
  <c r="E4265" i="34"/>
  <c r="E4264" i="34"/>
  <c r="M4264" i="34"/>
  <c r="K373" i="34"/>
  <c r="M373" i="34" s="1"/>
  <c r="M2147" i="34"/>
  <c r="M2145" i="34"/>
  <c r="M2143" i="34"/>
  <c r="A2149" i="34" l="1"/>
  <c r="A2150" i="34"/>
  <c r="A2148" i="34"/>
  <c r="A2144" i="34"/>
  <c r="A4264" i="34"/>
  <c r="A373" i="34"/>
  <c r="A2143" i="34"/>
  <c r="A2173" i="34"/>
  <c r="A4265" i="34"/>
  <c r="A2147" i="34"/>
  <c r="A2145" i="34"/>
  <c r="A2172" i="34"/>
  <c r="A2146" i="34"/>
  <c r="K371" i="34"/>
  <c r="M371" i="34" s="1"/>
  <c r="K372" i="34"/>
  <c r="M372" i="34" s="1"/>
  <c r="A372" i="34" l="1"/>
  <c r="A371" i="34"/>
  <c r="A590" i="34"/>
  <c r="A581" i="34"/>
  <c r="A582" i="34"/>
  <c r="A583" i="34"/>
  <c r="A587" i="34"/>
  <c r="A588" i="34"/>
  <c r="A589" i="34"/>
  <c r="A578" i="34"/>
  <c r="A577" i="34"/>
  <c r="A579" i="34"/>
  <c r="E4058" i="34"/>
  <c r="E937" i="34"/>
  <c r="E938" i="34"/>
  <c r="B573" i="34" l="1"/>
  <c r="A938" i="34"/>
  <c r="A4058" i="34"/>
  <c r="A937" i="34"/>
  <c r="R573" i="34" l="1"/>
  <c r="Q573" i="34"/>
  <c r="S573" i="34"/>
  <c r="E4028" i="34"/>
  <c r="A4028" i="34" l="1"/>
  <c r="D103" i="12"/>
  <c r="C103" i="12"/>
  <c r="A101" i="12"/>
  <c r="M4272" i="34" l="1"/>
  <c r="M4262" i="34"/>
  <c r="M4256" i="34"/>
  <c r="M3781" i="34"/>
  <c r="M273" i="34"/>
  <c r="M248" i="34"/>
  <c r="M247" i="34"/>
  <c r="M221" i="34"/>
  <c r="M220" i="34"/>
  <c r="M206" i="34"/>
  <c r="M205" i="34"/>
  <c r="M191" i="34"/>
  <c r="M190" i="34"/>
  <c r="M176" i="34"/>
  <c r="M175" i="34"/>
  <c r="M161" i="34"/>
  <c r="M160" i="34"/>
  <c r="M146" i="34"/>
  <c r="M145" i="34"/>
  <c r="M130" i="34"/>
  <c r="M116" i="34"/>
  <c r="M115" i="34"/>
  <c r="M100" i="34"/>
  <c r="M85" i="34"/>
  <c r="M81" i="34"/>
  <c r="M82" i="34"/>
  <c r="M83" i="34"/>
  <c r="M84" i="34"/>
  <c r="M75" i="34"/>
  <c r="M74" i="34"/>
  <c r="M73" i="34"/>
  <c r="M72" i="34"/>
  <c r="M71" i="34"/>
  <c r="M70" i="34"/>
  <c r="M66" i="34"/>
  <c r="M68" i="34"/>
  <c r="M67" i="34"/>
  <c r="M203" i="34"/>
  <c r="M202" i="34"/>
  <c r="M201" i="34"/>
  <c r="M4254" i="34" l="1"/>
  <c r="E4254" i="34"/>
  <c r="E4288" i="34"/>
  <c r="M4285" i="34"/>
  <c r="E4285" i="34"/>
  <c r="M4258" i="34"/>
  <c r="M4269" i="34"/>
  <c r="E4269" i="34"/>
  <c r="E4260" i="34"/>
  <c r="E4258" i="34"/>
  <c r="A4254" i="34" l="1"/>
  <c r="A4288" i="34"/>
  <c r="A4285" i="34"/>
  <c r="A4269" i="34"/>
  <c r="A4260" i="34"/>
  <c r="A4258" i="34"/>
  <c r="M3743" i="34" l="1"/>
  <c r="E3743" i="34"/>
  <c r="A19" i="62"/>
  <c r="E4119" i="34"/>
  <c r="E4116" i="34"/>
  <c r="E4113" i="34"/>
  <c r="E4106" i="34"/>
  <c r="E4099" i="34"/>
  <c r="E4086" i="34"/>
  <c r="E4071" i="34"/>
  <c r="E4068" i="34"/>
  <c r="M999" i="34"/>
  <c r="E999" i="34"/>
  <c r="E1000" i="34"/>
  <c r="E994" i="34"/>
  <c r="E993" i="34"/>
  <c r="M962" i="34"/>
  <c r="E962" i="34"/>
  <c r="E963" i="34"/>
  <c r="M960" i="34"/>
  <c r="E960" i="34"/>
  <c r="E961" i="34"/>
  <c r="M958" i="34"/>
  <c r="E958" i="34"/>
  <c r="E959" i="34"/>
  <c r="M956" i="34"/>
  <c r="E956" i="34"/>
  <c r="E957" i="34"/>
  <c r="M954" i="34"/>
  <c r="E954" i="34"/>
  <c r="E955" i="34"/>
  <c r="M950" i="34"/>
  <c r="E950" i="34"/>
  <c r="E951" i="34"/>
  <c r="M941" i="34"/>
  <c r="M939" i="34"/>
  <c r="E941" i="34"/>
  <c r="E942" i="34"/>
  <c r="E939" i="34"/>
  <c r="E940" i="34"/>
  <c r="M1498" i="34"/>
  <c r="A4068" i="34" l="1"/>
  <c r="A3743" i="34"/>
  <c r="A942" i="34"/>
  <c r="A955" i="34"/>
  <c r="A958" i="34"/>
  <c r="A963" i="34"/>
  <c r="A999" i="34"/>
  <c r="A939" i="34"/>
  <c r="A950" i="34"/>
  <c r="A957" i="34"/>
  <c r="A960" i="34"/>
  <c r="A1000" i="34"/>
  <c r="A954" i="34"/>
  <c r="A959" i="34"/>
  <c r="A962" i="34"/>
  <c r="A940" i="34"/>
  <c r="A941" i="34"/>
  <c r="A951" i="34"/>
  <c r="A956" i="34"/>
  <c r="A961" i="34"/>
  <c r="A4119" i="34"/>
  <c r="A4116" i="34"/>
  <c r="A4113" i="34"/>
  <c r="A4106" i="34"/>
  <c r="A4099" i="34"/>
  <c r="A4086" i="34"/>
  <c r="A4071" i="34"/>
  <c r="A993" i="34"/>
  <c r="A994" i="34"/>
  <c r="M1714" i="34"/>
  <c r="E1714" i="34"/>
  <c r="A1714" i="34"/>
  <c r="M1685" i="34"/>
  <c r="A1685" i="34"/>
  <c r="M1683" i="34"/>
  <c r="A1683" i="34"/>
  <c r="M2113" i="34"/>
  <c r="M2111" i="34"/>
  <c r="A2794" i="34"/>
  <c r="A2795" i="34"/>
  <c r="A2796" i="34"/>
  <c r="A2797" i="34"/>
  <c r="A2798" i="34"/>
  <c r="A2799" i="34"/>
  <c r="A2800" i="34"/>
  <c r="A2801" i="34"/>
  <c r="A2802" i="34"/>
  <c r="A2803" i="34"/>
  <c r="A2804" i="34"/>
  <c r="A2805" i="34"/>
  <c r="A2806" i="34"/>
  <c r="A2807" i="34"/>
  <c r="A2808" i="34"/>
  <c r="A2809" i="34"/>
  <c r="A2810" i="34"/>
  <c r="A2811" i="34"/>
  <c r="A2812" i="34"/>
  <c r="A2813" i="34"/>
  <c r="A2814" i="34"/>
  <c r="A2815" i="34"/>
  <c r="A2816" i="34"/>
  <c r="A2817" i="34"/>
  <c r="A2818" i="34"/>
  <c r="A2819" i="34"/>
  <c r="A2820" i="34"/>
  <c r="A2821" i="34"/>
  <c r="A2822" i="34"/>
  <c r="A2823" i="34"/>
  <c r="A2824" i="34"/>
  <c r="A2825" i="34"/>
  <c r="A2826" i="34"/>
  <c r="A2827" i="34"/>
  <c r="A2828" i="34"/>
  <c r="A2829" i="34"/>
  <c r="A2830" i="34"/>
  <c r="A2831" i="34"/>
  <c r="A2832" i="34"/>
  <c r="A2833" i="34"/>
  <c r="A2834" i="34"/>
  <c r="A2835" i="34"/>
  <c r="A2836" i="34"/>
  <c r="A2837" i="34"/>
  <c r="A2838" i="34"/>
  <c r="A2839" i="34"/>
  <c r="A2840" i="34"/>
  <c r="A2841" i="34"/>
  <c r="A2842" i="34"/>
  <c r="A2843" i="34"/>
  <c r="A2844" i="34"/>
  <c r="A2845" i="34"/>
  <c r="A2846" i="34"/>
  <c r="A2847" i="34"/>
  <c r="A2848" i="34"/>
  <c r="A2849" i="34"/>
  <c r="A2850" i="34"/>
  <c r="A2851" i="34"/>
  <c r="A2852" i="34"/>
  <c r="A2853" i="34"/>
  <c r="A2854" i="34"/>
  <c r="A2856" i="34"/>
  <c r="A2857" i="34"/>
  <c r="A2858" i="34"/>
  <c r="A2859" i="34"/>
  <c r="A2860" i="34"/>
  <c r="K370" i="34"/>
  <c r="M370" i="34" s="1"/>
  <c r="K369" i="34"/>
  <c r="M369" i="34" s="1"/>
  <c r="K360" i="34"/>
  <c r="M360" i="34" s="1"/>
  <c r="M313" i="34"/>
  <c r="M314" i="34"/>
  <c r="M312" i="34"/>
  <c r="K315" i="34"/>
  <c r="M315" i="34" s="1"/>
  <c r="K316" i="34"/>
  <c r="M316" i="34" s="1"/>
  <c r="E4110" i="34"/>
  <c r="E4111" i="34"/>
  <c r="A4110" i="34" l="1"/>
  <c r="A4111" i="34"/>
  <c r="A2113" i="34"/>
  <c r="A2112" i="34"/>
  <c r="A2114" i="34"/>
  <c r="A2111" i="34"/>
  <c r="A314" i="34"/>
  <c r="A312" i="34"/>
  <c r="A2135" i="34"/>
  <c r="A576" i="34"/>
  <c r="A316" i="34"/>
  <c r="A315" i="34"/>
  <c r="A313" i="34"/>
  <c r="A360" i="34"/>
  <c r="A369" i="34"/>
  <c r="A370" i="34"/>
  <c r="F77" i="55"/>
  <c r="E2837" i="34" l="1"/>
  <c r="E2838" i="34"/>
  <c r="E2839" i="34"/>
  <c r="E2840" i="34"/>
  <c r="E2841" i="34"/>
  <c r="E2842" i="34"/>
  <c r="E2843" i="34"/>
  <c r="E2849" i="34"/>
  <c r="E2850" i="34"/>
  <c r="E2853" i="34"/>
  <c r="E2844" i="34"/>
  <c r="E2845" i="34"/>
  <c r="E2836" i="34"/>
  <c r="E4384" i="34"/>
  <c r="E4395" i="34"/>
  <c r="E4379" i="34"/>
  <c r="E4371" i="34"/>
  <c r="E4366" i="34"/>
  <c r="E4356" i="34"/>
  <c r="E4451" i="34"/>
  <c r="E4347" i="34"/>
  <c r="E4425" i="34"/>
  <c r="E4335" i="34"/>
  <c r="E4125" i="34"/>
  <c r="E4117" i="34"/>
  <c r="E4112" i="34"/>
  <c r="E4107" i="34"/>
  <c r="E4100" i="34"/>
  <c r="E4096" i="34"/>
  <c r="E4091" i="34"/>
  <c r="E4092" i="34"/>
  <c r="E4078" i="34"/>
  <c r="E4047" i="34"/>
  <c r="E4046" i="34"/>
  <c r="E60" i="34"/>
  <c r="A60" i="34"/>
  <c r="E59" i="34"/>
  <c r="A59" i="34"/>
  <c r="E58" i="34"/>
  <c r="A58" i="34"/>
  <c r="M1711" i="34"/>
  <c r="A1711" i="34"/>
  <c r="M1681" i="34"/>
  <c r="E1681" i="34"/>
  <c r="A1681" i="34"/>
  <c r="M1563" i="34"/>
  <c r="A1563" i="34"/>
  <c r="M1628" i="34"/>
  <c r="A1628" i="34"/>
  <c r="M1627" i="34"/>
  <c r="A1627" i="34"/>
  <c r="M1626" i="34"/>
  <c r="A1626" i="34"/>
  <c r="M1572" i="34"/>
  <c r="A1572" i="34"/>
  <c r="M1571" i="34"/>
  <c r="A1571" i="34"/>
  <c r="M1570" i="34"/>
  <c r="A1570" i="34"/>
  <c r="M1565" i="34"/>
  <c r="A1565" i="34"/>
  <c r="M1564" i="34"/>
  <c r="A1564" i="34"/>
  <c r="M1562" i="34"/>
  <c r="A1562" i="34"/>
  <c r="M1561" i="34"/>
  <c r="A1561" i="34"/>
  <c r="M1560" i="34"/>
  <c r="A1560" i="34"/>
  <c r="M1508" i="34"/>
  <c r="A1508" i="34"/>
  <c r="M1507" i="34"/>
  <c r="A1507" i="34"/>
  <c r="M1506" i="34"/>
  <c r="A1506" i="34"/>
  <c r="M1501" i="34"/>
  <c r="A1501" i="34"/>
  <c r="M1500" i="34"/>
  <c r="A1500" i="34"/>
  <c r="M1658" i="34"/>
  <c r="A1658" i="34"/>
  <c r="M1657" i="34"/>
  <c r="A1657" i="34"/>
  <c r="M1656" i="34"/>
  <c r="A1656" i="34"/>
  <c r="M1655" i="34"/>
  <c r="A1655" i="34"/>
  <c r="M1650" i="34"/>
  <c r="A1650" i="34"/>
  <c r="M1649" i="34"/>
  <c r="A1649" i="34"/>
  <c r="M1648" i="34"/>
  <c r="A1648" i="34"/>
  <c r="M1647" i="34"/>
  <c r="A1647" i="34"/>
  <c r="M1644" i="34"/>
  <c r="A1644" i="34"/>
  <c r="M1643" i="34"/>
  <c r="A1643" i="34"/>
  <c r="M1642" i="34"/>
  <c r="A1642" i="34"/>
  <c r="M1519" i="34"/>
  <c r="A1519" i="34"/>
  <c r="M1518" i="34"/>
  <c r="A1518" i="34"/>
  <c r="M1517" i="34"/>
  <c r="A1517" i="34"/>
  <c r="M1512" i="34"/>
  <c r="A1512" i="34"/>
  <c r="M1511" i="34"/>
  <c r="A1511" i="34"/>
  <c r="M1510" i="34"/>
  <c r="A1510" i="34"/>
  <c r="M1505" i="34"/>
  <c r="A1505" i="34"/>
  <c r="M1504" i="34"/>
  <c r="A1504" i="34"/>
  <c r="M1503" i="34"/>
  <c r="A1503" i="34"/>
  <c r="M1502" i="34"/>
  <c r="A1502" i="34"/>
  <c r="M1634" i="34"/>
  <c r="A1634" i="34"/>
  <c r="M1629" i="34"/>
  <c r="A1629" i="34"/>
  <c r="A1621" i="34"/>
  <c r="A1620" i="34"/>
  <c r="A1619" i="34"/>
  <c r="A1618" i="34"/>
  <c r="A1610" i="34"/>
  <c r="M1607" i="34"/>
  <c r="A1607" i="34"/>
  <c r="M1606" i="34"/>
  <c r="A1606" i="34"/>
  <c r="M1605" i="34"/>
  <c r="A1605" i="34"/>
  <c r="M1604" i="34"/>
  <c r="A1604" i="34"/>
  <c r="M1603" i="34"/>
  <c r="A1603" i="34"/>
  <c r="A1596" i="34"/>
  <c r="A1595" i="34"/>
  <c r="A1590" i="34"/>
  <c r="M1589" i="34"/>
  <c r="A1589" i="34"/>
  <c r="M1588" i="34"/>
  <c r="A1588" i="34"/>
  <c r="M1553" i="34"/>
  <c r="A1553" i="34"/>
  <c r="M1552" i="34"/>
  <c r="A1552" i="34"/>
  <c r="M1587" i="34"/>
  <c r="A1587" i="34"/>
  <c r="M1586" i="34"/>
  <c r="A1586" i="34"/>
  <c r="M1585" i="34"/>
  <c r="A1585" i="34"/>
  <c r="M1584" i="34"/>
  <c r="A1584" i="34"/>
  <c r="M1559" i="34"/>
  <c r="A1559" i="34"/>
  <c r="M1558" i="34"/>
  <c r="A1558" i="34"/>
  <c r="M1557" i="34"/>
  <c r="A1557" i="34"/>
  <c r="M1556" i="34"/>
  <c r="A1556" i="34"/>
  <c r="M1555" i="34"/>
  <c r="A1555" i="34"/>
  <c r="M1554" i="34"/>
  <c r="A1554" i="34"/>
  <c r="M1551" i="34"/>
  <c r="A1551" i="34"/>
  <c r="M1550" i="34"/>
  <c r="A1550" i="34"/>
  <c r="M1641" i="34"/>
  <c r="A1641" i="34"/>
  <c r="M1640" i="34"/>
  <c r="A1640" i="34"/>
  <c r="M1639" i="34"/>
  <c r="A1639" i="34"/>
  <c r="M1638" i="34"/>
  <c r="A1638" i="34"/>
  <c r="M1637" i="34"/>
  <c r="A1637" i="34"/>
  <c r="M1636" i="34"/>
  <c r="A1636" i="34"/>
  <c r="M1635" i="34"/>
  <c r="A1635" i="34"/>
  <c r="M1602" i="34"/>
  <c r="A1602" i="34"/>
  <c r="M1601" i="34"/>
  <c r="A1601" i="34"/>
  <c r="M1600" i="34"/>
  <c r="A1600" i="34"/>
  <c r="M1599" i="34"/>
  <c r="A1599" i="34"/>
  <c r="A1598" i="34"/>
  <c r="A1597" i="34"/>
  <c r="M1583" i="34"/>
  <c r="A1583" i="34"/>
  <c r="M1582" i="34"/>
  <c r="A1582" i="34"/>
  <c r="M1580" i="34"/>
  <c r="A1580" i="34"/>
  <c r="M1579" i="34"/>
  <c r="A1579" i="34"/>
  <c r="M1578" i="34"/>
  <c r="A1578" i="34"/>
  <c r="M1577" i="34"/>
  <c r="A1577" i="34"/>
  <c r="M1573" i="34"/>
  <c r="A1573" i="34"/>
  <c r="E4191" i="34"/>
  <c r="J13" i="14"/>
  <c r="I13" i="14"/>
  <c r="M949" i="34"/>
  <c r="E949" i="34"/>
  <c r="M973" i="34"/>
  <c r="M968" i="34"/>
  <c r="M967" i="34"/>
  <c r="M964" i="34"/>
  <c r="M932" i="34"/>
  <c r="V253" i="60"/>
  <c r="V252" i="60"/>
  <c r="V251" i="60"/>
  <c r="V230" i="60"/>
  <c r="V250" i="60"/>
  <c r="V249" i="60"/>
  <c r="V248" i="60"/>
  <c r="W247" i="60"/>
  <c r="V245" i="60"/>
  <c r="V244" i="60"/>
  <c r="V243" i="60"/>
  <c r="V242" i="60"/>
  <c r="V241" i="60"/>
  <c r="V239" i="60"/>
  <c r="L271" i="60"/>
  <c r="V281" i="60"/>
  <c r="V294" i="60" s="1"/>
  <c r="W280" i="60"/>
  <c r="V278" i="60"/>
  <c r="V277" i="60"/>
  <c r="V276" i="60"/>
  <c r="V274" i="60"/>
  <c r="V273" i="60"/>
  <c r="V272" i="60"/>
  <c r="V271" i="60"/>
  <c r="V268" i="60"/>
  <c r="A268" i="60"/>
  <c r="A269" i="60" s="1"/>
  <c r="A270" i="60" s="1"/>
  <c r="A271" i="60" s="1"/>
  <c r="A272" i="60" s="1"/>
  <c r="A273" i="60" s="1"/>
  <c r="E227" i="34"/>
  <c r="A227" i="34"/>
  <c r="E226" i="34"/>
  <c r="A226" i="34"/>
  <c r="M225" i="34"/>
  <c r="M227" i="34" s="1"/>
  <c r="E225" i="34"/>
  <c r="A225" i="34"/>
  <c r="M224" i="34"/>
  <c r="M226" i="34" s="1"/>
  <c r="E224" i="34"/>
  <c r="A224" i="34"/>
  <c r="M223" i="34"/>
  <c r="E223" i="34"/>
  <c r="A223" i="34"/>
  <c r="M222" i="34"/>
  <c r="E222" i="34"/>
  <c r="A222" i="34"/>
  <c r="E221" i="34"/>
  <c r="A221" i="34"/>
  <c r="E220" i="34"/>
  <c r="A220" i="34"/>
  <c r="M219" i="34"/>
  <c r="E219" i="34"/>
  <c r="A219" i="34"/>
  <c r="M218" i="34"/>
  <c r="E218" i="34"/>
  <c r="A218" i="34"/>
  <c r="M217" i="34"/>
  <c r="E217" i="34"/>
  <c r="A217" i="34"/>
  <c r="M216" i="34"/>
  <c r="E216" i="34"/>
  <c r="A216" i="34"/>
  <c r="E215" i="34"/>
  <c r="A215" i="34"/>
  <c r="M4124" i="34" l="1"/>
  <c r="L240" i="60"/>
  <c r="B2861" i="34"/>
  <c r="B2863" i="34"/>
  <c r="B2865" i="34"/>
  <c r="B2867" i="34"/>
  <c r="B2869" i="34"/>
  <c r="B2871" i="34"/>
  <c r="B2862" i="34"/>
  <c r="B2864" i="34"/>
  <c r="B2866" i="34"/>
  <c r="B2868" i="34"/>
  <c r="B2870" i="34"/>
  <c r="L239" i="60"/>
  <c r="L241" i="60"/>
  <c r="L208" i="60"/>
  <c r="L270" i="60"/>
  <c r="A967" i="34"/>
  <c r="V280" i="60"/>
  <c r="I275" i="60" s="1"/>
  <c r="V254" i="60"/>
  <c r="A949" i="34"/>
  <c r="A968" i="34"/>
  <c r="A4191" i="34"/>
  <c r="L273" i="60"/>
  <c r="L272" i="60"/>
  <c r="V247" i="60"/>
  <c r="A986" i="34"/>
  <c r="A4125" i="34"/>
  <c r="A4371" i="34"/>
  <c r="A4100" i="34"/>
  <c r="A4347" i="34"/>
  <c r="A4078" i="34"/>
  <c r="A4091" i="34"/>
  <c r="A4112" i="34"/>
  <c r="A4335" i="34"/>
  <c r="A4356" i="34"/>
  <c r="A4395" i="34"/>
  <c r="A4047" i="34"/>
  <c r="A4092" i="34"/>
  <c r="A4096" i="34"/>
  <c r="A4107" i="34"/>
  <c r="A4117" i="34"/>
  <c r="A4425" i="34"/>
  <c r="A4451" i="34"/>
  <c r="A4366" i="34"/>
  <c r="A4379" i="34"/>
  <c r="A4384" i="34"/>
  <c r="A4046" i="34"/>
  <c r="A966" i="34"/>
  <c r="A969" i="34"/>
  <c r="A989" i="34"/>
  <c r="A978" i="34"/>
  <c r="A964" i="34"/>
  <c r="A991" i="34"/>
  <c r="A980" i="34"/>
  <c r="A965" i="34"/>
  <c r="A988" i="34"/>
  <c r="A979" i="34"/>
  <c r="A973" i="34"/>
  <c r="A990" i="34"/>
  <c r="A985" i="34"/>
  <c r="A972" i="34"/>
  <c r="A977" i="34"/>
  <c r="Q2868" i="34" l="1"/>
  <c r="S2868" i="34"/>
  <c r="R2868" i="34"/>
  <c r="Q2864" i="34"/>
  <c r="S2864" i="34"/>
  <c r="R2864" i="34"/>
  <c r="R2869" i="34"/>
  <c r="Q2869" i="34"/>
  <c r="S2869" i="34"/>
  <c r="R2865" i="34"/>
  <c r="Q2865" i="34"/>
  <c r="S2865" i="34"/>
  <c r="R2861" i="34"/>
  <c r="Q2861" i="34"/>
  <c r="S2861" i="34"/>
  <c r="Q2870" i="34"/>
  <c r="S2870" i="34"/>
  <c r="R2870" i="34"/>
  <c r="Q2866" i="34"/>
  <c r="S2866" i="34"/>
  <c r="R2866" i="34"/>
  <c r="Q2862" i="34"/>
  <c r="S2862" i="34"/>
  <c r="R2862" i="34"/>
  <c r="R2871" i="34"/>
  <c r="Q2871" i="34"/>
  <c r="S2871" i="34"/>
  <c r="R2867" i="34"/>
  <c r="Q2867" i="34"/>
  <c r="S2867" i="34"/>
  <c r="R2863" i="34"/>
  <c r="Q2863" i="34"/>
  <c r="S2863" i="34"/>
  <c r="L275" i="60"/>
  <c r="A2870" i="34"/>
  <c r="A2866" i="34"/>
  <c r="A2862" i="34"/>
  <c r="A2871" i="34"/>
  <c r="A2867" i="34"/>
  <c r="A2863" i="34"/>
  <c r="A2868" i="34"/>
  <c r="A2864" i="34"/>
  <c r="A2869" i="34"/>
  <c r="A2865" i="34"/>
  <c r="A2861" i="34"/>
  <c r="L244" i="60"/>
  <c r="E4237" i="34"/>
  <c r="E4212" i="34"/>
  <c r="E4211" i="34"/>
  <c r="E4204" i="34"/>
  <c r="M4198" i="34"/>
  <c r="E4197" i="34"/>
  <c r="E4272" i="34"/>
  <c r="A2126" i="34" l="1"/>
  <c r="A2133" i="34"/>
  <c r="A2132" i="34"/>
  <c r="A4204" i="34"/>
  <c r="A4237" i="34"/>
  <c r="A2127" i="34"/>
  <c r="A2131" i="34"/>
  <c r="A2128" i="34"/>
  <c r="A2130" i="34"/>
  <c r="A2129" i="34"/>
  <c r="A2134" i="34"/>
  <c r="A4272" i="34"/>
  <c r="A4197" i="34"/>
  <c r="A4211" i="34"/>
  <c r="A4212" i="34"/>
  <c r="D269" i="60"/>
  <c r="G269" i="60" s="1"/>
  <c r="C271" i="60"/>
  <c r="C272" i="60"/>
  <c r="D272" i="60" s="1"/>
  <c r="G272" i="60" s="1"/>
  <c r="C273" i="60"/>
  <c r="D273" i="60" s="1"/>
  <c r="G273" i="60" s="1"/>
  <c r="C552" i="34"/>
  <c r="AD552" i="34" s="1"/>
  <c r="C549" i="34"/>
  <c r="AD549" i="34" s="1"/>
  <c r="I526" i="34"/>
  <c r="M526" i="34" s="1"/>
  <c r="C525" i="34"/>
  <c r="AD525" i="34" s="1"/>
  <c r="I523" i="34"/>
  <c r="M523" i="34" s="1"/>
  <c r="C523" i="34"/>
  <c r="AD523" i="34" s="1"/>
  <c r="C527" i="34"/>
  <c r="AD527" i="34" s="1"/>
  <c r="C528" i="34"/>
  <c r="AD528" i="34" s="1"/>
  <c r="C551" i="34"/>
  <c r="AD551" i="34" s="1"/>
  <c r="C547" i="34"/>
  <c r="AD547" i="34" s="1"/>
  <c r="E4287" i="34"/>
  <c r="E4284" i="34"/>
  <c r="E4274" i="34"/>
  <c r="M4274" i="34"/>
  <c r="E4275" i="34"/>
  <c r="M4275" i="34"/>
  <c r="E4276" i="34"/>
  <c r="M4276" i="34"/>
  <c r="E4277" i="34"/>
  <c r="M4277" i="34"/>
  <c r="E4278" i="34"/>
  <c r="M4278" i="34"/>
  <c r="E4279" i="34"/>
  <c r="M4279" i="34"/>
  <c r="E4280" i="34"/>
  <c r="M4280" i="34"/>
  <c r="E4281" i="34"/>
  <c r="M4281" i="34"/>
  <c r="E4282" i="34"/>
  <c r="M4282" i="34"/>
  <c r="E4283" i="34"/>
  <c r="M4283" i="34"/>
  <c r="M4273" i="34"/>
  <c r="E4271" i="34"/>
  <c r="E4268" i="34"/>
  <c r="M4263" i="34"/>
  <c r="E4262" i="34"/>
  <c r="E4261" i="34"/>
  <c r="E4259" i="34"/>
  <c r="E4257" i="34"/>
  <c r="E4255" i="34"/>
  <c r="E4256" i="34"/>
  <c r="B551" i="34" l="1"/>
  <c r="B552" i="34"/>
  <c r="B547" i="34"/>
  <c r="B531" i="34"/>
  <c r="B523" i="34"/>
  <c r="B528" i="34"/>
  <c r="B549" i="34"/>
  <c r="B525" i="34"/>
  <c r="B527" i="34"/>
  <c r="A4255" i="34"/>
  <c r="A4259" i="34"/>
  <c r="A4262" i="34"/>
  <c r="A4282" i="34"/>
  <c r="A4280" i="34"/>
  <c r="A4278" i="34"/>
  <c r="A4276" i="34"/>
  <c r="A4274" i="34"/>
  <c r="A4287" i="34"/>
  <c r="A4256" i="34"/>
  <c r="A4257" i="34"/>
  <c r="A4261" i="34"/>
  <c r="A4268" i="34"/>
  <c r="A4283" i="34"/>
  <c r="A4281" i="34"/>
  <c r="A4279" i="34"/>
  <c r="A4277" i="34"/>
  <c r="A4275" i="34"/>
  <c r="A4284" i="34"/>
  <c r="A629" i="34"/>
  <c r="A630" i="34"/>
  <c r="A631" i="34"/>
  <c r="A4271" i="34"/>
  <c r="Q527" i="34" l="1"/>
  <c r="S527" i="34"/>
  <c r="R527" i="34"/>
  <c r="Q549" i="34"/>
  <c r="S549" i="34"/>
  <c r="R549" i="34"/>
  <c r="Q523" i="34"/>
  <c r="S523" i="34"/>
  <c r="R523" i="34"/>
  <c r="Q547" i="34"/>
  <c r="S547" i="34"/>
  <c r="R547" i="34"/>
  <c r="Q551" i="34"/>
  <c r="S551" i="34"/>
  <c r="R551" i="34"/>
  <c r="Q525" i="34"/>
  <c r="S525" i="34"/>
  <c r="R525" i="34"/>
  <c r="R528" i="34"/>
  <c r="Q528" i="34"/>
  <c r="S528" i="34"/>
  <c r="Q531" i="34"/>
  <c r="S531" i="34"/>
  <c r="R531" i="34"/>
  <c r="R552" i="34"/>
  <c r="S552" i="34"/>
  <c r="Q552" i="34"/>
  <c r="A552" i="34"/>
  <c r="A549" i="34"/>
  <c r="A525" i="34"/>
  <c r="A523" i="34"/>
  <c r="A527" i="34"/>
  <c r="A573" i="34"/>
  <c r="A547" i="34"/>
  <c r="A531" i="34"/>
  <c r="A551" i="34"/>
  <c r="E4252" i="34"/>
  <c r="E4251" i="34"/>
  <c r="E4250" i="34"/>
  <c r="E4249" i="34"/>
  <c r="E4248" i="34"/>
  <c r="E4247" i="34"/>
  <c r="E4246" i="34"/>
  <c r="E4245" i="34"/>
  <c r="E4244" i="34"/>
  <c r="E4243" i="34"/>
  <c r="E4242" i="34"/>
  <c r="E4241" i="34"/>
  <c r="E4240" i="34"/>
  <c r="M4238" i="34"/>
  <c r="E4238" i="34"/>
  <c r="E4236" i="34"/>
  <c r="E4235" i="34"/>
  <c r="E4234" i="34"/>
  <c r="E4233" i="34"/>
  <c r="E4232" i="34"/>
  <c r="E4231" i="34"/>
  <c r="E4230" i="34"/>
  <c r="E4229" i="34"/>
  <c r="E4228" i="34"/>
  <c r="E4227" i="34"/>
  <c r="M4226" i="34"/>
  <c r="E4226" i="34"/>
  <c r="E4224" i="34"/>
  <c r="E4223" i="34"/>
  <c r="E4222" i="34"/>
  <c r="E4221" i="34"/>
  <c r="E4220" i="34"/>
  <c r="E4219" i="34"/>
  <c r="E4218" i="34"/>
  <c r="M4214" i="34"/>
  <c r="E4213" i="34"/>
  <c r="E4210" i="34"/>
  <c r="E4056" i="34"/>
  <c r="M943" i="34"/>
  <c r="E943" i="34"/>
  <c r="E944" i="34"/>
  <c r="E4122" i="34"/>
  <c r="E4123" i="34"/>
  <c r="E4168" i="34"/>
  <c r="M4160" i="34"/>
  <c r="M4161" i="34"/>
  <c r="M4162" i="34"/>
  <c r="M4163" i="34"/>
  <c r="M4164" i="34"/>
  <c r="M4165" i="34"/>
  <c r="M4166" i="34"/>
  <c r="M4167" i="34"/>
  <c r="E4167" i="34"/>
  <c r="E4160" i="34"/>
  <c r="E4161" i="34"/>
  <c r="E4162" i="34"/>
  <c r="E4163" i="34"/>
  <c r="E4164" i="34"/>
  <c r="E4165" i="34"/>
  <c r="E4166" i="34"/>
  <c r="E4093" i="34"/>
  <c r="E4085" i="34"/>
  <c r="E4084" i="34"/>
  <c r="E4076" i="34"/>
  <c r="E4075" i="34"/>
  <c r="E4073" i="34"/>
  <c r="E4070" i="34"/>
  <c r="E4069" i="34"/>
  <c r="E4062" i="34"/>
  <c r="E4061" i="34"/>
  <c r="E4052" i="34"/>
  <c r="E4053" i="34"/>
  <c r="E4037" i="34"/>
  <c r="E4040" i="34"/>
  <c r="E4041" i="34"/>
  <c r="E4042" i="34"/>
  <c r="E4043" i="34"/>
  <c r="E4044" i="34"/>
  <c r="E4045" i="34"/>
  <c r="E4050" i="34"/>
  <c r="E4051" i="34"/>
  <c r="E4054" i="34"/>
  <c r="E4055" i="34"/>
  <c r="E4057" i="34"/>
  <c r="E4063" i="34"/>
  <c r="E4064" i="34"/>
  <c r="E4065" i="34"/>
  <c r="E4066" i="34"/>
  <c r="E4067" i="34"/>
  <c r="E4080" i="34"/>
  <c r="E4081" i="34"/>
  <c r="E4082" i="34"/>
  <c r="E4083" i="34"/>
  <c r="E4087" i="34"/>
  <c r="E4088" i="34"/>
  <c r="E4089" i="34"/>
  <c r="E4094" i="34"/>
  <c r="E4095" i="34"/>
  <c r="E4097" i="34"/>
  <c r="E4098" i="34"/>
  <c r="E4101" i="34"/>
  <c r="E4102" i="34"/>
  <c r="E4103" i="34"/>
  <c r="E4104" i="34"/>
  <c r="E4105" i="34"/>
  <c r="E4108" i="34"/>
  <c r="E4109" i="34"/>
  <c r="E4114" i="34"/>
  <c r="E4115" i="34"/>
  <c r="E4118" i="34"/>
  <c r="E4120" i="34"/>
  <c r="E4121" i="34"/>
  <c r="E4124" i="34"/>
  <c r="E524" i="34"/>
  <c r="E3513" i="34"/>
  <c r="E2899" i="34"/>
  <c r="A2142" i="34" l="1"/>
  <c r="A2122" i="34"/>
  <c r="A2899" i="34"/>
  <c r="A3513" i="34"/>
  <c r="A2121" i="34"/>
  <c r="A4124" i="34"/>
  <c r="A4121" i="34"/>
  <c r="A4120" i="34"/>
  <c r="A4118" i="34"/>
  <c r="A4115" i="34"/>
  <c r="A4114" i="34"/>
  <c r="A4109" i="34"/>
  <c r="A4108" i="34"/>
  <c r="A4105" i="34"/>
  <c r="A4104" i="34"/>
  <c r="A4103" i="34"/>
  <c r="A4102" i="34"/>
  <c r="A4101" i="34"/>
  <c r="A4098" i="34"/>
  <c r="A4097" i="34"/>
  <c r="A4095" i="34"/>
  <c r="A4094" i="34"/>
  <c r="A4085" i="34"/>
  <c r="A4076" i="34"/>
  <c r="A4073" i="34"/>
  <c r="A4069" i="34"/>
  <c r="A4067" i="34"/>
  <c r="A4066" i="34"/>
  <c r="A4065" i="34"/>
  <c r="A4064" i="34"/>
  <c r="A4063" i="34"/>
  <c r="A4061" i="34"/>
  <c r="A4057" i="34"/>
  <c r="A4055" i="34"/>
  <c r="A4054" i="34"/>
  <c r="A4052" i="34"/>
  <c r="A4051" i="34"/>
  <c r="A4050" i="34"/>
  <c r="A4045" i="34"/>
  <c r="A4044" i="34"/>
  <c r="A4043" i="34"/>
  <c r="A4042" i="34"/>
  <c r="A4041" i="34"/>
  <c r="A4040" i="34"/>
  <c r="A4038" i="34"/>
  <c r="A4037" i="34"/>
  <c r="A2124" i="34"/>
  <c r="A4166" i="34"/>
  <c r="A4165" i="34"/>
  <c r="A4164" i="34"/>
  <c r="A4163" i="34"/>
  <c r="A4162" i="34"/>
  <c r="A4161" i="34"/>
  <c r="A4160" i="34"/>
  <c r="A4167" i="34"/>
  <c r="A4168" i="34"/>
  <c r="A4123" i="34"/>
  <c r="A4122" i="34"/>
  <c r="A944" i="34"/>
  <c r="A943" i="34"/>
  <c r="A4210" i="34"/>
  <c r="A4213" i="34"/>
  <c r="A524" i="34"/>
  <c r="A2141" i="34"/>
  <c r="A4093" i="34"/>
  <c r="A4089" i="34"/>
  <c r="A4088" i="34"/>
  <c r="A4087" i="34"/>
  <c r="A4084" i="34"/>
  <c r="A4083" i="34"/>
  <c r="A4082" i="34"/>
  <c r="A4081" i="34"/>
  <c r="A4080" i="34"/>
  <c r="A4075" i="34"/>
  <c r="A4070" i="34"/>
  <c r="A4062" i="34"/>
  <c r="A4053" i="34"/>
  <c r="A4039" i="34"/>
  <c r="A2125" i="34"/>
  <c r="A4056" i="34"/>
  <c r="A2123" i="34"/>
  <c r="A4251" i="34"/>
  <c r="A4252" i="34"/>
  <c r="A4247" i="34"/>
  <c r="A4243" i="34"/>
  <c r="A4240" i="34"/>
  <c r="A4249" i="34"/>
  <c r="A4245" i="34"/>
  <c r="A4242" i="34"/>
  <c r="A4244" i="34"/>
  <c r="A4246" i="34"/>
  <c r="A4248" i="34"/>
  <c r="A4250" i="34"/>
  <c r="A4241" i="34"/>
  <c r="A4234" i="34"/>
  <c r="A4219" i="34"/>
  <c r="A4228" i="34"/>
  <c r="A4238" i="34"/>
  <c r="A4236" i="34"/>
  <c r="A4231" i="34"/>
  <c r="A4233" i="34"/>
  <c r="A4235" i="34"/>
  <c r="A4230" i="34"/>
  <c r="A4232" i="34"/>
  <c r="A4227" i="34"/>
  <c r="A4229" i="34"/>
  <c r="A4226" i="34"/>
  <c r="A4224" i="34"/>
  <c r="A4218" i="34"/>
  <c r="A4220" i="34"/>
  <c r="D271" i="60"/>
  <c r="E4208" i="34"/>
  <c r="E4206" i="34"/>
  <c r="M4205" i="34"/>
  <c r="E4205" i="34"/>
  <c r="E4203" i="34"/>
  <c r="E4202" i="34"/>
  <c r="M1438" i="34"/>
  <c r="E521" i="34"/>
  <c r="E529" i="34"/>
  <c r="G271" i="60" l="1"/>
  <c r="A521" i="34"/>
  <c r="A4202" i="34"/>
  <c r="A529" i="34"/>
  <c r="A556" i="34"/>
  <c r="A555" i="34"/>
  <c r="A554" i="34"/>
  <c r="A4206" i="34"/>
  <c r="A4208" i="34"/>
  <c r="A4205" i="34"/>
  <c r="A4203" i="34"/>
  <c r="M308" i="34"/>
  <c r="M309" i="34"/>
  <c r="M307" i="34"/>
  <c r="K311" i="34"/>
  <c r="M311" i="34" s="1"/>
  <c r="A18" i="62"/>
  <c r="A2102" i="34" l="1"/>
  <c r="A2104" i="34"/>
  <c r="A2101" i="34"/>
  <c r="A2099" i="34"/>
  <c r="A2103" i="34"/>
  <c r="A2100" i="34"/>
  <c r="A311" i="34"/>
  <c r="C11" i="34"/>
  <c r="AD11" i="34" s="1"/>
  <c r="C14" i="34"/>
  <c r="AD14" i="34" s="1"/>
  <c r="C15" i="34"/>
  <c r="AD15" i="34" s="1"/>
  <c r="A52" i="34"/>
  <c r="A53" i="34"/>
  <c r="A54" i="34"/>
  <c r="A55" i="34"/>
  <c r="A56" i="34"/>
  <c r="A57" i="34"/>
  <c r="A184" i="34"/>
  <c r="A185" i="34"/>
  <c r="A186" i="34"/>
  <c r="A187" i="34"/>
  <c r="A188" i="34"/>
  <c r="A189" i="34"/>
  <c r="A190" i="34"/>
  <c r="A191" i="34"/>
  <c r="A192" i="34"/>
  <c r="A193" i="34"/>
  <c r="A194" i="34"/>
  <c r="A195" i="34"/>
  <c r="A196" i="34"/>
  <c r="A197" i="34"/>
  <c r="A199" i="34"/>
  <c r="A200" i="34"/>
  <c r="A201" i="34"/>
  <c r="A202" i="34"/>
  <c r="A203" i="34"/>
  <c r="A204" i="34"/>
  <c r="A205" i="34"/>
  <c r="A206" i="34"/>
  <c r="A207" i="34"/>
  <c r="A208" i="34"/>
  <c r="A209" i="34"/>
  <c r="A210" i="34"/>
  <c r="A211" i="34"/>
  <c r="A212" i="34"/>
  <c r="A900" i="34"/>
  <c r="A901" i="34"/>
  <c r="A902" i="34"/>
  <c r="A903" i="34"/>
  <c r="A904" i="34"/>
  <c r="A905" i="34"/>
  <c r="A906" i="34"/>
  <c r="A907" i="34"/>
  <c r="A908" i="34"/>
  <c r="A909" i="34"/>
  <c r="A910" i="34"/>
  <c r="A911" i="34"/>
  <c r="A912" i="34"/>
  <c r="A913" i="34"/>
  <c r="A914" i="34"/>
  <c r="A915" i="34"/>
  <c r="A916" i="34"/>
  <c r="A917" i="34"/>
  <c r="A918" i="34"/>
  <c r="A922" i="34"/>
  <c r="A923" i="34"/>
  <c r="A924" i="34"/>
  <c r="A925" i="34"/>
  <c r="A926" i="34"/>
  <c r="A927" i="34"/>
  <c r="A928" i="34"/>
  <c r="A929" i="34"/>
  <c r="A930" i="34"/>
  <c r="A931" i="34"/>
  <c r="A919" i="34"/>
  <c r="A920" i="34"/>
  <c r="A932" i="34"/>
  <c r="A933" i="34"/>
  <c r="A934" i="34"/>
  <c r="A1373" i="34"/>
  <c r="A1374" i="34"/>
  <c r="A1375" i="34"/>
  <c r="A1376" i="34"/>
  <c r="A1377" i="34"/>
  <c r="A1378" i="34"/>
  <c r="A1379" i="34"/>
  <c r="A1380" i="34"/>
  <c r="A1381" i="34"/>
  <c r="A1382" i="34"/>
  <c r="A1383" i="34"/>
  <c r="A1384" i="34"/>
  <c r="A1385" i="34"/>
  <c r="A1386" i="34"/>
  <c r="A1387" i="34"/>
  <c r="A1388" i="34"/>
  <c r="A1389" i="34"/>
  <c r="A1390" i="34"/>
  <c r="A1391" i="34"/>
  <c r="A1392" i="34"/>
  <c r="A1393" i="34"/>
  <c r="A1394" i="34"/>
  <c r="A1395" i="34"/>
  <c r="A1396" i="34"/>
  <c r="A1397" i="34"/>
  <c r="A1398" i="34"/>
  <c r="A1399" i="34"/>
  <c r="A1400" i="34"/>
  <c r="A1401" i="34"/>
  <c r="A1402" i="34"/>
  <c r="A1403" i="34"/>
  <c r="A1404" i="34"/>
  <c r="A1405" i="34"/>
  <c r="A1406" i="34"/>
  <c r="A1425" i="34"/>
  <c r="A1426" i="34"/>
  <c r="A1427" i="34"/>
  <c r="A1524" i="34"/>
  <c r="A1419" i="34"/>
  <c r="A1432" i="34"/>
  <c r="A1433" i="34"/>
  <c r="A1434" i="34"/>
  <c r="A1525" i="34"/>
  <c r="A1407" i="34"/>
  <c r="A1408" i="34"/>
  <c r="A1409" i="34"/>
  <c r="A1420" i="34"/>
  <c r="A1435" i="34"/>
  <c r="A1436" i="34"/>
  <c r="A1410" i="34"/>
  <c r="A1411" i="34"/>
  <c r="A1412" i="34"/>
  <c r="A1421" i="34"/>
  <c r="A1437" i="34"/>
  <c r="A1438" i="34"/>
  <c r="A1439" i="34"/>
  <c r="A1526" i="34"/>
  <c r="A1413" i="34"/>
  <c r="A1414" i="34"/>
  <c r="A1415" i="34"/>
  <c r="A1422" i="34"/>
  <c r="A1443" i="34"/>
  <c r="A1447" i="34"/>
  <c r="A1448" i="34"/>
  <c r="A1527" i="34"/>
  <c r="A1416" i="34"/>
  <c r="A1417" i="34"/>
  <c r="A1418" i="34"/>
  <c r="A1424" i="34"/>
  <c r="A1449" i="34"/>
  <c r="A1450" i="34"/>
  <c r="A1429" i="34"/>
  <c r="A1430" i="34"/>
  <c r="A1431" i="34"/>
  <c r="A1440" i="34"/>
  <c r="A1528" i="34"/>
  <c r="A1451" i="34"/>
  <c r="A1452" i="34"/>
  <c r="A1453" i="34"/>
  <c r="A1454" i="34"/>
  <c r="A1530" i="34"/>
  <c r="A1457" i="34"/>
  <c r="A1458" i="34"/>
  <c r="A1459" i="34"/>
  <c r="A1460" i="34"/>
  <c r="A1531" i="34"/>
  <c r="A1441" i="34"/>
  <c r="A1442" i="34"/>
  <c r="A1455" i="34"/>
  <c r="A1456" i="34"/>
  <c r="A1529" i="34"/>
  <c r="A1461" i="34"/>
  <c r="A1462" i="34"/>
  <c r="A1463" i="34"/>
  <c r="A1464" i="34"/>
  <c r="A1532" i="34"/>
  <c r="A1465" i="34"/>
  <c r="A1466" i="34"/>
  <c r="A1468" i="34"/>
  <c r="A1534" i="34"/>
  <c r="A1469" i="34"/>
  <c r="A1533" i="34"/>
  <c r="A1535" i="34"/>
  <c r="A1536" i="34"/>
  <c r="A1537" i="34"/>
  <c r="A1538" i="34"/>
  <c r="A1539" i="34"/>
  <c r="A1540" i="34"/>
  <c r="A1541" i="34"/>
  <c r="A1496" i="34"/>
  <c r="A1497" i="34"/>
  <c r="A1498" i="34"/>
  <c r="A1499" i="34"/>
  <c r="M898" i="34"/>
  <c r="M897" i="34"/>
  <c r="M896" i="34"/>
  <c r="M895" i="34"/>
  <c r="M894" i="34"/>
  <c r="E893" i="34"/>
  <c r="M892" i="34"/>
  <c r="E892" i="34"/>
  <c r="E891" i="34"/>
  <c r="E890" i="34"/>
  <c r="E4196" i="34"/>
  <c r="E4195" i="34"/>
  <c r="E4194" i="34"/>
  <c r="E4193" i="34"/>
  <c r="M4190" i="34"/>
  <c r="M4189" i="34"/>
  <c r="M4188" i="34"/>
  <c r="E4183" i="34"/>
  <c r="E4182" i="34"/>
  <c r="E4181" i="34"/>
  <c r="E4180" i="34"/>
  <c r="E4179" i="34"/>
  <c r="E4178" i="34"/>
  <c r="E4177" i="34"/>
  <c r="E4176" i="34"/>
  <c r="E4175" i="34"/>
  <c r="E4174" i="34"/>
  <c r="M4169" i="34"/>
  <c r="E4169" i="34"/>
  <c r="M4159" i="34"/>
  <c r="M4156" i="34"/>
  <c r="M4157" i="34"/>
  <c r="M4158" i="34"/>
  <c r="M4155" i="34"/>
  <c r="E4153" i="34"/>
  <c r="E4154" i="34"/>
  <c r="E4152" i="34"/>
  <c r="E4145" i="34"/>
  <c r="E4146" i="34"/>
  <c r="E4147" i="34"/>
  <c r="E4148" i="34"/>
  <c r="E4149" i="34"/>
  <c r="K4138" i="34"/>
  <c r="K4131" i="34"/>
  <c r="K4132" i="34"/>
  <c r="K4133" i="34"/>
  <c r="K4130" i="34"/>
  <c r="E4130" i="34"/>
  <c r="E4131" i="34"/>
  <c r="E4132" i="34"/>
  <c r="E4133" i="34"/>
  <c r="E4128" i="34"/>
  <c r="E4129" i="34"/>
  <c r="A4194" i="34" l="1"/>
  <c r="A4195" i="34"/>
  <c r="A4193" i="34"/>
  <c r="A4196" i="34"/>
  <c r="A4149" i="34"/>
  <c r="A4147" i="34"/>
  <c r="A4146" i="34"/>
  <c r="A4152" i="34"/>
  <c r="A890" i="34"/>
  <c r="A899" i="34"/>
  <c r="A4144" i="34"/>
  <c r="A4148" i="34"/>
  <c r="A4145" i="34"/>
  <c r="A891" i="34"/>
  <c r="A892" i="34"/>
  <c r="A895" i="34"/>
  <c r="A897" i="34"/>
  <c r="A893" i="34"/>
  <c r="A894" i="34"/>
  <c r="A896" i="34"/>
  <c r="A898" i="34"/>
  <c r="E4126" i="34"/>
  <c r="E4127" i="34"/>
  <c r="E4134" i="34"/>
  <c r="E4135" i="34"/>
  <c r="E4136" i="34"/>
  <c r="E4137" i="34"/>
  <c r="E4138" i="34"/>
  <c r="E4139" i="34"/>
  <c r="E4142" i="34"/>
  <c r="E4143" i="34"/>
  <c r="E4144" i="34"/>
  <c r="E4150" i="34"/>
  <c r="E4151" i="34"/>
  <c r="E4155" i="34"/>
  <c r="E4156" i="34"/>
  <c r="E4157" i="34"/>
  <c r="E4158" i="34"/>
  <c r="E4159" i="34"/>
  <c r="E4170" i="34"/>
  <c r="E4171" i="34"/>
  <c r="E4172" i="34"/>
  <c r="E4173" i="34"/>
  <c r="E4184" i="34"/>
  <c r="E4185" i="34"/>
  <c r="E4186" i="34"/>
  <c r="E4187" i="34"/>
  <c r="E4188" i="34"/>
  <c r="E4189" i="34"/>
  <c r="E4190" i="34"/>
  <c r="E4192" i="34"/>
  <c r="E4198" i="34"/>
  <c r="E4199" i="34"/>
  <c r="E4201" i="34"/>
  <c r="E4209" i="34"/>
  <c r="E4214" i="34"/>
  <c r="E4215" i="34"/>
  <c r="E4216" i="34"/>
  <c r="E4217" i="34"/>
  <c r="E4225" i="34"/>
  <c r="E4239" i="34"/>
  <c r="E4253" i="34"/>
  <c r="E4263" i="34"/>
  <c r="E4266" i="34"/>
  <c r="E4273" i="34"/>
  <c r="E4291" i="34"/>
  <c r="E4290" i="34"/>
  <c r="E4292" i="34"/>
  <c r="E4293" i="34"/>
  <c r="E4295" i="34"/>
  <c r="E4296" i="34"/>
  <c r="E4297" i="34"/>
  <c r="E4312" i="34"/>
  <c r="E4319" i="34"/>
  <c r="E4320" i="34"/>
  <c r="E4321" i="34"/>
  <c r="E4323" i="34"/>
  <c r="E4324" i="34"/>
  <c r="E4328" i="34"/>
  <c r="E4329" i="34"/>
  <c r="E4330" i="34"/>
  <c r="E4331" i="34"/>
  <c r="E4332" i="34"/>
  <c r="E4336" i="34"/>
  <c r="E4337" i="34"/>
  <c r="E4338" i="34"/>
  <c r="E4339" i="34"/>
  <c r="E4340" i="34"/>
  <c r="E4353" i="34"/>
  <c r="E4358" i="34"/>
  <c r="E4360" i="34"/>
  <c r="E4363" i="34"/>
  <c r="E4364" i="34"/>
  <c r="E4367" i="34"/>
  <c r="E4368" i="34"/>
  <c r="E4369" i="34"/>
  <c r="E4375" i="34"/>
  <c r="C510" i="34" l="1"/>
  <c r="AD510" i="34" s="1"/>
  <c r="C508" i="34"/>
  <c r="AD508" i="34" s="1"/>
  <c r="C517" i="34"/>
  <c r="AD517" i="34" s="1"/>
  <c r="C513" i="34"/>
  <c r="AD513" i="34" s="1"/>
  <c r="C526" i="34"/>
  <c r="AD526" i="34" s="1"/>
  <c r="C536" i="34"/>
  <c r="AD536" i="34" s="1"/>
  <c r="C534" i="34"/>
  <c r="AD534" i="34" s="1"/>
  <c r="E504" i="34"/>
  <c r="E501" i="34"/>
  <c r="C550" i="34"/>
  <c r="AD550" i="34" s="1"/>
  <c r="C546" i="34"/>
  <c r="AD546" i="34" s="1"/>
  <c r="C545" i="34"/>
  <c r="AD545" i="34" s="1"/>
  <c r="C543" i="34"/>
  <c r="AD543" i="34" s="1"/>
  <c r="C541" i="34"/>
  <c r="AD541" i="34" s="1"/>
  <c r="C538" i="34"/>
  <c r="AD538" i="34" s="1"/>
  <c r="C532" i="34"/>
  <c r="AD532" i="34" s="1"/>
  <c r="C535" i="34"/>
  <c r="AD535" i="34" s="1"/>
  <c r="C537" i="34"/>
  <c r="AD537" i="34" s="1"/>
  <c r="C539" i="34"/>
  <c r="AD539" i="34" s="1"/>
  <c r="C540" i="34"/>
  <c r="AD540" i="34" s="1"/>
  <c r="C542" i="34"/>
  <c r="AD542" i="34" s="1"/>
  <c r="C544" i="34"/>
  <c r="AD544" i="34" s="1"/>
  <c r="C548" i="34"/>
  <c r="AD548" i="34" s="1"/>
  <c r="C553" i="34"/>
  <c r="AD553" i="34" s="1"/>
  <c r="C533" i="34"/>
  <c r="AD533" i="34" s="1"/>
  <c r="C514" i="34"/>
  <c r="AD514" i="34" s="1"/>
  <c r="C511" i="34"/>
  <c r="AD511" i="34" s="1"/>
  <c r="E306" i="34"/>
  <c r="K306" i="34"/>
  <c r="M306" i="34" s="1"/>
  <c r="B514" i="34" l="1"/>
  <c r="B517" i="34"/>
  <c r="B542" i="34"/>
  <c r="B535" i="34"/>
  <c r="B545" i="34"/>
  <c r="B550" i="34"/>
  <c r="B553" i="34"/>
  <c r="B540" i="34"/>
  <c r="B532" i="34"/>
  <c r="B513" i="34"/>
  <c r="B508" i="34"/>
  <c r="B544" i="34"/>
  <c r="B537" i="34"/>
  <c r="B526" i="34"/>
  <c r="B510" i="34"/>
  <c r="B533" i="34"/>
  <c r="B541" i="34"/>
  <c r="B511" i="34"/>
  <c r="B548" i="34"/>
  <c r="B539" i="34"/>
  <c r="B538" i="34"/>
  <c r="B543" i="34"/>
  <c r="B546" i="34"/>
  <c r="B534" i="34"/>
  <c r="B536" i="34"/>
  <c r="A306" i="34"/>
  <c r="A504" i="34"/>
  <c r="A501" i="34"/>
  <c r="E519" i="34"/>
  <c r="E520" i="34"/>
  <c r="M952" i="34"/>
  <c r="E952" i="34"/>
  <c r="E953" i="34"/>
  <c r="E305" i="34"/>
  <c r="K305" i="34"/>
  <c r="M305" i="34" s="1"/>
  <c r="K304" i="34"/>
  <c r="M304" i="34" s="1"/>
  <c r="E304" i="34"/>
  <c r="K303" i="34"/>
  <c r="M303" i="34" s="1"/>
  <c r="E303" i="34"/>
  <c r="E3893" i="34"/>
  <c r="E3903" i="34"/>
  <c r="E3894" i="34"/>
  <c r="E3889" i="34"/>
  <c r="E3888" i="34"/>
  <c r="E3887" i="34"/>
  <c r="E3886" i="34"/>
  <c r="E3867" i="34"/>
  <c r="E3877" i="34"/>
  <c r="E3864" i="34"/>
  <c r="E3840" i="34"/>
  <c r="E3798" i="34"/>
  <c r="E3797" i="34"/>
  <c r="E3789" i="34"/>
  <c r="E3784" i="34"/>
  <c r="E3775" i="34"/>
  <c r="E3788" i="34"/>
  <c r="E3769" i="34"/>
  <c r="E3766" i="34"/>
  <c r="E3759" i="34"/>
  <c r="E3778" i="34"/>
  <c r="D268" i="60"/>
  <c r="G268" i="60" s="1"/>
  <c r="N268" i="60" s="1"/>
  <c r="M1541" i="34"/>
  <c r="M1540" i="34"/>
  <c r="M1539" i="34"/>
  <c r="M1538" i="34"/>
  <c r="M1537" i="34"/>
  <c r="M1499" i="34"/>
  <c r="M1497" i="34"/>
  <c r="M1496" i="34"/>
  <c r="M171" i="34"/>
  <c r="R536" i="34" l="1"/>
  <c r="S536" i="34"/>
  <c r="Q536" i="34"/>
  <c r="R546" i="34"/>
  <c r="S546" i="34"/>
  <c r="Q546" i="34"/>
  <c r="R538" i="34"/>
  <c r="S538" i="34"/>
  <c r="Q538" i="34"/>
  <c r="R548" i="34"/>
  <c r="S548" i="34"/>
  <c r="Q548" i="34"/>
  <c r="Q541" i="34"/>
  <c r="S541" i="34"/>
  <c r="R541" i="34"/>
  <c r="R510" i="34"/>
  <c r="S510" i="34"/>
  <c r="Q510" i="34"/>
  <c r="Q537" i="34"/>
  <c r="S537" i="34"/>
  <c r="R537" i="34"/>
  <c r="R508" i="34"/>
  <c r="Q508" i="34"/>
  <c r="S508" i="34"/>
  <c r="R532" i="34"/>
  <c r="S532" i="34"/>
  <c r="Q532" i="34"/>
  <c r="Q553" i="34"/>
  <c r="S553" i="34"/>
  <c r="R553" i="34"/>
  <c r="Q545" i="34"/>
  <c r="S545" i="34"/>
  <c r="R545" i="34"/>
  <c r="R542" i="34"/>
  <c r="S542" i="34"/>
  <c r="Q542" i="34"/>
  <c r="R514" i="34"/>
  <c r="Q514" i="34"/>
  <c r="S514" i="34"/>
  <c r="R534" i="34"/>
  <c r="S534" i="34"/>
  <c r="Q534" i="34"/>
  <c r="Q543" i="34"/>
  <c r="S543" i="34"/>
  <c r="R543" i="34"/>
  <c r="Q539" i="34"/>
  <c r="S539" i="34"/>
  <c r="R539" i="34"/>
  <c r="Q511" i="34"/>
  <c r="S511" i="34"/>
  <c r="R511" i="34"/>
  <c r="Q533" i="34"/>
  <c r="S533" i="34"/>
  <c r="R533" i="34"/>
  <c r="R526" i="34"/>
  <c r="Q526" i="34"/>
  <c r="S526" i="34"/>
  <c r="R544" i="34"/>
  <c r="S544" i="34"/>
  <c r="Q544" i="34"/>
  <c r="Q513" i="34"/>
  <c r="S513" i="34"/>
  <c r="R513" i="34"/>
  <c r="R540" i="34"/>
  <c r="S540" i="34"/>
  <c r="Q540" i="34"/>
  <c r="R550" i="34"/>
  <c r="S550" i="34"/>
  <c r="Q550" i="34"/>
  <c r="Q535" i="34"/>
  <c r="S535" i="34"/>
  <c r="R535" i="34"/>
  <c r="Q517" i="34"/>
  <c r="S517" i="34"/>
  <c r="R517" i="34"/>
  <c r="P268" i="60"/>
  <c r="A3778" i="34"/>
  <c r="A3759" i="34"/>
  <c r="A3766" i="34"/>
  <c r="A3769" i="34"/>
  <c r="A3788" i="34"/>
  <c r="A3775" i="34"/>
  <c r="A3784" i="34"/>
  <c r="A3789" i="34"/>
  <c r="A3797" i="34"/>
  <c r="A3798" i="34"/>
  <c r="A3840" i="34"/>
  <c r="A3864" i="34"/>
  <c r="A3877" i="34"/>
  <c r="A3867" i="34"/>
  <c r="A3886" i="34"/>
  <c r="A3887" i="34"/>
  <c r="A3888" i="34"/>
  <c r="A3889" i="34"/>
  <c r="A3894" i="34"/>
  <c r="A3903" i="34"/>
  <c r="A3893" i="34"/>
  <c r="A303" i="34"/>
  <c r="A305" i="34"/>
  <c r="A953" i="34"/>
  <c r="A952" i="34"/>
  <c r="A519" i="34"/>
  <c r="A538" i="34"/>
  <c r="A543" i="34"/>
  <c r="A546" i="34"/>
  <c r="A534" i="34"/>
  <c r="A526" i="34"/>
  <c r="A513" i="34"/>
  <c r="A508" i="34"/>
  <c r="A522" i="34"/>
  <c r="A539" i="34"/>
  <c r="A548" i="34"/>
  <c r="A532" i="34"/>
  <c r="A537" i="34"/>
  <c r="A514" i="34"/>
  <c r="A511" i="34"/>
  <c r="A304" i="34"/>
  <c r="A520" i="34"/>
  <c r="A533" i="34"/>
  <c r="A541" i="34"/>
  <c r="A545" i="34"/>
  <c r="A550" i="34"/>
  <c r="A536" i="34"/>
  <c r="A517" i="34"/>
  <c r="A510" i="34"/>
  <c r="A544" i="34"/>
  <c r="A535" i="34"/>
  <c r="A542" i="34"/>
  <c r="A540" i="34"/>
  <c r="A553" i="34"/>
  <c r="M2109" i="34"/>
  <c r="E512" i="34"/>
  <c r="M2107" i="34"/>
  <c r="M2105" i="34"/>
  <c r="E497" i="34"/>
  <c r="E506" i="34"/>
  <c r="E494" i="34"/>
  <c r="E518" i="34"/>
  <c r="M1411" i="34"/>
  <c r="I91" i="12"/>
  <c r="I90" i="12"/>
  <c r="I89" i="12"/>
  <c r="I88" i="12"/>
  <c r="I86" i="12"/>
  <c r="I87" i="12"/>
  <c r="I84" i="12"/>
  <c r="E57" i="34"/>
  <c r="E56" i="34"/>
  <c r="E55" i="34"/>
  <c r="E54" i="34"/>
  <c r="E53" i="34"/>
  <c r="E52" i="34"/>
  <c r="E212" i="34"/>
  <c r="E211" i="34"/>
  <c r="E210" i="34"/>
  <c r="M209" i="34"/>
  <c r="E209" i="34"/>
  <c r="E208" i="34"/>
  <c r="M207" i="34"/>
  <c r="E207" i="34"/>
  <c r="E206" i="34"/>
  <c r="E205" i="34"/>
  <c r="E204" i="34"/>
  <c r="E203" i="34"/>
  <c r="E202" i="34"/>
  <c r="E201" i="34"/>
  <c r="E200" i="34"/>
  <c r="E199" i="34"/>
  <c r="E197" i="34"/>
  <c r="E196" i="34"/>
  <c r="E195" i="34"/>
  <c r="M194" i="34"/>
  <c r="M196" i="34" s="1"/>
  <c r="E194" i="34"/>
  <c r="E193" i="34"/>
  <c r="M192" i="34"/>
  <c r="E192" i="34"/>
  <c r="E191" i="34"/>
  <c r="E190" i="34"/>
  <c r="E189" i="34"/>
  <c r="M188" i="34"/>
  <c r="E188" i="34"/>
  <c r="E187" i="34"/>
  <c r="M186" i="34"/>
  <c r="E186" i="34"/>
  <c r="E185" i="34"/>
  <c r="E184" i="34"/>
  <c r="M1529" i="34"/>
  <c r="M1528" i="34"/>
  <c r="M1456" i="34"/>
  <c r="E1456" i="34"/>
  <c r="M1455" i="34"/>
  <c r="E1455" i="34"/>
  <c r="M1442" i="34"/>
  <c r="E1442" i="34"/>
  <c r="M1441" i="34"/>
  <c r="E1441" i="34"/>
  <c r="M1440" i="34"/>
  <c r="E1440" i="34"/>
  <c r="M1431" i="34"/>
  <c r="E1431" i="34"/>
  <c r="M1430" i="34"/>
  <c r="E1430" i="34"/>
  <c r="M1429" i="34"/>
  <c r="M1535" i="34"/>
  <c r="M1533" i="34"/>
  <c r="M1534" i="34"/>
  <c r="M1532" i="34"/>
  <c r="M1531" i="34"/>
  <c r="M1530" i="34"/>
  <c r="M211" i="34" l="1"/>
  <c r="A518" i="34"/>
  <c r="A497" i="34"/>
  <c r="A2107" i="34"/>
  <c r="A2109" i="34"/>
  <c r="A506" i="34"/>
  <c r="A2105" i="34"/>
  <c r="A2106" i="34"/>
  <c r="A2108" i="34"/>
  <c r="A512" i="34"/>
  <c r="A2110" i="34"/>
  <c r="M204" i="34"/>
  <c r="M208" i="34"/>
  <c r="M210" i="34"/>
  <c r="M212" i="34" s="1"/>
  <c r="M187" i="34"/>
  <c r="M189" i="34"/>
  <c r="M193" i="34"/>
  <c r="M195" i="34"/>
  <c r="M197" i="34" s="1"/>
  <c r="M3799" i="34" l="1"/>
  <c r="M3902" i="34"/>
  <c r="M1536" i="34"/>
  <c r="M1495" i="34"/>
  <c r="M1494" i="34"/>
  <c r="M1493" i="34"/>
  <c r="M1492" i="34"/>
  <c r="M1490" i="34"/>
  <c r="M1489" i="34"/>
  <c r="M1488" i="34"/>
  <c r="M1487" i="34"/>
  <c r="M1486" i="34"/>
  <c r="M1485" i="34"/>
  <c r="M1484" i="34"/>
  <c r="M1480" i="34"/>
  <c r="M1479" i="34"/>
  <c r="M1478" i="34"/>
  <c r="M1477" i="34"/>
  <c r="M1476" i="34"/>
  <c r="M1483" i="34"/>
  <c r="M1482" i="34"/>
  <c r="M1481" i="34"/>
  <c r="M1475" i="34"/>
  <c r="M1474" i="34"/>
  <c r="M1473" i="34"/>
  <c r="M1472" i="34"/>
  <c r="M1471" i="34"/>
  <c r="M1470" i="34"/>
  <c r="M1469" i="34"/>
  <c r="M1468" i="34"/>
  <c r="M1424" i="34"/>
  <c r="M1422" i="34"/>
  <c r="M1527" i="34"/>
  <c r="M1421" i="34"/>
  <c r="M1526" i="34"/>
  <c r="M1420" i="34"/>
  <c r="M1525" i="34"/>
  <c r="M1419" i="34"/>
  <c r="M1524" i="34"/>
  <c r="E1524" i="34"/>
  <c r="M1427" i="34"/>
  <c r="M1426" i="34"/>
  <c r="M1425" i="34"/>
  <c r="M1406" i="34"/>
  <c r="M1405" i="34"/>
  <c r="M1404" i="34"/>
  <c r="M1403" i="34"/>
  <c r="M1402" i="34"/>
  <c r="M1401" i="34"/>
  <c r="M1418" i="34" l="1"/>
  <c r="M1417" i="34"/>
  <c r="M1416" i="34"/>
  <c r="M1415" i="34"/>
  <c r="M1414" i="34"/>
  <c r="M1413" i="34"/>
  <c r="M1412" i="34"/>
  <c r="M1410" i="34"/>
  <c r="M1409" i="34"/>
  <c r="M1408" i="34"/>
  <c r="M1407" i="34"/>
  <c r="M1400" i="34"/>
  <c r="M1396" i="34"/>
  <c r="M1394" i="34"/>
  <c r="E1394" i="34"/>
  <c r="M1391" i="34"/>
  <c r="E1391" i="34"/>
  <c r="M1387" i="34"/>
  <c r="E1387" i="34"/>
  <c r="M1376" i="34"/>
  <c r="E1376" i="34"/>
  <c r="E1374" i="34" l="1"/>
  <c r="E1375" i="34"/>
  <c r="E1377" i="34"/>
  <c r="E1378" i="34"/>
  <c r="E1388" i="34"/>
  <c r="E1389" i="34"/>
  <c r="E1390" i="34"/>
  <c r="E1392" i="34"/>
  <c r="E1393" i="34"/>
  <c r="E1395" i="34"/>
  <c r="E1373" i="34"/>
  <c r="M1491" i="34"/>
  <c r="M1466" i="34"/>
  <c r="M1465" i="34"/>
  <c r="M1464" i="34"/>
  <c r="M1463" i="34"/>
  <c r="M1462" i="34"/>
  <c r="M1461" i="34"/>
  <c r="M1460" i="34"/>
  <c r="M1459" i="34"/>
  <c r="M1458" i="34"/>
  <c r="M1457" i="34"/>
  <c r="M1454" i="34"/>
  <c r="M1453" i="34"/>
  <c r="M1452" i="34"/>
  <c r="M1451" i="34"/>
  <c r="M1450" i="34"/>
  <c r="M1449" i="34"/>
  <c r="M1448" i="34"/>
  <c r="M1447" i="34"/>
  <c r="M1443" i="34"/>
  <c r="M1439" i="34"/>
  <c r="M1437" i="34"/>
  <c r="M1436" i="34"/>
  <c r="M1435" i="34"/>
  <c r="M1434" i="34"/>
  <c r="M1433" i="34"/>
  <c r="M1432" i="34"/>
  <c r="M1399" i="34"/>
  <c r="M1398" i="34"/>
  <c r="M1397" i="34"/>
  <c r="M1395" i="34"/>
  <c r="M1393" i="34"/>
  <c r="M1392" i="34"/>
  <c r="M1390" i="34"/>
  <c r="M1389" i="34"/>
  <c r="M1388" i="34"/>
  <c r="M1386" i="34"/>
  <c r="M1385" i="34"/>
  <c r="M1384" i="34"/>
  <c r="M1383" i="34"/>
  <c r="M1382" i="34"/>
  <c r="M1381" i="34"/>
  <c r="M1380" i="34"/>
  <c r="M1379" i="34"/>
  <c r="M1378" i="34"/>
  <c r="M1377" i="34"/>
  <c r="M1375" i="34"/>
  <c r="M1374" i="34"/>
  <c r="M1373" i="34"/>
  <c r="M934" i="34"/>
  <c r="E934" i="34"/>
  <c r="M933" i="34"/>
  <c r="E933" i="34"/>
  <c r="E932" i="34"/>
  <c r="M920" i="34"/>
  <c r="E920" i="34"/>
  <c r="E919" i="34"/>
  <c r="M931" i="34"/>
  <c r="E931" i="34"/>
  <c r="M930" i="34"/>
  <c r="E930" i="34"/>
  <c r="M929" i="34"/>
  <c r="E929" i="34"/>
  <c r="M928" i="34"/>
  <c r="E928" i="34"/>
  <c r="M927" i="34"/>
  <c r="E927" i="34"/>
  <c r="M926" i="34"/>
  <c r="E926" i="34"/>
  <c r="M925" i="34"/>
  <c r="E925" i="34"/>
  <c r="M924" i="34"/>
  <c r="E924" i="34"/>
  <c r="E923" i="34"/>
  <c r="M922" i="34"/>
  <c r="E922" i="34"/>
  <c r="M917" i="34"/>
  <c r="E917" i="34"/>
  <c r="M916" i="34"/>
  <c r="E916" i="34"/>
  <c r="M918" i="34"/>
  <c r="E918" i="34"/>
  <c r="M915" i="34"/>
  <c r="E915" i="34"/>
  <c r="M914" i="34"/>
  <c r="E914" i="34"/>
  <c r="M913" i="34"/>
  <c r="E913" i="34"/>
  <c r="M912" i="34"/>
  <c r="E912" i="34"/>
  <c r="M911" i="34"/>
  <c r="E911" i="34"/>
  <c r="M910" i="34"/>
  <c r="E910" i="34"/>
  <c r="M909" i="34"/>
  <c r="E909" i="34"/>
  <c r="M908" i="34"/>
  <c r="E908" i="34"/>
  <c r="M907" i="34"/>
  <c r="E907" i="34"/>
  <c r="M906" i="34"/>
  <c r="E906" i="34"/>
  <c r="M905" i="34"/>
  <c r="E905" i="34"/>
  <c r="M904" i="34"/>
  <c r="E904" i="34"/>
  <c r="M903" i="34"/>
  <c r="E903" i="34"/>
  <c r="M902" i="34"/>
  <c r="E902" i="34"/>
  <c r="M901" i="34"/>
  <c r="E901" i="34"/>
  <c r="M900" i="34"/>
  <c r="E900" i="34"/>
  <c r="V220" i="60"/>
  <c r="V221" i="60"/>
  <c r="V222" i="60"/>
  <c r="V223" i="60"/>
  <c r="V224" i="60"/>
  <c r="V225" i="60"/>
  <c r="V226" i="60"/>
  <c r="E516" i="34"/>
  <c r="E946" i="34"/>
  <c r="M946" i="34"/>
  <c r="E947" i="34"/>
  <c r="M947" i="34"/>
  <c r="E948" i="34"/>
  <c r="M945" i="34"/>
  <c r="E945" i="34"/>
  <c r="E3560" i="34"/>
  <c r="E3582" i="34"/>
  <c r="E3600" i="34"/>
  <c r="E3329" i="34"/>
  <c r="E3091" i="34"/>
  <c r="E3129" i="34"/>
  <c r="E3166" i="34"/>
  <c r="E3369" i="34"/>
  <c r="E3425" i="34"/>
  <c r="E3444" i="34"/>
  <c r="E3384" i="34"/>
  <c r="E3426" i="34"/>
  <c r="E3462" i="34"/>
  <c r="E2703" i="34"/>
  <c r="E2964" i="34"/>
  <c r="E2971" i="34"/>
  <c r="E2977" i="34"/>
  <c r="E2965" i="34"/>
  <c r="E2972" i="34"/>
  <c r="E2978" i="34"/>
  <c r="E2688" i="34"/>
  <c r="E3090" i="34"/>
  <c r="E3118" i="34"/>
  <c r="E3165" i="34"/>
  <c r="E3305" i="34"/>
  <c r="E2413" i="34"/>
  <c r="E2363" i="34"/>
  <c r="E2414" i="34"/>
  <c r="E2458" i="34"/>
  <c r="E2362" i="34"/>
  <c r="C2787" i="34"/>
  <c r="AD2787" i="34" s="1"/>
  <c r="E3838" i="34"/>
  <c r="E3706" i="34"/>
  <c r="E3690" i="34"/>
  <c r="E3443" i="34"/>
  <c r="E3355" i="34"/>
  <c r="B2787" i="34" l="1"/>
  <c r="A2413" i="34"/>
  <c r="A2681" i="34"/>
  <c r="A2679" i="34"/>
  <c r="A2458" i="34"/>
  <c r="A2349" i="34"/>
  <c r="A2363" i="34"/>
  <c r="A2598" i="34"/>
  <c r="A2493" i="34"/>
  <c r="A2414" i="34"/>
  <c r="A2688" i="34"/>
  <c r="A2703" i="34"/>
  <c r="A2471" i="34"/>
  <c r="A2362" i="34"/>
  <c r="A2680" i="34"/>
  <c r="A2524" i="34"/>
  <c r="L207" i="60"/>
  <c r="A516" i="34"/>
  <c r="A3076" i="34"/>
  <c r="A3355" i="34"/>
  <c r="A3443" i="34"/>
  <c r="A3690" i="34"/>
  <c r="A3706" i="34"/>
  <c r="A3838" i="34"/>
  <c r="A2885" i="34"/>
  <c r="A2884" i="34"/>
  <c r="A3305" i="34"/>
  <c r="A3165" i="34"/>
  <c r="A3118" i="34"/>
  <c r="A3090" i="34"/>
  <c r="A2978" i="34"/>
  <c r="A2972" i="34"/>
  <c r="A2965" i="34"/>
  <c r="A2977" i="34"/>
  <c r="A2971" i="34"/>
  <c r="A2964" i="34"/>
  <c r="A3462" i="34"/>
  <c r="A3426" i="34"/>
  <c r="A3384" i="34"/>
  <c r="A3444" i="34"/>
  <c r="A3425" i="34"/>
  <c r="A3369" i="34"/>
  <c r="A3166" i="34"/>
  <c r="A3129" i="34"/>
  <c r="A3091" i="34"/>
  <c r="A3329" i="34"/>
  <c r="A3600" i="34"/>
  <c r="A3582" i="34"/>
  <c r="A3560" i="34"/>
  <c r="A947" i="34"/>
  <c r="A945" i="34"/>
  <c r="A948" i="34"/>
  <c r="A946" i="34"/>
  <c r="L203" i="60"/>
  <c r="L204" i="60"/>
  <c r="C2784" i="34"/>
  <c r="AD2784" i="34" s="1"/>
  <c r="C2783" i="34"/>
  <c r="AD2783" i="34" s="1"/>
  <c r="C2782" i="34"/>
  <c r="AD2782" i="34" s="1"/>
  <c r="C2781" i="34"/>
  <c r="AD2781" i="34" s="1"/>
  <c r="C2780" i="34"/>
  <c r="AD2780" i="34" s="1"/>
  <c r="C2779" i="34"/>
  <c r="AD2779" i="34" s="1"/>
  <c r="C2778" i="34"/>
  <c r="AD2778" i="34" s="1"/>
  <c r="C2777" i="34"/>
  <c r="AD2777" i="34" s="1"/>
  <c r="C2776" i="34"/>
  <c r="AD2776" i="34" s="1"/>
  <c r="C2775" i="34"/>
  <c r="AD2775" i="34" s="1"/>
  <c r="C2774" i="34"/>
  <c r="AD2774" i="34" s="1"/>
  <c r="C2786" i="34"/>
  <c r="AD2786" i="34" s="1"/>
  <c r="C2785" i="34"/>
  <c r="AD2785" i="34" s="1"/>
  <c r="C2766" i="34"/>
  <c r="AD2766" i="34" s="1"/>
  <c r="C2765" i="34"/>
  <c r="AD2765" i="34" s="1"/>
  <c r="C2764" i="34"/>
  <c r="AD2764" i="34" s="1"/>
  <c r="C2763" i="34"/>
  <c r="AD2763" i="34" s="1"/>
  <c r="C2762" i="34"/>
  <c r="AD2762" i="34" s="1"/>
  <c r="C2761" i="34"/>
  <c r="AD2761" i="34" s="1"/>
  <c r="C2760" i="34"/>
  <c r="AD2760" i="34" s="1"/>
  <c r="C2759" i="34"/>
  <c r="AD2759" i="34" s="1"/>
  <c r="C2758" i="34"/>
  <c r="AD2758" i="34" s="1"/>
  <c r="C2773" i="34"/>
  <c r="AD2773" i="34" s="1"/>
  <c r="C2772" i="34"/>
  <c r="AD2772" i="34" s="1"/>
  <c r="C2771" i="34"/>
  <c r="AD2771" i="34" s="1"/>
  <c r="C2770" i="34"/>
  <c r="AD2770" i="34" s="1"/>
  <c r="C2769" i="34"/>
  <c r="AD2769" i="34" s="1"/>
  <c r="C2768" i="34"/>
  <c r="AD2768" i="34" s="1"/>
  <c r="C2767" i="34"/>
  <c r="AD2767" i="34" s="1"/>
  <c r="C2740" i="34"/>
  <c r="AD2740" i="34" s="1"/>
  <c r="C2739" i="34"/>
  <c r="AD2739" i="34" s="1"/>
  <c r="C2738" i="34"/>
  <c r="AD2738" i="34" s="1"/>
  <c r="C2737" i="34"/>
  <c r="AD2737" i="34" s="1"/>
  <c r="C2736" i="34"/>
  <c r="AD2736" i="34" s="1"/>
  <c r="C2735" i="34"/>
  <c r="AD2735" i="34" s="1"/>
  <c r="C2734" i="34"/>
  <c r="AD2734" i="34" s="1"/>
  <c r="C2733" i="34"/>
  <c r="AD2733" i="34" s="1"/>
  <c r="C2732" i="34"/>
  <c r="AD2732" i="34" s="1"/>
  <c r="C2731" i="34"/>
  <c r="AD2731" i="34" s="1"/>
  <c r="C2730" i="34"/>
  <c r="AD2730" i="34" s="1"/>
  <c r="C2729" i="34"/>
  <c r="AD2729" i="34" s="1"/>
  <c r="C2728" i="34"/>
  <c r="AD2728" i="34" s="1"/>
  <c r="C2753" i="34"/>
  <c r="AD2753" i="34" s="1"/>
  <c r="C2752" i="34"/>
  <c r="AD2752" i="34" s="1"/>
  <c r="C2751" i="34"/>
  <c r="AD2751" i="34" s="1"/>
  <c r="C2750" i="34"/>
  <c r="AD2750" i="34" s="1"/>
  <c r="C2749" i="34"/>
  <c r="AD2749" i="34" s="1"/>
  <c r="C2748" i="34"/>
  <c r="AD2748" i="34" s="1"/>
  <c r="C2747" i="34"/>
  <c r="AD2747" i="34" s="1"/>
  <c r="C2746" i="34"/>
  <c r="AD2746" i="34" s="1"/>
  <c r="C2745" i="34"/>
  <c r="AD2745" i="34" s="1"/>
  <c r="C2744" i="34"/>
  <c r="AD2744" i="34" s="1"/>
  <c r="C2743" i="34"/>
  <c r="AD2743" i="34" s="1"/>
  <c r="C2742" i="34"/>
  <c r="AD2742" i="34" s="1"/>
  <c r="C2741" i="34"/>
  <c r="AD2741" i="34" s="1"/>
  <c r="C2756" i="34"/>
  <c r="AD2756" i="34" s="1"/>
  <c r="C2755" i="34"/>
  <c r="AD2755" i="34" s="1"/>
  <c r="C2754" i="34"/>
  <c r="AD2754" i="34" s="1"/>
  <c r="C2727" i="34"/>
  <c r="AD2727" i="34" s="1"/>
  <c r="C2726" i="34"/>
  <c r="AD2726" i="34" s="1"/>
  <c r="C2725" i="34"/>
  <c r="AD2725" i="34" s="1"/>
  <c r="C2724" i="34"/>
  <c r="AD2724" i="34" s="1"/>
  <c r="C2723" i="34"/>
  <c r="AD2723" i="34" s="1"/>
  <c r="C2722" i="34"/>
  <c r="AD2722" i="34" s="1"/>
  <c r="C2721" i="34"/>
  <c r="AD2721" i="34" s="1"/>
  <c r="C2757" i="34"/>
  <c r="AD2757" i="34" s="1"/>
  <c r="I55" i="12"/>
  <c r="I56" i="12"/>
  <c r="I57" i="12"/>
  <c r="I58" i="12"/>
  <c r="I59" i="12"/>
  <c r="I60" i="12"/>
  <c r="I61" i="12"/>
  <c r="I62" i="12"/>
  <c r="I63" i="12"/>
  <c r="I64" i="12"/>
  <c r="I65" i="12"/>
  <c r="I67" i="12"/>
  <c r="I68" i="12"/>
  <c r="I69" i="12"/>
  <c r="I70" i="12"/>
  <c r="I71" i="12"/>
  <c r="I72" i="12"/>
  <c r="I73" i="12"/>
  <c r="I74" i="12"/>
  <c r="I75" i="12"/>
  <c r="I76" i="12"/>
  <c r="I77" i="12"/>
  <c r="I78" i="12"/>
  <c r="I79" i="12"/>
  <c r="I80" i="12"/>
  <c r="I81" i="12"/>
  <c r="I82" i="12"/>
  <c r="I83" i="12"/>
  <c r="I85" i="12"/>
  <c r="Q2787" i="34" l="1"/>
  <c r="S2787" i="34"/>
  <c r="R2787" i="34"/>
  <c r="B2757" i="34"/>
  <c r="B2722" i="34"/>
  <c r="B2724" i="34"/>
  <c r="B2726" i="34"/>
  <c r="B2754" i="34"/>
  <c r="B2756" i="34"/>
  <c r="B2742" i="34"/>
  <c r="B2744" i="34"/>
  <c r="B2746" i="34"/>
  <c r="B2748" i="34"/>
  <c r="B2750" i="34"/>
  <c r="B2752" i="34"/>
  <c r="B2728" i="34"/>
  <c r="B2730" i="34"/>
  <c r="B2732" i="34"/>
  <c r="B2734" i="34"/>
  <c r="B2736" i="34"/>
  <c r="B2738" i="34"/>
  <c r="B2740" i="34"/>
  <c r="B2768" i="34"/>
  <c r="B2770" i="34"/>
  <c r="B2772" i="34"/>
  <c r="B2759" i="34"/>
  <c r="B2761" i="34"/>
  <c r="B2763" i="34"/>
  <c r="B2765" i="34"/>
  <c r="B2785" i="34"/>
  <c r="B2774" i="34"/>
  <c r="B2776" i="34"/>
  <c r="B2778" i="34"/>
  <c r="B2780" i="34"/>
  <c r="B2782" i="34"/>
  <c r="B2784" i="34"/>
  <c r="B2721" i="34"/>
  <c r="B2723" i="34"/>
  <c r="B2725" i="34"/>
  <c r="B2727" i="34"/>
  <c r="B2755" i="34"/>
  <c r="B2741" i="34"/>
  <c r="B2743" i="34"/>
  <c r="B2745" i="34"/>
  <c r="B2747" i="34"/>
  <c r="B2749" i="34"/>
  <c r="B2751" i="34"/>
  <c r="B2753" i="34"/>
  <c r="B2729" i="34"/>
  <c r="B2731" i="34"/>
  <c r="B2733" i="34"/>
  <c r="B2735" i="34"/>
  <c r="B2737" i="34"/>
  <c r="B2739" i="34"/>
  <c r="B2767" i="34"/>
  <c r="B2769" i="34"/>
  <c r="B2771" i="34"/>
  <c r="B2773" i="34"/>
  <c r="B2758" i="34"/>
  <c r="B2760" i="34"/>
  <c r="B2762" i="34"/>
  <c r="B2764" i="34"/>
  <c r="B2766" i="34"/>
  <c r="B2786" i="34"/>
  <c r="B2775" i="34"/>
  <c r="B2777" i="34"/>
  <c r="B2779" i="34"/>
  <c r="B2781" i="34"/>
  <c r="B2783" i="34"/>
  <c r="A2790" i="34"/>
  <c r="A2792" i="34"/>
  <c r="A2787" i="34"/>
  <c r="M1359" i="34"/>
  <c r="C1359" i="34"/>
  <c r="AD1359" i="34" s="1"/>
  <c r="M1355" i="34"/>
  <c r="C1355" i="34"/>
  <c r="AD1355" i="34" s="1"/>
  <c r="M1354" i="34"/>
  <c r="C1354" i="34"/>
  <c r="AD1354" i="34" s="1"/>
  <c r="C1363" i="34"/>
  <c r="AD1363" i="34" s="1"/>
  <c r="M1363" i="34"/>
  <c r="C1364" i="34"/>
  <c r="AD1364" i="34" s="1"/>
  <c r="M1364" i="34"/>
  <c r="C1365" i="34"/>
  <c r="AD1365" i="34" s="1"/>
  <c r="M1365" i="34"/>
  <c r="C1366" i="34"/>
  <c r="AD1366" i="34" s="1"/>
  <c r="M1366" i="34"/>
  <c r="C1367" i="34"/>
  <c r="AD1367" i="34" s="1"/>
  <c r="M1367" i="34"/>
  <c r="C1368" i="34"/>
  <c r="AD1368" i="34" s="1"/>
  <c r="M1368" i="34"/>
  <c r="C1369" i="34"/>
  <c r="AD1369" i="34" s="1"/>
  <c r="M1369" i="34"/>
  <c r="C1370" i="34"/>
  <c r="AD1370" i="34" s="1"/>
  <c r="M1370" i="34"/>
  <c r="C1371" i="34"/>
  <c r="AD1371" i="34" s="1"/>
  <c r="M1371" i="34"/>
  <c r="Q2783" i="34" l="1"/>
  <c r="S2783" i="34"/>
  <c r="R2783" i="34"/>
  <c r="Q2779" i="34"/>
  <c r="S2779" i="34"/>
  <c r="R2779" i="34"/>
  <c r="Q2775" i="34"/>
  <c r="S2775" i="34"/>
  <c r="R2775" i="34"/>
  <c r="R2766" i="34"/>
  <c r="Q2766" i="34"/>
  <c r="S2766" i="34"/>
  <c r="R2762" i="34"/>
  <c r="Q2762" i="34"/>
  <c r="S2762" i="34"/>
  <c r="R2758" i="34"/>
  <c r="Q2758" i="34"/>
  <c r="S2758" i="34"/>
  <c r="Q2771" i="34"/>
  <c r="S2771" i="34"/>
  <c r="R2771" i="34"/>
  <c r="Q2767" i="34"/>
  <c r="S2767" i="34"/>
  <c r="R2767" i="34"/>
  <c r="Q2737" i="34"/>
  <c r="S2737" i="34"/>
  <c r="R2737" i="34"/>
  <c r="Q2733" i="34"/>
  <c r="S2733" i="34"/>
  <c r="R2733" i="34"/>
  <c r="Q2729" i="34"/>
  <c r="S2729" i="34"/>
  <c r="R2729" i="34"/>
  <c r="Q2751" i="34"/>
  <c r="S2751" i="34"/>
  <c r="R2751" i="34"/>
  <c r="Q2747" i="34"/>
  <c r="S2747" i="34"/>
  <c r="R2747" i="34"/>
  <c r="Q2743" i="34"/>
  <c r="S2743" i="34"/>
  <c r="R2743" i="34"/>
  <c r="Q2755" i="34"/>
  <c r="S2755" i="34"/>
  <c r="R2755" i="34"/>
  <c r="Q2725" i="34"/>
  <c r="S2725" i="34"/>
  <c r="R2725" i="34"/>
  <c r="Q2721" i="34"/>
  <c r="S2721" i="34"/>
  <c r="R2721" i="34"/>
  <c r="R2782" i="34"/>
  <c r="Q2782" i="34"/>
  <c r="S2782" i="34"/>
  <c r="R2778" i="34"/>
  <c r="Q2778" i="34"/>
  <c r="S2778" i="34"/>
  <c r="R2774" i="34"/>
  <c r="Q2774" i="34"/>
  <c r="S2774" i="34"/>
  <c r="Q2765" i="34"/>
  <c r="S2765" i="34"/>
  <c r="R2765" i="34"/>
  <c r="Q2761" i="34"/>
  <c r="S2761" i="34"/>
  <c r="R2761" i="34"/>
  <c r="R2772" i="34"/>
  <c r="Q2772" i="34"/>
  <c r="S2772" i="34"/>
  <c r="R2768" i="34"/>
  <c r="Q2768" i="34"/>
  <c r="S2768" i="34"/>
  <c r="R2738" i="34"/>
  <c r="Q2738" i="34"/>
  <c r="S2738" i="34"/>
  <c r="R2734" i="34"/>
  <c r="Q2734" i="34"/>
  <c r="S2734" i="34"/>
  <c r="R2730" i="34"/>
  <c r="Q2730" i="34"/>
  <c r="S2730" i="34"/>
  <c r="R2752" i="34"/>
  <c r="Q2752" i="34"/>
  <c r="S2752" i="34"/>
  <c r="R2748" i="34"/>
  <c r="Q2748" i="34"/>
  <c r="S2748" i="34"/>
  <c r="R2744" i="34"/>
  <c r="Q2744" i="34"/>
  <c r="S2744" i="34"/>
  <c r="R2756" i="34"/>
  <c r="Q2756" i="34"/>
  <c r="S2756" i="34"/>
  <c r="R2726" i="34"/>
  <c r="Q2726" i="34"/>
  <c r="S2726" i="34"/>
  <c r="R2722" i="34"/>
  <c r="Q2722" i="34"/>
  <c r="S2722" i="34"/>
  <c r="Q2781" i="34"/>
  <c r="S2781" i="34"/>
  <c r="R2781" i="34"/>
  <c r="Q2777" i="34"/>
  <c r="S2777" i="34"/>
  <c r="R2777" i="34"/>
  <c r="R2786" i="34"/>
  <c r="Q2786" i="34"/>
  <c r="S2786" i="34"/>
  <c r="R2764" i="34"/>
  <c r="Q2764" i="34"/>
  <c r="S2764" i="34"/>
  <c r="R2760" i="34"/>
  <c r="Q2760" i="34"/>
  <c r="S2760" i="34"/>
  <c r="Q2773" i="34"/>
  <c r="S2773" i="34"/>
  <c r="R2773" i="34"/>
  <c r="Q2769" i="34"/>
  <c r="S2769" i="34"/>
  <c r="R2769" i="34"/>
  <c r="Q2739" i="34"/>
  <c r="S2739" i="34"/>
  <c r="R2739" i="34"/>
  <c r="Q2735" i="34"/>
  <c r="S2735" i="34"/>
  <c r="R2735" i="34"/>
  <c r="Q2731" i="34"/>
  <c r="S2731" i="34"/>
  <c r="R2731" i="34"/>
  <c r="Q2753" i="34"/>
  <c r="S2753" i="34"/>
  <c r="R2753" i="34"/>
  <c r="Q2749" i="34"/>
  <c r="S2749" i="34"/>
  <c r="R2749" i="34"/>
  <c r="Q2745" i="34"/>
  <c r="S2745" i="34"/>
  <c r="R2745" i="34"/>
  <c r="Q2741" i="34"/>
  <c r="S2741" i="34"/>
  <c r="R2741" i="34"/>
  <c r="Q2727" i="34"/>
  <c r="S2727" i="34"/>
  <c r="R2727" i="34"/>
  <c r="Q2723" i="34"/>
  <c r="S2723" i="34"/>
  <c r="R2723" i="34"/>
  <c r="R2784" i="34"/>
  <c r="Q2784" i="34"/>
  <c r="S2784" i="34"/>
  <c r="R2780" i="34"/>
  <c r="Q2780" i="34"/>
  <c r="S2780" i="34"/>
  <c r="R2776" i="34"/>
  <c r="Q2776" i="34"/>
  <c r="S2776" i="34"/>
  <c r="Q2785" i="34"/>
  <c r="S2785" i="34"/>
  <c r="R2785" i="34"/>
  <c r="Q2763" i="34"/>
  <c r="S2763" i="34"/>
  <c r="R2763" i="34"/>
  <c r="Q2759" i="34"/>
  <c r="S2759" i="34"/>
  <c r="R2759" i="34"/>
  <c r="R2770" i="34"/>
  <c r="Q2770" i="34"/>
  <c r="S2770" i="34"/>
  <c r="R2740" i="34"/>
  <c r="Q2740" i="34"/>
  <c r="S2740" i="34"/>
  <c r="R2736" i="34"/>
  <c r="Q2736" i="34"/>
  <c r="S2736" i="34"/>
  <c r="R2732" i="34"/>
  <c r="Q2732" i="34"/>
  <c r="S2732" i="34"/>
  <c r="R2728" i="34"/>
  <c r="Q2728" i="34"/>
  <c r="S2728" i="34"/>
  <c r="R2750" i="34"/>
  <c r="Q2750" i="34"/>
  <c r="S2750" i="34"/>
  <c r="R2746" i="34"/>
  <c r="Q2746" i="34"/>
  <c r="S2746" i="34"/>
  <c r="R2742" i="34"/>
  <c r="Q2742" i="34"/>
  <c r="S2742" i="34"/>
  <c r="R2754" i="34"/>
  <c r="Q2754" i="34"/>
  <c r="S2754" i="34"/>
  <c r="R2724" i="34"/>
  <c r="Q2724" i="34"/>
  <c r="S2724" i="34"/>
  <c r="Q2757" i="34"/>
  <c r="S2757" i="34"/>
  <c r="R2757" i="34"/>
  <c r="B1354" i="34"/>
  <c r="B1355" i="34"/>
  <c r="B1359" i="34"/>
  <c r="B1368" i="34"/>
  <c r="B1365" i="34"/>
  <c r="B1369" i="34"/>
  <c r="B1366" i="34"/>
  <c r="B1370" i="34"/>
  <c r="B1363" i="34"/>
  <c r="B1367" i="34"/>
  <c r="B1364" i="34"/>
  <c r="B1371" i="34"/>
  <c r="A2724" i="34"/>
  <c r="A2754" i="34"/>
  <c r="A2722" i="34"/>
  <c r="A2735" i="34"/>
  <c r="A2740" i="34"/>
  <c r="A2734" i="34"/>
  <c r="A2737" i="34"/>
  <c r="A2728" i="34"/>
  <c r="A2752" i="34"/>
  <c r="A2733" i="34"/>
  <c r="A2750" i="34"/>
  <c r="A2742" i="34"/>
  <c r="A2748" i="34"/>
  <c r="A2746" i="34"/>
  <c r="A2772" i="34"/>
  <c r="A2770" i="34"/>
  <c r="A2768" i="34"/>
  <c r="A2793" i="34"/>
  <c r="A2777" i="34"/>
  <c r="A2789" i="34"/>
  <c r="A2786" i="34"/>
  <c r="A2775" i="34"/>
  <c r="A2766" i="34"/>
  <c r="A2764" i="34"/>
  <c r="A2762" i="34"/>
  <c r="A2760" i="34"/>
  <c r="A2758" i="34"/>
  <c r="A2732" i="34"/>
  <c r="A2741" i="34"/>
  <c r="A2727" i="34"/>
  <c r="A2723" i="34"/>
  <c r="A2784" i="34"/>
  <c r="A2782" i="34"/>
  <c r="A2778" i="34"/>
  <c r="A2774" i="34"/>
  <c r="A2757" i="34"/>
  <c r="A2756" i="34"/>
  <c r="A2726" i="34"/>
  <c r="A2738" i="34"/>
  <c r="A2730" i="34"/>
  <c r="A2739" i="34"/>
  <c r="A2731" i="34"/>
  <c r="A2729" i="34"/>
  <c r="A2753" i="34"/>
  <c r="A2744" i="34"/>
  <c r="A2751" i="34"/>
  <c r="A2743" i="34"/>
  <c r="A2749" i="34"/>
  <c r="A2747" i="34"/>
  <c r="A2773" i="34"/>
  <c r="A2771" i="34"/>
  <c r="A2769" i="34"/>
  <c r="A2767" i="34"/>
  <c r="A2781" i="34"/>
  <c r="A2791" i="34"/>
  <c r="A2788" i="34"/>
  <c r="A2779" i="34"/>
  <c r="A2785" i="34"/>
  <c r="A2765" i="34"/>
  <c r="A2763" i="34"/>
  <c r="A2761" i="34"/>
  <c r="A2759" i="34"/>
  <c r="A2736" i="34"/>
  <c r="A2745" i="34"/>
  <c r="A2755" i="34"/>
  <c r="A2725" i="34"/>
  <c r="A2721" i="34"/>
  <c r="A2783" i="34"/>
  <c r="A2780" i="34"/>
  <c r="A2776" i="34"/>
  <c r="M1182" i="34"/>
  <c r="AD1182" i="34"/>
  <c r="M1169" i="34"/>
  <c r="AD1169" i="34"/>
  <c r="M1168" i="34"/>
  <c r="AD1168" i="34"/>
  <c r="M1167" i="34"/>
  <c r="AD1167" i="34"/>
  <c r="M1189" i="34"/>
  <c r="C1189" i="34"/>
  <c r="AD1189" i="34" s="1"/>
  <c r="M1188" i="34"/>
  <c r="C1188" i="34"/>
  <c r="AD1188" i="34" s="1"/>
  <c r="M1187" i="34"/>
  <c r="C1187" i="34"/>
  <c r="AD1187" i="34" s="1"/>
  <c r="M1181" i="34"/>
  <c r="C1181" i="34"/>
  <c r="AD1181" i="34" s="1"/>
  <c r="M1180" i="34"/>
  <c r="C1180" i="34"/>
  <c r="AD1180" i="34" s="1"/>
  <c r="M1179" i="34"/>
  <c r="C1179" i="34"/>
  <c r="AD1179" i="34" s="1"/>
  <c r="M1178" i="34"/>
  <c r="C1178" i="34"/>
  <c r="AD1178" i="34" s="1"/>
  <c r="M1177" i="34"/>
  <c r="C1177" i="34"/>
  <c r="AD1177" i="34" s="1"/>
  <c r="M1176" i="34"/>
  <c r="C1176" i="34"/>
  <c r="AD1176" i="34" s="1"/>
  <c r="M1175" i="34"/>
  <c r="C1175" i="34"/>
  <c r="AD1175" i="34" s="1"/>
  <c r="M1174" i="34"/>
  <c r="C1174" i="34"/>
  <c r="AD1174" i="34" s="1"/>
  <c r="M1173" i="34"/>
  <c r="C1173" i="34"/>
  <c r="AD1173" i="34" s="1"/>
  <c r="M1215" i="34"/>
  <c r="M1198" i="34"/>
  <c r="AD1198" i="34"/>
  <c r="M1196" i="34"/>
  <c r="AD1196" i="34"/>
  <c r="M1208" i="34"/>
  <c r="C1208" i="34"/>
  <c r="AD1208" i="34" s="1"/>
  <c r="M1207" i="34"/>
  <c r="C1207" i="34"/>
  <c r="AD1207" i="34" s="1"/>
  <c r="M1206" i="34"/>
  <c r="C1206" i="34"/>
  <c r="AD1206" i="34" s="1"/>
  <c r="M1201" i="34"/>
  <c r="C1201" i="34"/>
  <c r="AD1201" i="34" s="1"/>
  <c r="M1200" i="34"/>
  <c r="C1200" i="34"/>
  <c r="AD1200" i="34" s="1"/>
  <c r="M1199" i="34"/>
  <c r="C1199" i="34"/>
  <c r="AD1199" i="34" s="1"/>
  <c r="M1222" i="34"/>
  <c r="AD1222" i="34"/>
  <c r="M1217" i="34"/>
  <c r="AD1217" i="34"/>
  <c r="M1221" i="34"/>
  <c r="C1221" i="34"/>
  <c r="AD1221" i="34" s="1"/>
  <c r="M1220" i="34"/>
  <c r="C1220" i="34"/>
  <c r="AD1220" i="34" s="1"/>
  <c r="M1219" i="34"/>
  <c r="C1219" i="34"/>
  <c r="AD1219" i="34" s="1"/>
  <c r="M1211" i="34"/>
  <c r="C1211" i="34"/>
  <c r="AD1211" i="34" s="1"/>
  <c r="M1210" i="34"/>
  <c r="C1210" i="34"/>
  <c r="AD1210" i="34" s="1"/>
  <c r="M1209" i="34"/>
  <c r="C1209" i="34"/>
  <c r="AD1209" i="34" s="1"/>
  <c r="C1215" i="34"/>
  <c r="AD1215" i="34" s="1"/>
  <c r="E472" i="34"/>
  <c r="E471" i="34"/>
  <c r="E401" i="34"/>
  <c r="M401" i="34"/>
  <c r="M396" i="34"/>
  <c r="C396" i="34"/>
  <c r="AD396" i="34" s="1"/>
  <c r="M1144" i="34"/>
  <c r="C1144" i="34"/>
  <c r="AD1144" i="34" s="1"/>
  <c r="E515" i="34"/>
  <c r="E509" i="34"/>
  <c r="E507" i="34"/>
  <c r="E505" i="34"/>
  <c r="E503" i="34"/>
  <c r="E502" i="34"/>
  <c r="E500" i="34"/>
  <c r="E499" i="34"/>
  <c r="E498" i="34"/>
  <c r="E496" i="34"/>
  <c r="E495" i="34"/>
  <c r="E493" i="34"/>
  <c r="C242" i="60"/>
  <c r="D242" i="60" s="1"/>
  <c r="G242" i="60" s="1"/>
  <c r="D241" i="60"/>
  <c r="G241" i="60" s="1"/>
  <c r="D240" i="60"/>
  <c r="G240" i="60" s="1"/>
  <c r="E487" i="34"/>
  <c r="E488" i="34"/>
  <c r="E489" i="34"/>
  <c r="E490" i="34"/>
  <c r="E491" i="34"/>
  <c r="E492" i="34"/>
  <c r="E481" i="34"/>
  <c r="E482" i="34"/>
  <c r="E483" i="34"/>
  <c r="E486" i="34"/>
  <c r="E485" i="34"/>
  <c r="E480" i="34"/>
  <c r="E479" i="34"/>
  <c r="E478" i="34"/>
  <c r="A209" i="60"/>
  <c r="A202" i="60"/>
  <c r="A203" i="60" s="1"/>
  <c r="A204" i="60" s="1"/>
  <c r="A205" i="60" s="1"/>
  <c r="A206" i="60" s="1"/>
  <c r="A207" i="60" s="1"/>
  <c r="A208" i="60" s="1"/>
  <c r="V206" i="60"/>
  <c r="V205" i="60"/>
  <c r="V204" i="60"/>
  <c r="D50" i="60"/>
  <c r="G50" i="60" s="1"/>
  <c r="M410" i="34"/>
  <c r="M411" i="34"/>
  <c r="M412" i="34"/>
  <c r="M409" i="34"/>
  <c r="M714" i="34"/>
  <c r="M712" i="34"/>
  <c r="M710" i="34"/>
  <c r="M708" i="34"/>
  <c r="E3853" i="34"/>
  <c r="Q1364" i="34" l="1"/>
  <c r="S1364" i="34"/>
  <c r="R1364" i="34"/>
  <c r="R1363" i="34"/>
  <c r="Q1363" i="34"/>
  <c r="S1363" i="34"/>
  <c r="Q1366" i="34"/>
  <c r="S1366" i="34"/>
  <c r="R1366" i="34"/>
  <c r="R1365" i="34"/>
  <c r="Q1365" i="34"/>
  <c r="S1365" i="34"/>
  <c r="Q1359" i="34"/>
  <c r="S1359" i="34"/>
  <c r="R1359" i="34"/>
  <c r="Q1354" i="34"/>
  <c r="S1354" i="34"/>
  <c r="R1354" i="34"/>
  <c r="R1371" i="34"/>
  <c r="Q1371" i="34"/>
  <c r="S1371" i="34"/>
  <c r="R1367" i="34"/>
  <c r="Q1367" i="34"/>
  <c r="S1367" i="34"/>
  <c r="Q1370" i="34"/>
  <c r="S1370" i="34"/>
  <c r="R1370" i="34"/>
  <c r="R1369" i="34"/>
  <c r="Q1369" i="34"/>
  <c r="S1369" i="34"/>
  <c r="Q1368" i="34"/>
  <c r="S1368" i="34"/>
  <c r="R1368" i="34"/>
  <c r="R1355" i="34"/>
  <c r="Q1355" i="34"/>
  <c r="S1355" i="34"/>
  <c r="B396" i="34"/>
  <c r="B1211" i="34"/>
  <c r="B1217" i="34"/>
  <c r="B1199" i="34"/>
  <c r="B1207" i="34"/>
  <c r="B1198" i="34"/>
  <c r="B1176" i="34"/>
  <c r="B1180" i="34"/>
  <c r="B1189" i="34"/>
  <c r="B1144" i="34"/>
  <c r="B1215" i="34"/>
  <c r="B1210" i="34"/>
  <c r="B1221" i="34"/>
  <c r="B1206" i="34"/>
  <c r="B1175" i="34"/>
  <c r="B1179" i="34"/>
  <c r="B1188" i="34"/>
  <c r="B1168" i="34"/>
  <c r="B1182" i="34"/>
  <c r="B1209" i="34"/>
  <c r="B1220" i="34"/>
  <c r="B1222" i="34"/>
  <c r="B1201" i="34"/>
  <c r="B1196" i="34"/>
  <c r="B1174" i="34"/>
  <c r="B1178" i="34"/>
  <c r="B1187" i="34"/>
  <c r="B1219" i="34"/>
  <c r="B1200" i="34"/>
  <c r="B1208" i="34"/>
  <c r="B1173" i="34"/>
  <c r="B1177" i="34"/>
  <c r="B1181" i="34"/>
  <c r="B1167" i="34"/>
  <c r="B1169" i="34"/>
  <c r="A482" i="34"/>
  <c r="A483" i="34"/>
  <c r="A485" i="34"/>
  <c r="A487" i="34"/>
  <c r="A488" i="34"/>
  <c r="A490" i="34"/>
  <c r="A492" i="34"/>
  <c r="A495" i="34"/>
  <c r="A498" i="34"/>
  <c r="A500" i="34"/>
  <c r="A503" i="34"/>
  <c r="A507" i="34"/>
  <c r="A515" i="34"/>
  <c r="A472" i="34"/>
  <c r="A1354" i="34"/>
  <c r="A1368" i="34"/>
  <c r="A1365" i="34"/>
  <c r="A1366" i="34"/>
  <c r="A1369" i="34"/>
  <c r="A1364" i="34"/>
  <c r="A3853" i="34"/>
  <c r="A479" i="34"/>
  <c r="A481" i="34"/>
  <c r="A478" i="34"/>
  <c r="A480" i="34"/>
  <c r="A486" i="34"/>
  <c r="A489" i="34"/>
  <c r="A491" i="34"/>
  <c r="A493" i="34"/>
  <c r="A496" i="34"/>
  <c r="A499" i="34"/>
  <c r="A502" i="34"/>
  <c r="A505" i="34"/>
  <c r="A509" i="34"/>
  <c r="A471" i="34"/>
  <c r="A1359" i="34"/>
  <c r="A1355" i="34"/>
  <c r="A1363" i="34"/>
  <c r="A1370" i="34"/>
  <c r="A1367" i="34"/>
  <c r="A1371" i="34"/>
  <c r="E3940" i="34"/>
  <c r="E3941" i="34"/>
  <c r="E3907" i="34"/>
  <c r="M3907" i="34"/>
  <c r="E3912" i="34"/>
  <c r="M3912" i="34"/>
  <c r="E3983" i="34"/>
  <c r="E3974" i="34"/>
  <c r="E4074" i="34"/>
  <c r="E120" i="55"/>
  <c r="E3660" i="34"/>
  <c r="M3659" i="34"/>
  <c r="E3659" i="34"/>
  <c r="M1361" i="34"/>
  <c r="K1361" i="34" s="1"/>
  <c r="C1361" i="34"/>
  <c r="AD1361" i="34" s="1"/>
  <c r="M1360" i="34"/>
  <c r="K1360" i="34" s="1"/>
  <c r="C1360" i="34"/>
  <c r="AD1360" i="34" s="1"/>
  <c r="D115" i="60"/>
  <c r="R1169" i="34" l="1"/>
  <c r="Q1169" i="34"/>
  <c r="S1169" i="34"/>
  <c r="R1181" i="34"/>
  <c r="Q1181" i="34"/>
  <c r="S1181" i="34"/>
  <c r="R1173" i="34"/>
  <c r="Q1173" i="34"/>
  <c r="S1173" i="34"/>
  <c r="R1200" i="34"/>
  <c r="Q1200" i="34"/>
  <c r="S1200" i="34"/>
  <c r="Q1187" i="34"/>
  <c r="S1187" i="34"/>
  <c r="R1187" i="34"/>
  <c r="Q1174" i="34"/>
  <c r="S1174" i="34"/>
  <c r="R1174" i="34"/>
  <c r="Q1201" i="34"/>
  <c r="S1201" i="34"/>
  <c r="R1201" i="34"/>
  <c r="Q1220" i="34"/>
  <c r="S1220" i="34"/>
  <c r="R1220" i="34"/>
  <c r="Q1182" i="34"/>
  <c r="S1182" i="34"/>
  <c r="R1182" i="34"/>
  <c r="R1188" i="34"/>
  <c r="Q1188" i="34"/>
  <c r="S1188" i="34"/>
  <c r="R1175" i="34"/>
  <c r="Q1175" i="34"/>
  <c r="S1175" i="34"/>
  <c r="R1221" i="34"/>
  <c r="Q1221" i="34"/>
  <c r="S1221" i="34"/>
  <c r="R1215" i="34"/>
  <c r="Q1215" i="34"/>
  <c r="S1215" i="34"/>
  <c r="Q1189" i="34"/>
  <c r="S1189" i="34"/>
  <c r="R1189" i="34"/>
  <c r="Q1176" i="34"/>
  <c r="S1176" i="34"/>
  <c r="R1176" i="34"/>
  <c r="Q1207" i="34"/>
  <c r="S1207" i="34"/>
  <c r="R1207" i="34"/>
  <c r="Q1217" i="34"/>
  <c r="S1217" i="34"/>
  <c r="R1217" i="34"/>
  <c r="Q396" i="34"/>
  <c r="S396" i="34"/>
  <c r="R396" i="34"/>
  <c r="R1167" i="34"/>
  <c r="Q1167" i="34"/>
  <c r="S1167" i="34"/>
  <c r="R1177" i="34"/>
  <c r="Q1177" i="34"/>
  <c r="S1177" i="34"/>
  <c r="R1208" i="34"/>
  <c r="Q1208" i="34"/>
  <c r="S1208" i="34"/>
  <c r="R1219" i="34"/>
  <c r="Q1219" i="34"/>
  <c r="S1219" i="34"/>
  <c r="Q1178" i="34"/>
  <c r="S1178" i="34"/>
  <c r="R1178" i="34"/>
  <c r="Q1196" i="34"/>
  <c r="S1196" i="34"/>
  <c r="R1196" i="34"/>
  <c r="R1222" i="34"/>
  <c r="Q1222" i="34"/>
  <c r="S1222" i="34"/>
  <c r="Q1209" i="34"/>
  <c r="S1209" i="34"/>
  <c r="R1209" i="34"/>
  <c r="Q1168" i="34"/>
  <c r="S1168" i="34"/>
  <c r="R1168" i="34"/>
  <c r="R1179" i="34"/>
  <c r="Q1179" i="34"/>
  <c r="S1179" i="34"/>
  <c r="R1206" i="34"/>
  <c r="Q1206" i="34"/>
  <c r="S1206" i="34"/>
  <c r="R1210" i="34"/>
  <c r="Q1210" i="34"/>
  <c r="S1210" i="34"/>
  <c r="R1144" i="34"/>
  <c r="Q1144" i="34"/>
  <c r="S1144" i="34"/>
  <c r="Q1180" i="34"/>
  <c r="S1180" i="34"/>
  <c r="R1180" i="34"/>
  <c r="R1198" i="34"/>
  <c r="Q1198" i="34"/>
  <c r="S1198" i="34"/>
  <c r="Q1199" i="34"/>
  <c r="S1199" i="34"/>
  <c r="R1199" i="34"/>
  <c r="Q1211" i="34"/>
  <c r="S1211" i="34"/>
  <c r="R1211" i="34"/>
  <c r="B1361" i="34"/>
  <c r="B1360" i="34"/>
  <c r="A3659" i="34"/>
  <c r="A3974" i="34"/>
  <c r="A3983" i="34"/>
  <c r="A3912" i="34"/>
  <c r="A3940" i="34"/>
  <c r="A1144" i="34"/>
  <c r="A401" i="34"/>
  <c r="A1222" i="34"/>
  <c r="A1221" i="34"/>
  <c r="A1209" i="34"/>
  <c r="A1210" i="34"/>
  <c r="A1201" i="34"/>
  <c r="A1199" i="34"/>
  <c r="A1200" i="34"/>
  <c r="A1198" i="34"/>
  <c r="A1182" i="34"/>
  <c r="A1188" i="34"/>
  <c r="A1175" i="34"/>
  <c r="A1180" i="34"/>
  <c r="A1169" i="34"/>
  <c r="A1174" i="34"/>
  <c r="A1187" i="34"/>
  <c r="A1181" i="34"/>
  <c r="A3660" i="34"/>
  <c r="A3907" i="34"/>
  <c r="A3941" i="34"/>
  <c r="A396" i="34"/>
  <c r="A1215" i="34"/>
  <c r="A1211" i="34"/>
  <c r="A1217" i="34"/>
  <c r="A1219" i="34"/>
  <c r="A1208" i="34"/>
  <c r="A1206" i="34"/>
  <c r="A1220" i="34"/>
  <c r="A1207" i="34"/>
  <c r="A1196" i="34"/>
  <c r="A1168" i="34"/>
  <c r="A1179" i="34"/>
  <c r="A1189" i="34"/>
  <c r="A1176" i="34"/>
  <c r="A1167" i="34"/>
  <c r="A1178" i="34"/>
  <c r="A1177" i="34"/>
  <c r="A1173" i="34"/>
  <c r="R1360" i="34" l="1"/>
  <c r="Q1360" i="34"/>
  <c r="S1360" i="34"/>
  <c r="Q1361" i="34"/>
  <c r="S1361" i="34"/>
  <c r="R1361" i="34"/>
  <c r="A1361" i="34"/>
  <c r="A1360" i="34"/>
  <c r="E936" i="34"/>
  <c r="E935" i="34"/>
  <c r="E4027" i="34"/>
  <c r="E4029" i="34"/>
  <c r="E4030" i="34"/>
  <c r="E4031" i="34"/>
  <c r="E4032" i="34"/>
  <c r="E4033" i="34"/>
  <c r="E4034" i="34"/>
  <c r="E4035" i="34"/>
  <c r="E4036" i="34"/>
  <c r="E297" i="34"/>
  <c r="K297" i="34"/>
  <c r="M297" i="34" s="1"/>
  <c r="E298" i="34"/>
  <c r="K298" i="34"/>
  <c r="M298" i="34" s="1"/>
  <c r="E299" i="34"/>
  <c r="K299" i="34"/>
  <c r="M299" i="34" s="1"/>
  <c r="E300" i="34"/>
  <c r="K300" i="34"/>
  <c r="M300" i="34" s="1"/>
  <c r="E301" i="34"/>
  <c r="K301" i="34"/>
  <c r="M301" i="34" s="1"/>
  <c r="E302" i="34"/>
  <c r="K302" i="34"/>
  <c r="M302" i="34" s="1"/>
  <c r="A2119" i="34" l="1"/>
  <c r="A2120" i="34"/>
  <c r="A2118" i="34"/>
  <c r="A302" i="34"/>
  <c r="A300" i="34"/>
  <c r="A301" i="34"/>
  <c r="A299" i="34"/>
  <c r="A297" i="34"/>
  <c r="A936" i="34"/>
  <c r="A2117" i="34"/>
  <c r="A2116" i="34"/>
  <c r="A2115" i="34"/>
  <c r="A2098" i="34"/>
  <c r="A2097" i="34"/>
  <c r="A298" i="34"/>
  <c r="E3971" i="34" l="1"/>
  <c r="E3970" i="34"/>
  <c r="M3970" i="34"/>
  <c r="M3717" i="34"/>
  <c r="E3718" i="34"/>
  <c r="A3718" i="34" l="1"/>
  <c r="A3970" i="34"/>
  <c r="A3971" i="34"/>
  <c r="M4001" i="34"/>
  <c r="E4002" i="34"/>
  <c r="M3977" i="34"/>
  <c r="E3978" i="34"/>
  <c r="A4002" i="34" l="1"/>
  <c r="A3978" i="34"/>
  <c r="E3937" i="34"/>
  <c r="E3938" i="34"/>
  <c r="E4025" i="34"/>
  <c r="E4024" i="34"/>
  <c r="E4023" i="34"/>
  <c r="E4022" i="34"/>
  <c r="E4021" i="34"/>
  <c r="E4020" i="34"/>
  <c r="E4019" i="34"/>
  <c r="E4018" i="34"/>
  <c r="E4017" i="34"/>
  <c r="E4016" i="34"/>
  <c r="E4015" i="34"/>
  <c r="E4014" i="34"/>
  <c r="E4013" i="34"/>
  <c r="E4012" i="34"/>
  <c r="E4011" i="34"/>
  <c r="E4010" i="34"/>
  <c r="E4009" i="34"/>
  <c r="E4008" i="34"/>
  <c r="E4007" i="34"/>
  <c r="E4006" i="34"/>
  <c r="E4005" i="34"/>
  <c r="E4004" i="34"/>
  <c r="E4003" i="34"/>
  <c r="E4001" i="34"/>
  <c r="E4000" i="34"/>
  <c r="E3999" i="34"/>
  <c r="E3998" i="34"/>
  <c r="E3997" i="34"/>
  <c r="E3996" i="34"/>
  <c r="E3993" i="34"/>
  <c r="E3994" i="34"/>
  <c r="E3995" i="34"/>
  <c r="E3992" i="34"/>
  <c r="E3991" i="34"/>
  <c r="E3990" i="34"/>
  <c r="E3989" i="34"/>
  <c r="E3988" i="34"/>
  <c r="E3987" i="34"/>
  <c r="E3986" i="34"/>
  <c r="E3985" i="34"/>
  <c r="E3982" i="34"/>
  <c r="E3984" i="34"/>
  <c r="E3981" i="34"/>
  <c r="E3979" i="34"/>
  <c r="E3980" i="34"/>
  <c r="E3977" i="34"/>
  <c r="E3975" i="34"/>
  <c r="E3976" i="34"/>
  <c r="E3973" i="34"/>
  <c r="E3972" i="34"/>
  <c r="M3972" i="34"/>
  <c r="M3969" i="34"/>
  <c r="M3968" i="34"/>
  <c r="M3967" i="34"/>
  <c r="M3966" i="34"/>
  <c r="M3963" i="34"/>
  <c r="M3962" i="34"/>
  <c r="M3961" i="34"/>
  <c r="M3960" i="34"/>
  <c r="M3958" i="34"/>
  <c r="M3959" i="34"/>
  <c r="M3957" i="34"/>
  <c r="M3956" i="34"/>
  <c r="M3955" i="34"/>
  <c r="M3954" i="34"/>
  <c r="M3953" i="34"/>
  <c r="E3953" i="34"/>
  <c r="M3952" i="34"/>
  <c r="E3952" i="34"/>
  <c r="M3951" i="34"/>
  <c r="E3951" i="34"/>
  <c r="E3954" i="34"/>
  <c r="E3955" i="34"/>
  <c r="E3956" i="34"/>
  <c r="E3957" i="34"/>
  <c r="E3958" i="34"/>
  <c r="E3959" i="34"/>
  <c r="E3960" i="34"/>
  <c r="E3961" i="34"/>
  <c r="E3962" i="34"/>
  <c r="E3963" i="34"/>
  <c r="E3966" i="34"/>
  <c r="E3967" i="34"/>
  <c r="E3968" i="34"/>
  <c r="E3969" i="34"/>
  <c r="M3950" i="34"/>
  <c r="E3950" i="34"/>
  <c r="M3949" i="34"/>
  <c r="E3949" i="34"/>
  <c r="E3948" i="34"/>
  <c r="M3948" i="34"/>
  <c r="M3947" i="34"/>
  <c r="E3947" i="34"/>
  <c r="M3946" i="34"/>
  <c r="E3946" i="34"/>
  <c r="E3945" i="34"/>
  <c r="M3945" i="34"/>
  <c r="E3944" i="34"/>
  <c r="M3944" i="34"/>
  <c r="E3943" i="34"/>
  <c r="M3943" i="34"/>
  <c r="M3942" i="34"/>
  <c r="E3942" i="34"/>
  <c r="E3939" i="34"/>
  <c r="E3936" i="34"/>
  <c r="E3935" i="34"/>
  <c r="E3934" i="34"/>
  <c r="E3933" i="34"/>
  <c r="M3933" i="34"/>
  <c r="M3926" i="34"/>
  <c r="M3927" i="34"/>
  <c r="M3928" i="34"/>
  <c r="M3929" i="34"/>
  <c r="M3930" i="34"/>
  <c r="M3931" i="34"/>
  <c r="M3932" i="34"/>
  <c r="E3927" i="34"/>
  <c r="E3928" i="34"/>
  <c r="E3929" i="34"/>
  <c r="E3930" i="34"/>
  <c r="E3931" i="34"/>
  <c r="E3932" i="34"/>
  <c r="E3926" i="34"/>
  <c r="M3925" i="34"/>
  <c r="E3925" i="34"/>
  <c r="M3924" i="34"/>
  <c r="E3924" i="34"/>
  <c r="E3923" i="34"/>
  <c r="M3923" i="34"/>
  <c r="M3922" i="34"/>
  <c r="E3922" i="34"/>
  <c r="E3785" i="34"/>
  <c r="M3899" i="34"/>
  <c r="M3898" i="34"/>
  <c r="E3921" i="34"/>
  <c r="E3920" i="34"/>
  <c r="E3919" i="34"/>
  <c r="M3908" i="34"/>
  <c r="M3909" i="34"/>
  <c r="M3910" i="34"/>
  <c r="M3911" i="34"/>
  <c r="M3826" i="34"/>
  <c r="M3825" i="34"/>
  <c r="M3824" i="34"/>
  <c r="M3823" i="34"/>
  <c r="E3908" i="34"/>
  <c r="E3909" i="34"/>
  <c r="E3910" i="34"/>
  <c r="E3911" i="34"/>
  <c r="E3913" i="34"/>
  <c r="E3914" i="34"/>
  <c r="E3915" i="34"/>
  <c r="E3916" i="34"/>
  <c r="E3917" i="34"/>
  <c r="E3918" i="34"/>
  <c r="E3905" i="34"/>
  <c r="E3906" i="34"/>
  <c r="E3904" i="34"/>
  <c r="E2070" i="34"/>
  <c r="E2069" i="34"/>
  <c r="E296" i="34"/>
  <c r="K296" i="34"/>
  <c r="M296" i="34" s="1"/>
  <c r="E295" i="34"/>
  <c r="K295" i="34"/>
  <c r="M295" i="34" s="1"/>
  <c r="K294" i="34"/>
  <c r="M294" i="34" s="1"/>
  <c r="E294" i="34"/>
  <c r="K293" i="34"/>
  <c r="M293" i="34" s="1"/>
  <c r="E293" i="34"/>
  <c r="K292" i="34"/>
  <c r="M292" i="34" s="1"/>
  <c r="E292" i="34"/>
  <c r="E3896" i="34"/>
  <c r="E3897" i="34"/>
  <c r="E3884" i="34"/>
  <c r="E3885" i="34"/>
  <c r="E3878" i="34"/>
  <c r="E3879" i="34"/>
  <c r="E2057" i="34"/>
  <c r="E2068" i="34"/>
  <c r="E2056" i="34"/>
  <c r="E2058" i="34"/>
  <c r="E3854" i="34"/>
  <c r="E3855" i="34"/>
  <c r="E2046" i="34"/>
  <c r="E2047" i="34"/>
  <c r="E2048" i="34"/>
  <c r="E2043" i="34"/>
  <c r="E2044" i="34"/>
  <c r="E2049" i="34"/>
  <c r="E2050" i="34"/>
  <c r="E2051" i="34"/>
  <c r="E2052" i="34"/>
  <c r="E2053" i="34"/>
  <c r="E2054" i="34"/>
  <c r="E2055" i="34"/>
  <c r="E2067" i="34"/>
  <c r="E2045" i="34"/>
  <c r="M3871" i="34"/>
  <c r="M921" i="34"/>
  <c r="E2042" i="34"/>
  <c r="E2041" i="34"/>
  <c r="E3872" i="34"/>
  <c r="E3871" i="34"/>
  <c r="E921" i="34"/>
  <c r="E3900" i="34"/>
  <c r="E3901" i="34"/>
  <c r="E3902" i="34"/>
  <c r="E3895" i="34"/>
  <c r="E3892" i="34"/>
  <c r="E3891" i="34"/>
  <c r="E3890" i="34"/>
  <c r="E3880" i="34"/>
  <c r="E3859" i="34"/>
  <c r="E3860" i="34"/>
  <c r="E3861" i="34"/>
  <c r="E3862" i="34"/>
  <c r="E3863" i="34"/>
  <c r="E3869" i="34"/>
  <c r="E3870" i="34"/>
  <c r="E3874" i="34"/>
  <c r="E3875" i="34"/>
  <c r="E3881" i="34"/>
  <c r="E3882" i="34"/>
  <c r="E3883" i="34"/>
  <c r="E3858" i="34"/>
  <c r="E3852" i="34"/>
  <c r="E3851" i="34"/>
  <c r="E3849" i="34"/>
  <c r="E3837" i="34"/>
  <c r="E3848" i="34"/>
  <c r="E3847" i="34"/>
  <c r="E3846" i="34"/>
  <c r="E3844" i="34"/>
  <c r="E3843" i="34"/>
  <c r="E3842" i="34"/>
  <c r="E3841" i="34"/>
  <c r="E3839" i="34"/>
  <c r="E3836" i="34"/>
  <c r="E3835" i="34"/>
  <c r="E3834" i="34"/>
  <c r="E3833" i="34"/>
  <c r="E3832" i="34"/>
  <c r="E3831" i="34"/>
  <c r="E3830" i="34"/>
  <c r="E2020" i="34"/>
  <c r="M3827" i="34"/>
  <c r="M3829" i="34"/>
  <c r="M3828" i="34"/>
  <c r="M3748" i="34"/>
  <c r="M3749" i="34"/>
  <c r="M3750" i="34"/>
  <c r="M3751" i="34"/>
  <c r="M3752" i="34"/>
  <c r="M3747" i="34"/>
  <c r="E3829" i="34"/>
  <c r="E3828" i="34"/>
  <c r="E3827" i="34"/>
  <c r="E3824" i="34"/>
  <c r="E3825" i="34"/>
  <c r="E3826" i="34"/>
  <c r="E3823" i="34"/>
  <c r="E3822" i="34"/>
  <c r="E3821" i="34"/>
  <c r="E3820" i="34"/>
  <c r="E3819" i="34"/>
  <c r="E3818" i="34"/>
  <c r="E3817" i="34"/>
  <c r="E3816" i="34"/>
  <c r="E3815" i="34"/>
  <c r="E3814" i="34"/>
  <c r="E3813" i="34"/>
  <c r="E3812" i="34"/>
  <c r="E3811" i="34"/>
  <c r="E3806" i="34"/>
  <c r="E3805" i="34"/>
  <c r="E3701" i="34"/>
  <c r="E3700" i="34"/>
  <c r="E3739" i="34"/>
  <c r="M3739" i="34"/>
  <c r="E3745" i="34"/>
  <c r="M3745" i="34"/>
  <c r="E288" i="34"/>
  <c r="K288" i="34"/>
  <c r="M288" i="34" s="1"/>
  <c r="E289" i="34"/>
  <c r="K289" i="34"/>
  <c r="M289" i="34" s="1"/>
  <c r="E290" i="34"/>
  <c r="K290" i="34"/>
  <c r="M290" i="34" s="1"/>
  <c r="E291" i="34"/>
  <c r="K291" i="34"/>
  <c r="M291" i="34" s="1"/>
  <c r="E286" i="34"/>
  <c r="K286" i="34"/>
  <c r="M286" i="34" s="1"/>
  <c r="E287" i="34"/>
  <c r="K287" i="34"/>
  <c r="M287" i="34" s="1"/>
  <c r="E3714" i="34"/>
  <c r="E3752" i="34"/>
  <c r="E3749" i="34"/>
  <c r="E3750" i="34"/>
  <c r="E3751" i="34"/>
  <c r="E3748" i="34"/>
  <c r="E3747" i="34"/>
  <c r="E3746" i="34"/>
  <c r="M3746" i="34"/>
  <c r="E3744" i="34"/>
  <c r="M3744" i="34"/>
  <c r="E3742" i="34"/>
  <c r="M3742" i="34"/>
  <c r="M3741" i="34"/>
  <c r="E3741" i="34"/>
  <c r="M3740" i="34"/>
  <c r="E3740" i="34"/>
  <c r="M3738" i="34"/>
  <c r="E3738" i="34"/>
  <c r="E3737" i="34"/>
  <c r="M3737" i="34"/>
  <c r="M3736" i="34"/>
  <c r="B45" i="55"/>
  <c r="A45" i="55" s="1"/>
  <c r="B40" i="55"/>
  <c r="A40" i="55" s="1"/>
  <c r="B39" i="55"/>
  <c r="A39" i="55" s="1"/>
  <c r="E3736" i="34"/>
  <c r="E3705" i="34"/>
  <c r="M3719" i="34"/>
  <c r="E3735" i="34"/>
  <c r="E3734" i="34"/>
  <c r="E3729" i="34"/>
  <c r="E3730" i="34"/>
  <c r="E3731" i="34"/>
  <c r="E3732" i="34"/>
  <c r="E3733" i="34"/>
  <c r="M3728" i="34"/>
  <c r="E3728" i="34"/>
  <c r="E3794" i="34"/>
  <c r="E3727" i="34"/>
  <c r="E3726" i="34"/>
  <c r="E3725" i="34"/>
  <c r="E3724" i="34"/>
  <c r="M3723" i="34"/>
  <c r="E3723" i="34"/>
  <c r="E3722" i="34"/>
  <c r="E3721" i="34"/>
  <c r="E3720" i="34"/>
  <c r="E3719" i="34"/>
  <c r="E3717" i="34"/>
  <c r="M3716" i="34"/>
  <c r="E3716" i="34"/>
  <c r="E3715" i="34"/>
  <c r="E3713" i="34"/>
  <c r="M3712" i="34"/>
  <c r="E3712" i="34"/>
  <c r="E3711" i="34"/>
  <c r="E3710" i="34"/>
  <c r="E3709" i="34"/>
  <c r="E3708" i="34"/>
  <c r="M3707" i="34"/>
  <c r="E3707" i="34"/>
  <c r="E3704" i="34"/>
  <c r="E3703" i="34"/>
  <c r="E3702" i="34"/>
  <c r="E2040" i="34"/>
  <c r="E2039" i="34"/>
  <c r="E2034" i="34"/>
  <c r="E2035" i="34"/>
  <c r="E2036" i="34"/>
  <c r="E2037" i="34"/>
  <c r="E2038" i="34"/>
  <c r="E2033" i="34"/>
  <c r="E2032" i="34"/>
  <c r="E2031" i="34"/>
  <c r="E2030" i="34"/>
  <c r="E2029" i="34"/>
  <c r="E2028" i="34"/>
  <c r="E2027" i="34"/>
  <c r="E2026" i="34"/>
  <c r="E2025" i="34"/>
  <c r="E2024" i="34"/>
  <c r="E2023" i="34"/>
  <c r="E2022" i="34"/>
  <c r="E2021" i="34"/>
  <c r="E2013" i="34"/>
  <c r="E2012" i="34"/>
  <c r="E3782" i="34"/>
  <c r="E3781" i="34"/>
  <c r="E3574" i="34"/>
  <c r="E3573" i="34"/>
  <c r="M3573" i="34"/>
  <c r="E3566" i="34"/>
  <c r="M3566" i="34"/>
  <c r="E3567" i="34"/>
  <c r="M3567" i="34"/>
  <c r="E3568" i="34"/>
  <c r="M3568" i="34"/>
  <c r="E3569" i="34"/>
  <c r="M3569" i="34"/>
  <c r="E3570" i="34"/>
  <c r="M3570" i="34"/>
  <c r="E3571" i="34"/>
  <c r="M3571" i="34"/>
  <c r="E3572" i="34"/>
  <c r="M3572" i="34"/>
  <c r="M3434" i="34"/>
  <c r="M3455" i="34"/>
  <c r="E3455" i="34"/>
  <c r="M3453" i="34"/>
  <c r="E3453" i="34"/>
  <c r="M3451" i="34"/>
  <c r="E3451" i="34"/>
  <c r="E3372" i="34"/>
  <c r="A3453" i="34" l="1"/>
  <c r="A3571" i="34"/>
  <c r="A3569" i="34"/>
  <c r="A3567" i="34"/>
  <c r="A3573" i="34"/>
  <c r="A3574" i="34"/>
  <c r="A2024" i="34"/>
  <c r="A2022" i="34"/>
  <c r="A2020" i="34"/>
  <c r="A2015" i="34"/>
  <c r="A2018" i="34"/>
  <c r="A2017" i="34"/>
  <c r="A3710" i="34"/>
  <c r="A3711" i="34"/>
  <c r="A3723" i="34"/>
  <c r="A3705" i="34"/>
  <c r="A3737" i="34"/>
  <c r="A3741" i="34"/>
  <c r="A3744" i="34"/>
  <c r="A3747" i="34"/>
  <c r="A287" i="34"/>
  <c r="A291" i="34"/>
  <c r="A289" i="34"/>
  <c r="A3745" i="34"/>
  <c r="A3701" i="34"/>
  <c r="A3753" i="34"/>
  <c r="A3770" i="34"/>
  <c r="A3779" i="34"/>
  <c r="A3776" i="34"/>
  <c r="A3786" i="34"/>
  <c r="A3791" i="34"/>
  <c r="A3787" i="34"/>
  <c r="A3799" i="34"/>
  <c r="A3793" i="34"/>
  <c r="A3783" i="34"/>
  <c r="A3808" i="34"/>
  <c r="A3811" i="34"/>
  <c r="A3812" i="34"/>
  <c r="A3813" i="34"/>
  <c r="A3814" i="34"/>
  <c r="A3815" i="34"/>
  <c r="A3816" i="34"/>
  <c r="A3817" i="34"/>
  <c r="A3818" i="34"/>
  <c r="A3819" i="34"/>
  <c r="A3820" i="34"/>
  <c r="A3821" i="34"/>
  <c r="A3822" i="34"/>
  <c r="A3855" i="34"/>
  <c r="A3854" i="34"/>
  <c r="A3879" i="34"/>
  <c r="A3878" i="34"/>
  <c r="A3885" i="34"/>
  <c r="A3884" i="34"/>
  <c r="A3897" i="34"/>
  <c r="A3896" i="34"/>
  <c r="A293" i="34"/>
  <c r="A295" i="34"/>
  <c r="A2061" i="34"/>
  <c r="A3898" i="34"/>
  <c r="A3939" i="34"/>
  <c r="A3935" i="34"/>
  <c r="A3933" i="34"/>
  <c r="A3942" i="34"/>
  <c r="A3944" i="34"/>
  <c r="A3946" i="34"/>
  <c r="A3972" i="34"/>
  <c r="A3947" i="34"/>
  <c r="A3979" i="34"/>
  <c r="A3981" i="34"/>
  <c r="A4000" i="34"/>
  <c r="A4023" i="34"/>
  <c r="A4025" i="34"/>
  <c r="A2071" i="34"/>
  <c r="A2074" i="34"/>
  <c r="A2072" i="34"/>
  <c r="A2075" i="34"/>
  <c r="A3938" i="34"/>
  <c r="A3937" i="34"/>
  <c r="A3372" i="34"/>
  <c r="A3451" i="34"/>
  <c r="A3455" i="34"/>
  <c r="A3572" i="34"/>
  <c r="A3570" i="34"/>
  <c r="A3568" i="34"/>
  <c r="A3566" i="34"/>
  <c r="A2012" i="34"/>
  <c r="A2013" i="34"/>
  <c r="A2023" i="34"/>
  <c r="A2021" i="34"/>
  <c r="A2014" i="34"/>
  <c r="A2016" i="34"/>
  <c r="A2019" i="34"/>
  <c r="A2025" i="34"/>
  <c r="A2026" i="34"/>
  <c r="A2027" i="34"/>
  <c r="A2028" i="34"/>
  <c r="A2029" i="34"/>
  <c r="A2030" i="34"/>
  <c r="A3719" i="34"/>
  <c r="A3725" i="34"/>
  <c r="A3740" i="34"/>
  <c r="A3742" i="34"/>
  <c r="A3746" i="34"/>
  <c r="A3748" i="34"/>
  <c r="A3751" i="34"/>
  <c r="A3750" i="34"/>
  <c r="A3749" i="34"/>
  <c r="A3752" i="34"/>
  <c r="A3714" i="34"/>
  <c r="A286" i="34"/>
  <c r="A290" i="34"/>
  <c r="A288" i="34"/>
  <c r="A3739" i="34"/>
  <c r="A3754" i="34"/>
  <c r="A3765" i="34"/>
  <c r="A3771" i="34"/>
  <c r="A3777" i="34"/>
  <c r="A3780" i="34"/>
  <c r="A3794" i="34"/>
  <c r="A3790" i="34"/>
  <c r="A3795" i="34"/>
  <c r="A3796" i="34"/>
  <c r="A3792" i="34"/>
  <c r="A3804" i="34"/>
  <c r="A3805" i="34"/>
  <c r="A3806" i="34"/>
  <c r="A3807" i="34"/>
  <c r="A3809" i="34"/>
  <c r="A3837" i="34"/>
  <c r="A3901" i="34"/>
  <c r="A3900" i="34"/>
  <c r="A292" i="34"/>
  <c r="A294" i="34"/>
  <c r="A296" i="34"/>
  <c r="A2069" i="34"/>
  <c r="A2070" i="34"/>
  <c r="A3899" i="34"/>
  <c r="A3785" i="34"/>
  <c r="A3923" i="34"/>
  <c r="A3936" i="34"/>
  <c r="A3934" i="34"/>
  <c r="A3932" i="34"/>
  <c r="A3943" i="34"/>
  <c r="A3945" i="34"/>
  <c r="A3948" i="34"/>
  <c r="A3976" i="34"/>
  <c r="A3975" i="34"/>
  <c r="A3986" i="34"/>
  <c r="A4001" i="34"/>
  <c r="A4003" i="34"/>
  <c r="A4004" i="34"/>
  <c r="A4017" i="34"/>
  <c r="A4018" i="34"/>
  <c r="A4019" i="34"/>
  <c r="A4020" i="34"/>
  <c r="A4021" i="34"/>
  <c r="A4024" i="34"/>
  <c r="A2077" i="34"/>
  <c r="A2073" i="34"/>
  <c r="A2076" i="34"/>
  <c r="M414" i="34"/>
  <c r="M389" i="34"/>
  <c r="M429" i="34"/>
  <c r="M126" i="34"/>
  <c r="M111" i="34"/>
  <c r="A1961" i="34" l="1"/>
  <c r="A1962" i="34"/>
  <c r="A1958" i="34"/>
  <c r="A1960" i="34"/>
  <c r="A1959" i="34"/>
  <c r="M172" i="34"/>
  <c r="M127" i="34"/>
  <c r="C24" i="34"/>
  <c r="AD24" i="34" s="1"/>
  <c r="C25" i="34"/>
  <c r="AD25" i="34" s="1"/>
  <c r="B25" i="34" l="1"/>
  <c r="B24" i="34"/>
  <c r="M176" i="60"/>
  <c r="D174" i="60"/>
  <c r="Q25" i="34" l="1"/>
  <c r="S25" i="34"/>
  <c r="R25" i="34"/>
  <c r="R24" i="34"/>
  <c r="Q24" i="34"/>
  <c r="S24" i="34"/>
  <c r="A25" i="34"/>
  <c r="A24" i="34"/>
  <c r="G174" i="60"/>
  <c r="M816" i="34"/>
  <c r="A816" i="34" l="1"/>
  <c r="E3452" i="34"/>
  <c r="M3452" i="34"/>
  <c r="E3454" i="34"/>
  <c r="M3454" i="34"/>
  <c r="A3454" i="34" l="1"/>
  <c r="A27" i="34"/>
  <c r="A1937" i="34"/>
  <c r="A3452" i="34"/>
  <c r="D41" i="15"/>
  <c r="D46" i="15" s="1"/>
  <c r="C41" i="15"/>
  <c r="C46" i="15" s="1"/>
  <c r="E127" i="60" l="1"/>
  <c r="E93" i="60"/>
  <c r="O93" i="60"/>
  <c r="M150" i="60"/>
  <c r="M1362" i="34"/>
  <c r="C1362" i="34"/>
  <c r="AD1362" i="34" s="1"/>
  <c r="M1372" i="34"/>
  <c r="C1372" i="34"/>
  <c r="AD1372" i="34" s="1"/>
  <c r="M1358" i="34"/>
  <c r="C1358" i="34"/>
  <c r="AD1358" i="34" s="1"/>
  <c r="M1357" i="34"/>
  <c r="C1357" i="34"/>
  <c r="AD1357" i="34" s="1"/>
  <c r="M1356" i="34"/>
  <c r="C1356" i="34"/>
  <c r="AD1356" i="34" s="1"/>
  <c r="M1353" i="34"/>
  <c r="C1353" i="34"/>
  <c r="AD1353" i="34" s="1"/>
  <c r="M1352" i="34"/>
  <c r="C1352" i="34"/>
  <c r="AD1352" i="34" s="1"/>
  <c r="M1351" i="34"/>
  <c r="C1351" i="34"/>
  <c r="AD1351" i="34" s="1"/>
  <c r="M1350" i="34"/>
  <c r="C1350" i="34"/>
  <c r="AD1350" i="34" s="1"/>
  <c r="M1349" i="34"/>
  <c r="C1349" i="34"/>
  <c r="AD1349" i="34" s="1"/>
  <c r="M1348" i="34"/>
  <c r="C1348" i="34"/>
  <c r="AD1348" i="34" s="1"/>
  <c r="M1347" i="34"/>
  <c r="C1347" i="34"/>
  <c r="AD1347" i="34" s="1"/>
  <c r="M1346" i="34"/>
  <c r="C1346" i="34"/>
  <c r="AD1346" i="34" s="1"/>
  <c r="M1345" i="34"/>
  <c r="C1345" i="34"/>
  <c r="AD1345" i="34" s="1"/>
  <c r="M1344" i="34"/>
  <c r="C1344" i="34"/>
  <c r="AD1344" i="34" s="1"/>
  <c r="M1343" i="34"/>
  <c r="M1342" i="34"/>
  <c r="C1342" i="34"/>
  <c r="AD1342" i="34" s="1"/>
  <c r="M1341" i="34"/>
  <c r="C1341" i="34"/>
  <c r="AD1341" i="34" s="1"/>
  <c r="B76" i="55"/>
  <c r="A76" i="55" s="1"/>
  <c r="M1330" i="34"/>
  <c r="AD1330" i="34"/>
  <c r="M1324" i="34"/>
  <c r="AD1324" i="34"/>
  <c r="M1318" i="34"/>
  <c r="AD1318" i="34"/>
  <c r="C1343" i="34"/>
  <c r="AD1343" i="34" s="1"/>
  <c r="M1340" i="34"/>
  <c r="C1340" i="34"/>
  <c r="AD1340" i="34" s="1"/>
  <c r="M1339" i="34"/>
  <c r="C1339" i="34"/>
  <c r="AD1339" i="34" s="1"/>
  <c r="M1338" i="34"/>
  <c r="C1338" i="34"/>
  <c r="AD1338" i="34" s="1"/>
  <c r="M1337" i="34"/>
  <c r="C1337" i="34"/>
  <c r="AD1337" i="34" s="1"/>
  <c r="M1336" i="34"/>
  <c r="C1336" i="34"/>
  <c r="AD1336" i="34" s="1"/>
  <c r="M1335" i="34"/>
  <c r="C1335" i="34"/>
  <c r="AD1335" i="34" s="1"/>
  <c r="M1332" i="34"/>
  <c r="C1332" i="34"/>
  <c r="AD1332" i="34" s="1"/>
  <c r="M1331" i="34"/>
  <c r="C1331" i="34"/>
  <c r="AD1331" i="34" s="1"/>
  <c r="M1334" i="34"/>
  <c r="AD1334" i="34"/>
  <c r="M1333" i="34"/>
  <c r="AD1333" i="34"/>
  <c r="M1329" i="34"/>
  <c r="AD1329" i="34"/>
  <c r="M1328" i="34"/>
  <c r="C1328" i="34"/>
  <c r="AD1328" i="34" s="1"/>
  <c r="M1327" i="34"/>
  <c r="C1327" i="34"/>
  <c r="AD1327" i="34" s="1"/>
  <c r="M1326" i="34"/>
  <c r="C1326" i="34"/>
  <c r="AD1326" i="34" s="1"/>
  <c r="M1325" i="34"/>
  <c r="C1325" i="34"/>
  <c r="AD1325" i="34" s="1"/>
  <c r="M1322" i="34"/>
  <c r="M1323" i="34"/>
  <c r="AD1323" i="34"/>
  <c r="C1322" i="34"/>
  <c r="AD1322" i="34" s="1"/>
  <c r="M1321" i="34"/>
  <c r="C1321" i="34"/>
  <c r="AD1321" i="34" s="1"/>
  <c r="M1320" i="34"/>
  <c r="C1320" i="34"/>
  <c r="AD1320" i="34" s="1"/>
  <c r="M1319" i="34"/>
  <c r="C1319" i="34"/>
  <c r="AD1319" i="34" s="1"/>
  <c r="M1317" i="34"/>
  <c r="AD1317" i="34"/>
  <c r="AD1311" i="34"/>
  <c r="M1310" i="34"/>
  <c r="AD1310" i="34"/>
  <c r="M1316" i="34"/>
  <c r="C1316" i="34"/>
  <c r="AD1316" i="34" s="1"/>
  <c r="M1315" i="34"/>
  <c r="C1315" i="34"/>
  <c r="AD1315" i="34" s="1"/>
  <c r="M1314" i="34"/>
  <c r="C1314" i="34"/>
  <c r="AD1314" i="34" s="1"/>
  <c r="M1313" i="34"/>
  <c r="C1313" i="34"/>
  <c r="AD1313" i="34" s="1"/>
  <c r="M1312" i="34"/>
  <c r="AD1312" i="34"/>
  <c r="M1309" i="34"/>
  <c r="AD1309" i="34"/>
  <c r="M1308" i="34"/>
  <c r="C1308" i="34"/>
  <c r="AD1308" i="34" s="1"/>
  <c r="M1307" i="34"/>
  <c r="C1307" i="34"/>
  <c r="AD1307" i="34" s="1"/>
  <c r="M1306" i="34"/>
  <c r="C1306" i="34"/>
  <c r="AD1306" i="34" s="1"/>
  <c r="M1305" i="34"/>
  <c r="C1305" i="34"/>
  <c r="AD1305" i="34" s="1"/>
  <c r="M1304" i="34"/>
  <c r="C1304" i="34"/>
  <c r="AD1304" i="34" s="1"/>
  <c r="M1303" i="34"/>
  <c r="C1303" i="34"/>
  <c r="AD1303" i="34" s="1"/>
  <c r="M1286" i="34"/>
  <c r="M1302" i="34"/>
  <c r="M1288" i="34"/>
  <c r="AD1288" i="34"/>
  <c r="AD1286" i="34"/>
  <c r="M1282" i="34"/>
  <c r="AD1282" i="34"/>
  <c r="C1302" i="34"/>
  <c r="AD1302" i="34" s="1"/>
  <c r="M1301" i="34"/>
  <c r="C1301" i="34"/>
  <c r="AD1301" i="34" s="1"/>
  <c r="M1300" i="34"/>
  <c r="C1300" i="34"/>
  <c r="AD1300" i="34" s="1"/>
  <c r="M1299" i="34"/>
  <c r="C1299" i="34"/>
  <c r="AD1299" i="34" s="1"/>
  <c r="M1298" i="34"/>
  <c r="C1298" i="34"/>
  <c r="AD1298" i="34" s="1"/>
  <c r="M1297" i="34"/>
  <c r="C1297" i="34"/>
  <c r="AD1297" i="34" s="1"/>
  <c r="M1296" i="34"/>
  <c r="C1296" i="34"/>
  <c r="AD1296" i="34" s="1"/>
  <c r="M1292" i="34"/>
  <c r="C1292" i="34"/>
  <c r="AD1292" i="34" s="1"/>
  <c r="M1291" i="34"/>
  <c r="C1291" i="34"/>
  <c r="AD1291" i="34" s="1"/>
  <c r="M1290" i="34"/>
  <c r="C1290" i="34"/>
  <c r="AD1290" i="34" s="1"/>
  <c r="M1289" i="34"/>
  <c r="C1289" i="34"/>
  <c r="AD1289" i="34" s="1"/>
  <c r="M1281" i="34"/>
  <c r="AD1281" i="34"/>
  <c r="M1280" i="34"/>
  <c r="AD1280" i="34"/>
  <c r="M1279" i="34"/>
  <c r="M1293" i="34"/>
  <c r="C1293" i="34"/>
  <c r="AD1293" i="34" s="1"/>
  <c r="M1277" i="34"/>
  <c r="C1277" i="34"/>
  <c r="AD1277" i="34" s="1"/>
  <c r="M1276" i="34"/>
  <c r="C1276" i="34"/>
  <c r="AD1276" i="34" s="1"/>
  <c r="M1295" i="34"/>
  <c r="M1285" i="34"/>
  <c r="AD1285" i="34"/>
  <c r="AD1279" i="34"/>
  <c r="C1295" i="34"/>
  <c r="AD1295" i="34" s="1"/>
  <c r="M1294" i="34"/>
  <c r="C1294" i="34"/>
  <c r="AD1294" i="34" s="1"/>
  <c r="M1275" i="34"/>
  <c r="C1275" i="34"/>
  <c r="AD1275" i="34" s="1"/>
  <c r="M1287" i="34"/>
  <c r="AD1287" i="34"/>
  <c r="M1274" i="34"/>
  <c r="C1274" i="34"/>
  <c r="AD1274" i="34" s="1"/>
  <c r="M1273" i="34"/>
  <c r="C1273" i="34"/>
  <c r="AD1273" i="34" s="1"/>
  <c r="M1267" i="34"/>
  <c r="C1267" i="34"/>
  <c r="AD1267" i="34" s="1"/>
  <c r="M1266" i="34"/>
  <c r="C1266" i="34"/>
  <c r="AD1266" i="34" s="1"/>
  <c r="M1265" i="34"/>
  <c r="C1265" i="34"/>
  <c r="AD1265" i="34" s="1"/>
  <c r="M1272" i="34"/>
  <c r="M1284" i="34"/>
  <c r="AD1284" i="34"/>
  <c r="M1283" i="34"/>
  <c r="AD1283" i="34"/>
  <c r="M1278" i="34"/>
  <c r="AD1278" i="34"/>
  <c r="C1272" i="34"/>
  <c r="AD1272" i="34" s="1"/>
  <c r="M1271" i="34"/>
  <c r="C1271" i="34"/>
  <c r="AD1271" i="34" s="1"/>
  <c r="M1270" i="34"/>
  <c r="C1270" i="34"/>
  <c r="AD1270" i="34" s="1"/>
  <c r="M1269" i="34"/>
  <c r="C1269" i="34"/>
  <c r="AD1269" i="34" s="1"/>
  <c r="M1268" i="34"/>
  <c r="C1268" i="34"/>
  <c r="AD1268" i="34" s="1"/>
  <c r="M1264" i="34"/>
  <c r="C1264" i="34"/>
  <c r="AD1264" i="34" s="1"/>
  <c r="M1263" i="34"/>
  <c r="C1263" i="34"/>
  <c r="AD1263" i="34" s="1"/>
  <c r="M1262" i="34"/>
  <c r="C1262" i="34"/>
  <c r="AD1262" i="34" s="1"/>
  <c r="M1261" i="34"/>
  <c r="C1261" i="34"/>
  <c r="AD1261" i="34" s="1"/>
  <c r="M1260" i="34"/>
  <c r="C1260" i="34"/>
  <c r="AD1260" i="34" s="1"/>
  <c r="M1259" i="34"/>
  <c r="C1259" i="34"/>
  <c r="AD1259" i="34" s="1"/>
  <c r="M1258" i="34"/>
  <c r="C1258" i="34"/>
  <c r="AD1258" i="34" s="1"/>
  <c r="M1239" i="34"/>
  <c r="C1233" i="34"/>
  <c r="AD1233" i="34" s="1"/>
  <c r="C1234" i="34"/>
  <c r="AD1234" i="34" s="1"/>
  <c r="C1235" i="34"/>
  <c r="AD1235" i="34" s="1"/>
  <c r="C1236" i="34"/>
  <c r="AD1236" i="34" s="1"/>
  <c r="C1237" i="34"/>
  <c r="AD1237" i="34" s="1"/>
  <c r="C1238" i="34"/>
  <c r="AD1238" i="34" s="1"/>
  <c r="AD1239" i="34"/>
  <c r="AD1244" i="34"/>
  <c r="M1238" i="34"/>
  <c r="M1237" i="34"/>
  <c r="M1236" i="34"/>
  <c r="M1235" i="34"/>
  <c r="M1234" i="34"/>
  <c r="M1233" i="34"/>
  <c r="M1240" i="34"/>
  <c r="AD1240" i="34"/>
  <c r="M1241" i="34"/>
  <c r="AD1241" i="34"/>
  <c r="M1247" i="34"/>
  <c r="C1247" i="34"/>
  <c r="AD1247" i="34" s="1"/>
  <c r="M1246" i="34"/>
  <c r="C1246" i="34"/>
  <c r="AD1246" i="34" s="1"/>
  <c r="M1253" i="34"/>
  <c r="C1253" i="34"/>
  <c r="AD1253" i="34" s="1"/>
  <c r="M1252" i="34"/>
  <c r="C1252" i="34"/>
  <c r="AD1252" i="34" s="1"/>
  <c r="M1251" i="34"/>
  <c r="C1251" i="34"/>
  <c r="AD1251" i="34" s="1"/>
  <c r="M1257" i="34"/>
  <c r="M1249" i="34"/>
  <c r="AD1245" i="34"/>
  <c r="M1243" i="34"/>
  <c r="AD1243" i="34"/>
  <c r="AD1242" i="34"/>
  <c r="C1257" i="34"/>
  <c r="AD1257" i="34" s="1"/>
  <c r="M1256" i="34"/>
  <c r="C1256" i="34"/>
  <c r="AD1256" i="34" s="1"/>
  <c r="M1255" i="34"/>
  <c r="C1255" i="34"/>
  <c r="AD1255" i="34" s="1"/>
  <c r="M1254" i="34"/>
  <c r="C1254" i="34"/>
  <c r="AD1254" i="34" s="1"/>
  <c r="M1250" i="34"/>
  <c r="C1250" i="34"/>
  <c r="AD1250" i="34" s="1"/>
  <c r="C1249" i="34"/>
  <c r="AD1249" i="34" s="1"/>
  <c r="M1248" i="34"/>
  <c r="C1248" i="34"/>
  <c r="AD1248" i="34" s="1"/>
  <c r="M1232" i="34"/>
  <c r="M1231" i="34"/>
  <c r="C1231" i="34"/>
  <c r="AD1231" i="34" s="1"/>
  <c r="C1223" i="34"/>
  <c r="AD1223" i="34" s="1"/>
  <c r="C1232" i="34"/>
  <c r="AD1232" i="34" s="1"/>
  <c r="M1230" i="34"/>
  <c r="C1230" i="34"/>
  <c r="AD1230" i="34" s="1"/>
  <c r="M1229" i="34"/>
  <c r="C1229" i="34"/>
  <c r="AD1229" i="34" s="1"/>
  <c r="M1228" i="34"/>
  <c r="C1228" i="34"/>
  <c r="AD1228" i="34" s="1"/>
  <c r="M1227" i="34"/>
  <c r="C1227" i="34"/>
  <c r="AD1227" i="34" s="1"/>
  <c r="M1226" i="34"/>
  <c r="C1226" i="34"/>
  <c r="AD1226" i="34" s="1"/>
  <c r="M1225" i="34"/>
  <c r="C1225" i="34"/>
  <c r="AD1225" i="34" s="1"/>
  <c r="M1224" i="34"/>
  <c r="C1224" i="34"/>
  <c r="AD1224" i="34" s="1"/>
  <c r="M1223" i="34"/>
  <c r="M840" i="34"/>
  <c r="E840" i="34"/>
  <c r="M839" i="34"/>
  <c r="E839" i="34"/>
  <c r="M838" i="34"/>
  <c r="E838" i="34"/>
  <c r="V132" i="60"/>
  <c r="V133" i="60"/>
  <c r="V134" i="60"/>
  <c r="M834" i="34"/>
  <c r="E834" i="34"/>
  <c r="M833" i="34"/>
  <c r="E833" i="34"/>
  <c r="V128" i="60"/>
  <c r="V129" i="60"/>
  <c r="M887" i="34"/>
  <c r="E887" i="34"/>
  <c r="M886" i="34"/>
  <c r="E886" i="34"/>
  <c r="M885" i="34"/>
  <c r="E885" i="34"/>
  <c r="M889" i="34"/>
  <c r="E889" i="34"/>
  <c r="M888" i="34"/>
  <c r="E888" i="34"/>
  <c r="M860" i="34"/>
  <c r="E860" i="34"/>
  <c r="M853" i="34"/>
  <c r="E853" i="34"/>
  <c r="M852" i="34"/>
  <c r="E852" i="34"/>
  <c r="M851" i="34"/>
  <c r="E851" i="34"/>
  <c r="M856" i="34"/>
  <c r="E856" i="34"/>
  <c r="M855" i="34"/>
  <c r="E855" i="34"/>
  <c r="M854" i="34"/>
  <c r="E854" i="34"/>
  <c r="M831" i="34"/>
  <c r="E831" i="34"/>
  <c r="M830" i="34"/>
  <c r="E830" i="34"/>
  <c r="M829" i="34"/>
  <c r="E829" i="34"/>
  <c r="M836" i="34"/>
  <c r="E836" i="34"/>
  <c r="M835" i="34"/>
  <c r="E835" i="34"/>
  <c r="M832" i="34"/>
  <c r="E832" i="34"/>
  <c r="M837" i="34"/>
  <c r="E837" i="34"/>
  <c r="M806" i="34"/>
  <c r="E806" i="34"/>
  <c r="M805" i="34"/>
  <c r="E805" i="34"/>
  <c r="M804" i="34"/>
  <c r="E804" i="34"/>
  <c r="M809" i="34"/>
  <c r="E809" i="34"/>
  <c r="M808" i="34"/>
  <c r="E808" i="34"/>
  <c r="M807" i="34"/>
  <c r="E807" i="34"/>
  <c r="D173" i="60"/>
  <c r="G173" i="60" s="1"/>
  <c r="D172" i="60"/>
  <c r="G172" i="60" s="1"/>
  <c r="D171" i="60"/>
  <c r="G171" i="60" s="1"/>
  <c r="D170" i="60"/>
  <c r="G170" i="60" s="1"/>
  <c r="D169" i="60"/>
  <c r="V156" i="60"/>
  <c r="V157" i="60"/>
  <c r="L146" i="60" s="1"/>
  <c r="V158" i="60"/>
  <c r="L147" i="60" s="1"/>
  <c r="V159" i="60"/>
  <c r="L145" i="60" s="1"/>
  <c r="V160" i="60"/>
  <c r="L148" i="60" s="1"/>
  <c r="V161" i="60"/>
  <c r="D148" i="60"/>
  <c r="D147" i="60"/>
  <c r="D146" i="60"/>
  <c r="G146" i="60" s="1"/>
  <c r="D145" i="60"/>
  <c r="D144" i="60"/>
  <c r="G144" i="60" s="1"/>
  <c r="D119" i="60"/>
  <c r="M1194" i="34"/>
  <c r="K1194" i="34" s="1"/>
  <c r="C1194" i="34"/>
  <c r="AD1194" i="34" s="1"/>
  <c r="M1193" i="34"/>
  <c r="K1193" i="34" s="1"/>
  <c r="C1193" i="34"/>
  <c r="AD1193" i="34" s="1"/>
  <c r="V103" i="60"/>
  <c r="V104" i="60"/>
  <c r="B1362" i="34" l="1"/>
  <c r="B1193" i="34"/>
  <c r="B1224" i="34"/>
  <c r="B1226" i="34"/>
  <c r="B1228" i="34"/>
  <c r="B1230" i="34"/>
  <c r="B1231" i="34"/>
  <c r="B1254" i="34"/>
  <c r="B1256" i="34"/>
  <c r="B1243" i="34"/>
  <c r="B1237" i="34"/>
  <c r="B1233" i="34"/>
  <c r="B1259" i="34"/>
  <c r="B1261" i="34"/>
  <c r="B1263" i="34"/>
  <c r="B1268" i="34"/>
  <c r="B1270" i="34"/>
  <c r="B1272" i="34"/>
  <c r="B1265" i="34"/>
  <c r="B1267" i="34"/>
  <c r="B1274" i="34"/>
  <c r="B1275" i="34"/>
  <c r="B1295" i="34"/>
  <c r="B1280" i="34"/>
  <c r="B1289" i="34"/>
  <c r="B1291" i="34"/>
  <c r="B1296" i="34"/>
  <c r="B1298" i="34"/>
  <c r="B1300" i="34"/>
  <c r="B1302" i="34"/>
  <c r="B1288" i="34"/>
  <c r="B1303" i="34"/>
  <c r="B1305" i="34"/>
  <c r="B1307" i="34"/>
  <c r="B1309" i="34"/>
  <c r="B1313" i="34"/>
  <c r="B1315" i="34"/>
  <c r="B1310" i="34"/>
  <c r="B1323" i="34"/>
  <c r="B1324" i="34"/>
  <c r="B1345" i="34"/>
  <c r="B1347" i="34"/>
  <c r="B1349" i="34"/>
  <c r="B1351" i="34"/>
  <c r="B1353" i="34"/>
  <c r="B1357" i="34"/>
  <c r="B1372" i="34"/>
  <c r="B1249" i="34"/>
  <c r="B1251" i="34"/>
  <c r="B1253" i="34"/>
  <c r="B1247" i="34"/>
  <c r="B1240" i="34"/>
  <c r="B1244" i="34"/>
  <c r="B1236" i="34"/>
  <c r="B1278" i="34"/>
  <c r="B1284" i="34"/>
  <c r="B1279" i="34"/>
  <c r="B1276" i="34"/>
  <c r="B1293" i="34"/>
  <c r="B1282" i="34"/>
  <c r="B1319" i="34"/>
  <c r="B1321" i="34"/>
  <c r="B1326" i="34"/>
  <c r="B1328" i="34"/>
  <c r="B1333" i="34"/>
  <c r="B1331" i="34"/>
  <c r="B1335" i="34"/>
  <c r="B1337" i="34"/>
  <c r="B1339" i="34"/>
  <c r="B1343" i="34"/>
  <c r="B1341" i="34"/>
  <c r="B1194" i="34"/>
  <c r="B1225" i="34"/>
  <c r="B1227" i="34"/>
  <c r="B1229" i="34"/>
  <c r="B1232" i="34"/>
  <c r="B1250" i="34"/>
  <c r="B1255" i="34"/>
  <c r="B1257" i="34"/>
  <c r="B1245" i="34"/>
  <c r="B1239" i="34"/>
  <c r="B1235" i="34"/>
  <c r="B1258" i="34"/>
  <c r="B1260" i="34"/>
  <c r="B1262" i="34"/>
  <c r="B1264" i="34"/>
  <c r="B1269" i="34"/>
  <c r="B1271" i="34"/>
  <c r="B1266" i="34"/>
  <c r="B1273" i="34"/>
  <c r="B1287" i="34"/>
  <c r="B1294" i="34"/>
  <c r="B1285" i="34"/>
  <c r="B1281" i="34"/>
  <c r="B1290" i="34"/>
  <c r="B1292" i="34"/>
  <c r="B1297" i="34"/>
  <c r="B1299" i="34"/>
  <c r="B1301" i="34"/>
  <c r="B1304" i="34"/>
  <c r="B1306" i="34"/>
  <c r="B1308" i="34"/>
  <c r="B1312" i="34"/>
  <c r="B1314" i="34"/>
  <c r="B1316" i="34"/>
  <c r="B1311" i="34"/>
  <c r="B1318" i="34"/>
  <c r="B1330" i="34"/>
  <c r="B1344" i="34"/>
  <c r="B1346" i="34"/>
  <c r="B1348" i="34"/>
  <c r="B1350" i="34"/>
  <c r="B1352" i="34"/>
  <c r="B1356" i="34"/>
  <c r="B1358" i="34"/>
  <c r="B1223" i="34"/>
  <c r="B1248" i="34"/>
  <c r="B1242" i="34"/>
  <c r="B1252" i="34"/>
  <c r="B1246" i="34"/>
  <c r="B1241" i="34"/>
  <c r="B1238" i="34"/>
  <c r="B1234" i="34"/>
  <c r="B1283" i="34"/>
  <c r="B1277" i="34"/>
  <c r="B1286" i="34"/>
  <c r="B1317" i="34"/>
  <c r="B1320" i="34"/>
  <c r="B1322" i="34"/>
  <c r="B1325" i="34"/>
  <c r="B1327" i="34"/>
  <c r="B1329" i="34"/>
  <c r="B1334" i="34"/>
  <c r="B1332" i="34"/>
  <c r="B1336" i="34"/>
  <c r="B1338" i="34"/>
  <c r="B1340" i="34"/>
  <c r="B1342" i="34"/>
  <c r="A805" i="34"/>
  <c r="A837" i="34"/>
  <c r="A835" i="34"/>
  <c r="A829" i="34"/>
  <c r="A808" i="34"/>
  <c r="A804" i="34"/>
  <c r="A806" i="34"/>
  <c r="A832" i="34"/>
  <c r="A836" i="34"/>
  <c r="A830" i="34"/>
  <c r="A854" i="34"/>
  <c r="A856" i="34"/>
  <c r="A852" i="34"/>
  <c r="A860" i="34"/>
  <c r="A889" i="34"/>
  <c r="A886" i="34"/>
  <c r="A833" i="34"/>
  <c r="A839" i="34"/>
  <c r="A807" i="34"/>
  <c r="A809" i="34"/>
  <c r="A831" i="34"/>
  <c r="A855" i="34"/>
  <c r="A851" i="34"/>
  <c r="A853" i="34"/>
  <c r="A888" i="34"/>
  <c r="A885" i="34"/>
  <c r="A887" i="34"/>
  <c r="A834" i="34"/>
  <c r="A838" i="34"/>
  <c r="A840" i="34"/>
  <c r="G169" i="60"/>
  <c r="D176" i="60"/>
  <c r="M1311" i="34"/>
  <c r="M1244" i="34"/>
  <c r="M1242" i="34"/>
  <c r="M1245" i="34"/>
  <c r="G148" i="60"/>
  <c r="G145" i="60"/>
  <c r="G147" i="60"/>
  <c r="R1340" i="34" l="1"/>
  <c r="Q1340" i="34"/>
  <c r="S1340" i="34"/>
  <c r="R1336" i="34"/>
  <c r="Q1336" i="34"/>
  <c r="S1336" i="34"/>
  <c r="R1334" i="34"/>
  <c r="Q1334" i="34"/>
  <c r="S1334" i="34"/>
  <c r="R1327" i="34"/>
  <c r="Q1327" i="34"/>
  <c r="S1327" i="34"/>
  <c r="Q1322" i="34"/>
  <c r="S1322" i="34"/>
  <c r="R1322" i="34"/>
  <c r="Q1317" i="34"/>
  <c r="S1317" i="34"/>
  <c r="R1317" i="34"/>
  <c r="Q1277" i="34"/>
  <c r="S1277" i="34"/>
  <c r="R1277" i="34"/>
  <c r="R1234" i="34"/>
  <c r="Q1234" i="34"/>
  <c r="S1234" i="34"/>
  <c r="R1241" i="34"/>
  <c r="Q1241" i="34"/>
  <c r="S1241" i="34"/>
  <c r="Q1252" i="34"/>
  <c r="S1252" i="34"/>
  <c r="R1252" i="34"/>
  <c r="Q1248" i="34"/>
  <c r="S1248" i="34"/>
  <c r="R1248" i="34"/>
  <c r="Q1358" i="34"/>
  <c r="S1358" i="34"/>
  <c r="R1358" i="34"/>
  <c r="Q1352" i="34"/>
  <c r="S1352" i="34"/>
  <c r="R1352" i="34"/>
  <c r="Q1348" i="34"/>
  <c r="S1348" i="34"/>
  <c r="R1348" i="34"/>
  <c r="Q1344" i="34"/>
  <c r="S1344" i="34"/>
  <c r="R1344" i="34"/>
  <c r="R1318" i="34"/>
  <c r="Q1318" i="34"/>
  <c r="S1318" i="34"/>
  <c r="R1316" i="34"/>
  <c r="Q1316" i="34"/>
  <c r="S1316" i="34"/>
  <c r="R1312" i="34"/>
  <c r="Q1312" i="34"/>
  <c r="S1312" i="34"/>
  <c r="R1306" i="34"/>
  <c r="Q1306" i="34"/>
  <c r="S1306" i="34"/>
  <c r="R1301" i="34"/>
  <c r="Q1301" i="34"/>
  <c r="S1301" i="34"/>
  <c r="R1297" i="34"/>
  <c r="Q1297" i="34"/>
  <c r="S1297" i="34"/>
  <c r="R1290" i="34"/>
  <c r="Q1290" i="34"/>
  <c r="S1290" i="34"/>
  <c r="R1285" i="34"/>
  <c r="Q1285" i="34"/>
  <c r="S1285" i="34"/>
  <c r="R1287" i="34"/>
  <c r="Q1287" i="34"/>
  <c r="S1287" i="34"/>
  <c r="R1266" i="34"/>
  <c r="Q1266" i="34"/>
  <c r="S1266" i="34"/>
  <c r="Q1269" i="34"/>
  <c r="S1269" i="34"/>
  <c r="R1269" i="34"/>
  <c r="R1262" i="34"/>
  <c r="Q1262" i="34"/>
  <c r="S1262" i="34"/>
  <c r="R1258" i="34"/>
  <c r="Q1258" i="34"/>
  <c r="S1258" i="34"/>
  <c r="Q1239" i="34"/>
  <c r="S1239" i="34"/>
  <c r="R1239" i="34"/>
  <c r="R1257" i="34"/>
  <c r="Q1257" i="34"/>
  <c r="S1257" i="34"/>
  <c r="Q1250" i="34"/>
  <c r="S1250" i="34"/>
  <c r="R1250" i="34"/>
  <c r="Q1229" i="34"/>
  <c r="S1229" i="34"/>
  <c r="R1229" i="34"/>
  <c r="Q1225" i="34"/>
  <c r="S1225" i="34"/>
  <c r="R1225" i="34"/>
  <c r="Q1341" i="34"/>
  <c r="S1341" i="34"/>
  <c r="R1341" i="34"/>
  <c r="Q1339" i="34"/>
  <c r="S1339" i="34"/>
  <c r="R1339" i="34"/>
  <c r="Q1335" i="34"/>
  <c r="S1335" i="34"/>
  <c r="R1335" i="34"/>
  <c r="Q1333" i="34"/>
  <c r="S1333" i="34"/>
  <c r="R1333" i="34"/>
  <c r="R1326" i="34"/>
  <c r="S1326" i="34"/>
  <c r="Q1326" i="34"/>
  <c r="R1319" i="34"/>
  <c r="Q1319" i="34"/>
  <c r="S1319" i="34"/>
  <c r="R1293" i="34"/>
  <c r="Q1293" i="34"/>
  <c r="S1293" i="34"/>
  <c r="Q1279" i="34"/>
  <c r="S1279" i="34"/>
  <c r="R1279" i="34"/>
  <c r="Q1278" i="34"/>
  <c r="S1278" i="34"/>
  <c r="R1278" i="34"/>
  <c r="R1244" i="34"/>
  <c r="Q1244" i="34"/>
  <c r="S1244" i="34"/>
  <c r="R1247" i="34"/>
  <c r="Q1247" i="34"/>
  <c r="S1247" i="34"/>
  <c r="R1251" i="34"/>
  <c r="Q1251" i="34"/>
  <c r="S1251" i="34"/>
  <c r="R1372" i="34"/>
  <c r="Q1372" i="34"/>
  <c r="S1372" i="34"/>
  <c r="R1353" i="34"/>
  <c r="Q1353" i="34"/>
  <c r="S1353" i="34"/>
  <c r="R1349" i="34"/>
  <c r="Q1349" i="34"/>
  <c r="S1349" i="34"/>
  <c r="R1345" i="34"/>
  <c r="Q1345" i="34"/>
  <c r="S1345" i="34"/>
  <c r="R1323" i="34"/>
  <c r="S1323" i="34"/>
  <c r="Q1323" i="34"/>
  <c r="Q1315" i="34"/>
  <c r="S1315" i="34"/>
  <c r="R1315" i="34"/>
  <c r="Q1309" i="34"/>
  <c r="S1309" i="34"/>
  <c r="R1309" i="34"/>
  <c r="Q1305" i="34"/>
  <c r="S1305" i="34"/>
  <c r="R1305" i="34"/>
  <c r="R1288" i="34"/>
  <c r="Q1288" i="34"/>
  <c r="S1288" i="34"/>
  <c r="Q1300" i="34"/>
  <c r="S1300" i="34"/>
  <c r="R1300" i="34"/>
  <c r="Q1296" i="34"/>
  <c r="S1296" i="34"/>
  <c r="R1296" i="34"/>
  <c r="Q1289" i="34"/>
  <c r="S1289" i="34"/>
  <c r="R1289" i="34"/>
  <c r="R1295" i="34"/>
  <c r="Q1295" i="34"/>
  <c r="S1295" i="34"/>
  <c r="Q1274" i="34"/>
  <c r="S1274" i="34"/>
  <c r="R1274" i="34"/>
  <c r="Q1265" i="34"/>
  <c r="S1265" i="34"/>
  <c r="R1265" i="34"/>
  <c r="R1270" i="34"/>
  <c r="Q1270" i="34"/>
  <c r="S1270" i="34"/>
  <c r="Q1263" i="34"/>
  <c r="S1263" i="34"/>
  <c r="R1263" i="34"/>
  <c r="Q1259" i="34"/>
  <c r="S1259" i="34"/>
  <c r="R1259" i="34"/>
  <c r="Q1237" i="34"/>
  <c r="S1237" i="34"/>
  <c r="R1237" i="34"/>
  <c r="Q1256" i="34"/>
  <c r="S1256" i="34"/>
  <c r="R1256" i="34"/>
  <c r="Q1231" i="34"/>
  <c r="S1231" i="34"/>
  <c r="R1231" i="34"/>
  <c r="R1228" i="34"/>
  <c r="Q1228" i="34"/>
  <c r="S1228" i="34"/>
  <c r="R1224" i="34"/>
  <c r="Q1224" i="34"/>
  <c r="S1224" i="34"/>
  <c r="Q1362" i="34"/>
  <c r="S1362" i="34"/>
  <c r="R1362" i="34"/>
  <c r="R1342" i="34"/>
  <c r="Q1342" i="34"/>
  <c r="S1342" i="34"/>
  <c r="R1338" i="34"/>
  <c r="Q1338" i="34"/>
  <c r="S1338" i="34"/>
  <c r="R1332" i="34"/>
  <c r="Q1332" i="34"/>
  <c r="S1332" i="34"/>
  <c r="R1329" i="34"/>
  <c r="Q1329" i="34"/>
  <c r="S1329" i="34"/>
  <c r="Q1325" i="34"/>
  <c r="S1325" i="34"/>
  <c r="R1325" i="34"/>
  <c r="Q1320" i="34"/>
  <c r="S1320" i="34"/>
  <c r="R1320" i="34"/>
  <c r="Q1286" i="34"/>
  <c r="S1286" i="34"/>
  <c r="R1286" i="34"/>
  <c r="R1283" i="34"/>
  <c r="Q1283" i="34"/>
  <c r="S1283" i="34"/>
  <c r="R1238" i="34"/>
  <c r="Q1238" i="34"/>
  <c r="S1238" i="34"/>
  <c r="Q1246" i="34"/>
  <c r="S1246" i="34"/>
  <c r="R1246" i="34"/>
  <c r="Q1242" i="34"/>
  <c r="S1242" i="34"/>
  <c r="R1242" i="34"/>
  <c r="Q1223" i="34"/>
  <c r="S1223" i="34"/>
  <c r="R1223" i="34"/>
  <c r="Q1356" i="34"/>
  <c r="S1356" i="34"/>
  <c r="R1356" i="34"/>
  <c r="Q1350" i="34"/>
  <c r="S1350" i="34"/>
  <c r="R1350" i="34"/>
  <c r="Q1346" i="34"/>
  <c r="S1346" i="34"/>
  <c r="R1346" i="34"/>
  <c r="R1330" i="34"/>
  <c r="Q1330" i="34"/>
  <c r="S1330" i="34"/>
  <c r="R1311" i="34"/>
  <c r="Q1311" i="34"/>
  <c r="S1311" i="34"/>
  <c r="R1314" i="34"/>
  <c r="Q1314" i="34"/>
  <c r="S1314" i="34"/>
  <c r="R1308" i="34"/>
  <c r="Q1308" i="34"/>
  <c r="S1308" i="34"/>
  <c r="R1304" i="34"/>
  <c r="Q1304" i="34"/>
  <c r="S1304" i="34"/>
  <c r="R1299" i="34"/>
  <c r="Q1299" i="34"/>
  <c r="S1299" i="34"/>
  <c r="R1292" i="34"/>
  <c r="Q1292" i="34"/>
  <c r="S1292" i="34"/>
  <c r="R1281" i="34"/>
  <c r="Q1281" i="34"/>
  <c r="S1281" i="34"/>
  <c r="Q1294" i="34"/>
  <c r="S1294" i="34"/>
  <c r="R1294" i="34"/>
  <c r="R1273" i="34"/>
  <c r="Q1273" i="34"/>
  <c r="S1273" i="34"/>
  <c r="Q1271" i="34"/>
  <c r="S1271" i="34"/>
  <c r="R1271" i="34"/>
  <c r="R1264" i="34"/>
  <c r="Q1264" i="34"/>
  <c r="S1264" i="34"/>
  <c r="R1260" i="34"/>
  <c r="Q1260" i="34"/>
  <c r="S1260" i="34"/>
  <c r="Q1235" i="34"/>
  <c r="S1235" i="34"/>
  <c r="R1235" i="34"/>
  <c r="Q1245" i="34"/>
  <c r="S1245" i="34"/>
  <c r="R1245" i="34"/>
  <c r="R1255" i="34"/>
  <c r="Q1255" i="34"/>
  <c r="S1255" i="34"/>
  <c r="R1232" i="34"/>
  <c r="Q1232" i="34"/>
  <c r="S1232" i="34"/>
  <c r="Q1227" i="34"/>
  <c r="S1227" i="34"/>
  <c r="R1227" i="34"/>
  <c r="R1194" i="34"/>
  <c r="Q1194" i="34"/>
  <c r="S1194" i="34"/>
  <c r="Q1343" i="34"/>
  <c r="S1343" i="34"/>
  <c r="R1343" i="34"/>
  <c r="Q1337" i="34"/>
  <c r="S1337" i="34"/>
  <c r="R1337" i="34"/>
  <c r="Q1331" i="34"/>
  <c r="S1331" i="34"/>
  <c r="R1331" i="34"/>
  <c r="Q1328" i="34"/>
  <c r="S1328" i="34"/>
  <c r="R1328" i="34"/>
  <c r="R1321" i="34"/>
  <c r="S1321" i="34"/>
  <c r="Q1321" i="34"/>
  <c r="R1282" i="34"/>
  <c r="Q1282" i="34"/>
  <c r="S1282" i="34"/>
  <c r="R1276" i="34"/>
  <c r="Q1276" i="34"/>
  <c r="S1276" i="34"/>
  <c r="Q1284" i="34"/>
  <c r="S1284" i="34"/>
  <c r="R1284" i="34"/>
  <c r="R1236" i="34"/>
  <c r="Q1236" i="34"/>
  <c r="S1236" i="34"/>
  <c r="Q1240" i="34"/>
  <c r="S1240" i="34"/>
  <c r="R1240" i="34"/>
  <c r="R1253" i="34"/>
  <c r="Q1253" i="34"/>
  <c r="S1253" i="34"/>
  <c r="R1249" i="34"/>
  <c r="Q1249" i="34"/>
  <c r="S1249" i="34"/>
  <c r="R1357" i="34"/>
  <c r="Q1357" i="34"/>
  <c r="S1357" i="34"/>
  <c r="R1351" i="34"/>
  <c r="Q1351" i="34"/>
  <c r="S1351" i="34"/>
  <c r="R1347" i="34"/>
  <c r="Q1347" i="34"/>
  <c r="S1347" i="34"/>
  <c r="Q1324" i="34"/>
  <c r="S1324" i="34"/>
  <c r="R1324" i="34"/>
  <c r="Q1310" i="34"/>
  <c r="S1310" i="34"/>
  <c r="R1310" i="34"/>
  <c r="Q1313" i="34"/>
  <c r="S1313" i="34"/>
  <c r="R1313" i="34"/>
  <c r="Q1307" i="34"/>
  <c r="S1307" i="34"/>
  <c r="R1307" i="34"/>
  <c r="Q1303" i="34"/>
  <c r="S1303" i="34"/>
  <c r="R1303" i="34"/>
  <c r="Q1302" i="34"/>
  <c r="S1302" i="34"/>
  <c r="R1302" i="34"/>
  <c r="Q1298" i="34"/>
  <c r="S1298" i="34"/>
  <c r="R1298" i="34"/>
  <c r="Q1291" i="34"/>
  <c r="S1291" i="34"/>
  <c r="R1291" i="34"/>
  <c r="Q1280" i="34"/>
  <c r="S1280" i="34"/>
  <c r="R1280" i="34"/>
  <c r="Q1275" i="34"/>
  <c r="S1275" i="34"/>
  <c r="R1275" i="34"/>
  <c r="Q1267" i="34"/>
  <c r="S1267" i="34"/>
  <c r="R1267" i="34"/>
  <c r="R1272" i="34"/>
  <c r="Q1272" i="34"/>
  <c r="S1272" i="34"/>
  <c r="R1268" i="34"/>
  <c r="Q1268" i="34"/>
  <c r="S1268" i="34"/>
  <c r="Q1261" i="34"/>
  <c r="S1261" i="34"/>
  <c r="R1261" i="34"/>
  <c r="Q1233" i="34"/>
  <c r="S1233" i="34"/>
  <c r="R1233" i="34"/>
  <c r="R1243" i="34"/>
  <c r="Q1243" i="34"/>
  <c r="S1243" i="34"/>
  <c r="Q1254" i="34"/>
  <c r="S1254" i="34"/>
  <c r="R1254" i="34"/>
  <c r="R1230" i="34"/>
  <c r="Q1230" i="34"/>
  <c r="S1230" i="34"/>
  <c r="R1226" i="34"/>
  <c r="Q1226" i="34"/>
  <c r="S1226" i="34"/>
  <c r="Q1193" i="34"/>
  <c r="S1193" i="34"/>
  <c r="R1193" i="34"/>
  <c r="A1193" i="34"/>
  <c r="A1229" i="34"/>
  <c r="A1230" i="34"/>
  <c r="A1231" i="34"/>
  <c r="A1257" i="34"/>
  <c r="A1256" i="34"/>
  <c r="A1251" i="34"/>
  <c r="A1254" i="34"/>
  <c r="A1239" i="34"/>
  <c r="A1238" i="34"/>
  <c r="A1234" i="34"/>
  <c r="A1247" i="34"/>
  <c r="A1241" i="34"/>
  <c r="A1284" i="34"/>
  <c r="A1271" i="34"/>
  <c r="A1264" i="34"/>
  <c r="A1260" i="34"/>
  <c r="A1283" i="34"/>
  <c r="A1270" i="34"/>
  <c r="A1263" i="34"/>
  <c r="A1259" i="34"/>
  <c r="A1265" i="34"/>
  <c r="A1287" i="34"/>
  <c r="A1274" i="34"/>
  <c r="A1275" i="34"/>
  <c r="A1285" i="34"/>
  <c r="A1276" i="34"/>
  <c r="A1279" i="34"/>
  <c r="A1280" i="34"/>
  <c r="A1282" i="34"/>
  <c r="A1299" i="34"/>
  <c r="A1292" i="34"/>
  <c r="A1286" i="34"/>
  <c r="A1300" i="34"/>
  <c r="A1296" i="34"/>
  <c r="A1289" i="34"/>
  <c r="A1308" i="34"/>
  <c r="A1304" i="34"/>
  <c r="A1307" i="34"/>
  <c r="A1303" i="34"/>
  <c r="A1314" i="34"/>
  <c r="A1311" i="34"/>
  <c r="A1321" i="34"/>
  <c r="A1322" i="34"/>
  <c r="A1323" i="34"/>
  <c r="A1327" i="34"/>
  <c r="A1325" i="34"/>
  <c r="A1333" i="34"/>
  <c r="A1331" i="34"/>
  <c r="A1318" i="34"/>
  <c r="A1324" i="34"/>
  <c r="A1340" i="34"/>
  <c r="A1337" i="34"/>
  <c r="A1342" i="34"/>
  <c r="A1316" i="34"/>
  <c r="A1353" i="34"/>
  <c r="A1352" i="34"/>
  <c r="A1348" i="34"/>
  <c r="A1233" i="34"/>
  <c r="A1326" i="34"/>
  <c r="A1347" i="34"/>
  <c r="A1356" i="34"/>
  <c r="A1358" i="34"/>
  <c r="A1372" i="34"/>
  <c r="A1237" i="34"/>
  <c r="A1225" i="34"/>
  <c r="A1226" i="34"/>
  <c r="A1242" i="34"/>
  <c r="A1250" i="34"/>
  <c r="A1194" i="34"/>
  <c r="A1232" i="34"/>
  <c r="A1227" i="34"/>
  <c r="A1223" i="34"/>
  <c r="A1228" i="34"/>
  <c r="A1224" i="34"/>
  <c r="A1245" i="34"/>
  <c r="A1243" i="34"/>
  <c r="A1255" i="34"/>
  <c r="A1248" i="34"/>
  <c r="A1253" i="34"/>
  <c r="A1252" i="34"/>
  <c r="A1246" i="34"/>
  <c r="A1244" i="34"/>
  <c r="A1236" i="34"/>
  <c r="A1249" i="34"/>
  <c r="A1240" i="34"/>
  <c r="A1278" i="34"/>
  <c r="A1269" i="34"/>
  <c r="A1262" i="34"/>
  <c r="A1258" i="34"/>
  <c r="A1272" i="34"/>
  <c r="A1268" i="34"/>
  <c r="A1261" i="34"/>
  <c r="A1267" i="34"/>
  <c r="A1266" i="34"/>
  <c r="A1273" i="34"/>
  <c r="A1295" i="34"/>
  <c r="A1294" i="34"/>
  <c r="A1293" i="34"/>
  <c r="A1277" i="34"/>
  <c r="A1281" i="34"/>
  <c r="A1288" i="34"/>
  <c r="A1301" i="34"/>
  <c r="A1297" i="34"/>
  <c r="A1290" i="34"/>
  <c r="A1302" i="34"/>
  <c r="A1298" i="34"/>
  <c r="A1291" i="34"/>
  <c r="A1312" i="34"/>
  <c r="A1306" i="34"/>
  <c r="A1309" i="34"/>
  <c r="A1305" i="34"/>
  <c r="A1313" i="34"/>
  <c r="A1315" i="34"/>
  <c r="A1310" i="34"/>
  <c r="A1317" i="34"/>
  <c r="A1320" i="34"/>
  <c r="A1319" i="34"/>
  <c r="A1329" i="34"/>
  <c r="A1328" i="34"/>
  <c r="A1334" i="34"/>
  <c r="A1332" i="34"/>
  <c r="A1330" i="34"/>
  <c r="A1339" i="34"/>
  <c r="A1343" i="34"/>
  <c r="A1338" i="34"/>
  <c r="A1335" i="34"/>
  <c r="A1341" i="34"/>
  <c r="A1336" i="34"/>
  <c r="A1351" i="34"/>
  <c r="A1350" i="34"/>
  <c r="A1345" i="34"/>
  <c r="A1235" i="34"/>
  <c r="A1344" i="34"/>
  <c r="A1349" i="34"/>
  <c r="A1357" i="34"/>
  <c r="A1362" i="34"/>
  <c r="A1346" i="34"/>
  <c r="G176" i="60"/>
  <c r="V100" i="60"/>
  <c r="L87" i="60" s="1"/>
  <c r="V101" i="60"/>
  <c r="V102" i="60"/>
  <c r="V182" i="60"/>
  <c r="L172" i="60" s="1"/>
  <c r="L86" i="60" l="1"/>
  <c r="M408" i="34"/>
  <c r="E408" i="34"/>
  <c r="M884" i="34"/>
  <c r="E884" i="34"/>
  <c r="M883" i="34"/>
  <c r="E883" i="34"/>
  <c r="M882" i="34"/>
  <c r="E882" i="34"/>
  <c r="M881" i="34"/>
  <c r="E881" i="34"/>
  <c r="M880" i="34"/>
  <c r="E880" i="34"/>
  <c r="M879" i="34"/>
  <c r="E879" i="34"/>
  <c r="M878" i="34"/>
  <c r="E878" i="34"/>
  <c r="M877" i="34"/>
  <c r="E877" i="34"/>
  <c r="M859" i="34"/>
  <c r="E859" i="34"/>
  <c r="M858" i="34"/>
  <c r="E858" i="34"/>
  <c r="M857" i="34"/>
  <c r="E857" i="34"/>
  <c r="M850" i="34"/>
  <c r="E850" i="34"/>
  <c r="M849" i="34"/>
  <c r="E849" i="34"/>
  <c r="M848" i="34"/>
  <c r="E848" i="34"/>
  <c r="M847" i="34"/>
  <c r="E847" i="34"/>
  <c r="M846" i="34"/>
  <c r="E846" i="34"/>
  <c r="M845" i="34"/>
  <c r="E845" i="34"/>
  <c r="M844" i="34"/>
  <c r="E844" i="34"/>
  <c r="M843" i="34"/>
  <c r="E843" i="34"/>
  <c r="M828" i="34"/>
  <c r="E828" i="34"/>
  <c r="M827" i="34"/>
  <c r="E827" i="34"/>
  <c r="M826" i="34"/>
  <c r="E826" i="34"/>
  <c r="M825" i="34"/>
  <c r="E825" i="34"/>
  <c r="M824" i="34"/>
  <c r="E824" i="34"/>
  <c r="M823" i="34"/>
  <c r="E823" i="34"/>
  <c r="M822" i="34"/>
  <c r="E822" i="34"/>
  <c r="M821" i="34"/>
  <c r="E821" i="34"/>
  <c r="M810" i="34"/>
  <c r="E810" i="34"/>
  <c r="M803" i="34"/>
  <c r="E803" i="34"/>
  <c r="M802" i="34"/>
  <c r="E802" i="34"/>
  <c r="M801" i="34"/>
  <c r="E801" i="34"/>
  <c r="M800" i="34"/>
  <c r="E800" i="34"/>
  <c r="M799" i="34"/>
  <c r="E799" i="34"/>
  <c r="M798" i="34"/>
  <c r="E798" i="34"/>
  <c r="M797" i="34"/>
  <c r="E797" i="34"/>
  <c r="M796" i="34"/>
  <c r="E796" i="34"/>
  <c r="M788" i="34"/>
  <c r="E788" i="34"/>
  <c r="M787" i="34"/>
  <c r="E787" i="34"/>
  <c r="M786" i="34"/>
  <c r="E786" i="34"/>
  <c r="M785" i="34"/>
  <c r="E785" i="34"/>
  <c r="M784" i="34"/>
  <c r="E784" i="34"/>
  <c r="M783" i="34"/>
  <c r="E783" i="34"/>
  <c r="M782" i="34"/>
  <c r="E782" i="34"/>
  <c r="M781" i="34"/>
  <c r="E781" i="34"/>
  <c r="M780" i="34"/>
  <c r="E780" i="34"/>
  <c r="M758" i="34"/>
  <c r="E758" i="34"/>
  <c r="A780" i="34" l="1"/>
  <c r="A782" i="34"/>
  <c r="A784" i="34"/>
  <c r="A786" i="34"/>
  <c r="A788" i="34"/>
  <c r="A797" i="34"/>
  <c r="A799" i="34"/>
  <c r="A801" i="34"/>
  <c r="A803" i="34"/>
  <c r="A821" i="34"/>
  <c r="A823" i="34"/>
  <c r="A825" i="34"/>
  <c r="A827" i="34"/>
  <c r="A843" i="34"/>
  <c r="A845" i="34"/>
  <c r="A847" i="34"/>
  <c r="A849" i="34"/>
  <c r="A857" i="34"/>
  <c r="A859" i="34"/>
  <c r="A878" i="34"/>
  <c r="A880" i="34"/>
  <c r="A882" i="34"/>
  <c r="A884" i="34"/>
  <c r="A758" i="34"/>
  <c r="A781" i="34"/>
  <c r="A783" i="34"/>
  <c r="A785" i="34"/>
  <c r="A787" i="34"/>
  <c r="A796" i="34"/>
  <c r="A798" i="34"/>
  <c r="A800" i="34"/>
  <c r="A802" i="34"/>
  <c r="A810" i="34"/>
  <c r="A822" i="34"/>
  <c r="A824" i="34"/>
  <c r="A826" i="34"/>
  <c r="A828" i="34"/>
  <c r="A844" i="34"/>
  <c r="A846" i="34"/>
  <c r="A848" i="34"/>
  <c r="A850" i="34"/>
  <c r="A858" i="34"/>
  <c r="A877" i="34"/>
  <c r="A879" i="34"/>
  <c r="A881" i="34"/>
  <c r="A883" i="34"/>
  <c r="A408" i="34"/>
  <c r="E56" i="55"/>
  <c r="F56" i="55"/>
  <c r="V175" i="60"/>
  <c r="M841" i="34"/>
  <c r="AB10" i="34"/>
  <c r="J2698" i="34"/>
  <c r="V70" i="60"/>
  <c r="V71" i="60"/>
  <c r="V72" i="60"/>
  <c r="V73" i="60"/>
  <c r="V74" i="60"/>
  <c r="V87" i="60"/>
  <c r="V88" i="60"/>
  <c r="V89" i="60"/>
  <c r="V90" i="60"/>
  <c r="V91" i="60"/>
  <c r="V92" i="60"/>
  <c r="V93" i="60"/>
  <c r="V113" i="60"/>
  <c r="V114" i="60"/>
  <c r="V115" i="60"/>
  <c r="V116" i="60"/>
  <c r="V117" i="60"/>
  <c r="V118" i="60"/>
  <c r="V119" i="60"/>
  <c r="V120" i="60"/>
  <c r="V169" i="60"/>
  <c r="V170" i="60"/>
  <c r="V171" i="60"/>
  <c r="V172" i="60"/>
  <c r="V173" i="60"/>
  <c r="V174" i="60"/>
  <c r="E182" i="34"/>
  <c r="E181" i="34"/>
  <c r="M180" i="34"/>
  <c r="M182" i="34" s="1"/>
  <c r="E180" i="34"/>
  <c r="M179" i="34"/>
  <c r="E179" i="34"/>
  <c r="M178" i="34"/>
  <c r="E178" i="34"/>
  <c r="M177" i="34"/>
  <c r="E177" i="34"/>
  <c r="E176" i="34"/>
  <c r="E175" i="34"/>
  <c r="M174" i="34"/>
  <c r="E174" i="34"/>
  <c r="M173" i="34"/>
  <c r="E173" i="34"/>
  <c r="E172" i="34"/>
  <c r="E171" i="34"/>
  <c r="E170" i="34"/>
  <c r="E169" i="34"/>
  <c r="E167" i="34"/>
  <c r="E166" i="34"/>
  <c r="M165" i="34"/>
  <c r="M167" i="34" s="1"/>
  <c r="E165" i="34"/>
  <c r="M164" i="34"/>
  <c r="M166" i="34" s="1"/>
  <c r="E164" i="34"/>
  <c r="M163" i="34"/>
  <c r="E163" i="34"/>
  <c r="M162" i="34"/>
  <c r="E162" i="34"/>
  <c r="E161" i="34"/>
  <c r="E160" i="34"/>
  <c r="M159" i="34"/>
  <c r="E159" i="34"/>
  <c r="M158" i="34"/>
  <c r="E158" i="34"/>
  <c r="M157" i="34"/>
  <c r="E157" i="34"/>
  <c r="M156" i="34"/>
  <c r="E156" i="34"/>
  <c r="E155" i="34"/>
  <c r="E154" i="34"/>
  <c r="E465" i="34"/>
  <c r="E464" i="34"/>
  <c r="E463" i="34"/>
  <c r="E462" i="34"/>
  <c r="E461" i="34"/>
  <c r="E457" i="34"/>
  <c r="E456" i="34"/>
  <c r="E455" i="34"/>
  <c r="E454" i="34"/>
  <c r="E453" i="34"/>
  <c r="E452" i="34"/>
  <c r="E451" i="34"/>
  <c r="E450" i="34"/>
  <c r="D112" i="60"/>
  <c r="G112" i="60" s="1"/>
  <c r="E439" i="34"/>
  <c r="E438" i="34"/>
  <c r="E437" i="34"/>
  <c r="E436" i="34"/>
  <c r="E435" i="34"/>
  <c r="E434" i="34"/>
  <c r="E433" i="34"/>
  <c r="E432" i="34"/>
  <c r="E431" i="34"/>
  <c r="E430" i="34"/>
  <c r="E423" i="34"/>
  <c r="E429" i="34"/>
  <c r="E422" i="34"/>
  <c r="E421" i="34"/>
  <c r="E420" i="34"/>
  <c r="E419" i="34"/>
  <c r="D113" i="60"/>
  <c r="G113" i="60" s="1"/>
  <c r="D114" i="60"/>
  <c r="G114" i="60" s="1"/>
  <c r="G115" i="60"/>
  <c r="D116" i="60"/>
  <c r="G116" i="60" s="1"/>
  <c r="D117" i="60"/>
  <c r="G117" i="60" s="1"/>
  <c r="D118" i="60"/>
  <c r="G118" i="60" s="1"/>
  <c r="G119" i="60"/>
  <c r="D120" i="60"/>
  <c r="G120" i="60" s="1"/>
  <c r="D121" i="60"/>
  <c r="G121" i="60" s="1"/>
  <c r="D122" i="60"/>
  <c r="G122" i="60" s="1"/>
  <c r="D123" i="60"/>
  <c r="G123" i="60" s="1"/>
  <c r="D124" i="60"/>
  <c r="G124" i="60" s="1"/>
  <c r="C413" i="34"/>
  <c r="AD413" i="34" s="1"/>
  <c r="C412" i="34"/>
  <c r="AD412" i="34" s="1"/>
  <c r="C411" i="34"/>
  <c r="AD411" i="34" s="1"/>
  <c r="C410" i="34"/>
  <c r="AD410" i="34" s="1"/>
  <c r="C409" i="34"/>
  <c r="AD409" i="34" s="1"/>
  <c r="D88" i="60"/>
  <c r="G88" i="60" s="1"/>
  <c r="D89" i="60"/>
  <c r="G89" i="60" s="1"/>
  <c r="D90" i="60"/>
  <c r="G90" i="60" s="1"/>
  <c r="A91" i="60"/>
  <c r="C91" i="60"/>
  <c r="D91" i="60" s="1"/>
  <c r="G91" i="60" s="1"/>
  <c r="M404" i="34"/>
  <c r="E404" i="34"/>
  <c r="M406" i="34"/>
  <c r="E406" i="34"/>
  <c r="M405" i="34"/>
  <c r="E405" i="34"/>
  <c r="M407" i="34"/>
  <c r="M415" i="34"/>
  <c r="M416" i="34"/>
  <c r="M417" i="34"/>
  <c r="E477" i="34"/>
  <c r="E476" i="34"/>
  <c r="E475" i="34"/>
  <c r="E474" i="34"/>
  <c r="E473" i="34"/>
  <c r="E470" i="34"/>
  <c r="E469" i="34"/>
  <c r="E468" i="34"/>
  <c r="E467" i="34"/>
  <c r="E466" i="34"/>
  <c r="E460" i="34"/>
  <c r="E459" i="34"/>
  <c r="E458" i="34"/>
  <c r="E449" i="34"/>
  <c r="E448" i="34"/>
  <c r="E447" i="34"/>
  <c r="E446" i="34"/>
  <c r="E445" i="34"/>
  <c r="E444" i="34"/>
  <c r="E443" i="34"/>
  <c r="E442" i="34"/>
  <c r="E441" i="34"/>
  <c r="E440" i="34"/>
  <c r="E428" i="34"/>
  <c r="E427" i="34"/>
  <c r="E426" i="34"/>
  <c r="E425" i="34"/>
  <c r="E424" i="34"/>
  <c r="C418" i="34"/>
  <c r="AD418" i="34" s="1"/>
  <c r="C417" i="34"/>
  <c r="AD417" i="34" s="1"/>
  <c r="C416" i="34"/>
  <c r="AD416" i="34" s="1"/>
  <c r="C415" i="34"/>
  <c r="AD415" i="34" s="1"/>
  <c r="C414" i="34"/>
  <c r="AD414" i="34" s="1"/>
  <c r="E407" i="34"/>
  <c r="E272" i="34"/>
  <c r="E273" i="34"/>
  <c r="E274" i="34"/>
  <c r="E275" i="34"/>
  <c r="E51" i="34"/>
  <c r="E50" i="34"/>
  <c r="E49" i="34"/>
  <c r="E48" i="34"/>
  <c r="E47" i="34"/>
  <c r="E46" i="34"/>
  <c r="E36" i="34"/>
  <c r="E37" i="34"/>
  <c r="E45" i="34"/>
  <c r="E44" i="34"/>
  <c r="E43" i="34"/>
  <c r="E42" i="34"/>
  <c r="E41" i="34"/>
  <c r="E40" i="34"/>
  <c r="E39" i="34"/>
  <c r="E38" i="34"/>
  <c r="M3688" i="34"/>
  <c r="E3688" i="34"/>
  <c r="M3685" i="34"/>
  <c r="E3686" i="34"/>
  <c r="E3651" i="34"/>
  <c r="M3650" i="34"/>
  <c r="E3650" i="34"/>
  <c r="M3514" i="34" l="1"/>
  <c r="M181" i="34"/>
  <c r="M3695" i="34"/>
  <c r="B414" i="34"/>
  <c r="B418" i="34"/>
  <c r="B410" i="34"/>
  <c r="B415" i="34"/>
  <c r="B411" i="34"/>
  <c r="B416" i="34"/>
  <c r="B412" i="34"/>
  <c r="B417" i="34"/>
  <c r="B409" i="34"/>
  <c r="B413" i="34"/>
  <c r="A2136" i="34"/>
  <c r="A3650" i="34"/>
  <c r="A3651" i="34"/>
  <c r="A3686" i="34"/>
  <c r="A4127" i="34"/>
  <c r="A4129" i="34"/>
  <c r="A4131" i="34"/>
  <c r="A4133" i="34"/>
  <c r="A4135" i="34"/>
  <c r="A4137" i="34"/>
  <c r="A4139" i="34"/>
  <c r="A4143" i="34"/>
  <c r="A4151" i="34"/>
  <c r="A4154" i="34"/>
  <c r="A4156" i="34"/>
  <c r="A4158" i="34"/>
  <c r="A4169" i="34"/>
  <c r="A4171" i="34"/>
  <c r="A4173" i="34"/>
  <c r="A4175" i="34"/>
  <c r="A4177" i="34"/>
  <c r="A4179" i="34"/>
  <c r="A4181" i="34"/>
  <c r="A4183" i="34"/>
  <c r="A4185" i="34"/>
  <c r="A4187" i="34"/>
  <c r="A4189" i="34"/>
  <c r="A4192" i="34"/>
  <c r="A4199" i="34"/>
  <c r="A4214" i="34"/>
  <c r="A4216" i="34"/>
  <c r="A4222" i="34"/>
  <c r="A4263" i="34"/>
  <c r="A3930" i="34"/>
  <c r="A3949" i="34"/>
  <c r="A3951" i="34"/>
  <c r="A3953" i="34"/>
  <c r="A3955" i="34"/>
  <c r="A3957" i="34"/>
  <c r="A3959" i="34"/>
  <c r="A3961" i="34"/>
  <c r="A3963" i="34"/>
  <c r="A3967" i="34"/>
  <c r="A3969" i="34"/>
  <c r="A3977" i="34"/>
  <c r="A3982" i="34"/>
  <c r="A3985" i="34"/>
  <c r="A3988" i="34"/>
  <c r="A3990" i="34"/>
  <c r="A3992" i="34"/>
  <c r="A3994" i="34"/>
  <c r="A3996" i="34"/>
  <c r="A3998" i="34"/>
  <c r="A4005" i="34"/>
  <c r="A4007" i="34"/>
  <c r="A4009" i="34"/>
  <c r="A4011" i="34"/>
  <c r="A4013" i="34"/>
  <c r="A4015" i="34"/>
  <c r="A4022" i="34"/>
  <c r="A2082" i="34"/>
  <c r="A2088" i="34"/>
  <c r="A2090" i="34"/>
  <c r="A2092" i="34"/>
  <c r="A2094" i="34"/>
  <c r="A2096" i="34"/>
  <c r="A4074" i="34"/>
  <c r="A4029" i="34"/>
  <c r="A4031" i="34"/>
  <c r="A4126" i="34"/>
  <c r="A3802" i="34"/>
  <c r="A3810" i="34"/>
  <c r="A3824" i="34"/>
  <c r="A3826" i="34"/>
  <c r="A3828" i="34"/>
  <c r="A3830" i="34"/>
  <c r="A3832" i="34"/>
  <c r="A3834" i="34"/>
  <c r="A3836" i="34"/>
  <c r="A3841" i="34"/>
  <c r="A3843" i="34"/>
  <c r="A3846" i="34"/>
  <c r="A3848" i="34"/>
  <c r="A3851" i="34"/>
  <c r="A3858" i="34"/>
  <c r="A3860" i="34"/>
  <c r="A3862" i="34"/>
  <c r="A3869" i="34"/>
  <c r="A3874" i="34"/>
  <c r="A3880" i="34"/>
  <c r="A3882" i="34"/>
  <c r="A3890" i="34"/>
  <c r="A3892" i="34"/>
  <c r="A3902" i="34"/>
  <c r="A3871" i="34"/>
  <c r="A2041" i="34"/>
  <c r="A2045" i="34"/>
  <c r="A2047" i="34"/>
  <c r="A2043" i="34"/>
  <c r="A2049" i="34"/>
  <c r="A2051" i="34"/>
  <c r="A2053" i="34"/>
  <c r="A2055" i="34"/>
  <c r="A2066" i="34"/>
  <c r="A2068" i="34"/>
  <c r="A2057" i="34"/>
  <c r="A2059" i="34"/>
  <c r="A2062" i="34"/>
  <c r="A2064" i="34"/>
  <c r="A2079" i="34"/>
  <c r="A3904" i="34"/>
  <c r="A3906" i="34"/>
  <c r="A3909" i="34"/>
  <c r="A3911" i="34"/>
  <c r="A3914" i="34"/>
  <c r="A3916" i="34"/>
  <c r="A3918" i="34"/>
  <c r="A3920" i="34"/>
  <c r="A3922" i="34"/>
  <c r="A3925" i="34"/>
  <c r="A3927" i="34"/>
  <c r="A3929" i="34"/>
  <c r="A3782" i="34"/>
  <c r="A2032" i="34"/>
  <c r="A2034" i="34"/>
  <c r="A2036" i="34"/>
  <c r="A2038" i="34"/>
  <c r="A2040" i="34"/>
  <c r="A3703" i="34"/>
  <c r="A3707" i="34"/>
  <c r="A3709" i="34"/>
  <c r="A3713" i="34"/>
  <c r="A3716" i="34"/>
  <c r="A3720" i="34"/>
  <c r="A3722" i="34"/>
  <c r="A3726" i="34"/>
  <c r="A3728" i="34"/>
  <c r="A3730" i="34"/>
  <c r="A3732" i="34"/>
  <c r="A3734" i="34"/>
  <c r="A3736" i="34"/>
  <c r="A3700" i="34"/>
  <c r="A3756" i="34"/>
  <c r="A3761" i="34"/>
  <c r="A3763" i="34"/>
  <c r="A3772" i="34"/>
  <c r="A3800" i="34"/>
  <c r="A37" i="34"/>
  <c r="A424" i="34"/>
  <c r="A425" i="34"/>
  <c r="A426" i="34"/>
  <c r="A427" i="34"/>
  <c r="A428" i="34"/>
  <c r="A440" i="34"/>
  <c r="A441" i="34"/>
  <c r="A442" i="34"/>
  <c r="A443" i="34"/>
  <c r="A444" i="34"/>
  <c r="A445" i="34"/>
  <c r="A446" i="34"/>
  <c r="A447" i="34"/>
  <c r="A448" i="34"/>
  <c r="A449" i="34"/>
  <c r="A458" i="34"/>
  <c r="A459" i="34"/>
  <c r="A460" i="34"/>
  <c r="A466" i="34"/>
  <c r="A467" i="34"/>
  <c r="A468" i="34"/>
  <c r="A469" i="34"/>
  <c r="A470" i="34"/>
  <c r="A473" i="34"/>
  <c r="A474" i="34"/>
  <c r="A475" i="34"/>
  <c r="A476" i="34"/>
  <c r="A477" i="34"/>
  <c r="A406" i="34"/>
  <c r="A419" i="34"/>
  <c r="A420" i="34"/>
  <c r="A421" i="34"/>
  <c r="A422" i="34"/>
  <c r="A423" i="34"/>
  <c r="A450" i="34"/>
  <c r="A451" i="34"/>
  <c r="A452" i="34"/>
  <c r="A453" i="34"/>
  <c r="A454" i="34"/>
  <c r="A455" i="34"/>
  <c r="A456" i="34"/>
  <c r="A457" i="34"/>
  <c r="A461" i="34"/>
  <c r="A462" i="34"/>
  <c r="A463" i="34"/>
  <c r="A464" i="34"/>
  <c r="A465" i="34"/>
  <c r="A154" i="34"/>
  <c r="A155" i="34"/>
  <c r="A156" i="34"/>
  <c r="A158" i="34"/>
  <c r="A160" i="34"/>
  <c r="A162" i="34"/>
  <c r="A164" i="34"/>
  <c r="A166" i="34"/>
  <c r="A167" i="34"/>
  <c r="A169" i="34"/>
  <c r="A170" i="34"/>
  <c r="A171" i="34"/>
  <c r="A172" i="34"/>
  <c r="A173" i="34"/>
  <c r="A175" i="34"/>
  <c r="A177" i="34"/>
  <c r="A179" i="34"/>
  <c r="A181" i="34"/>
  <c r="A182" i="34"/>
  <c r="A3688" i="34"/>
  <c r="A4128" i="34"/>
  <c r="A4130" i="34"/>
  <c r="A4132" i="34"/>
  <c r="A4134" i="34"/>
  <c r="A4136" i="34"/>
  <c r="A4138" i="34"/>
  <c r="A4142" i="34"/>
  <c r="A4150" i="34"/>
  <c r="A4153" i="34"/>
  <c r="A4155" i="34"/>
  <c r="A4157" i="34"/>
  <c r="A4159" i="34"/>
  <c r="A4170" i="34"/>
  <c r="A4172" i="34"/>
  <c r="A4174" i="34"/>
  <c r="A4176" i="34"/>
  <c r="A4178" i="34"/>
  <c r="A4180" i="34"/>
  <c r="A4182" i="34"/>
  <c r="A4184" i="34"/>
  <c r="A4186" i="34"/>
  <c r="A4188" i="34"/>
  <c r="A4190" i="34"/>
  <c r="A4198" i="34"/>
  <c r="A4201" i="34"/>
  <c r="A4209" i="34"/>
  <c r="A4215" i="34"/>
  <c r="A4217" i="34"/>
  <c r="A4221" i="34"/>
  <c r="A4223" i="34"/>
  <c r="A4225" i="34"/>
  <c r="A4239" i="34"/>
  <c r="A4253" i="34"/>
  <c r="A4266" i="34"/>
  <c r="A3931" i="34"/>
  <c r="A3950" i="34"/>
  <c r="A3952" i="34"/>
  <c r="A3954" i="34"/>
  <c r="A3956" i="34"/>
  <c r="A3958" i="34"/>
  <c r="A3960" i="34"/>
  <c r="A3962" i="34"/>
  <c r="A3966" i="34"/>
  <c r="A3968" i="34"/>
  <c r="A3973" i="34"/>
  <c r="A3980" i="34"/>
  <c r="A3984" i="34"/>
  <c r="A3987" i="34"/>
  <c r="A3989" i="34"/>
  <c r="A3991" i="34"/>
  <c r="A3993" i="34"/>
  <c r="A3995" i="34"/>
  <c r="A3997" i="34"/>
  <c r="A3999" i="34"/>
  <c r="A4006" i="34"/>
  <c r="A4008" i="34"/>
  <c r="A4010" i="34"/>
  <c r="A4012" i="34"/>
  <c r="A4014" i="34"/>
  <c r="A4016" i="34"/>
  <c r="A2081" i="34"/>
  <c r="A2087" i="34"/>
  <c r="A2089" i="34"/>
  <c r="A2091" i="34"/>
  <c r="A2093" i="34"/>
  <c r="A2095" i="34"/>
  <c r="A935" i="34"/>
  <c r="A4027" i="34"/>
  <c r="A4030" i="34"/>
  <c r="A4036" i="34"/>
  <c r="A494" i="34"/>
  <c r="A3803" i="34"/>
  <c r="A3823" i="34"/>
  <c r="A3825" i="34"/>
  <c r="A3827" i="34"/>
  <c r="A3829" i="34"/>
  <c r="A3831" i="34"/>
  <c r="A3833" i="34"/>
  <c r="A3835" i="34"/>
  <c r="A3839" i="34"/>
  <c r="A3842" i="34"/>
  <c r="A3844" i="34"/>
  <c r="A3847" i="34"/>
  <c r="A3849" i="34"/>
  <c r="A3852" i="34"/>
  <c r="A3859" i="34"/>
  <c r="A3861" i="34"/>
  <c r="A3863" i="34"/>
  <c r="A3870" i="34"/>
  <c r="A3875" i="34"/>
  <c r="A3881" i="34"/>
  <c r="A3883" i="34"/>
  <c r="A3891" i="34"/>
  <c r="A3895" i="34"/>
  <c r="A921" i="34"/>
  <c r="A3872" i="34"/>
  <c r="A2042" i="34"/>
  <c r="A2046" i="34"/>
  <c r="A2048" i="34"/>
  <c r="A2044" i="34"/>
  <c r="A2050" i="34"/>
  <c r="A2052" i="34"/>
  <c r="A2054" i="34"/>
  <c r="A2065" i="34"/>
  <c r="A2067" i="34"/>
  <c r="A2056" i="34"/>
  <c r="A2058" i="34"/>
  <c r="A2060" i="34"/>
  <c r="A2063" i="34"/>
  <c r="A2078" i="34"/>
  <c r="A2080" i="34"/>
  <c r="A3905" i="34"/>
  <c r="A3908" i="34"/>
  <c r="A3910" i="34"/>
  <c r="A3913" i="34"/>
  <c r="A3915" i="34"/>
  <c r="A3917" i="34"/>
  <c r="A3919" i="34"/>
  <c r="A3921" i="34"/>
  <c r="A3924" i="34"/>
  <c r="A3926" i="34"/>
  <c r="A3928" i="34"/>
  <c r="A3781" i="34"/>
  <c r="A2031" i="34"/>
  <c r="A2033" i="34"/>
  <c r="A2035" i="34"/>
  <c r="A2037" i="34"/>
  <c r="A2039" i="34"/>
  <c r="A3702" i="34"/>
  <c r="A3704" i="34"/>
  <c r="A3708" i="34"/>
  <c r="A3712" i="34"/>
  <c r="A3715" i="34"/>
  <c r="A3717" i="34"/>
  <c r="A3721" i="34"/>
  <c r="A3724" i="34"/>
  <c r="A3727" i="34"/>
  <c r="A3729" i="34"/>
  <c r="A3731" i="34"/>
  <c r="A3733" i="34"/>
  <c r="A3735" i="34"/>
  <c r="A3738" i="34"/>
  <c r="A3755" i="34"/>
  <c r="A3760" i="34"/>
  <c r="A3762" i="34"/>
  <c r="A3764" i="34"/>
  <c r="A3773" i="34"/>
  <c r="A3801" i="34"/>
  <c r="A38" i="34"/>
  <c r="A39" i="34"/>
  <c r="A40" i="34"/>
  <c r="A41" i="34"/>
  <c r="A42" i="34"/>
  <c r="A43" i="34"/>
  <c r="A44" i="34"/>
  <c r="A45" i="34"/>
  <c r="A46" i="34"/>
  <c r="A47" i="34"/>
  <c r="A48" i="34"/>
  <c r="A49" i="34"/>
  <c r="A50" i="34"/>
  <c r="A51" i="34"/>
  <c r="A407" i="34"/>
  <c r="A405" i="34"/>
  <c r="A404" i="34"/>
  <c r="A430" i="34"/>
  <c r="A431" i="34"/>
  <c r="A432" i="34"/>
  <c r="A433" i="34"/>
  <c r="A434" i="34"/>
  <c r="A435" i="34"/>
  <c r="A436" i="34"/>
  <c r="A437" i="34"/>
  <c r="A438" i="34"/>
  <c r="A439" i="34"/>
  <c r="A157" i="34"/>
  <c r="A159" i="34"/>
  <c r="A161" i="34"/>
  <c r="A163" i="34"/>
  <c r="A165" i="34"/>
  <c r="A174" i="34"/>
  <c r="A176" i="34"/>
  <c r="A178" i="34"/>
  <c r="A180" i="34"/>
  <c r="R413" i="34" l="1"/>
  <c r="Q413" i="34"/>
  <c r="S413" i="34"/>
  <c r="R417" i="34"/>
  <c r="Q417" i="34"/>
  <c r="S417" i="34"/>
  <c r="Q416" i="34"/>
  <c r="S416" i="34"/>
  <c r="R416" i="34"/>
  <c r="R415" i="34"/>
  <c r="Q415" i="34"/>
  <c r="S415" i="34"/>
  <c r="Q418" i="34"/>
  <c r="S418" i="34"/>
  <c r="R418" i="34"/>
  <c r="R409" i="34"/>
  <c r="Q409" i="34"/>
  <c r="S409" i="34"/>
  <c r="Q412" i="34"/>
  <c r="S412" i="34"/>
  <c r="R412" i="34"/>
  <c r="R411" i="34"/>
  <c r="Q411" i="34"/>
  <c r="S411" i="34"/>
  <c r="Q410" i="34"/>
  <c r="S410" i="34"/>
  <c r="R410" i="34"/>
  <c r="Q414" i="34"/>
  <c r="S414" i="34"/>
  <c r="R414" i="34"/>
  <c r="A414" i="34"/>
  <c r="A411" i="34"/>
  <c r="A429" i="34"/>
  <c r="A416" i="34"/>
  <c r="A418" i="34"/>
  <c r="A413" i="34"/>
  <c r="A409" i="34"/>
  <c r="A410" i="34"/>
  <c r="A415" i="34"/>
  <c r="A417" i="34"/>
  <c r="A412" i="34"/>
  <c r="M3653" i="34"/>
  <c r="E3653" i="34"/>
  <c r="E3616" i="34"/>
  <c r="A3616" i="34" l="1"/>
  <c r="A3653" i="34"/>
  <c r="A3694" i="34" l="1"/>
  <c r="A3693" i="34"/>
  <c r="A2007" i="34"/>
  <c r="A2011" i="34"/>
  <c r="A2008" i="34"/>
  <c r="E3682" i="34"/>
  <c r="A3682" i="34" l="1"/>
  <c r="E3607" i="34"/>
  <c r="M3606" i="34"/>
  <c r="E3648" i="34"/>
  <c r="A3648" i="34" l="1"/>
  <c r="A3607" i="34"/>
  <c r="M3591" i="34"/>
  <c r="M3696" i="34"/>
  <c r="M3533" i="34" l="1"/>
  <c r="M3565" i="34"/>
  <c r="M3516" i="34"/>
  <c r="M3517" i="34"/>
  <c r="M3534" i="34"/>
  <c r="M3586" i="34"/>
  <c r="M3587" i="34"/>
  <c r="M3588" i="34"/>
  <c r="M3532" i="34"/>
  <c r="E3676" i="34"/>
  <c r="M3676" i="34"/>
  <c r="E3677" i="34"/>
  <c r="M3677" i="34"/>
  <c r="E3692" i="34"/>
  <c r="E3691" i="34"/>
  <c r="E3689" i="34"/>
  <c r="E3687" i="34"/>
  <c r="E3685" i="34"/>
  <c r="E3662" i="34"/>
  <c r="E3661" i="34"/>
  <c r="E3645" i="34"/>
  <c r="E3637" i="34"/>
  <c r="E3636" i="34"/>
  <c r="E3615" i="34"/>
  <c r="E3609" i="34"/>
  <c r="M3608" i="34"/>
  <c r="E3608" i="34"/>
  <c r="M3605" i="34"/>
  <c r="K285" i="34"/>
  <c r="M285" i="34" s="1"/>
  <c r="K284" i="34"/>
  <c r="M284" i="34" s="1"/>
  <c r="E283" i="34"/>
  <c r="K283" i="34"/>
  <c r="M283" i="34" s="1"/>
  <c r="E282" i="34"/>
  <c r="K282" i="34"/>
  <c r="M282" i="34" s="1"/>
  <c r="E281" i="34"/>
  <c r="K281" i="34"/>
  <c r="M281" i="34" s="1"/>
  <c r="E280" i="34"/>
  <c r="K280" i="34"/>
  <c r="M280" i="34" s="1"/>
  <c r="E277" i="34"/>
  <c r="K277" i="34"/>
  <c r="M277" i="34" s="1"/>
  <c r="E278" i="34"/>
  <c r="K278" i="34"/>
  <c r="M278" i="34" s="1"/>
  <c r="E279" i="34"/>
  <c r="K279" i="34"/>
  <c r="M279" i="34" s="1"/>
  <c r="K276" i="34"/>
  <c r="M276" i="34" s="1"/>
  <c r="E276" i="34"/>
  <c r="A276" i="34" l="1"/>
  <c r="A278" i="34"/>
  <c r="A280" i="34"/>
  <c r="A282" i="34"/>
  <c r="A3636" i="34"/>
  <c r="A3637" i="34"/>
  <c r="A3645" i="34"/>
  <c r="A3661" i="34"/>
  <c r="A3662" i="34"/>
  <c r="A3685" i="34"/>
  <c r="A3687" i="34"/>
  <c r="A3689" i="34"/>
  <c r="A3691" i="34"/>
  <c r="A3692" i="34"/>
  <c r="A3677" i="34"/>
  <c r="A279" i="34"/>
  <c r="A277" i="34"/>
  <c r="A281" i="34"/>
  <c r="A283" i="34"/>
  <c r="A3608" i="34"/>
  <c r="A3609" i="34"/>
  <c r="A3615" i="34"/>
  <c r="A3676" i="34"/>
  <c r="M3658" i="34"/>
  <c r="E3658" i="34"/>
  <c r="M3656" i="34"/>
  <c r="E3656" i="34"/>
  <c r="M3657" i="34"/>
  <c r="M3678" i="34"/>
  <c r="M3655" i="34"/>
  <c r="A3207" i="34" l="1"/>
  <c r="A3658" i="34"/>
  <c r="A3208" i="34"/>
  <c r="A3206" i="34"/>
  <c r="A3656" i="34"/>
  <c r="A3209" i="34"/>
  <c r="E3424" i="34"/>
  <c r="M3383" i="34"/>
  <c r="E3383" i="34"/>
  <c r="E3257" i="34"/>
  <c r="E3101" i="34"/>
  <c r="A3104" i="34" l="1"/>
  <c r="A3424" i="34"/>
  <c r="A3257" i="34"/>
  <c r="A3383" i="34"/>
  <c r="A3101" i="34"/>
  <c r="E3458" i="34"/>
  <c r="M3457" i="34"/>
  <c r="E3457" i="34"/>
  <c r="M3456" i="34"/>
  <c r="E3456" i="34"/>
  <c r="M3450" i="34"/>
  <c r="M3459" i="34"/>
  <c r="M3460" i="34"/>
  <c r="M3461" i="34"/>
  <c r="E3209" i="34"/>
  <c r="M3206" i="34"/>
  <c r="E3206" i="34"/>
  <c r="E3251" i="34"/>
  <c r="M3395" i="34"/>
  <c r="M3394" i="34"/>
  <c r="M3387" i="34"/>
  <c r="E3394" i="34"/>
  <c r="E3388" i="34"/>
  <c r="M3378" i="34"/>
  <c r="M3377" i="34"/>
  <c r="E3377" i="34"/>
  <c r="M3374" i="34"/>
  <c r="E3375" i="34"/>
  <c r="E3308" i="34"/>
  <c r="A12" i="62"/>
  <c r="A13" i="62"/>
  <c r="A14" i="62"/>
  <c r="A15" i="62"/>
  <c r="A16" i="62"/>
  <c r="A17" i="62"/>
  <c r="M3422" i="34"/>
  <c r="M3449" i="34"/>
  <c r="M3423" i="34"/>
  <c r="M3237" i="34"/>
  <c r="M3247" i="34"/>
  <c r="M3262" i="34"/>
  <c r="E3262" i="34"/>
  <c r="E3353" i="34"/>
  <c r="E3151" i="34"/>
  <c r="E3149" i="34"/>
  <c r="E3128" i="34"/>
  <c r="E3286" i="34"/>
  <c r="E3283" i="34"/>
  <c r="E3280" i="34"/>
  <c r="E3277" i="34"/>
  <c r="E3289" i="34"/>
  <c r="E3273" i="34"/>
  <c r="E3270" i="34"/>
  <c r="E3267" i="34"/>
  <c r="E3264" i="34"/>
  <c r="E3292" i="34"/>
  <c r="E3295" i="34"/>
  <c r="E3298" i="34"/>
  <c r="M3272" i="34"/>
  <c r="E3272" i="34"/>
  <c r="M3269" i="34"/>
  <c r="E3269" i="34"/>
  <c r="M3266" i="34"/>
  <c r="E3266" i="34"/>
  <c r="A22" i="45"/>
  <c r="A8" i="45"/>
  <c r="A9" i="45"/>
  <c r="A10" i="45"/>
  <c r="A26" i="45"/>
  <c r="A51" i="45"/>
  <c r="A52" i="45"/>
  <c r="A11" i="45"/>
  <c r="A20" i="45"/>
  <c r="A12" i="45"/>
  <c r="A13" i="45"/>
  <c r="A21" i="45"/>
  <c r="A14" i="45"/>
  <c r="A15" i="45"/>
  <c r="A53" i="45"/>
  <c r="A16" i="45"/>
  <c r="A54" i="45"/>
  <c r="M3294" i="34"/>
  <c r="M3291" i="34"/>
  <c r="M3263" i="34"/>
  <c r="M3288" i="34"/>
  <c r="M3276" i="34"/>
  <c r="M3279" i="34"/>
  <c r="M3282" i="34"/>
  <c r="M3285" i="34"/>
  <c r="M3297" i="34"/>
  <c r="A3266" i="34" l="1"/>
  <c r="A3272" i="34"/>
  <c r="A3377" i="34"/>
  <c r="A3388" i="34"/>
  <c r="A3394" i="34"/>
  <c r="A3457" i="34"/>
  <c r="A3269" i="34"/>
  <c r="A3298" i="34"/>
  <c r="A3295" i="34"/>
  <c r="A3292" i="34"/>
  <c r="A3264" i="34"/>
  <c r="A3267" i="34"/>
  <c r="A3270" i="34"/>
  <c r="A3273" i="34"/>
  <c r="A3289" i="34"/>
  <c r="A3277" i="34"/>
  <c r="A3280" i="34"/>
  <c r="A3283" i="34"/>
  <c r="A3286" i="34"/>
  <c r="A3128" i="34"/>
  <c r="A3149" i="34"/>
  <c r="A3151" i="34"/>
  <c r="A3353" i="34"/>
  <c r="A3262" i="34"/>
  <c r="A3308" i="34"/>
  <c r="A3375" i="34"/>
  <c r="A3456" i="34"/>
  <c r="A3458" i="34"/>
  <c r="E3376" i="34"/>
  <c r="A5" i="43"/>
  <c r="E6" i="43"/>
  <c r="A3376" i="34" l="1"/>
  <c r="E876" i="34"/>
  <c r="M873" i="34"/>
  <c r="M874" i="34"/>
  <c r="M875" i="34"/>
  <c r="M872" i="34"/>
  <c r="B51" i="55"/>
  <c r="A51" i="55" s="1"/>
  <c r="B52" i="55"/>
  <c r="A52" i="55" s="1"/>
  <c r="B53" i="55"/>
  <c r="A53" i="55" s="1"/>
  <c r="E872" i="34"/>
  <c r="E873" i="34"/>
  <c r="M3668" i="34"/>
  <c r="B49" i="55"/>
  <c r="A49" i="55" s="1"/>
  <c r="B50" i="55"/>
  <c r="A50" i="55" s="1"/>
  <c r="M870" i="34"/>
  <c r="M867" i="34"/>
  <c r="M868" i="34"/>
  <c r="E867" i="34"/>
  <c r="M866" i="34"/>
  <c r="M3555" i="34"/>
  <c r="M862" i="34"/>
  <c r="M863" i="34"/>
  <c r="M864" i="34"/>
  <c r="M861" i="34"/>
  <c r="B47" i="55"/>
  <c r="A47" i="55" s="1"/>
  <c r="B46" i="55"/>
  <c r="A46" i="55" s="1"/>
  <c r="B44" i="55"/>
  <c r="A44" i="55" s="1"/>
  <c r="E3557" i="34"/>
  <c r="E866" i="34"/>
  <c r="E868" i="34"/>
  <c r="E869" i="34"/>
  <c r="E870" i="34"/>
  <c r="E871" i="34"/>
  <c r="E3668" i="34"/>
  <c r="E3669" i="34"/>
  <c r="E874" i="34"/>
  <c r="E875" i="34"/>
  <c r="E3297" i="34"/>
  <c r="E3294" i="34"/>
  <c r="E3291" i="34"/>
  <c r="E3263" i="34"/>
  <c r="E3288" i="34"/>
  <c r="E3276" i="34"/>
  <c r="E3279" i="34"/>
  <c r="E3282" i="34"/>
  <c r="E3285" i="34"/>
  <c r="E3422" i="34"/>
  <c r="E3449" i="34"/>
  <c r="E3423" i="34"/>
  <c r="E3459" i="34"/>
  <c r="E3460" i="34"/>
  <c r="E3461" i="34"/>
  <c r="E3655" i="34"/>
  <c r="E3657" i="34"/>
  <c r="E3678" i="34"/>
  <c r="E3531" i="34"/>
  <c r="E284" i="34"/>
  <c r="E285" i="34"/>
  <c r="E3605" i="34"/>
  <c r="E3606" i="34"/>
  <c r="E3610" i="34"/>
  <c r="E3611" i="34"/>
  <c r="E3612" i="34"/>
  <c r="E3613" i="34"/>
  <c r="E3614" i="34"/>
  <c r="E3638" i="34"/>
  <c r="E3639" i="34"/>
  <c r="E3640" i="34"/>
  <c r="E3641" i="34"/>
  <c r="E3642" i="34"/>
  <c r="E3666" i="34"/>
  <c r="E3532" i="34"/>
  <c r="E3533" i="34"/>
  <c r="E3565" i="34"/>
  <c r="E3516" i="34"/>
  <c r="E3517" i="34"/>
  <c r="E3534" i="34"/>
  <c r="E3535" i="34"/>
  <c r="E3586" i="34"/>
  <c r="E3587" i="34"/>
  <c r="E3588" i="34"/>
  <c r="E3591" i="34"/>
  <c r="E3696" i="34"/>
  <c r="E3578" i="34"/>
  <c r="E3518" i="34"/>
  <c r="E3519" i="34"/>
  <c r="E3536" i="34"/>
  <c r="E3537" i="34"/>
  <c r="E3538" i="34"/>
  <c r="E3539" i="34"/>
  <c r="E3540" i="34"/>
  <c r="E3541" i="34"/>
  <c r="E3542" i="34"/>
  <c r="E3543" i="34"/>
  <c r="E3544" i="34"/>
  <c r="E3545" i="34"/>
  <c r="E3546" i="34"/>
  <c r="E3547" i="34"/>
  <c r="E3548" i="34"/>
  <c r="E3549" i="34"/>
  <c r="E3550" i="34"/>
  <c r="E3579" i="34"/>
  <c r="E3580" i="34"/>
  <c r="E3581" i="34"/>
  <c r="E3617" i="34"/>
  <c r="E3618" i="34"/>
  <c r="E3619" i="34"/>
  <c r="E3620" i="34"/>
  <c r="E3621" i="34"/>
  <c r="E3622" i="34"/>
  <c r="E3623" i="34"/>
  <c r="E3624" i="34"/>
  <c r="E3625" i="34"/>
  <c r="E3626" i="34"/>
  <c r="E3627" i="34"/>
  <c r="E3628" i="34"/>
  <c r="E3629" i="34"/>
  <c r="E3630" i="34"/>
  <c r="E3631" i="34"/>
  <c r="E3632" i="34"/>
  <c r="E3633" i="34"/>
  <c r="E3634" i="34"/>
  <c r="E3697" i="34"/>
  <c r="E3698" i="34"/>
  <c r="E3699" i="34"/>
  <c r="E3635" i="34"/>
  <c r="E3551" i="34"/>
  <c r="E3552" i="34"/>
  <c r="E3553" i="34"/>
  <c r="E3592" i="34"/>
  <c r="E3593" i="34"/>
  <c r="E3594" i="34"/>
  <c r="E3595" i="34"/>
  <c r="E3596" i="34"/>
  <c r="E3663" i="34"/>
  <c r="E3664" i="34"/>
  <c r="E3665" i="34"/>
  <c r="E3679" i="34"/>
  <c r="E3680" i="34"/>
  <c r="E3681" i="34"/>
  <c r="B4646" i="34"/>
  <c r="E3675" i="34"/>
  <c r="E3683" i="34"/>
  <c r="E3684" i="34"/>
  <c r="E3695" i="34"/>
  <c r="E3555" i="34"/>
  <c r="E3589" i="34"/>
  <c r="E3585" i="34"/>
  <c r="E3577" i="34"/>
  <c r="E3583" i="34"/>
  <c r="E3584" i="34"/>
  <c r="E3590" i="34"/>
  <c r="E3597" i="34"/>
  <c r="E3598" i="34"/>
  <c r="E3599" i="34"/>
  <c r="E3643" i="34"/>
  <c r="E3644" i="34"/>
  <c r="E3646" i="34"/>
  <c r="E3647" i="34"/>
  <c r="E3667" i="34"/>
  <c r="E3670" i="34"/>
  <c r="E3671" i="34"/>
  <c r="E3672" i="34"/>
  <c r="E3673" i="34"/>
  <c r="E3674" i="34"/>
  <c r="E3554" i="34"/>
  <c r="E3558" i="34"/>
  <c r="E3559" i="34"/>
  <c r="E3561" i="34"/>
  <c r="E3562" i="34"/>
  <c r="E3563" i="34"/>
  <c r="E3564" i="34"/>
  <c r="E3575" i="34"/>
  <c r="E3576" i="34"/>
  <c r="E3529" i="34"/>
  <c r="E3528" i="34"/>
  <c r="E3527" i="34"/>
  <c r="E3522" i="34"/>
  <c r="E2706" i="34"/>
  <c r="E3526" i="34"/>
  <c r="E3523" i="34"/>
  <c r="E2705" i="34"/>
  <c r="E2704" i="34"/>
  <c r="E3530" i="34"/>
  <c r="E3654" i="34"/>
  <c r="E3652" i="34"/>
  <c r="E3649" i="34"/>
  <c r="M3649" i="34"/>
  <c r="M3652" i="34"/>
  <c r="M3654" i="34"/>
  <c r="E3602" i="34"/>
  <c r="M3602" i="34"/>
  <c r="E3603" i="34"/>
  <c r="M3603" i="34"/>
  <c r="E3604" i="34"/>
  <c r="M3604" i="34"/>
  <c r="M3601" i="34"/>
  <c r="E3601" i="34"/>
  <c r="M3556" i="34"/>
  <c r="E3556" i="34"/>
  <c r="M3525" i="34"/>
  <c r="E3525" i="34"/>
  <c r="M3524" i="34"/>
  <c r="E3524" i="34"/>
  <c r="M3521" i="34"/>
  <c r="E3521" i="34"/>
  <c r="M3520" i="34"/>
  <c r="E3520" i="34"/>
  <c r="M3515" i="34"/>
  <c r="E3515" i="34"/>
  <c r="M3500" i="34"/>
  <c r="E3500" i="34"/>
  <c r="M3499" i="34"/>
  <c r="E3499" i="34"/>
  <c r="E3495" i="34"/>
  <c r="M3495" i="34"/>
  <c r="M3494" i="34"/>
  <c r="M3479" i="34"/>
  <c r="E3479" i="34"/>
  <c r="M3470" i="34"/>
  <c r="M3373" i="34"/>
  <c r="M3370" i="34"/>
  <c r="E3370" i="34"/>
  <c r="K275" i="34"/>
  <c r="M275" i="34" s="1"/>
  <c r="K272" i="34"/>
  <c r="M272" i="34" s="1"/>
  <c r="E3494" i="34"/>
  <c r="E3493" i="34"/>
  <c r="E3472" i="34"/>
  <c r="E3473" i="34"/>
  <c r="E3474" i="34"/>
  <c r="E3475" i="34"/>
  <c r="E3476" i="34"/>
  <c r="E3477" i="34"/>
  <c r="E3478" i="34"/>
  <c r="E3471" i="34"/>
  <c r="E3395" i="34"/>
  <c r="E3387" i="34"/>
  <c r="E3378" i="34"/>
  <c r="E3309" i="34"/>
  <c r="E3312" i="34"/>
  <c r="E3371" i="34"/>
  <c r="E2697" i="34"/>
  <c r="E3373" i="34"/>
  <c r="E3374" i="34"/>
  <c r="E3470" i="34"/>
  <c r="E3254" i="34"/>
  <c r="Q4646" i="34" l="1"/>
  <c r="S4646" i="34"/>
  <c r="R4646" i="34"/>
  <c r="A4312" i="34"/>
  <c r="A2704" i="34"/>
  <c r="A2697" i="34"/>
  <c r="A2705" i="34"/>
  <c r="A2706" i="34"/>
  <c r="A3470" i="34"/>
  <c r="A3371" i="34"/>
  <c r="A3309" i="34"/>
  <c r="A273" i="34"/>
  <c r="A274" i="34"/>
  <c r="A3521" i="34"/>
  <c r="A3515" i="34"/>
  <c r="A3500" i="34"/>
  <c r="A3602" i="34"/>
  <c r="A3374" i="34"/>
  <c r="A3312" i="34"/>
  <c r="A3387" i="34"/>
  <c r="A3471" i="34"/>
  <c r="A3493" i="34"/>
  <c r="A3494" i="34"/>
  <c r="A275" i="34"/>
  <c r="A272" i="34"/>
  <c r="A3525" i="34"/>
  <c r="A3520" i="34"/>
  <c r="A3499" i="34"/>
  <c r="A3495" i="34"/>
  <c r="A3524" i="34"/>
  <c r="A3601" i="34"/>
  <c r="A3603" i="34"/>
  <c r="A3526" i="34"/>
  <c r="A3530" i="34"/>
  <c r="A3654" i="34"/>
  <c r="A3652" i="34"/>
  <c r="A3649" i="34"/>
  <c r="A3522" i="34"/>
  <c r="A3589" i="34"/>
  <c r="A3584" i="34"/>
  <c r="A3577" i="34"/>
  <c r="A3575" i="34"/>
  <c r="A3563" i="34"/>
  <c r="A3561" i="34"/>
  <c r="A3558" i="34"/>
  <c r="A3529" i="34"/>
  <c r="A3528" i="34"/>
  <c r="A3684" i="34"/>
  <c r="A3675" i="34"/>
  <c r="A3673" i="34"/>
  <c r="A3671" i="34"/>
  <c r="A3667" i="34"/>
  <c r="A3646" i="34"/>
  <c r="A3643" i="34"/>
  <c r="A3598" i="34"/>
  <c r="A3555" i="34"/>
  <c r="A1986" i="34"/>
  <c r="A4320" i="34"/>
  <c r="A4273" i="34"/>
  <c r="A3681" i="34"/>
  <c r="A3680" i="34"/>
  <c r="A3679" i="34"/>
  <c r="A3665" i="34"/>
  <c r="A3664" i="34"/>
  <c r="A3663" i="34"/>
  <c r="A3596" i="34"/>
  <c r="A3595" i="34"/>
  <c r="A3594" i="34"/>
  <c r="A3593" i="34"/>
  <c r="A3592" i="34"/>
  <c r="A3553" i="34"/>
  <c r="A3552" i="34"/>
  <c r="A3551" i="34"/>
  <c r="A3635" i="34"/>
  <c r="A3699" i="34"/>
  <c r="A3698" i="34"/>
  <c r="A3697" i="34"/>
  <c r="A3634" i="34"/>
  <c r="A3633" i="34"/>
  <c r="A3632" i="34"/>
  <c r="A3631" i="34"/>
  <c r="A3630" i="34"/>
  <c r="A3629" i="34"/>
  <c r="A3628" i="34"/>
  <c r="A3627" i="34"/>
  <c r="A3626" i="34"/>
  <c r="A3625" i="34"/>
  <c r="A3624" i="34"/>
  <c r="A3623" i="34"/>
  <c r="A3622" i="34"/>
  <c r="A3621" i="34"/>
  <c r="A3620" i="34"/>
  <c r="A3619" i="34"/>
  <c r="A3618" i="34"/>
  <c r="A3617" i="34"/>
  <c r="A3581" i="34"/>
  <c r="A3580" i="34"/>
  <c r="A3579" i="34"/>
  <c r="A3550" i="34"/>
  <c r="A3549" i="34"/>
  <c r="A3548" i="34"/>
  <c r="A3547" i="34"/>
  <c r="A3546" i="34"/>
  <c r="A3545" i="34"/>
  <c r="A3544" i="34"/>
  <c r="A3543" i="34"/>
  <c r="A3542" i="34"/>
  <c r="A3541" i="34"/>
  <c r="A3540" i="34"/>
  <c r="A3539" i="34"/>
  <c r="A3538" i="34"/>
  <c r="A3537" i="34"/>
  <c r="A3536" i="34"/>
  <c r="A3519" i="34"/>
  <c r="A3518" i="34"/>
  <c r="A3578" i="34"/>
  <c r="A3696" i="34"/>
  <c r="A3591" i="34"/>
  <c r="A3588" i="34"/>
  <c r="A3587" i="34"/>
  <c r="A3586" i="34"/>
  <c r="A3535" i="34"/>
  <c r="A3534" i="34"/>
  <c r="A3517" i="34"/>
  <c r="A3516" i="34"/>
  <c r="A3565" i="34"/>
  <c r="A3533" i="34"/>
  <c r="A3532" i="34"/>
  <c r="A3666" i="34"/>
  <c r="A3642" i="34"/>
  <c r="A3641" i="34"/>
  <c r="A3640" i="34"/>
  <c r="A3639" i="34"/>
  <c r="A3638" i="34"/>
  <c r="A3614" i="34"/>
  <c r="A3613" i="34"/>
  <c r="A3612" i="34"/>
  <c r="A3611" i="34"/>
  <c r="A3610" i="34"/>
  <c r="A3606" i="34"/>
  <c r="A3605" i="34"/>
  <c r="A285" i="34"/>
  <c r="A284" i="34"/>
  <c r="A3531" i="34"/>
  <c r="A3678" i="34"/>
  <c r="A3657" i="34"/>
  <c r="A3655" i="34"/>
  <c r="A3461" i="34"/>
  <c r="A3460" i="34"/>
  <c r="A3459" i="34"/>
  <c r="A3423" i="34"/>
  <c r="A3449" i="34"/>
  <c r="A3422" i="34"/>
  <c r="A3285" i="34"/>
  <c r="A3282" i="34"/>
  <c r="A3279" i="34"/>
  <c r="A3276" i="34"/>
  <c r="A3288" i="34"/>
  <c r="A3263" i="34"/>
  <c r="A3291" i="34"/>
  <c r="A3294" i="34"/>
  <c r="A3297" i="34"/>
  <c r="A1994" i="34"/>
  <c r="A1973" i="34"/>
  <c r="A1971" i="34"/>
  <c r="A2009" i="34"/>
  <c r="A1999" i="34"/>
  <c r="A1997" i="34"/>
  <c r="A2006" i="34"/>
  <c r="A2001" i="34"/>
  <c r="A1992" i="34"/>
  <c r="A1990" i="34"/>
  <c r="A1988" i="34"/>
  <c r="A1982" i="34"/>
  <c r="A875" i="34"/>
  <c r="A874" i="34"/>
  <c r="A3669" i="34"/>
  <c r="A3668" i="34"/>
  <c r="A871" i="34"/>
  <c r="A870" i="34"/>
  <c r="A869" i="34"/>
  <c r="A868" i="34"/>
  <c r="A4463" i="34"/>
  <c r="A4461" i="34"/>
  <c r="A4450" i="34"/>
  <c r="A4398" i="34"/>
  <c r="A4396" i="34"/>
  <c r="A4375" i="34"/>
  <c r="A4369" i="34"/>
  <c r="A4367" i="34"/>
  <c r="A4364" i="34"/>
  <c r="A4363" i="34"/>
  <c r="A4360" i="34"/>
  <c r="A4358" i="34"/>
  <c r="A4339" i="34"/>
  <c r="A4337" i="34"/>
  <c r="A4332" i="34"/>
  <c r="A4330" i="34"/>
  <c r="A4328" i="34"/>
  <c r="A4324" i="34"/>
  <c r="A864" i="34"/>
  <c r="A863" i="34"/>
  <c r="A862" i="34"/>
  <c r="A873" i="34"/>
  <c r="A872" i="34"/>
  <c r="A2004" i="34"/>
  <c r="A3373" i="34"/>
  <c r="A3378" i="34"/>
  <c r="A3395" i="34"/>
  <c r="A3556" i="34"/>
  <c r="A3604" i="34"/>
  <c r="A3523" i="34"/>
  <c r="A3590" i="34"/>
  <c r="A3585" i="34"/>
  <c r="A3583" i="34"/>
  <c r="A3576" i="34"/>
  <c r="A3564" i="34"/>
  <c r="A3562" i="34"/>
  <c r="A3559" i="34"/>
  <c r="A3554" i="34"/>
  <c r="A3527" i="34"/>
  <c r="A3683" i="34"/>
  <c r="A3674" i="34"/>
  <c r="A3672" i="34"/>
  <c r="A3670" i="34"/>
  <c r="A3647" i="34"/>
  <c r="A3644" i="34"/>
  <c r="A3599" i="34"/>
  <c r="A3597" i="34"/>
  <c r="A3695" i="34"/>
  <c r="A1987" i="34"/>
  <c r="A4323" i="34"/>
  <c r="A4321" i="34"/>
  <c r="A4319" i="34"/>
  <c r="A1995" i="34"/>
  <c r="A1993" i="34"/>
  <c r="A1972" i="34"/>
  <c r="A2010" i="34"/>
  <c r="A2002" i="34"/>
  <c r="A1998" i="34"/>
  <c r="A1996" i="34"/>
  <c r="A2005" i="34"/>
  <c r="A2000" i="34"/>
  <c r="A1991" i="34"/>
  <c r="A1989" i="34"/>
  <c r="A1983" i="34"/>
  <c r="A867" i="34"/>
  <c r="A866" i="34"/>
  <c r="A3557" i="34"/>
  <c r="A4462" i="34"/>
  <c r="A4459" i="34"/>
  <c r="A4453" i="34"/>
  <c r="A4397" i="34"/>
  <c r="A4376" i="34"/>
  <c r="A4368" i="34"/>
  <c r="A4359" i="34"/>
  <c r="A4353" i="34"/>
  <c r="A4340" i="34"/>
  <c r="A4338" i="34"/>
  <c r="A4336" i="34"/>
  <c r="A4331" i="34"/>
  <c r="A4329" i="34"/>
  <c r="A861" i="34"/>
  <c r="A865" i="34"/>
  <c r="A876" i="34"/>
  <c r="A2003" i="34"/>
  <c r="A4646" i="34"/>
  <c r="B37" i="55"/>
  <c r="A37" i="55" s="1"/>
  <c r="B38" i="55"/>
  <c r="A38" i="55" s="1"/>
  <c r="B41" i="55"/>
  <c r="A41" i="55" s="1"/>
  <c r="B42" i="55"/>
  <c r="A42" i="55" s="1"/>
  <c r="B43" i="55"/>
  <c r="A43" i="55" s="1"/>
  <c r="B48" i="55"/>
  <c r="A48" i="55" s="1"/>
  <c r="E3492" i="34" l="1"/>
  <c r="E3481" i="34"/>
  <c r="E3490" i="34"/>
  <c r="E3489" i="34"/>
  <c r="E3480" i="34"/>
  <c r="E3488" i="34"/>
  <c r="E3487" i="34"/>
  <c r="E3486" i="34"/>
  <c r="E3485" i="34"/>
  <c r="E3484" i="34"/>
  <c r="E3483" i="34"/>
  <c r="E3482" i="34"/>
  <c r="E3469" i="34"/>
  <c r="A3482" i="34" l="1"/>
  <c r="A3483" i="34"/>
  <c r="A3484" i="34"/>
  <c r="A3485" i="34"/>
  <c r="A3486" i="34"/>
  <c r="A3487" i="34"/>
  <c r="A3488" i="34"/>
  <c r="A3480" i="34"/>
  <c r="A3489" i="34"/>
  <c r="A3490" i="34"/>
  <c r="A3481" i="34"/>
  <c r="E3448" i="34"/>
  <c r="E3447" i="34"/>
  <c r="E3446" i="34"/>
  <c r="E3445" i="34"/>
  <c r="E3439" i="34"/>
  <c r="E3417" i="34"/>
  <c r="E3416" i="34"/>
  <c r="E3415" i="34"/>
  <c r="E3430" i="34"/>
  <c r="E3414" i="34"/>
  <c r="E3413" i="34"/>
  <c r="E3412" i="34"/>
  <c r="E3411" i="34"/>
  <c r="E3410" i="34"/>
  <c r="E3409" i="34"/>
  <c r="E3408" i="34"/>
  <c r="E3407" i="34"/>
  <c r="E3406" i="34"/>
  <c r="E3403" i="34"/>
  <c r="E3402" i="34"/>
  <c r="E3401" i="34"/>
  <c r="E3400" i="34"/>
  <c r="E3398" i="34"/>
  <c r="E3399" i="34"/>
  <c r="E3397" i="34"/>
  <c r="E3391" i="34"/>
  <c r="E3382" i="34"/>
  <c r="E3381" i="34"/>
  <c r="E3419" i="34"/>
  <c r="E3418" i="34"/>
  <c r="M1985" i="34"/>
  <c r="M1984" i="34"/>
  <c r="E3379" i="34"/>
  <c r="E3380" i="34"/>
  <c r="E842" i="34"/>
  <c r="E841" i="34"/>
  <c r="E2699" i="34"/>
  <c r="E2698" i="34"/>
  <c r="E3367" i="34"/>
  <c r="E3368" i="34"/>
  <c r="E3396" i="34"/>
  <c r="E3429" i="34"/>
  <c r="E3442" i="34"/>
  <c r="E3491" i="34"/>
  <c r="E2700" i="34"/>
  <c r="E3512" i="34"/>
  <c r="E3511" i="34"/>
  <c r="E3514" i="34"/>
  <c r="E3508" i="34"/>
  <c r="E3507" i="34"/>
  <c r="E3506" i="34"/>
  <c r="E3505" i="34"/>
  <c r="E3504" i="34"/>
  <c r="E3503" i="34"/>
  <c r="E3502" i="34"/>
  <c r="E3501" i="34"/>
  <c r="E3498" i="34"/>
  <c r="E3497" i="34"/>
  <c r="E3496" i="34"/>
  <c r="E3466" i="34"/>
  <c r="E3465" i="34"/>
  <c r="E3436" i="34"/>
  <c r="E3435" i="34"/>
  <c r="E3464" i="34"/>
  <c r="E3463" i="34"/>
  <c r="E3441" i="34"/>
  <c r="E3440" i="34"/>
  <c r="E3438" i="34"/>
  <c r="E3437" i="34"/>
  <c r="M3433" i="34"/>
  <c r="E3433" i="34"/>
  <c r="E3434" i="34"/>
  <c r="E3432" i="34"/>
  <c r="E3431" i="34"/>
  <c r="E3428" i="34"/>
  <c r="E3427" i="34"/>
  <c r="E3421" i="34"/>
  <c r="E3420" i="34"/>
  <c r="E3393" i="34"/>
  <c r="E3392" i="34"/>
  <c r="E3390" i="34"/>
  <c r="E3389" i="34"/>
  <c r="E3386" i="34"/>
  <c r="E3385" i="34"/>
  <c r="E3468" i="34"/>
  <c r="E3467" i="34"/>
  <c r="E2702" i="34"/>
  <c r="E2701" i="34"/>
  <c r="E3224" i="34"/>
  <c r="E3223" i="34"/>
  <c r="M3223" i="34"/>
  <c r="E3174" i="34"/>
  <c r="M3174" i="34"/>
  <c r="E3340" i="34"/>
  <c r="M3340" i="34"/>
  <c r="E3341" i="34"/>
  <c r="M3341" i="34"/>
  <c r="E3342" i="34"/>
  <c r="M3342" i="34"/>
  <c r="E3248" i="34"/>
  <c r="M3248" i="34"/>
  <c r="E3249" i="34"/>
  <c r="M3249" i="34"/>
  <c r="E3250" i="34"/>
  <c r="M3250" i="34"/>
  <c r="E3219" i="34"/>
  <c r="M3219" i="34"/>
  <c r="E3220" i="34"/>
  <c r="M3220" i="34"/>
  <c r="E3221" i="34"/>
  <c r="M3221" i="34"/>
  <c r="E3222" i="34"/>
  <c r="M3222" i="34"/>
  <c r="M3207" i="34"/>
  <c r="M3208" i="34"/>
  <c r="E3207" i="34"/>
  <c r="E3208" i="34"/>
  <c r="M3173" i="34"/>
  <c r="M3172" i="34"/>
  <c r="M3171" i="34"/>
  <c r="M3170" i="34"/>
  <c r="E3170" i="34"/>
  <c r="E3171" i="34"/>
  <c r="E3172" i="34"/>
  <c r="E3173" i="34"/>
  <c r="E3121" i="34"/>
  <c r="M3121" i="34"/>
  <c r="E3122" i="34"/>
  <c r="M3122" i="34"/>
  <c r="E3123" i="34"/>
  <c r="M3123" i="34"/>
  <c r="E3331" i="34"/>
  <c r="E3213" i="34"/>
  <c r="E258" i="34"/>
  <c r="E259" i="34"/>
  <c r="E260" i="34"/>
  <c r="E261" i="34"/>
  <c r="E262" i="34"/>
  <c r="E263" i="34"/>
  <c r="E264" i="34"/>
  <c r="E265" i="34"/>
  <c r="E266" i="34"/>
  <c r="E267" i="34"/>
  <c r="E268" i="34"/>
  <c r="E269" i="34"/>
  <c r="E270" i="34"/>
  <c r="E271" i="34"/>
  <c r="E257" i="34"/>
  <c r="K271" i="34"/>
  <c r="M271" i="34" s="1"/>
  <c r="K260" i="34"/>
  <c r="M260" i="34" s="1"/>
  <c r="K261" i="34"/>
  <c r="M261" i="34" s="1"/>
  <c r="K262" i="34"/>
  <c r="M262" i="34" s="1"/>
  <c r="K263" i="34"/>
  <c r="M263" i="34" s="1"/>
  <c r="K264" i="34"/>
  <c r="M264" i="34" s="1"/>
  <c r="K265" i="34"/>
  <c r="M265" i="34" s="1"/>
  <c r="K266" i="34"/>
  <c r="M266" i="34" s="1"/>
  <c r="K267" i="34"/>
  <c r="M267" i="34" s="1"/>
  <c r="K268" i="34"/>
  <c r="M268" i="34" s="1"/>
  <c r="K269" i="34"/>
  <c r="M269" i="34" s="1"/>
  <c r="K270" i="34"/>
  <c r="M270" i="34" s="1"/>
  <c r="E3352" i="34"/>
  <c r="M3352" i="34"/>
  <c r="M3150" i="34"/>
  <c r="M3148" i="34"/>
  <c r="M3127" i="34"/>
  <c r="E3351" i="34"/>
  <c r="E3350" i="34"/>
  <c r="E3347" i="34"/>
  <c r="E3348" i="34"/>
  <c r="E3345" i="34"/>
  <c r="E3346" i="34"/>
  <c r="E3349" i="34"/>
  <c r="E3127" i="34"/>
  <c r="E3148" i="34"/>
  <c r="E3150" i="34"/>
  <c r="M3344" i="34"/>
  <c r="E3344" i="34"/>
  <c r="E3300" i="34"/>
  <c r="E3299" i="34"/>
  <c r="M3144" i="34"/>
  <c r="E3144" i="34"/>
  <c r="E3145" i="34"/>
  <c r="E3146" i="34"/>
  <c r="E3147" i="34"/>
  <c r="E3225" i="34"/>
  <c r="E3226" i="34"/>
  <c r="E3227" i="34"/>
  <c r="E3228" i="34"/>
  <c r="E3311" i="34"/>
  <c r="E3143" i="34"/>
  <c r="M3138" i="34"/>
  <c r="M3139" i="34"/>
  <c r="M3140" i="34"/>
  <c r="M3141" i="34"/>
  <c r="M3157" i="34"/>
  <c r="M3158" i="34"/>
  <c r="M3169" i="34"/>
  <c r="M3205" i="34"/>
  <c r="M3215" i="34"/>
  <c r="M3216" i="34"/>
  <c r="M3217" i="34"/>
  <c r="M3218" i="34"/>
  <c r="M3231" i="34"/>
  <c r="M3232" i="34"/>
  <c r="M3233" i="34"/>
  <c r="M3234" i="34"/>
  <c r="M3235" i="34"/>
  <c r="M3236" i="34"/>
  <c r="M3246" i="34"/>
  <c r="M3256" i="34"/>
  <c r="M3339" i="34"/>
  <c r="M3354" i="34"/>
  <c r="M3363" i="34"/>
  <c r="M3120" i="34"/>
  <c r="M3125" i="34"/>
  <c r="E3126" i="34"/>
  <c r="E3125" i="34"/>
  <c r="E3363" i="34"/>
  <c r="E3354" i="34"/>
  <c r="E3339" i="34"/>
  <c r="E3256" i="34"/>
  <c r="E3246" i="34"/>
  <c r="E3235" i="34"/>
  <c r="E3236" i="34"/>
  <c r="E3237" i="34"/>
  <c r="E3233" i="34"/>
  <c r="E3234" i="34"/>
  <c r="E3232" i="34"/>
  <c r="E3231" i="34"/>
  <c r="M817" i="34"/>
  <c r="E3218" i="34"/>
  <c r="E3217" i="34"/>
  <c r="E3216" i="34"/>
  <c r="E3215" i="34"/>
  <c r="E3205" i="34"/>
  <c r="E3169" i="34"/>
  <c r="E3139" i="34"/>
  <c r="E3140" i="34"/>
  <c r="E3141" i="34"/>
  <c r="E3157" i="34"/>
  <c r="E3158" i="34"/>
  <c r="E3138" i="34"/>
  <c r="E3120" i="34"/>
  <c r="E3365" i="34"/>
  <c r="E3364" i="34"/>
  <c r="E3338" i="34"/>
  <c r="E3332" i="34"/>
  <c r="E3333" i="34"/>
  <c r="E3334" i="34"/>
  <c r="E3335" i="34"/>
  <c r="E3336" i="34"/>
  <c r="E3337" i="34"/>
  <c r="E3330" i="34"/>
  <c r="E3343" i="34"/>
  <c r="E3314" i="34"/>
  <c r="E3315" i="34"/>
  <c r="E3316" i="34"/>
  <c r="E3317" i="34"/>
  <c r="E3318" i="34"/>
  <c r="E3319" i="34"/>
  <c r="E3320" i="34"/>
  <c r="E3313" i="34"/>
  <c r="E3310" i="34"/>
  <c r="E3278" i="34"/>
  <c r="E3281" i="34"/>
  <c r="E3284" i="34"/>
  <c r="E3287" i="34"/>
  <c r="E3290" i="34"/>
  <c r="E3293" i="34"/>
  <c r="E3296" i="34"/>
  <c r="E3210" i="34"/>
  <c r="E3211" i="34"/>
  <c r="E3203" i="34"/>
  <c r="E3212" i="34"/>
  <c r="E3204" i="34"/>
  <c r="E3214" i="34"/>
  <c r="E3230" i="34"/>
  <c r="E3247" i="34"/>
  <c r="E3258" i="34"/>
  <c r="E3259" i="34"/>
  <c r="E3260" i="34"/>
  <c r="E3265" i="34"/>
  <c r="E3268" i="34"/>
  <c r="E3271" i="34"/>
  <c r="E3274" i="34"/>
  <c r="E3261" i="34"/>
  <c r="E3275" i="34"/>
  <c r="E3194" i="34"/>
  <c r="E3195" i="34"/>
  <c r="E3196" i="34"/>
  <c r="E3197" i="34"/>
  <c r="E3198" i="34"/>
  <c r="E3199" i="34"/>
  <c r="E3193" i="34"/>
  <c r="E3185" i="34"/>
  <c r="E3186" i="34"/>
  <c r="E3187" i="34"/>
  <c r="E3188" i="34"/>
  <c r="E3189" i="34"/>
  <c r="E3190" i="34"/>
  <c r="E3191" i="34"/>
  <c r="E3192" i="34"/>
  <c r="E3183" i="34"/>
  <c r="E3184" i="34"/>
  <c r="E3177" i="34"/>
  <c r="E3180" i="34"/>
  <c r="E3181" i="34"/>
  <c r="E3182" i="34"/>
  <c r="E3136" i="34"/>
  <c r="E3137" i="34"/>
  <c r="E3155" i="34"/>
  <c r="E3156" i="34"/>
  <c r="E3160" i="34"/>
  <c r="E3161" i="34"/>
  <c r="E3162" i="34"/>
  <c r="E3168" i="34"/>
  <c r="E3175" i="34"/>
  <c r="E3176" i="34"/>
  <c r="E3142" i="34"/>
  <c r="E3135" i="34"/>
  <c r="E3134" i="34"/>
  <c r="E3124" i="34"/>
  <c r="E3119" i="34"/>
  <c r="E3116" i="34"/>
  <c r="E3117" i="34"/>
  <c r="E3094" i="34"/>
  <c r="E3095" i="34"/>
  <c r="E3096" i="34"/>
  <c r="E3097" i="34"/>
  <c r="E3107" i="34"/>
  <c r="E3108" i="34"/>
  <c r="E3109" i="34"/>
  <c r="E3110" i="34"/>
  <c r="E3111" i="34"/>
  <c r="E3112" i="34"/>
  <c r="E3113" i="34"/>
  <c r="E3114" i="34"/>
  <c r="E3115" i="34"/>
  <c r="E3093" i="34"/>
  <c r="M819" i="34"/>
  <c r="M815" i="34"/>
  <c r="M812" i="34"/>
  <c r="M813" i="34"/>
  <c r="M811" i="34"/>
  <c r="A2696" i="34" l="1"/>
  <c r="A2694" i="34"/>
  <c r="A2692" i="34"/>
  <c r="A2690" i="34"/>
  <c r="A2701" i="34"/>
  <c r="A2700" i="34"/>
  <c r="A2695" i="34"/>
  <c r="A2693" i="34"/>
  <c r="A2691" i="34"/>
  <c r="A2689" i="34"/>
  <c r="A2702" i="34"/>
  <c r="A2698" i="34"/>
  <c r="A2699" i="34"/>
  <c r="A3506" i="34"/>
  <c r="A3120" i="34"/>
  <c r="A3364" i="34"/>
  <c r="A3337" i="34"/>
  <c r="A3335" i="34"/>
  <c r="A3333" i="34"/>
  <c r="A3330" i="34"/>
  <c r="A3320" i="34"/>
  <c r="A3318" i="34"/>
  <c r="A3316" i="34"/>
  <c r="A3314" i="34"/>
  <c r="A3310" i="34"/>
  <c r="A3293" i="34"/>
  <c r="A3287" i="34"/>
  <c r="A3281" i="34"/>
  <c r="A3275" i="34"/>
  <c r="A3274" i="34"/>
  <c r="A3268" i="34"/>
  <c r="A3260" i="34"/>
  <c r="A3258" i="34"/>
  <c r="A3230" i="34"/>
  <c r="A3204" i="34"/>
  <c r="A3203" i="34"/>
  <c r="A3210" i="34"/>
  <c r="A3198" i="34"/>
  <c r="A3196" i="34"/>
  <c r="A3194" i="34"/>
  <c r="A3192" i="34"/>
  <c r="A3190" i="34"/>
  <c r="A3188" i="34"/>
  <c r="A3186" i="34"/>
  <c r="A3184" i="34"/>
  <c r="A3182" i="34"/>
  <c r="A3180" i="34"/>
  <c r="A3176" i="34"/>
  <c r="A3168" i="34"/>
  <c r="A3161" i="34"/>
  <c r="A3156" i="34"/>
  <c r="A3137" i="34"/>
  <c r="A3142" i="34"/>
  <c r="A3134" i="34"/>
  <c r="A3119" i="34"/>
  <c r="A3116" i="34"/>
  <c r="A3114" i="34"/>
  <c r="A3112" i="34"/>
  <c r="A3110" i="34"/>
  <c r="A3108" i="34"/>
  <c r="A3097" i="34"/>
  <c r="A3095" i="34"/>
  <c r="A3093" i="34"/>
  <c r="A819" i="34"/>
  <c r="A814" i="34"/>
  <c r="A812" i="34"/>
  <c r="A1949" i="34"/>
  <c r="A1947" i="34"/>
  <c r="A1945" i="34"/>
  <c r="A1943" i="34"/>
  <c r="A1941" i="34"/>
  <c r="A1939" i="34"/>
  <c r="A3362" i="34"/>
  <c r="A3359" i="34"/>
  <c r="A3357" i="34"/>
  <c r="A3366" i="34"/>
  <c r="A3327" i="34"/>
  <c r="A3325" i="34"/>
  <c r="A3323" i="34"/>
  <c r="A3321" i="34"/>
  <c r="A3304" i="34"/>
  <c r="A3302" i="34"/>
  <c r="A3255" i="34"/>
  <c r="A3252" i="34"/>
  <c r="A3243" i="34"/>
  <c r="A3240" i="34"/>
  <c r="A3238" i="34"/>
  <c r="A3200" i="34"/>
  <c r="A3163" i="34"/>
  <c r="A3153" i="34"/>
  <c r="A3131" i="34"/>
  <c r="A3106" i="34"/>
  <c r="A3103" i="34"/>
  <c r="A3100" i="34"/>
  <c r="A3098" i="34"/>
  <c r="A3089" i="34"/>
  <c r="A3307" i="34"/>
  <c r="A3229" i="34"/>
  <c r="A3167" i="34"/>
  <c r="A3133" i="34"/>
  <c r="A3441" i="34"/>
  <c r="A3385" i="34"/>
  <c r="A3344" i="34"/>
  <c r="A3300" i="34"/>
  <c r="A3228" i="34"/>
  <c r="A3226" i="34"/>
  <c r="A3147" i="34"/>
  <c r="A3145" i="34"/>
  <c r="A3143" i="34"/>
  <c r="A3125" i="34"/>
  <c r="A3339" i="34"/>
  <c r="A3246" i="34"/>
  <c r="A3236" i="34"/>
  <c r="A3234" i="34"/>
  <c r="A3231" i="34"/>
  <c r="A3216" i="34"/>
  <c r="A3169" i="34"/>
  <c r="A3157" i="34"/>
  <c r="A3140" i="34"/>
  <c r="A3138" i="34"/>
  <c r="A3205" i="34"/>
  <c r="A3218" i="34"/>
  <c r="A818" i="34"/>
  <c r="A817" i="34"/>
  <c r="A3232" i="34"/>
  <c r="A1955" i="34"/>
  <c r="A1953" i="34"/>
  <c r="A1951" i="34"/>
  <c r="A3363" i="34"/>
  <c r="A3148" i="34"/>
  <c r="A3351" i="34"/>
  <c r="A3349" i="34"/>
  <c r="A3347" i="34"/>
  <c r="A3345" i="34"/>
  <c r="A3213" i="34"/>
  <c r="A3331" i="34"/>
  <c r="A3122" i="34"/>
  <c r="A3173" i="34"/>
  <c r="A3171" i="34"/>
  <c r="A3222" i="34"/>
  <c r="A3220" i="34"/>
  <c r="A3250" i="34"/>
  <c r="A3248" i="34"/>
  <c r="A3341" i="34"/>
  <c r="A1957" i="34"/>
  <c r="A3242" i="34"/>
  <c r="A3251" i="34"/>
  <c r="A3360" i="34"/>
  <c r="A3468" i="34"/>
  <c r="A3431" i="34"/>
  <c r="A3432" i="34"/>
  <c r="A3433" i="34"/>
  <c r="A3435" i="34"/>
  <c r="A3436" i="34"/>
  <c r="A3465" i="34"/>
  <c r="A3466" i="34"/>
  <c r="A3501" i="34"/>
  <c r="A3502" i="34"/>
  <c r="A3503" i="34"/>
  <c r="A3504" i="34"/>
  <c r="A3507" i="34"/>
  <c r="A3508" i="34"/>
  <c r="A3479" i="34"/>
  <c r="A3478" i="34"/>
  <c r="A3476" i="34"/>
  <c r="A3474" i="34"/>
  <c r="A3472" i="34"/>
  <c r="A3492" i="34"/>
  <c r="A3445" i="34"/>
  <c r="A3406" i="34"/>
  <c r="A3399" i="34"/>
  <c r="A3397" i="34"/>
  <c r="A3381" i="34"/>
  <c r="A1967" i="34"/>
  <c r="A3509" i="34"/>
  <c r="A3418" i="34"/>
  <c r="A1964" i="34"/>
  <c r="A3511" i="34"/>
  <c r="A3512" i="34"/>
  <c r="A3442" i="34"/>
  <c r="A3396" i="34"/>
  <c r="A1969" i="34"/>
  <c r="A1966" i="34"/>
  <c r="A1977" i="34"/>
  <c r="A1979" i="34"/>
  <c r="A1975" i="34"/>
  <c r="A1981" i="34"/>
  <c r="A3400" i="34"/>
  <c r="A3401" i="34"/>
  <c r="A3402" i="34"/>
  <c r="A3430" i="34"/>
  <c r="A3446" i="34"/>
  <c r="A3447" i="34"/>
  <c r="A3448" i="34"/>
  <c r="A1963" i="34"/>
  <c r="A3505" i="34"/>
  <c r="A3365" i="34"/>
  <c r="A3338" i="34"/>
  <c r="A3336" i="34"/>
  <c r="A3334" i="34"/>
  <c r="A3332" i="34"/>
  <c r="A3343" i="34"/>
  <c r="A3319" i="34"/>
  <c r="A3317" i="34"/>
  <c r="A3315" i="34"/>
  <c r="A3313" i="34"/>
  <c r="A3296" i="34"/>
  <c r="A3290" i="34"/>
  <c r="A3284" i="34"/>
  <c r="A3278" i="34"/>
  <c r="A3261" i="34"/>
  <c r="A3271" i="34"/>
  <c r="A3265" i="34"/>
  <c r="A3259" i="34"/>
  <c r="A3247" i="34"/>
  <c r="A3214" i="34"/>
  <c r="A3212" i="34"/>
  <c r="A3211" i="34"/>
  <c r="A3199" i="34"/>
  <c r="A3197" i="34"/>
  <c r="A3195" i="34"/>
  <c r="A3193" i="34"/>
  <c r="A3191" i="34"/>
  <c r="A3189" i="34"/>
  <c r="A3187" i="34"/>
  <c r="A3185" i="34"/>
  <c r="A3183" i="34"/>
  <c r="A3181" i="34"/>
  <c r="A3177" i="34"/>
  <c r="A3175" i="34"/>
  <c r="A3162" i="34"/>
  <c r="A3160" i="34"/>
  <c r="A3155" i="34"/>
  <c r="A3136" i="34"/>
  <c r="A3135" i="34"/>
  <c r="A3124" i="34"/>
  <c r="A3117" i="34"/>
  <c r="A3115" i="34"/>
  <c r="A3113" i="34"/>
  <c r="A3111" i="34"/>
  <c r="A3109" i="34"/>
  <c r="A3107" i="34"/>
  <c r="A3096" i="34"/>
  <c r="A3094" i="34"/>
  <c r="A820" i="34"/>
  <c r="A815" i="34"/>
  <c r="A813" i="34"/>
  <c r="A811" i="34"/>
  <c r="A1948" i="34"/>
  <c r="A1946" i="34"/>
  <c r="A1944" i="34"/>
  <c r="A1942" i="34"/>
  <c r="A1940" i="34"/>
  <c r="A1938" i="34"/>
  <c r="A3361" i="34"/>
  <c r="A3358" i="34"/>
  <c r="A3356" i="34"/>
  <c r="A3328" i="34"/>
  <c r="A3326" i="34"/>
  <c r="A3324" i="34"/>
  <c r="A3322" i="34"/>
  <c r="A3306" i="34"/>
  <c r="A3303" i="34"/>
  <c r="A3301" i="34"/>
  <c r="A3253" i="34"/>
  <c r="A3244" i="34"/>
  <c r="A3241" i="34"/>
  <c r="A3239" i="34"/>
  <c r="A3201" i="34"/>
  <c r="A3164" i="34"/>
  <c r="A3159" i="34"/>
  <c r="A3152" i="34"/>
  <c r="A3130" i="34"/>
  <c r="A3105" i="34"/>
  <c r="A3102" i="34"/>
  <c r="A3099" i="34"/>
  <c r="A3092" i="34"/>
  <c r="A3088" i="34"/>
  <c r="A3245" i="34"/>
  <c r="A3202" i="34"/>
  <c r="A3154" i="34"/>
  <c r="A3463" i="34"/>
  <c r="A3440" i="34"/>
  <c r="A3467" i="34"/>
  <c r="A3367" i="34"/>
  <c r="A3311" i="34"/>
  <c r="A3299" i="34"/>
  <c r="A3227" i="34"/>
  <c r="A3225" i="34"/>
  <c r="A3146" i="34"/>
  <c r="A3144" i="34"/>
  <c r="A3126" i="34"/>
  <c r="A3354" i="34"/>
  <c r="A3256" i="34"/>
  <c r="A3237" i="34"/>
  <c r="A3235" i="34"/>
  <c r="A3233" i="34"/>
  <c r="A3217" i="34"/>
  <c r="A3215" i="34"/>
  <c r="A3158" i="34"/>
  <c r="A3141" i="34"/>
  <c r="A3139" i="34"/>
  <c r="A1954" i="34"/>
  <c r="A1952" i="34"/>
  <c r="A1950" i="34"/>
  <c r="A3150" i="34"/>
  <c r="A3127" i="34"/>
  <c r="A3350" i="34"/>
  <c r="A3348" i="34"/>
  <c r="A3346" i="34"/>
  <c r="A3352" i="34"/>
  <c r="A270" i="34"/>
  <c r="A269" i="34"/>
  <c r="A268" i="34"/>
  <c r="A267" i="34"/>
  <c r="A266" i="34"/>
  <c r="A265" i="34"/>
  <c r="A264" i="34"/>
  <c r="A263" i="34"/>
  <c r="A262" i="34"/>
  <c r="A261" i="34"/>
  <c r="A260" i="34"/>
  <c r="A271" i="34"/>
  <c r="A3123" i="34"/>
  <c r="A3121" i="34"/>
  <c r="A3172" i="34"/>
  <c r="A3170" i="34"/>
  <c r="A3221" i="34"/>
  <c r="A3219" i="34"/>
  <c r="A3249" i="34"/>
  <c r="A3342" i="34"/>
  <c r="A3340" i="34"/>
  <c r="A1956" i="34"/>
  <c r="A3174" i="34"/>
  <c r="A3223" i="34"/>
  <c r="A3224" i="34"/>
  <c r="A3386" i="34"/>
  <c r="A3389" i="34"/>
  <c r="A3390" i="34"/>
  <c r="A3392" i="34"/>
  <c r="A3393" i="34"/>
  <c r="A3420" i="34"/>
  <c r="A3421" i="34"/>
  <c r="A3427" i="34"/>
  <c r="A3428" i="34"/>
  <c r="A3434" i="34"/>
  <c r="A3437" i="34"/>
  <c r="A3438" i="34"/>
  <c r="A3464" i="34"/>
  <c r="A3496" i="34"/>
  <c r="A3497" i="34"/>
  <c r="A3498" i="34"/>
  <c r="A3514" i="34"/>
  <c r="A3370" i="34"/>
  <c r="A3477" i="34"/>
  <c r="A3475" i="34"/>
  <c r="A3473" i="34"/>
  <c r="A3254" i="34"/>
  <c r="A3469" i="34"/>
  <c r="A3407" i="34"/>
  <c r="A3403" i="34"/>
  <c r="A3398" i="34"/>
  <c r="A3391" i="34"/>
  <c r="A1968" i="34"/>
  <c r="A1965" i="34"/>
  <c r="A3419" i="34"/>
  <c r="A1984" i="34"/>
  <c r="A3491" i="34"/>
  <c r="A3429" i="34"/>
  <c r="A3368" i="34"/>
  <c r="A1970" i="34"/>
  <c r="A841" i="34"/>
  <c r="A842" i="34"/>
  <c r="A3380" i="34"/>
  <c r="A3379" i="34"/>
  <c r="A1985" i="34"/>
  <c r="A3510" i="34"/>
  <c r="A1976" i="34"/>
  <c r="A1978" i="34"/>
  <c r="A1974" i="34"/>
  <c r="A1980" i="34"/>
  <c r="A3382" i="34"/>
  <c r="A3408" i="34"/>
  <c r="A3409" i="34"/>
  <c r="A3410" i="34"/>
  <c r="A3411" i="34"/>
  <c r="A3412" i="34"/>
  <c r="A3413" i="34"/>
  <c r="A3414" i="34"/>
  <c r="A3415" i="34"/>
  <c r="A3416" i="34"/>
  <c r="A3417" i="34"/>
  <c r="A3439" i="34"/>
  <c r="K257" i="34"/>
  <c r="M257" i="34" s="1"/>
  <c r="K259" i="34"/>
  <c r="M259" i="34" s="1"/>
  <c r="K258" i="34"/>
  <c r="M258" i="34" s="1"/>
  <c r="A258" i="34" l="1"/>
  <c r="A257" i="34"/>
  <c r="A259" i="34"/>
  <c r="C3087" i="34"/>
  <c r="AD3087" i="34" s="1"/>
  <c r="C253" i="34"/>
  <c r="AD253" i="34" s="1"/>
  <c r="C254" i="34"/>
  <c r="AD254" i="34" s="1"/>
  <c r="C255" i="34"/>
  <c r="AD255" i="34" s="1"/>
  <c r="C256" i="34"/>
  <c r="AD256" i="34" s="1"/>
  <c r="C252" i="34"/>
  <c r="AD252" i="34" s="1"/>
  <c r="C3077" i="34"/>
  <c r="AD3077" i="34" s="1"/>
  <c r="C3078" i="34"/>
  <c r="AD3078" i="34" s="1"/>
  <c r="C3079" i="34"/>
  <c r="AD3079" i="34" s="1"/>
  <c r="C3080" i="34"/>
  <c r="AD3080" i="34" s="1"/>
  <c r="C3081" i="34"/>
  <c r="AD3081" i="34" s="1"/>
  <c r="C3082" i="34"/>
  <c r="AD3082" i="34" s="1"/>
  <c r="C3083" i="34"/>
  <c r="AD3083" i="34" s="1"/>
  <c r="C3084" i="34"/>
  <c r="AD3084" i="34" s="1"/>
  <c r="C3085" i="34"/>
  <c r="AD3085" i="34" s="1"/>
  <c r="C3086" i="34"/>
  <c r="AD3086" i="34" s="1"/>
  <c r="C3067" i="34"/>
  <c r="AD3067" i="34" s="1"/>
  <c r="C3068" i="34"/>
  <c r="AD3068" i="34" s="1"/>
  <c r="C3069" i="34"/>
  <c r="AD3069" i="34" s="1"/>
  <c r="C3070" i="34"/>
  <c r="AD3070" i="34" s="1"/>
  <c r="C3071" i="34"/>
  <c r="AD3071" i="34" s="1"/>
  <c r="C3072" i="34"/>
  <c r="AD3072" i="34" s="1"/>
  <c r="C3073" i="34"/>
  <c r="AD3073" i="34" s="1"/>
  <c r="C3074" i="34"/>
  <c r="AD3074" i="34" s="1"/>
  <c r="C3075" i="34"/>
  <c r="AD3075" i="34" s="1"/>
  <c r="C3054" i="34"/>
  <c r="AD3054" i="34" s="1"/>
  <c r="C3055" i="34"/>
  <c r="AD3055" i="34" s="1"/>
  <c r="C3056" i="34"/>
  <c r="AD3056" i="34" s="1"/>
  <c r="C3057" i="34"/>
  <c r="AD3057" i="34" s="1"/>
  <c r="C3058" i="34"/>
  <c r="AD3058" i="34" s="1"/>
  <c r="C3059" i="34"/>
  <c r="AD3059" i="34" s="1"/>
  <c r="C3060" i="34"/>
  <c r="AD3060" i="34" s="1"/>
  <c r="C3061" i="34"/>
  <c r="AD3061" i="34" s="1"/>
  <c r="C3062" i="34"/>
  <c r="AD3062" i="34" s="1"/>
  <c r="C3063" i="34"/>
  <c r="AD3063" i="34" s="1"/>
  <c r="C3064" i="34"/>
  <c r="AD3064" i="34" s="1"/>
  <c r="C3065" i="34"/>
  <c r="AD3065" i="34" s="1"/>
  <c r="C3066" i="34"/>
  <c r="AD3066" i="34" s="1"/>
  <c r="C3032" i="34"/>
  <c r="AD3032" i="34" s="1"/>
  <c r="C3031" i="34"/>
  <c r="AD3031" i="34" s="1"/>
  <c r="C3034" i="34"/>
  <c r="AD3034" i="34" s="1"/>
  <c r="C3033" i="34"/>
  <c r="AD3033" i="34" s="1"/>
  <c r="C3027" i="34"/>
  <c r="AD3027" i="34" s="1"/>
  <c r="C3026" i="34"/>
  <c r="AD3026" i="34" s="1"/>
  <c r="C3043" i="34"/>
  <c r="AD3043" i="34" s="1"/>
  <c r="C3044" i="34"/>
  <c r="AD3044" i="34" s="1"/>
  <c r="C3045" i="34"/>
  <c r="AD3045" i="34" s="1"/>
  <c r="C3046" i="34"/>
  <c r="AD3046" i="34" s="1"/>
  <c r="C3047" i="34"/>
  <c r="AD3047" i="34" s="1"/>
  <c r="C3048" i="34"/>
  <c r="AD3048" i="34" s="1"/>
  <c r="C3049" i="34"/>
  <c r="AD3049" i="34" s="1"/>
  <c r="C3050" i="34"/>
  <c r="AD3050" i="34" s="1"/>
  <c r="C3051" i="34"/>
  <c r="AD3051" i="34" s="1"/>
  <c r="C3052" i="34"/>
  <c r="AD3052" i="34" s="1"/>
  <c r="C3053" i="34"/>
  <c r="AD3053" i="34" s="1"/>
  <c r="C3041" i="34"/>
  <c r="AD3041" i="34" s="1"/>
  <c r="C3042" i="34"/>
  <c r="AD3042" i="34" s="1"/>
  <c r="C3035" i="34"/>
  <c r="AD3035" i="34" s="1"/>
  <c r="C3030" i="34"/>
  <c r="AD3030" i="34" s="1"/>
  <c r="C3029" i="34"/>
  <c r="AD3029" i="34" s="1"/>
  <c r="C3025" i="34"/>
  <c r="AD3025" i="34" s="1"/>
  <c r="C3024" i="34"/>
  <c r="AD3024" i="34" s="1"/>
  <c r="C3040" i="34"/>
  <c r="AD3040" i="34" s="1"/>
  <c r="C3039" i="34"/>
  <c r="AD3039" i="34" s="1"/>
  <c r="C3038" i="34"/>
  <c r="AD3038" i="34" s="1"/>
  <c r="C3037" i="34"/>
  <c r="AD3037" i="34" s="1"/>
  <c r="C3036" i="34"/>
  <c r="AD3036" i="34" s="1"/>
  <c r="C3028" i="34"/>
  <c r="AD3028" i="34" s="1"/>
  <c r="C3023" i="34"/>
  <c r="AD3023" i="34" s="1"/>
  <c r="M3021" i="34"/>
  <c r="C3021" i="34"/>
  <c r="AD3021" i="34" s="1"/>
  <c r="M3022" i="34"/>
  <c r="C3022" i="34"/>
  <c r="AD3022" i="34" s="1"/>
  <c r="C3020" i="34"/>
  <c r="AD3020" i="34" s="1"/>
  <c r="C3010" i="34"/>
  <c r="AD3010" i="34" s="1"/>
  <c r="M3017" i="34"/>
  <c r="C3017" i="34"/>
  <c r="AD3017" i="34" s="1"/>
  <c r="M3012" i="34"/>
  <c r="C3012" i="34"/>
  <c r="AD3012" i="34" s="1"/>
  <c r="M3011" i="34"/>
  <c r="C3011" i="34"/>
  <c r="AD3011" i="34" s="1"/>
  <c r="C3019" i="34"/>
  <c r="AD3019" i="34" s="1"/>
  <c r="M3007" i="34"/>
  <c r="C3007" i="34"/>
  <c r="AD3007" i="34" s="1"/>
  <c r="M3009" i="34"/>
  <c r="C3009" i="34"/>
  <c r="AD3009" i="34" s="1"/>
  <c r="M3008" i="34"/>
  <c r="C3008" i="34"/>
  <c r="AD3008" i="34" s="1"/>
  <c r="C2998" i="34"/>
  <c r="AD2998" i="34" s="1"/>
  <c r="C2997" i="34"/>
  <c r="AD2997" i="34" s="1"/>
  <c r="C2992" i="34"/>
  <c r="AD2992" i="34" s="1"/>
  <c r="C2991" i="34"/>
  <c r="AD2991" i="34" s="1"/>
  <c r="C2984" i="34"/>
  <c r="AD2984" i="34" s="1"/>
  <c r="C2983" i="34"/>
  <c r="AD2983" i="34" s="1"/>
  <c r="C2976" i="34"/>
  <c r="AD2976" i="34" s="1"/>
  <c r="C2975" i="34"/>
  <c r="AD2975" i="34" s="1"/>
  <c r="C2982" i="34"/>
  <c r="AD2982" i="34" s="1"/>
  <c r="C2981" i="34"/>
  <c r="AD2981" i="34" s="1"/>
  <c r="C2980" i="34"/>
  <c r="AD2980" i="34" s="1"/>
  <c r="C2979" i="34"/>
  <c r="AD2979" i="34" s="1"/>
  <c r="C2994" i="34"/>
  <c r="AD2994" i="34" s="1"/>
  <c r="C2993" i="34"/>
  <c r="AD2993" i="34" s="1"/>
  <c r="C2988" i="34"/>
  <c r="AD2988" i="34" s="1"/>
  <c r="C2987" i="34"/>
  <c r="AD2987" i="34" s="1"/>
  <c r="M790" i="34"/>
  <c r="M791" i="34"/>
  <c r="M792" i="34"/>
  <c r="M793" i="34"/>
  <c r="M794" i="34"/>
  <c r="M2967" i="34"/>
  <c r="M2995" i="34"/>
  <c r="M789" i="34"/>
  <c r="C2968" i="34"/>
  <c r="AD2968" i="34" s="1"/>
  <c r="C2995" i="34"/>
  <c r="AD2995" i="34" s="1"/>
  <c r="C2996" i="34"/>
  <c r="AD2996" i="34" s="1"/>
  <c r="C2967" i="34"/>
  <c r="AD2967" i="34" s="1"/>
  <c r="K255" i="34"/>
  <c r="M255" i="34" s="1"/>
  <c r="K256" i="34"/>
  <c r="M256" i="34" s="1"/>
  <c r="K254" i="34"/>
  <c r="M254" i="34" s="1"/>
  <c r="K253" i="34"/>
  <c r="M253" i="34" s="1"/>
  <c r="K252" i="34"/>
  <c r="M252" i="34" s="1"/>
  <c r="M3015" i="34"/>
  <c r="M3016" i="34"/>
  <c r="M3018" i="34"/>
  <c r="M3019" i="34"/>
  <c r="M3013" i="34"/>
  <c r="M3014" i="34"/>
  <c r="M3006" i="34"/>
  <c r="B2967" i="34" l="1"/>
  <c r="B2987" i="34"/>
  <c r="B2979" i="34"/>
  <c r="B2975" i="34"/>
  <c r="B2991" i="34"/>
  <c r="B3008" i="34"/>
  <c r="B3007" i="34"/>
  <c r="B3028" i="34"/>
  <c r="B3039" i="34"/>
  <c r="B3029" i="34"/>
  <c r="B3041" i="34"/>
  <c r="B3050" i="34"/>
  <c r="B3046" i="34"/>
  <c r="B3026" i="34"/>
  <c r="B3031" i="34"/>
  <c r="B3064" i="34"/>
  <c r="B3060" i="34"/>
  <c r="B3056" i="34"/>
  <c r="B3074" i="34"/>
  <c r="B3070" i="34"/>
  <c r="B3086" i="34"/>
  <c r="B3082" i="34"/>
  <c r="B3078" i="34"/>
  <c r="B255" i="34"/>
  <c r="B2996" i="34"/>
  <c r="B2988" i="34"/>
  <c r="B2980" i="34"/>
  <c r="B2976" i="34"/>
  <c r="B2992" i="34"/>
  <c r="B3012" i="34"/>
  <c r="B3010" i="34"/>
  <c r="B3021" i="34"/>
  <c r="B3036" i="34"/>
  <c r="B3040" i="34"/>
  <c r="B3030" i="34"/>
  <c r="B3053" i="34"/>
  <c r="B3049" i="34"/>
  <c r="B3045" i="34"/>
  <c r="B3027" i="34"/>
  <c r="B3032" i="34"/>
  <c r="B3063" i="34"/>
  <c r="B3059" i="34"/>
  <c r="B3055" i="34"/>
  <c r="B3073" i="34"/>
  <c r="B3069" i="34"/>
  <c r="B3085" i="34"/>
  <c r="B3081" i="34"/>
  <c r="B3077" i="34"/>
  <c r="B254" i="34"/>
  <c r="B2995" i="34"/>
  <c r="B2993" i="34"/>
  <c r="B2981" i="34"/>
  <c r="B2983" i="34"/>
  <c r="B2997" i="34"/>
  <c r="B3009" i="34"/>
  <c r="B3019" i="34"/>
  <c r="B3020" i="34"/>
  <c r="B3037" i="34"/>
  <c r="B3024" i="34"/>
  <c r="B3035" i="34"/>
  <c r="B3052" i="34"/>
  <c r="B3048" i="34"/>
  <c r="B3044" i="34"/>
  <c r="B3033" i="34"/>
  <c r="B3066" i="34"/>
  <c r="B3062" i="34"/>
  <c r="B3058" i="34"/>
  <c r="B3054" i="34"/>
  <c r="B3072" i="34"/>
  <c r="B3068" i="34"/>
  <c r="B3084" i="34"/>
  <c r="B3080" i="34"/>
  <c r="B252" i="34"/>
  <c r="B253" i="34"/>
  <c r="B2968" i="34"/>
  <c r="B2994" i="34"/>
  <c r="B2982" i="34"/>
  <c r="B2984" i="34"/>
  <c r="B2998" i="34"/>
  <c r="B3011" i="34"/>
  <c r="B3017" i="34"/>
  <c r="B3022" i="34"/>
  <c r="B3023" i="34"/>
  <c r="B3038" i="34"/>
  <c r="B3025" i="34"/>
  <c r="B3042" i="34"/>
  <c r="B3051" i="34"/>
  <c r="B3047" i="34"/>
  <c r="B3043" i="34"/>
  <c r="B3034" i="34"/>
  <c r="B3065" i="34"/>
  <c r="B3061" i="34"/>
  <c r="B3057" i="34"/>
  <c r="B3075" i="34"/>
  <c r="B3071" i="34"/>
  <c r="B3067" i="34"/>
  <c r="B3083" i="34"/>
  <c r="B3079" i="34"/>
  <c r="B256" i="34"/>
  <c r="B3087" i="34"/>
  <c r="A3132" i="34"/>
  <c r="A3001" i="34"/>
  <c r="A3002" i="34"/>
  <c r="A3000" i="34"/>
  <c r="A2999" i="34"/>
  <c r="O16" i="63"/>
  <c r="N16" i="63"/>
  <c r="M16" i="63"/>
  <c r="L16" i="63"/>
  <c r="C3015" i="34"/>
  <c r="AD3015" i="34" s="1"/>
  <c r="C3016" i="34"/>
  <c r="AD3016" i="34" s="1"/>
  <c r="C3018" i="34"/>
  <c r="AD3018" i="34" s="1"/>
  <c r="C3013" i="34"/>
  <c r="AD3013" i="34" s="1"/>
  <c r="C3014" i="34"/>
  <c r="AD3014" i="34" s="1"/>
  <c r="C3006" i="34"/>
  <c r="AD3006" i="34" s="1"/>
  <c r="C2961" i="34"/>
  <c r="AD2961" i="34" s="1"/>
  <c r="K2960" i="34"/>
  <c r="K2959" i="34"/>
  <c r="C2960" i="34"/>
  <c r="AD2960" i="34" s="1"/>
  <c r="K2958" i="34"/>
  <c r="C2959" i="34"/>
  <c r="AD2959" i="34" s="1"/>
  <c r="C2958" i="34"/>
  <c r="AD2958" i="34" s="1"/>
  <c r="K2956" i="34"/>
  <c r="M2957" i="34"/>
  <c r="C2957" i="34"/>
  <c r="AD2957" i="34" s="1"/>
  <c r="C2926" i="34"/>
  <c r="AD2926" i="34" s="1"/>
  <c r="C2925" i="34"/>
  <c r="AD2925" i="34" s="1"/>
  <c r="C2927" i="34"/>
  <c r="AD2927" i="34" s="1"/>
  <c r="C2928" i="34"/>
  <c r="AD2928" i="34" s="1"/>
  <c r="C2889" i="34"/>
  <c r="AD2889" i="34" s="1"/>
  <c r="C2950" i="34"/>
  <c r="AD2950" i="34" s="1"/>
  <c r="C2951" i="34"/>
  <c r="AD2951" i="34" s="1"/>
  <c r="C2890" i="34"/>
  <c r="AD2890" i="34" s="1"/>
  <c r="C2952" i="34"/>
  <c r="AD2952" i="34" s="1"/>
  <c r="C2953" i="34"/>
  <c r="AD2953" i="34" s="1"/>
  <c r="C2954" i="34"/>
  <c r="AD2954" i="34" s="1"/>
  <c r="C2955" i="34"/>
  <c r="AD2955" i="34" s="1"/>
  <c r="C2956" i="34"/>
  <c r="AD2956" i="34" s="1"/>
  <c r="C2962" i="34"/>
  <c r="AD2962" i="34" s="1"/>
  <c r="C2940" i="34"/>
  <c r="AD2940" i="34" s="1"/>
  <c r="C2941" i="34"/>
  <c r="AD2941" i="34" s="1"/>
  <c r="C2942" i="34"/>
  <c r="AD2942" i="34" s="1"/>
  <c r="C2943" i="34"/>
  <c r="AD2943" i="34" s="1"/>
  <c r="C2944" i="34"/>
  <c r="AD2944" i="34" s="1"/>
  <c r="C2945" i="34"/>
  <c r="AD2945" i="34" s="1"/>
  <c r="C2946" i="34"/>
  <c r="AD2946" i="34" s="1"/>
  <c r="C2947" i="34"/>
  <c r="AD2947" i="34" s="1"/>
  <c r="C2948" i="34"/>
  <c r="AD2948" i="34" s="1"/>
  <c r="C2949" i="34"/>
  <c r="AD2949" i="34" s="1"/>
  <c r="C2933" i="34"/>
  <c r="AD2933" i="34" s="1"/>
  <c r="C2934" i="34"/>
  <c r="AD2934" i="34" s="1"/>
  <c r="C2935" i="34"/>
  <c r="AD2935" i="34" s="1"/>
  <c r="C2936" i="34"/>
  <c r="AD2936" i="34" s="1"/>
  <c r="C2937" i="34"/>
  <c r="AD2937" i="34" s="1"/>
  <c r="C2938" i="34"/>
  <c r="AD2938" i="34" s="1"/>
  <c r="C2939" i="34"/>
  <c r="AD2939" i="34" s="1"/>
  <c r="Q256" i="34" l="1"/>
  <c r="S256" i="34"/>
  <c r="R256" i="34"/>
  <c r="R3083" i="34"/>
  <c r="T3083" i="34"/>
  <c r="V3083" i="34"/>
  <c r="Q3083" i="34"/>
  <c r="S3083" i="34"/>
  <c r="U3083" i="34"/>
  <c r="R3071" i="34"/>
  <c r="Q3071" i="34"/>
  <c r="S3071" i="34"/>
  <c r="R3057" i="34"/>
  <c r="Q3057" i="34"/>
  <c r="S3057" i="34"/>
  <c r="R3065" i="34"/>
  <c r="Q3065" i="34"/>
  <c r="S3065" i="34"/>
  <c r="R3043" i="34"/>
  <c r="Q3043" i="34"/>
  <c r="S3043" i="34"/>
  <c r="R3051" i="34"/>
  <c r="Q3051" i="34"/>
  <c r="S3051" i="34"/>
  <c r="R3025" i="34"/>
  <c r="Q3025" i="34"/>
  <c r="S3025" i="34"/>
  <c r="R3023" i="34"/>
  <c r="Q3023" i="34"/>
  <c r="S3023" i="34"/>
  <c r="R3017" i="34"/>
  <c r="Q3017" i="34"/>
  <c r="S3017" i="34"/>
  <c r="Q2998" i="34"/>
  <c r="S2998" i="34"/>
  <c r="R2998" i="34"/>
  <c r="Q2982" i="34"/>
  <c r="S2982" i="34"/>
  <c r="R2982" i="34"/>
  <c r="Q2968" i="34"/>
  <c r="S2968" i="34"/>
  <c r="R2968" i="34"/>
  <c r="Q252" i="34"/>
  <c r="S252" i="34"/>
  <c r="R252" i="34"/>
  <c r="Q3084" i="34"/>
  <c r="S3084" i="34"/>
  <c r="U3084" i="34"/>
  <c r="R3084" i="34"/>
  <c r="T3084" i="34"/>
  <c r="V3084" i="34"/>
  <c r="Q3072" i="34"/>
  <c r="S3072" i="34"/>
  <c r="R3072" i="34"/>
  <c r="Q3058" i="34"/>
  <c r="S3058" i="34"/>
  <c r="R3058" i="34"/>
  <c r="Q3066" i="34"/>
  <c r="S3066" i="34"/>
  <c r="R3066" i="34"/>
  <c r="Q3044" i="34"/>
  <c r="S3044" i="34"/>
  <c r="R3044" i="34"/>
  <c r="Q3052" i="34"/>
  <c r="S3052" i="34"/>
  <c r="R3052" i="34"/>
  <c r="Q3024" i="34"/>
  <c r="S3024" i="34"/>
  <c r="R3024" i="34"/>
  <c r="Q3020" i="34"/>
  <c r="S3020" i="34"/>
  <c r="R3020" i="34"/>
  <c r="R3009" i="34"/>
  <c r="Q3009" i="34"/>
  <c r="S3009" i="34"/>
  <c r="R2983" i="34"/>
  <c r="Q2983" i="34"/>
  <c r="S2983" i="34"/>
  <c r="R2993" i="34"/>
  <c r="Q2993" i="34"/>
  <c r="S2993" i="34"/>
  <c r="Q254" i="34"/>
  <c r="S254" i="34"/>
  <c r="R254" i="34"/>
  <c r="R3081" i="34"/>
  <c r="T3081" i="34"/>
  <c r="V3081" i="34"/>
  <c r="Q3081" i="34"/>
  <c r="S3081" i="34"/>
  <c r="U3081" i="34"/>
  <c r="R3069" i="34"/>
  <c r="Q3069" i="34"/>
  <c r="S3069" i="34"/>
  <c r="R3055" i="34"/>
  <c r="Q3055" i="34"/>
  <c r="S3055" i="34"/>
  <c r="R3063" i="34"/>
  <c r="Q3063" i="34"/>
  <c r="S3063" i="34"/>
  <c r="R3027" i="34"/>
  <c r="Q3027" i="34"/>
  <c r="S3027" i="34"/>
  <c r="R3049" i="34"/>
  <c r="Q3049" i="34"/>
  <c r="S3049" i="34"/>
  <c r="Q3030" i="34"/>
  <c r="S3030" i="34"/>
  <c r="R3030" i="34"/>
  <c r="Q3036" i="34"/>
  <c r="S3036" i="34"/>
  <c r="R3036" i="34"/>
  <c r="Q3010" i="34"/>
  <c r="S3010" i="34"/>
  <c r="R3010" i="34"/>
  <c r="Q2992" i="34"/>
  <c r="S2992" i="34"/>
  <c r="R2992" i="34"/>
  <c r="Q2980" i="34"/>
  <c r="S2980" i="34"/>
  <c r="R2980" i="34"/>
  <c r="Q2996" i="34"/>
  <c r="S2996" i="34"/>
  <c r="R2996" i="34"/>
  <c r="Q3078" i="34"/>
  <c r="S3078" i="34"/>
  <c r="U3078" i="34"/>
  <c r="R3078" i="34"/>
  <c r="T3078" i="34"/>
  <c r="V3078" i="34"/>
  <c r="Q3086" i="34"/>
  <c r="S3086" i="34"/>
  <c r="U3086" i="34"/>
  <c r="R3086" i="34"/>
  <c r="T3086" i="34"/>
  <c r="V3086" i="34"/>
  <c r="Q3074" i="34"/>
  <c r="S3074" i="34"/>
  <c r="R3074" i="34"/>
  <c r="Q3060" i="34"/>
  <c r="S3060" i="34"/>
  <c r="R3060" i="34"/>
  <c r="R3031" i="34"/>
  <c r="Q3031" i="34"/>
  <c r="S3031" i="34"/>
  <c r="Q3046" i="34"/>
  <c r="S3046" i="34"/>
  <c r="R3046" i="34"/>
  <c r="R3041" i="34"/>
  <c r="Q3041" i="34"/>
  <c r="S3041" i="34"/>
  <c r="R3039" i="34"/>
  <c r="Q3039" i="34"/>
  <c r="S3039" i="34"/>
  <c r="R3007" i="34"/>
  <c r="Q3007" i="34"/>
  <c r="S3007" i="34"/>
  <c r="R2991" i="34"/>
  <c r="Q2991" i="34"/>
  <c r="S2991" i="34"/>
  <c r="R2979" i="34"/>
  <c r="Q2979" i="34"/>
  <c r="S2979" i="34"/>
  <c r="R2967" i="34"/>
  <c r="Q2967" i="34"/>
  <c r="S2967" i="34"/>
  <c r="R3087" i="34"/>
  <c r="Q3087" i="34"/>
  <c r="S3087" i="34"/>
  <c r="R3079" i="34"/>
  <c r="T3079" i="34"/>
  <c r="V3079" i="34"/>
  <c r="Q3079" i="34"/>
  <c r="S3079" i="34"/>
  <c r="U3079" i="34"/>
  <c r="R3067" i="34"/>
  <c r="Q3067" i="34"/>
  <c r="S3067" i="34"/>
  <c r="R3075" i="34"/>
  <c r="Q3075" i="34"/>
  <c r="S3075" i="34"/>
  <c r="R3061" i="34"/>
  <c r="Q3061" i="34"/>
  <c r="S3061" i="34"/>
  <c r="Q3034" i="34"/>
  <c r="S3034" i="34"/>
  <c r="R3034" i="34"/>
  <c r="R3047" i="34"/>
  <c r="Q3047" i="34"/>
  <c r="S3047" i="34"/>
  <c r="Q3042" i="34"/>
  <c r="S3042" i="34"/>
  <c r="R3042" i="34"/>
  <c r="Q3038" i="34"/>
  <c r="S3038" i="34"/>
  <c r="R3038" i="34"/>
  <c r="Q3022" i="34"/>
  <c r="S3022" i="34"/>
  <c r="R3022" i="34"/>
  <c r="R3011" i="34"/>
  <c r="Q3011" i="34"/>
  <c r="S3011" i="34"/>
  <c r="Q2984" i="34"/>
  <c r="S2984" i="34"/>
  <c r="R2984" i="34"/>
  <c r="Q2994" i="34"/>
  <c r="S2994" i="34"/>
  <c r="R2994" i="34"/>
  <c r="R253" i="34"/>
  <c r="Q253" i="34"/>
  <c r="S253" i="34"/>
  <c r="Q3080" i="34"/>
  <c r="S3080" i="34"/>
  <c r="U3080" i="34"/>
  <c r="R3080" i="34"/>
  <c r="T3080" i="34"/>
  <c r="V3080" i="34"/>
  <c r="Q3068" i="34"/>
  <c r="S3068" i="34"/>
  <c r="R3068" i="34"/>
  <c r="Q3054" i="34"/>
  <c r="S3054" i="34"/>
  <c r="R3054" i="34"/>
  <c r="Q3062" i="34"/>
  <c r="S3062" i="34"/>
  <c r="R3062" i="34"/>
  <c r="R3033" i="34"/>
  <c r="Q3033" i="34"/>
  <c r="S3033" i="34"/>
  <c r="Q3048" i="34"/>
  <c r="S3048" i="34"/>
  <c r="R3048" i="34"/>
  <c r="R3035" i="34"/>
  <c r="Q3035" i="34"/>
  <c r="S3035" i="34"/>
  <c r="R3037" i="34"/>
  <c r="Q3037" i="34"/>
  <c r="S3037" i="34"/>
  <c r="R3019" i="34"/>
  <c r="Q3019" i="34"/>
  <c r="S3019" i="34"/>
  <c r="R2997" i="34"/>
  <c r="Q2997" i="34"/>
  <c r="S2997" i="34"/>
  <c r="R2981" i="34"/>
  <c r="Q2981" i="34"/>
  <c r="S2981" i="34"/>
  <c r="R2995" i="34"/>
  <c r="S2995" i="34"/>
  <c r="Q2995" i="34"/>
  <c r="R3077" i="34"/>
  <c r="Q3077" i="34"/>
  <c r="S3077" i="34"/>
  <c r="R3085" i="34"/>
  <c r="T3085" i="34"/>
  <c r="V3085" i="34"/>
  <c r="Q3085" i="34"/>
  <c r="S3085" i="34"/>
  <c r="U3085" i="34"/>
  <c r="R3073" i="34"/>
  <c r="Q3073" i="34"/>
  <c r="S3073" i="34"/>
  <c r="R3059" i="34"/>
  <c r="Q3059" i="34"/>
  <c r="S3059" i="34"/>
  <c r="Q3032" i="34"/>
  <c r="S3032" i="34"/>
  <c r="R3032" i="34"/>
  <c r="R3045" i="34"/>
  <c r="Q3045" i="34"/>
  <c r="S3045" i="34"/>
  <c r="R3053" i="34"/>
  <c r="Q3053" i="34"/>
  <c r="S3053" i="34"/>
  <c r="Q3040" i="34"/>
  <c r="S3040" i="34"/>
  <c r="R3040" i="34"/>
  <c r="R3021" i="34"/>
  <c r="Q3021" i="34"/>
  <c r="S3021" i="34"/>
  <c r="Q3012" i="34"/>
  <c r="S3012" i="34"/>
  <c r="R3012" i="34"/>
  <c r="Q2976" i="34"/>
  <c r="S2976" i="34"/>
  <c r="R2976" i="34"/>
  <c r="Q2988" i="34"/>
  <c r="S2988" i="34"/>
  <c r="R2988" i="34"/>
  <c r="R255" i="34"/>
  <c r="Q255" i="34"/>
  <c r="S255" i="34"/>
  <c r="Q3082" i="34"/>
  <c r="S3082" i="34"/>
  <c r="U3082" i="34"/>
  <c r="R3082" i="34"/>
  <c r="T3082" i="34"/>
  <c r="V3082" i="34"/>
  <c r="Q3070" i="34"/>
  <c r="S3070" i="34"/>
  <c r="R3070" i="34"/>
  <c r="Q3056" i="34"/>
  <c r="S3056" i="34"/>
  <c r="R3056" i="34"/>
  <c r="Q3064" i="34"/>
  <c r="S3064" i="34"/>
  <c r="R3064" i="34"/>
  <c r="Q3026" i="34"/>
  <c r="S3026" i="34"/>
  <c r="R3026" i="34"/>
  <c r="Q3050" i="34"/>
  <c r="S3050" i="34"/>
  <c r="R3050" i="34"/>
  <c r="R3029" i="34"/>
  <c r="Q3029" i="34"/>
  <c r="S3029" i="34"/>
  <c r="Q3028" i="34"/>
  <c r="S3028" i="34"/>
  <c r="R3028" i="34"/>
  <c r="Q3008" i="34"/>
  <c r="S3008" i="34"/>
  <c r="R3008" i="34"/>
  <c r="R2975" i="34"/>
  <c r="Q2975" i="34"/>
  <c r="S2975" i="34"/>
  <c r="R2987" i="34"/>
  <c r="Q2987" i="34"/>
  <c r="S2987" i="34"/>
  <c r="B2947" i="34"/>
  <c r="B2953" i="34"/>
  <c r="B2936" i="34"/>
  <c r="B2945" i="34"/>
  <c r="B2955" i="34"/>
  <c r="B2928" i="34"/>
  <c r="B2957" i="34"/>
  <c r="B2939" i="34"/>
  <c r="B2935" i="34"/>
  <c r="B2948" i="34"/>
  <c r="B2944" i="34"/>
  <c r="B2940" i="34"/>
  <c r="B2954" i="34"/>
  <c r="B2951" i="34"/>
  <c r="B2927" i="34"/>
  <c r="B2961" i="34"/>
  <c r="B3013" i="34"/>
  <c r="B2962" i="34"/>
  <c r="B2934" i="34"/>
  <c r="B2950" i="34"/>
  <c r="B2960" i="34"/>
  <c r="B3018" i="34"/>
  <c r="B2937" i="34"/>
  <c r="B2933" i="34"/>
  <c r="B2946" i="34"/>
  <c r="B2942" i="34"/>
  <c r="B2956" i="34"/>
  <c r="B2952" i="34"/>
  <c r="B2889" i="34"/>
  <c r="B2926" i="34"/>
  <c r="B2958" i="34"/>
  <c r="B3006" i="34"/>
  <c r="B3016" i="34"/>
  <c r="B2938" i="34"/>
  <c r="B2943" i="34"/>
  <c r="B2925" i="34"/>
  <c r="B2949" i="34"/>
  <c r="B2941" i="34"/>
  <c r="B2890" i="34"/>
  <c r="B2959" i="34"/>
  <c r="B3014" i="34"/>
  <c r="B3015" i="34"/>
  <c r="A2684" i="34"/>
  <c r="A2682" i="34"/>
  <c r="A2686" i="34"/>
  <c r="A2683" i="34"/>
  <c r="A1916" i="34"/>
  <c r="A1914" i="34"/>
  <c r="A1918" i="34"/>
  <c r="A1921" i="34"/>
  <c r="A1919" i="34"/>
  <c r="A1932" i="34"/>
  <c r="A1934" i="34"/>
  <c r="A1936" i="34"/>
  <c r="A1925" i="34"/>
  <c r="A1929" i="34"/>
  <c r="A1923" i="34"/>
  <c r="A795" i="34"/>
  <c r="A793" i="34"/>
  <c r="A791" i="34"/>
  <c r="A2980" i="34"/>
  <c r="A2984" i="34"/>
  <c r="A2998" i="34"/>
  <c r="A3008" i="34"/>
  <c r="A3011" i="34"/>
  <c r="A3017" i="34"/>
  <c r="A2995" i="34"/>
  <c r="A3010" i="34"/>
  <c r="A3022" i="34"/>
  <c r="A3025" i="34"/>
  <c r="A3030" i="34"/>
  <c r="A3034" i="34"/>
  <c r="A3086" i="34"/>
  <c r="A2994" i="34"/>
  <c r="A3023" i="34"/>
  <c r="A2988" i="34"/>
  <c r="A3035" i="34"/>
  <c r="A3087" i="34"/>
  <c r="A3051" i="34"/>
  <c r="A3068" i="34"/>
  <c r="A3078" i="34"/>
  <c r="A3070" i="34"/>
  <c r="A3056" i="34"/>
  <c r="A3036" i="34"/>
  <c r="A3077" i="34"/>
  <c r="A3071" i="34"/>
  <c r="A3069" i="34"/>
  <c r="A254" i="34"/>
  <c r="A253" i="34"/>
  <c r="A3080" i="34"/>
  <c r="A3072" i="34"/>
  <c r="A3062" i="34"/>
  <c r="A3043" i="34"/>
  <c r="A3042" i="34"/>
  <c r="A2979" i="34"/>
  <c r="A3081" i="34"/>
  <c r="A3055" i="34"/>
  <c r="A3048" i="34"/>
  <c r="A2997" i="34"/>
  <c r="A2981" i="34"/>
  <c r="A3064" i="34"/>
  <c r="A3053" i="34"/>
  <c r="A3079" i="34"/>
  <c r="A3067" i="34"/>
  <c r="A3065" i="34"/>
  <c r="A3026" i="34"/>
  <c r="A3050" i="34"/>
  <c r="A3028" i="34"/>
  <c r="A2975" i="34"/>
  <c r="A1915" i="34"/>
  <c r="A1917" i="34"/>
  <c r="A1922" i="34"/>
  <c r="A1920" i="34"/>
  <c r="A1931" i="34"/>
  <c r="A1933" i="34"/>
  <c r="A1935" i="34"/>
  <c r="A1928" i="34"/>
  <c r="A1930" i="34"/>
  <c r="A1924" i="34"/>
  <c r="A794" i="34"/>
  <c r="A792" i="34"/>
  <c r="A790" i="34"/>
  <c r="A2982" i="34"/>
  <c r="A2992" i="34"/>
  <c r="A3009" i="34"/>
  <c r="A3007" i="34"/>
  <c r="A3012" i="34"/>
  <c r="A2996" i="34"/>
  <c r="A2976" i="34"/>
  <c r="A3020" i="34"/>
  <c r="A3021" i="34"/>
  <c r="A3024" i="34"/>
  <c r="A3027" i="34"/>
  <c r="A3032" i="34"/>
  <c r="A3039" i="34"/>
  <c r="A3044" i="34"/>
  <c r="A2993" i="34"/>
  <c r="A3041" i="34"/>
  <c r="A3063" i="34"/>
  <c r="A3060" i="34"/>
  <c r="A3037" i="34"/>
  <c r="A3082" i="34"/>
  <c r="A3074" i="34"/>
  <c r="A3058" i="34"/>
  <c r="A3049" i="34"/>
  <c r="A3057" i="34"/>
  <c r="A3075" i="34"/>
  <c r="A3059" i="34"/>
  <c r="A256" i="34"/>
  <c r="A3073" i="34"/>
  <c r="A252" i="34"/>
  <c r="A3084" i="34"/>
  <c r="A3054" i="34"/>
  <c r="A3066" i="34"/>
  <c r="A3047" i="34"/>
  <c r="A3038" i="34"/>
  <c r="A2987" i="34"/>
  <c r="A3085" i="34"/>
  <c r="A3033" i="34"/>
  <c r="A3052" i="34"/>
  <c r="A2983" i="34"/>
  <c r="A255" i="34"/>
  <c r="A3045" i="34"/>
  <c r="A3040" i="34"/>
  <c r="A3083" i="34"/>
  <c r="A3061" i="34"/>
  <c r="A3031" i="34"/>
  <c r="A3046" i="34"/>
  <c r="A3029" i="34"/>
  <c r="A2991" i="34"/>
  <c r="C2877" i="34"/>
  <c r="AD2877" i="34" s="1"/>
  <c r="C2920" i="34"/>
  <c r="AD2920" i="34" s="1"/>
  <c r="C2921" i="34"/>
  <c r="AD2921" i="34" s="1"/>
  <c r="C2922" i="34"/>
  <c r="AD2922" i="34" s="1"/>
  <c r="C2923" i="34"/>
  <c r="AD2923" i="34" s="1"/>
  <c r="C2924" i="34"/>
  <c r="AD2924" i="34" s="1"/>
  <c r="C2929" i="34"/>
  <c r="AD2929" i="34" s="1"/>
  <c r="C2930" i="34"/>
  <c r="AD2930" i="34" s="1"/>
  <c r="C2931" i="34"/>
  <c r="AD2931" i="34" s="1"/>
  <c r="C2932" i="34"/>
  <c r="AD2932" i="34" s="1"/>
  <c r="C2911" i="34"/>
  <c r="AD2911" i="34" s="1"/>
  <c r="C2912" i="34"/>
  <c r="AD2912" i="34" s="1"/>
  <c r="C2913" i="34"/>
  <c r="AD2913" i="34" s="1"/>
  <c r="C2914" i="34"/>
  <c r="AD2914" i="34" s="1"/>
  <c r="C2915" i="34"/>
  <c r="AD2915" i="34" s="1"/>
  <c r="C2916" i="34"/>
  <c r="AD2916" i="34" s="1"/>
  <c r="C2917" i="34"/>
  <c r="AD2917" i="34" s="1"/>
  <c r="C2918" i="34"/>
  <c r="AD2918" i="34" s="1"/>
  <c r="C2919" i="34"/>
  <c r="AD2919" i="34" s="1"/>
  <c r="M2905" i="34"/>
  <c r="M2906" i="34"/>
  <c r="M2907" i="34"/>
  <c r="M2908" i="34"/>
  <c r="M2909" i="34"/>
  <c r="M2910" i="34"/>
  <c r="M2902" i="34"/>
  <c r="M2903" i="34"/>
  <c r="M2904" i="34"/>
  <c r="M2901" i="34"/>
  <c r="C2902" i="34"/>
  <c r="AD2902" i="34" s="1"/>
  <c r="C2903" i="34"/>
  <c r="AD2903" i="34" s="1"/>
  <c r="C2904" i="34"/>
  <c r="AD2904" i="34" s="1"/>
  <c r="C2905" i="34"/>
  <c r="AD2905" i="34" s="1"/>
  <c r="C2906" i="34"/>
  <c r="AD2906" i="34" s="1"/>
  <c r="C2907" i="34"/>
  <c r="AD2907" i="34" s="1"/>
  <c r="C2908" i="34"/>
  <c r="AD2908" i="34" s="1"/>
  <c r="C2909" i="34"/>
  <c r="AD2909" i="34" s="1"/>
  <c r="C2910" i="34"/>
  <c r="AD2910" i="34" s="1"/>
  <c r="C2901" i="34"/>
  <c r="AD2901" i="34" s="1"/>
  <c r="M778" i="34"/>
  <c r="E778" i="34"/>
  <c r="E779" i="34"/>
  <c r="E2897" i="34"/>
  <c r="E2898" i="34"/>
  <c r="E776" i="34"/>
  <c r="E777" i="34"/>
  <c r="M776" i="34"/>
  <c r="E2677" i="34"/>
  <c r="E2878" i="34"/>
  <c r="E775" i="34"/>
  <c r="M774" i="34"/>
  <c r="E774" i="34"/>
  <c r="E773" i="34"/>
  <c r="M772" i="34"/>
  <c r="E772" i="34"/>
  <c r="E771" i="34"/>
  <c r="M770" i="34"/>
  <c r="E770" i="34"/>
  <c r="E769" i="34"/>
  <c r="E768" i="34"/>
  <c r="M768" i="34"/>
  <c r="M767" i="34"/>
  <c r="E767" i="34"/>
  <c r="E2900" i="34"/>
  <c r="E2896" i="34"/>
  <c r="E2895" i="34"/>
  <c r="E2883" i="34"/>
  <c r="E2882" i="34"/>
  <c r="E2881" i="34"/>
  <c r="E2880" i="34"/>
  <c r="E2879" i="34"/>
  <c r="E2876" i="34"/>
  <c r="E2875" i="34"/>
  <c r="E2874" i="34"/>
  <c r="E2872" i="34"/>
  <c r="E2873" i="34"/>
  <c r="E2678" i="34"/>
  <c r="Q3014" i="34" l="1"/>
  <c r="S3014" i="34"/>
  <c r="R3014" i="34"/>
  <c r="Q2890" i="34"/>
  <c r="S2890" i="34"/>
  <c r="R2890" i="34"/>
  <c r="R2949" i="34"/>
  <c r="Q2949" i="34"/>
  <c r="S2949" i="34"/>
  <c r="R2943" i="34"/>
  <c r="Q2943" i="34"/>
  <c r="S2943" i="34"/>
  <c r="Q3016" i="34"/>
  <c r="S3016" i="34"/>
  <c r="R3016" i="34"/>
  <c r="Q2958" i="34"/>
  <c r="S2958" i="34"/>
  <c r="R2958" i="34"/>
  <c r="R2889" i="34"/>
  <c r="Q2889" i="34"/>
  <c r="S2889" i="34"/>
  <c r="Q2956" i="34"/>
  <c r="S2956" i="34"/>
  <c r="R2956" i="34"/>
  <c r="Q2946" i="34"/>
  <c r="S2946" i="34"/>
  <c r="R2946" i="34"/>
  <c r="R2937" i="34"/>
  <c r="Q2937" i="34"/>
  <c r="S2937" i="34"/>
  <c r="Q2960" i="34"/>
  <c r="S2960" i="34"/>
  <c r="R2960" i="34"/>
  <c r="Q2934" i="34"/>
  <c r="S2934" i="34"/>
  <c r="R2934" i="34"/>
  <c r="R3013" i="34"/>
  <c r="Q3013" i="34"/>
  <c r="S3013" i="34"/>
  <c r="R2927" i="34"/>
  <c r="Q2927" i="34"/>
  <c r="S2927" i="34"/>
  <c r="Q2954" i="34"/>
  <c r="S2954" i="34"/>
  <c r="R2954" i="34"/>
  <c r="Q2944" i="34"/>
  <c r="S2944" i="34"/>
  <c r="R2944" i="34"/>
  <c r="R2935" i="34"/>
  <c r="Q2935" i="34"/>
  <c r="S2935" i="34"/>
  <c r="R2957" i="34"/>
  <c r="Q2957" i="34"/>
  <c r="S2957" i="34"/>
  <c r="R2955" i="34"/>
  <c r="Q2955" i="34"/>
  <c r="S2955" i="34"/>
  <c r="Q2936" i="34"/>
  <c r="S2936" i="34"/>
  <c r="R2936" i="34"/>
  <c r="R2947" i="34"/>
  <c r="Q2947" i="34"/>
  <c r="S2947" i="34"/>
  <c r="R3015" i="34"/>
  <c r="Q3015" i="34"/>
  <c r="S3015" i="34"/>
  <c r="R2959" i="34"/>
  <c r="Q2959" i="34"/>
  <c r="S2959" i="34"/>
  <c r="R2941" i="34"/>
  <c r="Q2941" i="34"/>
  <c r="S2941" i="34"/>
  <c r="R2925" i="34"/>
  <c r="Q2925" i="34"/>
  <c r="S2925" i="34"/>
  <c r="Q2938" i="34"/>
  <c r="S2938" i="34"/>
  <c r="R2938" i="34"/>
  <c r="Q3006" i="34"/>
  <c r="S3006" i="34"/>
  <c r="R3006" i="34"/>
  <c r="Q2926" i="34"/>
  <c r="S2926" i="34"/>
  <c r="R2926" i="34"/>
  <c r="Q2952" i="34"/>
  <c r="S2952" i="34"/>
  <c r="R2952" i="34"/>
  <c r="Q2942" i="34"/>
  <c r="S2942" i="34"/>
  <c r="R2942" i="34"/>
  <c r="R2933" i="34"/>
  <c r="Q2933" i="34"/>
  <c r="S2933" i="34"/>
  <c r="Q3018" i="34"/>
  <c r="S3018" i="34"/>
  <c r="R3018" i="34"/>
  <c r="Q2950" i="34"/>
  <c r="S2950" i="34"/>
  <c r="R2950" i="34"/>
  <c r="Q2962" i="34"/>
  <c r="S2962" i="34"/>
  <c r="R2962" i="34"/>
  <c r="R2961" i="34"/>
  <c r="Q2961" i="34"/>
  <c r="S2961" i="34"/>
  <c r="R2951" i="34"/>
  <c r="Q2951" i="34"/>
  <c r="S2951" i="34"/>
  <c r="Q2940" i="34"/>
  <c r="S2940" i="34"/>
  <c r="R2940" i="34"/>
  <c r="Q2948" i="34"/>
  <c r="S2948" i="34"/>
  <c r="R2948" i="34"/>
  <c r="R2939" i="34"/>
  <c r="Q2939" i="34"/>
  <c r="S2939" i="34"/>
  <c r="Q2928" i="34"/>
  <c r="S2928" i="34"/>
  <c r="R2928" i="34"/>
  <c r="R2945" i="34"/>
  <c r="Q2945" i="34"/>
  <c r="S2945" i="34"/>
  <c r="R2953" i="34"/>
  <c r="Q2953" i="34"/>
  <c r="S2953" i="34"/>
  <c r="B2908" i="34"/>
  <c r="B2904" i="34"/>
  <c r="B2916" i="34"/>
  <c r="B2912" i="34"/>
  <c r="B2930" i="34"/>
  <c r="B2922" i="34"/>
  <c r="B2901" i="34"/>
  <c r="B2907" i="34"/>
  <c r="B2903" i="34"/>
  <c r="B2919" i="34"/>
  <c r="B2915" i="34"/>
  <c r="B2911" i="34"/>
  <c r="B2929" i="34"/>
  <c r="B2921" i="34"/>
  <c r="B2910" i="34"/>
  <c r="B2906" i="34"/>
  <c r="B2902" i="34"/>
  <c r="B2918" i="34"/>
  <c r="B2914" i="34"/>
  <c r="B2932" i="34"/>
  <c r="B2924" i="34"/>
  <c r="B2920" i="34"/>
  <c r="B2909" i="34"/>
  <c r="B2905" i="34"/>
  <c r="B2917" i="34"/>
  <c r="B2913" i="34"/>
  <c r="B2931" i="34"/>
  <c r="B2923" i="34"/>
  <c r="B2877" i="34"/>
  <c r="A2678" i="34"/>
  <c r="A2873" i="34"/>
  <c r="A2872" i="34"/>
  <c r="A2874" i="34"/>
  <c r="A2878" i="34"/>
  <c r="A2876" i="34"/>
  <c r="A2883" i="34"/>
  <c r="A2677" i="34"/>
  <c r="A2896" i="34"/>
  <c r="A767" i="34"/>
  <c r="A771" i="34"/>
  <c r="A772" i="34"/>
  <c r="A775" i="34"/>
  <c r="A2886" i="34"/>
  <c r="A776" i="34"/>
  <c r="A2892" i="34"/>
  <c r="A1901" i="34"/>
  <c r="A1913" i="34"/>
  <c r="A2893" i="34"/>
  <c r="A2887" i="34"/>
  <c r="A2898" i="34"/>
  <c r="A2897" i="34"/>
  <c r="A779" i="34"/>
  <c r="A778" i="34"/>
  <c r="A2928" i="34"/>
  <c r="A2926" i="34"/>
  <c r="A2958" i="34"/>
  <c r="A2960" i="34"/>
  <c r="A2925" i="34"/>
  <c r="A768" i="34"/>
  <c r="A769" i="34"/>
  <c r="A770" i="34"/>
  <c r="A773" i="34"/>
  <c r="A774" i="34"/>
  <c r="A1908" i="34"/>
  <c r="A777" i="34"/>
  <c r="A2891" i="34"/>
  <c r="A1912" i="34"/>
  <c r="A2894" i="34"/>
  <c r="A2888" i="34"/>
  <c r="A2889" i="34"/>
  <c r="A2927" i="34"/>
  <c r="A2957" i="34"/>
  <c r="A2959" i="34"/>
  <c r="A2961" i="34"/>
  <c r="K251" i="34"/>
  <c r="M251" i="34" s="1"/>
  <c r="E251" i="34"/>
  <c r="E152" i="34"/>
  <c r="E151" i="34"/>
  <c r="M150" i="34"/>
  <c r="M152" i="34" s="1"/>
  <c r="E150" i="34"/>
  <c r="M149" i="34"/>
  <c r="M151" i="34" s="1"/>
  <c r="E149" i="34"/>
  <c r="M148" i="34"/>
  <c r="E148" i="34"/>
  <c r="M147" i="34"/>
  <c r="E147" i="34"/>
  <c r="E146" i="34"/>
  <c r="E145" i="34"/>
  <c r="M144" i="34"/>
  <c r="E144" i="34"/>
  <c r="M143" i="34"/>
  <c r="E143" i="34"/>
  <c r="M142" i="34"/>
  <c r="E142" i="34"/>
  <c r="M141" i="34"/>
  <c r="E141" i="34"/>
  <c r="E140" i="34"/>
  <c r="E139" i="34"/>
  <c r="E137" i="34"/>
  <c r="E136" i="34"/>
  <c r="M135" i="34"/>
  <c r="M137" i="34" s="1"/>
  <c r="E135" i="34"/>
  <c r="M134" i="34"/>
  <c r="M136" i="34" s="1"/>
  <c r="E134" i="34"/>
  <c r="M133" i="34"/>
  <c r="E133" i="34"/>
  <c r="M132" i="34"/>
  <c r="E132" i="34"/>
  <c r="M131" i="34"/>
  <c r="E131" i="34"/>
  <c r="E130" i="34"/>
  <c r="M129" i="34"/>
  <c r="E129" i="34"/>
  <c r="M128" i="34"/>
  <c r="E128" i="34"/>
  <c r="E127" i="34"/>
  <c r="E126" i="34"/>
  <c r="E125" i="34"/>
  <c r="E124" i="34"/>
  <c r="E122" i="34"/>
  <c r="E121" i="34"/>
  <c r="M120" i="34"/>
  <c r="M122" i="34" s="1"/>
  <c r="E120" i="34"/>
  <c r="M119" i="34"/>
  <c r="M121" i="34" s="1"/>
  <c r="E119" i="34"/>
  <c r="M118" i="34"/>
  <c r="E118" i="34"/>
  <c r="M117" i="34"/>
  <c r="E117" i="34"/>
  <c r="E116" i="34"/>
  <c r="E115" i="34"/>
  <c r="M114" i="34"/>
  <c r="E114" i="34"/>
  <c r="M113" i="34"/>
  <c r="E113" i="34"/>
  <c r="M112" i="34"/>
  <c r="E112" i="34"/>
  <c r="E111" i="34"/>
  <c r="E110" i="34"/>
  <c r="E109" i="34"/>
  <c r="M3005" i="34" l="1"/>
  <c r="R2877" i="34"/>
  <c r="Q2877" i="34"/>
  <c r="S2877" i="34"/>
  <c r="R2931" i="34"/>
  <c r="Q2931" i="34"/>
  <c r="S2931" i="34"/>
  <c r="R2917" i="34"/>
  <c r="Q2917" i="34"/>
  <c r="S2917" i="34"/>
  <c r="R2909" i="34"/>
  <c r="T2909" i="34"/>
  <c r="V2909" i="34"/>
  <c r="Q2909" i="34"/>
  <c r="S2909" i="34"/>
  <c r="U2909" i="34"/>
  <c r="Q2924" i="34"/>
  <c r="S2924" i="34"/>
  <c r="R2924" i="34"/>
  <c r="Q2914" i="34"/>
  <c r="S2914" i="34"/>
  <c r="R2914" i="34"/>
  <c r="Q2902" i="34"/>
  <c r="S2902" i="34"/>
  <c r="R2902" i="34"/>
  <c r="Q2910" i="34"/>
  <c r="S2910" i="34"/>
  <c r="R2910" i="34"/>
  <c r="R2929" i="34"/>
  <c r="Q2929" i="34"/>
  <c r="S2929" i="34"/>
  <c r="R2915" i="34"/>
  <c r="Q2915" i="34"/>
  <c r="S2915" i="34"/>
  <c r="R2903" i="34"/>
  <c r="Q2903" i="34"/>
  <c r="S2903" i="34"/>
  <c r="R2901" i="34"/>
  <c r="Q2901" i="34"/>
  <c r="S2901" i="34"/>
  <c r="Q2930" i="34"/>
  <c r="S2930" i="34"/>
  <c r="R2930" i="34"/>
  <c r="Q2916" i="34"/>
  <c r="S2916" i="34"/>
  <c r="R2916" i="34"/>
  <c r="Q2908" i="34"/>
  <c r="S2908" i="34"/>
  <c r="U2908" i="34"/>
  <c r="R2908" i="34"/>
  <c r="T2908" i="34"/>
  <c r="V2908" i="34"/>
  <c r="R2923" i="34"/>
  <c r="Q2923" i="34"/>
  <c r="S2923" i="34"/>
  <c r="R2913" i="34"/>
  <c r="T2913" i="34"/>
  <c r="V2913" i="34"/>
  <c r="Q2913" i="34"/>
  <c r="S2913" i="34"/>
  <c r="U2913" i="34"/>
  <c r="R2905" i="34"/>
  <c r="T2905" i="34"/>
  <c r="V2905" i="34"/>
  <c r="Q2905" i="34"/>
  <c r="S2905" i="34"/>
  <c r="U2905" i="34"/>
  <c r="Q2920" i="34"/>
  <c r="S2920" i="34"/>
  <c r="R2920" i="34"/>
  <c r="Q2932" i="34"/>
  <c r="S2932" i="34"/>
  <c r="R2932" i="34"/>
  <c r="Q2918" i="34"/>
  <c r="S2918" i="34"/>
  <c r="R2918" i="34"/>
  <c r="Q2906" i="34"/>
  <c r="S2906" i="34"/>
  <c r="U2906" i="34"/>
  <c r="R2906" i="34"/>
  <c r="T2906" i="34"/>
  <c r="V2906" i="34"/>
  <c r="R2921" i="34"/>
  <c r="Q2921" i="34"/>
  <c r="S2921" i="34"/>
  <c r="R2911" i="34"/>
  <c r="T2911" i="34"/>
  <c r="V2911" i="34"/>
  <c r="Q2911" i="34"/>
  <c r="S2911" i="34"/>
  <c r="U2911" i="34"/>
  <c r="R2919" i="34"/>
  <c r="Q2919" i="34"/>
  <c r="S2919" i="34"/>
  <c r="R2907" i="34"/>
  <c r="T2907" i="34"/>
  <c r="V2907" i="34"/>
  <c r="Q2907" i="34"/>
  <c r="S2907" i="34"/>
  <c r="U2907" i="34"/>
  <c r="Q2922" i="34"/>
  <c r="S2922" i="34"/>
  <c r="R2922" i="34"/>
  <c r="Q2912" i="34"/>
  <c r="S2912" i="34"/>
  <c r="U2912" i="34"/>
  <c r="R2912" i="34"/>
  <c r="T2912" i="34"/>
  <c r="V2912" i="34"/>
  <c r="Q2904" i="34"/>
  <c r="S2904" i="34"/>
  <c r="R2904" i="34"/>
  <c r="M3361" i="34"/>
  <c r="A2483" i="34"/>
  <c r="A2477" i="34"/>
  <c r="A2555" i="34"/>
  <c r="A2553" i="34"/>
  <c r="A2559" i="34"/>
  <c r="A2482" i="34"/>
  <c r="A2501" i="34"/>
  <c r="A2505" i="34"/>
  <c r="A2479" i="34"/>
  <c r="A2650" i="34"/>
  <c r="A2478" i="34"/>
  <c r="A2556" i="34"/>
  <c r="A2554" i="34"/>
  <c r="A2597" i="34"/>
  <c r="A2480" i="34"/>
  <c r="A2484" i="34"/>
  <c r="A2503" i="34"/>
  <c r="A2500" i="34"/>
  <c r="A109" i="34"/>
  <c r="A111" i="34"/>
  <c r="A113" i="34"/>
  <c r="A115" i="34"/>
  <c r="A117" i="34"/>
  <c r="A119" i="34"/>
  <c r="A121" i="34"/>
  <c r="A122" i="34"/>
  <c r="A124" i="34"/>
  <c r="A125" i="34"/>
  <c r="A126" i="34"/>
  <c r="A127" i="34"/>
  <c r="A128" i="34"/>
  <c r="A130" i="34"/>
  <c r="A132" i="34"/>
  <c r="A134" i="34"/>
  <c r="A136" i="34"/>
  <c r="A137" i="34"/>
  <c r="A139" i="34"/>
  <c r="A140" i="34"/>
  <c r="A141" i="34"/>
  <c r="A143" i="34"/>
  <c r="A145" i="34"/>
  <c r="A147" i="34"/>
  <c r="A149" i="34"/>
  <c r="A151" i="34"/>
  <c r="A152" i="34"/>
  <c r="A251" i="34"/>
  <c r="A2901" i="34"/>
  <c r="A110" i="34"/>
  <c r="A112" i="34"/>
  <c r="A114" i="34"/>
  <c r="A116" i="34"/>
  <c r="A118" i="34"/>
  <c r="A120" i="34"/>
  <c r="A129" i="34"/>
  <c r="A131" i="34"/>
  <c r="A133" i="34"/>
  <c r="A135" i="34"/>
  <c r="A142" i="34"/>
  <c r="A144" i="34"/>
  <c r="A146" i="34"/>
  <c r="A148" i="34"/>
  <c r="A150" i="34"/>
  <c r="A2902" i="34"/>
  <c r="A70" i="60"/>
  <c r="D70" i="60"/>
  <c r="A71" i="60"/>
  <c r="D71" i="60"/>
  <c r="G71" i="60" s="1"/>
  <c r="M2502" i="34"/>
  <c r="E2674" i="34"/>
  <c r="E2675" i="34"/>
  <c r="E2666" i="34"/>
  <c r="E2667" i="34"/>
  <c r="A2667" i="34" l="1"/>
  <c r="A2666" i="34"/>
  <c r="A2675" i="34"/>
  <c r="A2674" i="34"/>
  <c r="G70" i="60"/>
  <c r="E2668" i="34"/>
  <c r="E68" i="60"/>
  <c r="D68" i="60"/>
  <c r="D69" i="60"/>
  <c r="M766" i="34"/>
  <c r="E766" i="34"/>
  <c r="E400" i="34"/>
  <c r="M400" i="34"/>
  <c r="C1202" i="34"/>
  <c r="AD1202" i="34" s="1"/>
  <c r="C1203" i="34"/>
  <c r="AD1203" i="34" s="1"/>
  <c r="C1204" i="34"/>
  <c r="AD1204" i="34" s="1"/>
  <c r="C1205" i="34"/>
  <c r="AD1205" i="34" s="1"/>
  <c r="C1212" i="34"/>
  <c r="AD1212" i="34" s="1"/>
  <c r="C1213" i="34"/>
  <c r="AD1213" i="34" s="1"/>
  <c r="C1214" i="34"/>
  <c r="AD1214" i="34" s="1"/>
  <c r="M1214" i="34"/>
  <c r="M1213" i="34"/>
  <c r="M1212" i="34"/>
  <c r="M1205" i="34"/>
  <c r="M1204" i="34"/>
  <c r="M1203" i="34"/>
  <c r="M1202" i="34"/>
  <c r="M754" i="34"/>
  <c r="E755" i="34"/>
  <c r="E2665" i="34"/>
  <c r="E754" i="34"/>
  <c r="D49" i="60"/>
  <c r="G49" i="60" s="1"/>
  <c r="M764" i="34"/>
  <c r="E764" i="34"/>
  <c r="E757" i="34"/>
  <c r="E759" i="34"/>
  <c r="E760" i="34"/>
  <c r="E761" i="34"/>
  <c r="E762" i="34"/>
  <c r="E763" i="34"/>
  <c r="E765" i="34"/>
  <c r="E756" i="34"/>
  <c r="M765" i="34"/>
  <c r="M763" i="34"/>
  <c r="M762" i="34"/>
  <c r="M761" i="34"/>
  <c r="M760" i="34"/>
  <c r="M759" i="34"/>
  <c r="M757" i="34"/>
  <c r="M756" i="34"/>
  <c r="M402" i="34"/>
  <c r="C402" i="34"/>
  <c r="AD402" i="34" s="1"/>
  <c r="B1212" i="34" l="1"/>
  <c r="B1202" i="34"/>
  <c r="B1205" i="34"/>
  <c r="B402" i="34"/>
  <c r="B1214" i="34"/>
  <c r="B1204" i="34"/>
  <c r="B1213" i="34"/>
  <c r="B1203" i="34"/>
  <c r="A2668" i="34"/>
  <c r="A759" i="34"/>
  <c r="A760" i="34"/>
  <c r="A761" i="34"/>
  <c r="A766" i="34"/>
  <c r="A756" i="34"/>
  <c r="A763" i="34"/>
  <c r="A765" i="34"/>
  <c r="A764" i="34"/>
  <c r="A400" i="34"/>
  <c r="G69" i="60"/>
  <c r="R1203" i="34" l="1"/>
  <c r="Q1203" i="34"/>
  <c r="S1203" i="34"/>
  <c r="Q1204" i="34"/>
  <c r="S1204" i="34"/>
  <c r="R1204" i="34"/>
  <c r="Q402" i="34"/>
  <c r="S402" i="34"/>
  <c r="R402" i="34"/>
  <c r="Q1202" i="34"/>
  <c r="S1202" i="34"/>
  <c r="R1202" i="34"/>
  <c r="R1213" i="34"/>
  <c r="Q1213" i="34"/>
  <c r="S1213" i="34"/>
  <c r="Q1214" i="34"/>
  <c r="S1214" i="34"/>
  <c r="R1214" i="34"/>
  <c r="R1205" i="34"/>
  <c r="Q1205" i="34"/>
  <c r="S1205" i="34"/>
  <c r="Q1212" i="34"/>
  <c r="S1212" i="34"/>
  <c r="R1212" i="34"/>
  <c r="A749" i="34"/>
  <c r="A762" i="34"/>
  <c r="A1205" i="34"/>
  <c r="A1212" i="34"/>
  <c r="A1203" i="34"/>
  <c r="A1202" i="34"/>
  <c r="A752" i="34"/>
  <c r="A402" i="34"/>
  <c r="A748" i="34"/>
  <c r="A753" i="34"/>
  <c r="A757" i="34"/>
  <c r="A1214" i="34"/>
  <c r="A1204" i="34"/>
  <c r="A1213" i="34"/>
  <c r="J150" i="69"/>
  <c r="A4" i="69"/>
  <c r="M96" i="34" l="1"/>
  <c r="E107" i="34"/>
  <c r="E106" i="34"/>
  <c r="M105" i="34"/>
  <c r="M107" i="34" s="1"/>
  <c r="E105" i="34"/>
  <c r="M104" i="34"/>
  <c r="M106" i="34" s="1"/>
  <c r="E104" i="34"/>
  <c r="M103" i="34"/>
  <c r="E103" i="34"/>
  <c r="M102" i="34"/>
  <c r="E102" i="34"/>
  <c r="M101" i="34"/>
  <c r="E101" i="34"/>
  <c r="E100" i="34"/>
  <c r="M99" i="34"/>
  <c r="E99" i="34"/>
  <c r="M98" i="34"/>
  <c r="E98" i="34"/>
  <c r="M97" i="34"/>
  <c r="E97" i="34"/>
  <c r="E96" i="34"/>
  <c r="E95" i="34"/>
  <c r="E94" i="34"/>
  <c r="E92" i="34"/>
  <c r="E91" i="34"/>
  <c r="M90" i="34"/>
  <c r="M92" i="34" s="1"/>
  <c r="E90" i="34"/>
  <c r="M89" i="34"/>
  <c r="M91" i="34" s="1"/>
  <c r="E89" i="34"/>
  <c r="M88" i="34"/>
  <c r="E88" i="34"/>
  <c r="M87" i="34"/>
  <c r="E87" i="34"/>
  <c r="M86" i="34"/>
  <c r="E86" i="34"/>
  <c r="E85" i="34"/>
  <c r="E84" i="34"/>
  <c r="E83" i="34"/>
  <c r="E82" i="34"/>
  <c r="E81" i="34"/>
  <c r="E80" i="34"/>
  <c r="E79" i="34"/>
  <c r="E77" i="34"/>
  <c r="E76" i="34"/>
  <c r="M77" i="34"/>
  <c r="E75" i="34"/>
  <c r="M76" i="34"/>
  <c r="E74" i="34"/>
  <c r="E73" i="34"/>
  <c r="E72" i="34"/>
  <c r="E71" i="34"/>
  <c r="E70" i="34"/>
  <c r="M69" i="34"/>
  <c r="E69" i="34"/>
  <c r="E68" i="34"/>
  <c r="E67" i="34"/>
  <c r="E66" i="34"/>
  <c r="E65" i="34"/>
  <c r="E64" i="34"/>
  <c r="A2875" i="34" l="1"/>
  <c r="A2676" i="34"/>
  <c r="A2660" i="34"/>
  <c r="A2664" i="34"/>
  <c r="A2662" i="34"/>
  <c r="A2654" i="34"/>
  <c r="A2652" i="34"/>
  <c r="A2649" i="34"/>
  <c r="A2647" i="34"/>
  <c r="A2657" i="34"/>
  <c r="A2646" i="34"/>
  <c r="A2644" i="34"/>
  <c r="A2639" i="34"/>
  <c r="A2637" i="34"/>
  <c r="A2635" i="34"/>
  <c r="A2633" i="34"/>
  <c r="A2642" i="34"/>
  <c r="A2640" i="34"/>
  <c r="A2626" i="34"/>
  <c r="A2628" i="34"/>
  <c r="A2625" i="34"/>
  <c r="A2620" i="34"/>
  <c r="A2618" i="34"/>
  <c r="A2616" i="34"/>
  <c r="A2614" i="34"/>
  <c r="A2624" i="34"/>
  <c r="A2622" i="34"/>
  <c r="A2608" i="34"/>
  <c r="A2606" i="34"/>
  <c r="A2604" i="34"/>
  <c r="A2602" i="34"/>
  <c r="A2611" i="34"/>
  <c r="A2609" i="34"/>
  <c r="A2599" i="34"/>
  <c r="A2594" i="34"/>
  <c r="A2592" i="34"/>
  <c r="A2590" i="34"/>
  <c r="A2588" i="34"/>
  <c r="A2586" i="34"/>
  <c r="A2584" i="34"/>
  <c r="A2582" i="34"/>
  <c r="A2580" i="34"/>
  <c r="A2578" i="34"/>
  <c r="A2576" i="34"/>
  <c r="A2574" i="34"/>
  <c r="A2572" i="34"/>
  <c r="A2570" i="34"/>
  <c r="A2568" i="34"/>
  <c r="A2566" i="34"/>
  <c r="A2564" i="34"/>
  <c r="A2562" i="34"/>
  <c r="A2560" i="34"/>
  <c r="A2558" i="34"/>
  <c r="A2552" i="34"/>
  <c r="A2550" i="34"/>
  <c r="A2548" i="34"/>
  <c r="A2546" i="34"/>
  <c r="A2544" i="34"/>
  <c r="A2543" i="34"/>
  <c r="A2538" i="34"/>
  <c r="A2536" i="34"/>
  <c r="A2534" i="34"/>
  <c r="A2533" i="34"/>
  <c r="A2531" i="34"/>
  <c r="A2529" i="34"/>
  <c r="A2527" i="34"/>
  <c r="A2526" i="34"/>
  <c r="A2522" i="34"/>
  <c r="A2520" i="34"/>
  <c r="A2518" i="34"/>
  <c r="A2516" i="34"/>
  <c r="A2523" i="34"/>
  <c r="A2513" i="34"/>
  <c r="A2511" i="34"/>
  <c r="A2509" i="34"/>
  <c r="A2507" i="34"/>
  <c r="A2504" i="34"/>
  <c r="A2499" i="34"/>
  <c r="A2497" i="34"/>
  <c r="A2495" i="34"/>
  <c r="A2492" i="34"/>
  <c r="A2490" i="34"/>
  <c r="A2488" i="34"/>
  <c r="A2486" i="34"/>
  <c r="A2481" i="34"/>
  <c r="A2475" i="34"/>
  <c r="A2672" i="34"/>
  <c r="A2665" i="34"/>
  <c r="A2661" i="34"/>
  <c r="A2659" i="34"/>
  <c r="A2663" i="34"/>
  <c r="A2655" i="34"/>
  <c r="A2653" i="34"/>
  <c r="A2651" i="34"/>
  <c r="A2648" i="34"/>
  <c r="A2658" i="34"/>
  <c r="A2656" i="34"/>
  <c r="A2645" i="34"/>
  <c r="A2643" i="34"/>
  <c r="A2638" i="34"/>
  <c r="A2636" i="34"/>
  <c r="A2634" i="34"/>
  <c r="A2632" i="34"/>
  <c r="A2641" i="34"/>
  <c r="A2631" i="34"/>
  <c r="A2629" i="34"/>
  <c r="A2627" i="34"/>
  <c r="A2621" i="34"/>
  <c r="A2619" i="34"/>
  <c r="A2617" i="34"/>
  <c r="A2615" i="34"/>
  <c r="A2613" i="34"/>
  <c r="A2623" i="34"/>
  <c r="A2612" i="34"/>
  <c r="A2607" i="34"/>
  <c r="A2605" i="34"/>
  <c r="A2603" i="34"/>
  <c r="A2601" i="34"/>
  <c r="A2610" i="34"/>
  <c r="A2600" i="34"/>
  <c r="A2595" i="34"/>
  <c r="A2593" i="34"/>
  <c r="A2591" i="34"/>
  <c r="A2589" i="34"/>
  <c r="A2587" i="34"/>
  <c r="A2585" i="34"/>
  <c r="A2583" i="34"/>
  <c r="A2581" i="34"/>
  <c r="A2579" i="34"/>
  <c r="A2577" i="34"/>
  <c r="A2575" i="34"/>
  <c r="A2573" i="34"/>
  <c r="A2571" i="34"/>
  <c r="A2569" i="34"/>
  <c r="A2567" i="34"/>
  <c r="A2565" i="34"/>
  <c r="A2563" i="34"/>
  <c r="A2561" i="34"/>
  <c r="A2596" i="34"/>
  <c r="A2557" i="34"/>
  <c r="A2551" i="34"/>
  <c r="A2549" i="34"/>
  <c r="A2547" i="34"/>
  <c r="A2545" i="34"/>
  <c r="A2541" i="34"/>
  <c r="A2542" i="34"/>
  <c r="A2540" i="34"/>
  <c r="A2535" i="34"/>
  <c r="A2539" i="34"/>
  <c r="A2532" i="34"/>
  <c r="A2530" i="34"/>
  <c r="A2528" i="34"/>
  <c r="A2537" i="34"/>
  <c r="A2525" i="34"/>
  <c r="A2521" i="34"/>
  <c r="A2519" i="34"/>
  <c r="A2517" i="34"/>
  <c r="A2515" i="34"/>
  <c r="A2514" i="34"/>
  <c r="A2512" i="34"/>
  <c r="A2510" i="34"/>
  <c r="A2508" i="34"/>
  <c r="A2506" i="34"/>
  <c r="A2502" i="34"/>
  <c r="A2498" i="34"/>
  <c r="A2496" i="34"/>
  <c r="A2494" i="34"/>
  <c r="A2491" i="34"/>
  <c r="A2489" i="34"/>
  <c r="A2487" i="34"/>
  <c r="A2485" i="34"/>
  <c r="A2476" i="34"/>
  <c r="A2673" i="34"/>
  <c r="A755" i="34"/>
  <c r="A754" i="34"/>
  <c r="J65" i="64"/>
  <c r="J33" i="64"/>
  <c r="J32" i="64"/>
  <c r="J28" i="64"/>
  <c r="J29" i="64"/>
  <c r="J27" i="64"/>
  <c r="K28" i="64"/>
  <c r="K29" i="64"/>
  <c r="K27" i="64"/>
  <c r="P27" i="64"/>
  <c r="G27" i="64"/>
  <c r="P28" i="64"/>
  <c r="G28" i="64"/>
  <c r="J26" i="64"/>
  <c r="J25" i="64"/>
  <c r="J24" i="64"/>
  <c r="J23" i="64"/>
  <c r="J16" i="64"/>
  <c r="J14" i="64"/>
  <c r="J22" i="64"/>
  <c r="A29" i="68"/>
  <c r="G65" i="64"/>
  <c r="G15" i="64"/>
  <c r="G16" i="64"/>
  <c r="G20" i="64"/>
  <c r="G21" i="64"/>
  <c r="G22" i="64"/>
  <c r="G23" i="64"/>
  <c r="G24" i="64"/>
  <c r="G25" i="64"/>
  <c r="G26" i="64"/>
  <c r="G29" i="64"/>
  <c r="G31" i="64"/>
  <c r="G32" i="64"/>
  <c r="G33" i="64"/>
  <c r="G14" i="64"/>
  <c r="P14" i="64"/>
  <c r="P15" i="64"/>
  <c r="P16" i="64"/>
  <c r="P18" i="64"/>
  <c r="P19" i="64"/>
  <c r="P20" i="64"/>
  <c r="P21" i="64"/>
  <c r="P22" i="64"/>
  <c r="P23" i="64"/>
  <c r="P24" i="64"/>
  <c r="P25" i="64"/>
  <c r="P26" i="64"/>
  <c r="P29"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13" i="64"/>
  <c r="J35" i="64" l="1"/>
  <c r="C21" i="68"/>
  <c r="L27" i="64"/>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L28" i="64"/>
  <c r="E20" i="68"/>
  <c r="A7" i="68"/>
  <c r="A42" i="68"/>
  <c r="A43" i="68"/>
  <c r="F20" i="68"/>
  <c r="C20" i="68"/>
  <c r="A12" i="68"/>
  <c r="A8" i="68"/>
  <c r="A13" i="68"/>
  <c r="B20" i="68"/>
  <c r="A20" i="68" s="1"/>
  <c r="D20" i="68"/>
  <c r="E13" i="68"/>
  <c r="E11" i="68"/>
  <c r="E30" i="68" l="1"/>
  <c r="G20" i="68" s="1"/>
  <c r="A10" i="68"/>
  <c r="L15" i="64"/>
  <c r="L16" i="64"/>
  <c r="L20" i="64"/>
  <c r="L21" i="64"/>
  <c r="L22" i="64"/>
  <c r="L23" i="64"/>
  <c r="L24" i="64"/>
  <c r="L25" i="64"/>
  <c r="L26" i="64"/>
  <c r="L29" i="64"/>
  <c r="L31" i="64"/>
  <c r="L32" i="64"/>
  <c r="L33" i="64"/>
  <c r="H35" i="64"/>
  <c r="K67" i="64"/>
  <c r="J67" i="64"/>
  <c r="H67" i="64"/>
  <c r="L65" i="64"/>
  <c r="L67" i="64" s="1"/>
  <c r="L14" i="64"/>
  <c r="H20" i="68" l="1"/>
  <c r="A23" i="45" l="1"/>
  <c r="A24" i="45"/>
  <c r="A25" i="45"/>
  <c r="A49" i="45"/>
  <c r="A50" i="45"/>
  <c r="A18" i="45"/>
  <c r="A55" i="45"/>
  <c r="A28" i="45" l="1"/>
  <c r="A29" i="45"/>
  <c r="A30" i="45"/>
  <c r="A31" i="45"/>
  <c r="A32" i="45"/>
  <c r="A33" i="45"/>
  <c r="A34" i="45"/>
  <c r="A35" i="45"/>
  <c r="A36" i="45"/>
  <c r="A38" i="45"/>
  <c r="A39" i="45"/>
  <c r="A43" i="45"/>
  <c r="A44" i="45"/>
  <c r="A45" i="45"/>
  <c r="A46" i="45"/>
  <c r="A47" i="45"/>
  <c r="A37" i="45"/>
  <c r="A40" i="45"/>
  <c r="A48" i="45"/>
  <c r="A41" i="45"/>
  <c r="A42" i="45"/>
  <c r="A27" i="45"/>
  <c r="A5" i="62"/>
  <c r="A6" i="62"/>
  <c r="A7" i="62"/>
  <c r="A8" i="62"/>
  <c r="A9" i="62"/>
  <c r="A10" i="62"/>
  <c r="A11" i="62"/>
  <c r="D50" i="51" l="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M1218" i="34" l="1"/>
  <c r="AD1218" i="34"/>
  <c r="I1192" i="34"/>
  <c r="M1197" i="34"/>
  <c r="AD1197" i="34"/>
  <c r="M1195" i="34"/>
  <c r="AD1195" i="34"/>
  <c r="C2630" i="34"/>
  <c r="AD2630" i="34" s="1"/>
  <c r="M1183" i="34"/>
  <c r="M1184" i="34"/>
  <c r="M1185" i="34"/>
  <c r="M1186" i="34"/>
  <c r="M1190" i="34"/>
  <c r="M1191" i="34"/>
  <c r="C2720" i="34"/>
  <c r="AD2720" i="34" s="1"/>
  <c r="C2719" i="34"/>
  <c r="AD2719" i="34" s="1"/>
  <c r="C2718" i="34"/>
  <c r="AD2718" i="34" s="1"/>
  <c r="C2717" i="34"/>
  <c r="AD2717" i="34" s="1"/>
  <c r="C2716" i="34"/>
  <c r="AD2716" i="34" s="1"/>
  <c r="C1192" i="34"/>
  <c r="AD1192" i="34" s="1"/>
  <c r="C1191" i="34"/>
  <c r="AD1191" i="34" s="1"/>
  <c r="C1190" i="34"/>
  <c r="AD1190" i="34" s="1"/>
  <c r="C1186" i="34"/>
  <c r="AD1186" i="34" s="1"/>
  <c r="C1185" i="34"/>
  <c r="AD1185" i="34" s="1"/>
  <c r="C1184" i="34"/>
  <c r="AD1184" i="34" s="1"/>
  <c r="C1183" i="34"/>
  <c r="AD1183" i="34" s="1"/>
  <c r="E72" i="60"/>
  <c r="V12" i="60"/>
  <c r="V13" i="60"/>
  <c r="V14" i="60"/>
  <c r="M737" i="34"/>
  <c r="M738" i="34"/>
  <c r="M739" i="34"/>
  <c r="M740" i="34"/>
  <c r="M741" i="34"/>
  <c r="M742" i="34"/>
  <c r="M743" i="34"/>
  <c r="M744" i="34"/>
  <c r="C744" i="34"/>
  <c r="AD744" i="34" s="1"/>
  <c r="C743" i="34"/>
  <c r="AD743" i="34" s="1"/>
  <c r="C742" i="34"/>
  <c r="AD742" i="34" s="1"/>
  <c r="C741" i="34"/>
  <c r="AD741" i="34" s="1"/>
  <c r="C740" i="34"/>
  <c r="AD740" i="34" s="1"/>
  <c r="C739" i="34"/>
  <c r="AD739" i="34" s="1"/>
  <c r="C738" i="34"/>
  <c r="AD738" i="34" s="1"/>
  <c r="C737" i="34"/>
  <c r="AD737" i="34" s="1"/>
  <c r="I52" i="55" l="1" a="1"/>
  <c r="I52" i="55" s="1"/>
  <c r="I53" i="55" a="1"/>
  <c r="I53" i="55" s="1"/>
  <c r="I54" i="55" a="1"/>
  <c r="I54" i="55" s="1"/>
  <c r="G52" i="55" a="1"/>
  <c r="G52" i="55" s="1"/>
  <c r="G53" i="55" a="1"/>
  <c r="G53" i="55" s="1"/>
  <c r="G54" i="55" a="1"/>
  <c r="G54" i="55" s="1"/>
  <c r="G75" i="55" a="1"/>
  <c r="G75" i="55" s="1"/>
  <c r="G74" i="55" a="1"/>
  <c r="G74" i="55" s="1"/>
  <c r="G73" i="55" a="1"/>
  <c r="G73" i="55" s="1"/>
  <c r="G72" i="55" a="1"/>
  <c r="G72" i="55" s="1"/>
  <c r="G71" i="55" a="1"/>
  <c r="G71" i="55" s="1"/>
  <c r="I75" i="55" a="1"/>
  <c r="I75" i="55" s="1"/>
  <c r="I74" i="55" a="1"/>
  <c r="I74" i="55" s="1"/>
  <c r="I73" i="55" a="1"/>
  <c r="I73" i="55" s="1"/>
  <c r="I72" i="55" a="1"/>
  <c r="I72" i="55" s="1"/>
  <c r="I71" i="55" a="1"/>
  <c r="I71" i="55" s="1"/>
  <c r="B737" i="34"/>
  <c r="B741" i="34"/>
  <c r="B1183" i="34"/>
  <c r="B1190" i="34"/>
  <c r="B2717" i="34"/>
  <c r="B1218" i="34"/>
  <c r="B1186" i="34"/>
  <c r="B2720" i="34"/>
  <c r="B738" i="34"/>
  <c r="B742" i="34"/>
  <c r="B1184" i="34"/>
  <c r="B1191" i="34"/>
  <c r="B2718" i="34"/>
  <c r="B1197" i="34"/>
  <c r="B740" i="34"/>
  <c r="B744" i="34"/>
  <c r="B2716" i="34"/>
  <c r="B1195" i="34"/>
  <c r="B739" i="34"/>
  <c r="B743" i="34"/>
  <c r="B1185" i="34"/>
  <c r="B1192" i="34"/>
  <c r="B2719" i="34"/>
  <c r="B2630" i="34"/>
  <c r="G15" i="55" a="1"/>
  <c r="G15" i="55" s="1"/>
  <c r="I110" i="55" a="1"/>
  <c r="I110" i="55" s="1"/>
  <c r="I111" i="55" a="1"/>
  <c r="I111" i="55" s="1"/>
  <c r="I112" i="55" a="1"/>
  <c r="I112" i="55" s="1"/>
  <c r="I113" i="55" a="1"/>
  <c r="I113" i="55" s="1"/>
  <c r="I114" i="55" a="1"/>
  <c r="I114" i="55" s="1"/>
  <c r="I115" i="55" a="1"/>
  <c r="I115" i="55" s="1"/>
  <c r="I116" i="55" a="1"/>
  <c r="I116" i="55" s="1"/>
  <c r="I117" i="55" a="1"/>
  <c r="I117" i="55" s="1"/>
  <c r="I118" i="55" a="1"/>
  <c r="I118" i="55" s="1"/>
  <c r="I15" i="55" a="1"/>
  <c r="I15" i="55" s="1"/>
  <c r="G110" i="55" a="1"/>
  <c r="G110" i="55" s="1"/>
  <c r="G111" i="55" a="1"/>
  <c r="G111" i="55" s="1"/>
  <c r="G112" i="55" a="1"/>
  <c r="G112" i="55" s="1"/>
  <c r="G113" i="55" a="1"/>
  <c r="G113" i="55" s="1"/>
  <c r="K113" i="55" s="1"/>
  <c r="G114" i="55" a="1"/>
  <c r="G114" i="55" s="1"/>
  <c r="G115" i="55" a="1"/>
  <c r="G115" i="55" s="1"/>
  <c r="G116" i="55" a="1"/>
  <c r="G116" i="55" s="1"/>
  <c r="G117" i="55" a="1"/>
  <c r="G117" i="55" s="1"/>
  <c r="K117" i="55" s="1"/>
  <c r="G118" i="55" a="1"/>
  <c r="G118" i="55" s="1"/>
  <c r="I60" i="55" a="1"/>
  <c r="I60" i="55" s="1"/>
  <c r="G60" i="55" a="1"/>
  <c r="G60" i="55" s="1"/>
  <c r="I109" i="55" a="1"/>
  <c r="I109" i="55" s="1"/>
  <c r="G109" i="55" a="1"/>
  <c r="G109" i="55" s="1"/>
  <c r="I85" i="55" a="1"/>
  <c r="I85" i="55" s="1"/>
  <c r="I87" i="55" a="1"/>
  <c r="I87" i="55" s="1"/>
  <c r="I89" i="55" a="1"/>
  <c r="I89" i="55" s="1"/>
  <c r="I91" i="55" a="1"/>
  <c r="I91" i="55" s="1"/>
  <c r="I93" i="55" a="1"/>
  <c r="I93" i="55" s="1"/>
  <c r="I95" i="55" a="1"/>
  <c r="I95" i="55" s="1"/>
  <c r="I97" i="55" a="1"/>
  <c r="I97" i="55" s="1"/>
  <c r="I99" i="55" a="1"/>
  <c r="I99" i="55" s="1"/>
  <c r="I101" i="55" a="1"/>
  <c r="I101" i="55" s="1"/>
  <c r="I103" i="55" a="1"/>
  <c r="I103" i="55" s="1"/>
  <c r="I105" i="55" a="1"/>
  <c r="I105" i="55" s="1"/>
  <c r="I107" i="55" a="1"/>
  <c r="I107" i="55" s="1"/>
  <c r="I83" i="55" a="1"/>
  <c r="I83" i="55" s="1"/>
  <c r="G102" i="55" a="1"/>
  <c r="G102" i="55" s="1"/>
  <c r="G106" i="55" a="1"/>
  <c r="G106" i="55" s="1"/>
  <c r="G84" i="55" a="1"/>
  <c r="G84" i="55" s="1"/>
  <c r="G86" i="55" a="1"/>
  <c r="G86" i="55" s="1"/>
  <c r="G88" i="55" a="1"/>
  <c r="G88" i="55" s="1"/>
  <c r="G90" i="55" a="1"/>
  <c r="G90" i="55" s="1"/>
  <c r="G92" i="55" a="1"/>
  <c r="G92" i="55" s="1"/>
  <c r="G94" i="55" a="1"/>
  <c r="G94" i="55" s="1"/>
  <c r="G96" i="55" a="1"/>
  <c r="G96" i="55" s="1"/>
  <c r="G98" i="55" a="1"/>
  <c r="G98" i="55" s="1"/>
  <c r="G100" i="55" a="1"/>
  <c r="G100" i="55" s="1"/>
  <c r="G104" i="55" a="1"/>
  <c r="G104" i="55" s="1"/>
  <c r="G108" i="55" a="1"/>
  <c r="G108" i="55" s="1"/>
  <c r="I86" i="55" a="1"/>
  <c r="I86" i="55" s="1"/>
  <c r="I88" i="55" a="1"/>
  <c r="I88" i="55" s="1"/>
  <c r="I90" i="55" a="1"/>
  <c r="I90" i="55" s="1"/>
  <c r="I92" i="55" a="1"/>
  <c r="I92" i="55" s="1"/>
  <c r="I94" i="55" a="1"/>
  <c r="I94" i="55" s="1"/>
  <c r="I96" i="55" a="1"/>
  <c r="I96" i="55" s="1"/>
  <c r="I98" i="55" a="1"/>
  <c r="I98" i="55" s="1"/>
  <c r="I100" i="55" a="1"/>
  <c r="I100" i="55" s="1"/>
  <c r="I102" i="55" a="1"/>
  <c r="I102" i="55" s="1"/>
  <c r="I104" i="55" a="1"/>
  <c r="I104" i="55" s="1"/>
  <c r="I106" i="55" a="1"/>
  <c r="I106" i="55" s="1"/>
  <c r="I108" i="55" a="1"/>
  <c r="I108" i="55" s="1"/>
  <c r="I84" i="55" a="1"/>
  <c r="I84" i="55" s="1"/>
  <c r="G85" i="55" a="1"/>
  <c r="G85" i="55" s="1"/>
  <c r="G87" i="55" a="1"/>
  <c r="G87" i="55" s="1"/>
  <c r="G89" i="55" a="1"/>
  <c r="G89" i="55" s="1"/>
  <c r="G91" i="55" a="1"/>
  <c r="G91" i="55" s="1"/>
  <c r="G93" i="55" a="1"/>
  <c r="G93" i="55" s="1"/>
  <c r="G95" i="55" a="1"/>
  <c r="G95" i="55" s="1"/>
  <c r="G97" i="55" a="1"/>
  <c r="G97" i="55" s="1"/>
  <c r="G99" i="55" a="1"/>
  <c r="G99" i="55" s="1"/>
  <c r="G101" i="55" a="1"/>
  <c r="G101" i="55" s="1"/>
  <c r="G103" i="55" a="1"/>
  <c r="G103" i="55" s="1"/>
  <c r="G105" i="55" a="1"/>
  <c r="G105" i="55" s="1"/>
  <c r="G107" i="55" a="1"/>
  <c r="G107" i="55" s="1"/>
  <c r="G83" i="55" a="1"/>
  <c r="G83" i="55" s="1"/>
  <c r="I45" i="55" a="1"/>
  <c r="I45" i="55" s="1"/>
  <c r="G40" i="55" a="1"/>
  <c r="G40" i="55" s="1"/>
  <c r="I39" i="55" a="1"/>
  <c r="I39" i="55" s="1"/>
  <c r="G45" i="55" a="1"/>
  <c r="G45" i="55" s="1"/>
  <c r="I40" i="55" a="1"/>
  <c r="I40" i="55" s="1"/>
  <c r="G39" i="55" a="1"/>
  <c r="G39" i="55" s="1"/>
  <c r="I70" i="55" a="1"/>
  <c r="I70" i="55" s="1"/>
  <c r="G70" i="55" a="1"/>
  <c r="G70" i="55" s="1"/>
  <c r="G68" i="55" a="1"/>
  <c r="G68" i="55" s="1"/>
  <c r="I69" i="55" a="1"/>
  <c r="I69" i="55" s="1"/>
  <c r="I68" i="55" a="1"/>
  <c r="I68" i="55" s="1"/>
  <c r="G69" i="55" a="1"/>
  <c r="G69" i="55" s="1"/>
  <c r="I65" i="55" a="1"/>
  <c r="I65" i="55" s="1"/>
  <c r="G66" i="55" a="1"/>
  <c r="G66" i="55" s="1"/>
  <c r="I67" i="55" a="1"/>
  <c r="I67" i="55" s="1"/>
  <c r="G64" i="55" a="1"/>
  <c r="G64" i="55" s="1"/>
  <c r="I66" i="55" a="1"/>
  <c r="I66" i="55" s="1"/>
  <c r="G67" i="55" a="1"/>
  <c r="G67" i="55" s="1"/>
  <c r="I64" i="55" a="1"/>
  <c r="I64" i="55" s="1"/>
  <c r="G65" i="55" a="1"/>
  <c r="G65" i="55" s="1"/>
  <c r="I44" i="55" a="1"/>
  <c r="I44" i="55" s="1"/>
  <c r="G31" i="55" a="1"/>
  <c r="G31" i="55" s="1"/>
  <c r="G32" i="55" a="1"/>
  <c r="G32" i="55" s="1"/>
  <c r="I31" i="55" a="1"/>
  <c r="I31" i="55" s="1"/>
  <c r="I32" i="55" a="1"/>
  <c r="I32" i="55" s="1"/>
  <c r="G44" i="55" a="1"/>
  <c r="G44" i="55" s="1"/>
  <c r="I43" i="55" a="1"/>
  <c r="I43" i="55" s="1"/>
  <c r="I36" i="55" a="1"/>
  <c r="I36" i="55" s="1"/>
  <c r="G48" i="55" a="1"/>
  <c r="G48" i="55" s="1"/>
  <c r="I48" i="55" a="1"/>
  <c r="I48" i="55" s="1"/>
  <c r="G36" i="55" a="1"/>
  <c r="G36" i="55" s="1"/>
  <c r="G51" i="55" a="1"/>
  <c r="G51" i="55" s="1"/>
  <c r="I51" i="55" a="1"/>
  <c r="I51" i="55" s="1"/>
  <c r="G43" i="55" a="1"/>
  <c r="G43" i="55" s="1"/>
  <c r="G23" i="55" a="1"/>
  <c r="G23" i="55" s="1"/>
  <c r="I23" i="55" a="1"/>
  <c r="I23" i="55" s="1"/>
  <c r="I33" i="55" a="1"/>
  <c r="I33" i="55" s="1"/>
  <c r="I41" i="55" a="1"/>
  <c r="I41" i="55" s="1"/>
  <c r="I49" i="55" a="1"/>
  <c r="I49" i="55" s="1"/>
  <c r="I50" i="55" a="1"/>
  <c r="I50" i="55" s="1"/>
  <c r="I38" i="55" a="1"/>
  <c r="I38" i="55" s="1"/>
  <c r="I46" i="55" a="1"/>
  <c r="I46" i="55" s="1"/>
  <c r="G33" i="55" a="1"/>
  <c r="G33" i="55" s="1"/>
  <c r="G41" i="55" a="1"/>
  <c r="G41" i="55" s="1"/>
  <c r="G49" i="55" a="1"/>
  <c r="G49" i="55" s="1"/>
  <c r="G50" i="55" a="1"/>
  <c r="G50" i="55" s="1"/>
  <c r="G38" i="55" a="1"/>
  <c r="G38" i="55" s="1"/>
  <c r="G46" i="55" a="1"/>
  <c r="G46" i="55" s="1"/>
  <c r="M1192" i="34"/>
  <c r="I22" i="55" a="1"/>
  <c r="I22" i="55" s="1"/>
  <c r="G22" i="55" a="1"/>
  <c r="G22" i="55" s="1"/>
  <c r="K52" i="55" l="1"/>
  <c r="K53" i="55"/>
  <c r="K54" i="55"/>
  <c r="Q2719" i="34"/>
  <c r="S2719" i="34"/>
  <c r="R2719" i="34"/>
  <c r="R1185" i="34"/>
  <c r="Q1185" i="34"/>
  <c r="S1185" i="34"/>
  <c r="R739" i="34"/>
  <c r="Q739" i="34"/>
  <c r="S739" i="34"/>
  <c r="R2716" i="34"/>
  <c r="Q2716" i="34"/>
  <c r="S2716" i="34"/>
  <c r="Q740" i="34"/>
  <c r="S740" i="34"/>
  <c r="R740" i="34"/>
  <c r="R2718" i="34"/>
  <c r="Q2718" i="34"/>
  <c r="S2718" i="34"/>
  <c r="Q1184" i="34"/>
  <c r="S1184" i="34"/>
  <c r="R1184" i="34"/>
  <c r="Q738" i="34"/>
  <c r="S738" i="34"/>
  <c r="R738" i="34"/>
  <c r="Q1186" i="34"/>
  <c r="S1186" i="34"/>
  <c r="R1186" i="34"/>
  <c r="Q2717" i="34"/>
  <c r="S2717" i="34"/>
  <c r="R2717" i="34"/>
  <c r="R1183" i="34"/>
  <c r="Q1183" i="34"/>
  <c r="S1183" i="34"/>
  <c r="R737" i="34"/>
  <c r="Q737" i="34"/>
  <c r="S737" i="34"/>
  <c r="R2630" i="34"/>
  <c r="Q2630" i="34"/>
  <c r="S2630" i="34"/>
  <c r="R1192" i="34"/>
  <c r="Q1192" i="34"/>
  <c r="S1192" i="34"/>
  <c r="R743" i="34"/>
  <c r="Q743" i="34"/>
  <c r="S743" i="34"/>
  <c r="Q1195" i="34"/>
  <c r="S1195" i="34"/>
  <c r="R1195" i="34"/>
  <c r="Q744" i="34"/>
  <c r="S744" i="34"/>
  <c r="R744" i="34"/>
  <c r="R1197" i="34"/>
  <c r="Q1197" i="34"/>
  <c r="S1197" i="34"/>
  <c r="Q1191" i="34"/>
  <c r="S1191" i="34"/>
  <c r="R1191" i="34"/>
  <c r="Q742" i="34"/>
  <c r="S742" i="34"/>
  <c r="R742" i="34"/>
  <c r="R2720" i="34"/>
  <c r="Q2720" i="34"/>
  <c r="S2720" i="34"/>
  <c r="R1218" i="34"/>
  <c r="Q1218" i="34"/>
  <c r="S1218" i="34"/>
  <c r="R1190" i="34"/>
  <c r="Q1190" i="34"/>
  <c r="S1190" i="34"/>
  <c r="R741" i="34"/>
  <c r="Q741" i="34"/>
  <c r="S741" i="34"/>
  <c r="K71" i="55"/>
  <c r="K73" i="55"/>
  <c r="K75" i="55"/>
  <c r="K72" i="55"/>
  <c r="K74" i="55"/>
  <c r="K110" i="55"/>
  <c r="K111" i="55"/>
  <c r="K116" i="55"/>
  <c r="K112" i="55"/>
  <c r="K114" i="55"/>
  <c r="K118" i="55"/>
  <c r="K115" i="55"/>
  <c r="K15" i="55"/>
  <c r="A2719" i="34"/>
  <c r="A2716" i="34"/>
  <c r="A2718" i="34"/>
  <c r="A2720" i="34"/>
  <c r="A2630" i="34"/>
  <c r="A2717" i="34"/>
  <c r="K60" i="55"/>
  <c r="A743" i="34"/>
  <c r="A739" i="34"/>
  <c r="A744" i="34"/>
  <c r="A740" i="34"/>
  <c r="A1191" i="34"/>
  <c r="A1184" i="34"/>
  <c r="A1190" i="34"/>
  <c r="A1183" i="34"/>
  <c r="A1197" i="34"/>
  <c r="A741" i="34"/>
  <c r="A737" i="34"/>
  <c r="A742" i="34"/>
  <c r="A738" i="34"/>
  <c r="A1186" i="34"/>
  <c r="A1192" i="34"/>
  <c r="A1185" i="34"/>
  <c r="A1195" i="34"/>
  <c r="A1218" i="34"/>
  <c r="K109" i="55"/>
  <c r="K39" i="55"/>
  <c r="K45" i="55"/>
  <c r="K40" i="55"/>
  <c r="K105" i="55"/>
  <c r="K90" i="55"/>
  <c r="K108" i="55"/>
  <c r="K100" i="55"/>
  <c r="K107" i="55"/>
  <c r="K103" i="55"/>
  <c r="K96" i="55"/>
  <c r="K106" i="55"/>
  <c r="K89" i="55"/>
  <c r="K65" i="55"/>
  <c r="K70" i="55"/>
  <c r="K69" i="55"/>
  <c r="K68" i="55"/>
  <c r="K67" i="55"/>
  <c r="K66" i="55"/>
  <c r="K64" i="55"/>
  <c r="K44" i="55"/>
  <c r="K93" i="55"/>
  <c r="K99" i="55"/>
  <c r="K97" i="55"/>
  <c r="K94" i="55"/>
  <c r="K104" i="55"/>
  <c r="K98" i="55"/>
  <c r="K101" i="55"/>
  <c r="K102" i="55"/>
  <c r="K95" i="55"/>
  <c r="K31" i="55"/>
  <c r="K32" i="55"/>
  <c r="K43" i="55"/>
  <c r="K49" i="55"/>
  <c r="K50" i="55"/>
  <c r="K46" i="55"/>
  <c r="K38" i="55"/>
  <c r="K33" i="55"/>
  <c r="K36" i="55"/>
  <c r="K48" i="55"/>
  <c r="K51" i="55"/>
  <c r="K41" i="55"/>
  <c r="K23" i="55"/>
  <c r="K92" i="55"/>
  <c r="K87" i="55"/>
  <c r="K88" i="55"/>
  <c r="K22" i="55"/>
  <c r="A2881" i="34" l="1"/>
  <c r="A2670" i="34"/>
  <c r="A2472" i="34"/>
  <c r="A2467" i="34"/>
  <c r="A2464" i="34"/>
  <c r="A2454" i="34"/>
  <c r="A2462" i="34"/>
  <c r="A2448" i="34"/>
  <c r="A2444" i="34"/>
  <c r="A2451" i="34"/>
  <c r="A2449" i="34"/>
  <c r="A2426" i="34"/>
  <c r="A2422" i="34"/>
  <c r="A2439" i="34"/>
  <c r="A2409" i="34"/>
  <c r="A2405" i="34"/>
  <c r="A2411" i="34"/>
  <c r="A2402" i="34"/>
  <c r="A2390" i="34"/>
  <c r="A2388" i="34"/>
  <c r="A2384" i="34"/>
  <c r="A2378" i="34"/>
  <c r="A2391" i="34"/>
  <c r="A2366" i="34"/>
  <c r="A2372" i="34"/>
  <c r="A2357" i="34"/>
  <c r="A2353" i="34"/>
  <c r="A2348" i="34"/>
  <c r="A2344" i="34"/>
  <c r="A2340" i="34"/>
  <c r="A2336" i="34"/>
  <c r="A2332" i="34"/>
  <c r="A2329" i="34"/>
  <c r="A2319" i="34"/>
  <c r="A2315" i="34"/>
  <c r="A2308" i="34"/>
  <c r="A2304" i="34"/>
  <c r="A2299" i="34"/>
  <c r="A2294" i="34"/>
  <c r="A2292" i="34"/>
  <c r="A2287" i="34"/>
  <c r="A2283" i="34"/>
  <c r="A2278" i="34"/>
  <c r="A2276" i="34"/>
  <c r="A2272" i="34"/>
  <c r="A2268" i="34"/>
  <c r="A2264" i="34"/>
  <c r="A2258" i="34"/>
  <c r="A2254" i="34"/>
  <c r="A2248" i="34"/>
  <c r="A2243" i="34"/>
  <c r="A2239" i="34"/>
  <c r="A2235" i="34"/>
  <c r="A2225" i="34"/>
  <c r="A2687" i="34"/>
  <c r="A2879" i="34"/>
  <c r="A2474" i="34"/>
  <c r="A2469" i="34"/>
  <c r="A2460" i="34"/>
  <c r="A2456" i="34"/>
  <c r="A2452" i="34"/>
  <c r="A2446" i="34"/>
  <c r="A2442" i="34"/>
  <c r="A2438" i="34"/>
  <c r="A2432" i="34"/>
  <c r="A2428" i="34"/>
  <c r="A2424" i="34"/>
  <c r="A2415" i="34"/>
  <c r="A2429" i="34"/>
  <c r="A2407" i="34"/>
  <c r="A2403" i="34"/>
  <c r="A2394" i="34"/>
  <c r="A2371" i="34"/>
  <c r="A2386" i="34"/>
  <c r="A2382" i="34"/>
  <c r="A2380" i="34"/>
  <c r="A2376" i="34"/>
  <c r="A2374" i="34"/>
  <c r="A2364" i="34"/>
  <c r="A2360" i="34"/>
  <c r="A2355" i="34"/>
  <c r="A2351" i="34"/>
  <c r="A2346" i="34"/>
  <c r="A2342" i="34"/>
  <c r="A2338" i="34"/>
  <c r="A2334" i="34"/>
  <c r="A2330" i="34"/>
  <c r="A2326" i="34"/>
  <c r="A2324" i="34"/>
  <c r="A2317" i="34"/>
  <c r="A2310" i="34"/>
  <c r="A2306" i="34"/>
  <c r="A2302" i="34"/>
  <c r="A2297" i="34"/>
  <c r="A2300" i="34"/>
  <c r="A2289" i="34"/>
  <c r="A2285" i="34"/>
  <c r="A2280" i="34"/>
  <c r="A2274" i="34"/>
  <c r="A2270" i="34"/>
  <c r="A2266" i="34"/>
  <c r="A2262" i="34"/>
  <c r="A2260" i="34"/>
  <c r="A2256" i="34"/>
  <c r="A2252" i="34"/>
  <c r="A2250" i="34"/>
  <c r="A2245" i="34"/>
  <c r="A2241" i="34"/>
  <c r="A2237" i="34"/>
  <c r="A2233" i="34"/>
  <c r="A2231" i="34"/>
  <c r="A2229" i="34"/>
  <c r="A2227" i="34"/>
  <c r="A2221" i="34"/>
  <c r="A2217" i="34"/>
  <c r="A2215" i="34"/>
  <c r="A2211" i="34"/>
  <c r="A2205" i="34"/>
  <c r="A2201" i="34"/>
  <c r="A2199" i="34"/>
  <c r="A2685" i="34"/>
  <c r="A2877" i="34"/>
  <c r="A2882" i="34"/>
  <c r="A2880" i="34"/>
  <c r="A2671" i="34"/>
  <c r="A2669" i="34"/>
  <c r="A2473" i="34"/>
  <c r="A2470" i="34"/>
  <c r="A2468" i="34"/>
  <c r="A2466" i="34"/>
  <c r="A2465" i="34"/>
  <c r="A2457" i="34"/>
  <c r="A2455" i="34"/>
  <c r="A2453" i="34"/>
  <c r="A2463" i="34"/>
  <c r="A2461" i="34"/>
  <c r="A2459" i="34"/>
  <c r="A2445" i="34"/>
  <c r="A2443" i="34"/>
  <c r="A2441" i="34"/>
  <c r="A2450" i="34"/>
  <c r="A2433" i="34"/>
  <c r="A2431" i="34"/>
  <c r="A2447" i="34"/>
  <c r="A2427" i="34"/>
  <c r="A2425" i="34"/>
  <c r="A2423" i="34"/>
  <c r="A2421" i="34"/>
  <c r="A2440" i="34"/>
  <c r="A2430" i="34"/>
  <c r="A2410" i="34"/>
  <c r="A2408" i="34"/>
  <c r="A2406" i="34"/>
  <c r="A2404" i="34"/>
  <c r="A2412" i="34"/>
  <c r="A2395" i="34"/>
  <c r="A2393" i="34"/>
  <c r="A2401" i="34"/>
  <c r="A2368" i="34"/>
  <c r="A2389" i="34"/>
  <c r="A2387" i="34"/>
  <c r="A2385" i="34"/>
  <c r="A2383" i="34"/>
  <c r="A2381" i="34"/>
  <c r="A2379" i="34"/>
  <c r="A2377" i="34"/>
  <c r="A2392" i="34"/>
  <c r="A2375" i="34"/>
  <c r="A2367" i="34"/>
  <c r="A2365" i="34"/>
  <c r="A2373" i="34"/>
  <c r="A2361" i="34"/>
  <c r="A2359" i="34"/>
  <c r="A2356" i="34"/>
  <c r="A2354" i="34"/>
  <c r="A2352" i="34"/>
  <c r="A2350" i="34"/>
  <c r="A2347" i="34"/>
  <c r="A2345" i="34"/>
  <c r="A2343" i="34"/>
  <c r="A2341" i="34"/>
  <c r="A2339" i="34"/>
  <c r="A2337" i="34"/>
  <c r="A2335" i="34"/>
  <c r="A2333" i="34"/>
  <c r="A2331" i="34"/>
  <c r="A2328" i="34"/>
  <c r="A2327" i="34"/>
  <c r="A2325" i="34"/>
  <c r="A2321" i="34"/>
  <c r="A2318" i="34"/>
  <c r="A2316" i="34"/>
  <c r="A2311" i="34"/>
  <c r="A2309" i="34"/>
  <c r="A2307" i="34"/>
  <c r="A2305" i="34"/>
  <c r="A2303" i="34"/>
  <c r="A2301" i="34"/>
  <c r="A2298" i="34"/>
  <c r="A2295" i="34"/>
  <c r="A2293" i="34"/>
  <c r="A2296" i="34"/>
  <c r="A2291" i="34"/>
  <c r="A2288" i="34"/>
  <c r="A2286" i="34"/>
  <c r="A2284" i="34"/>
  <c r="A2281" i="34"/>
  <c r="A2279" i="34"/>
  <c r="A2277" i="34"/>
  <c r="A2275" i="34"/>
  <c r="A2273" i="34"/>
  <c r="A2271" i="34"/>
  <c r="A2269" i="34"/>
  <c r="A2267" i="34"/>
  <c r="A2265" i="34"/>
  <c r="A2263" i="34"/>
  <c r="A2261" i="34"/>
  <c r="A2259" i="34"/>
  <c r="A2257" i="34"/>
  <c r="A2255" i="34"/>
  <c r="A2253" i="34"/>
  <c r="A2251" i="34"/>
  <c r="A2249" i="34"/>
  <c r="A2246" i="34"/>
  <c r="A2244" i="34"/>
  <c r="A2242" i="34"/>
  <c r="A2240" i="34"/>
  <c r="A2238" i="34"/>
  <c r="A2236" i="34"/>
  <c r="A2234" i="34"/>
  <c r="A2232" i="34"/>
  <c r="A2230" i="34"/>
  <c r="A2228" i="34"/>
  <c r="A2226" i="34"/>
  <c r="A2224" i="34"/>
  <c r="A2222" i="34"/>
  <c r="A2220" i="34"/>
  <c r="A2218" i="34"/>
  <c r="A2216" i="34"/>
  <c r="A2214" i="34"/>
  <c r="A2212" i="34"/>
  <c r="A2210" i="34"/>
  <c r="A2208" i="34"/>
  <c r="A2206" i="34"/>
  <c r="A2204" i="34"/>
  <c r="A2202" i="34"/>
  <c r="A2200" i="34"/>
  <c r="A2198" i="34"/>
  <c r="A2223" i="34"/>
  <c r="A2219" i="34"/>
  <c r="A2213" i="34"/>
  <c r="A2209" i="34"/>
  <c r="A2207" i="34"/>
  <c r="A2203" i="34"/>
  <c r="A2197" i="34"/>
  <c r="A3018" i="34"/>
  <c r="A3015" i="34"/>
  <c r="A3013" i="34"/>
  <c r="A2968" i="34"/>
  <c r="A789" i="34"/>
  <c r="A1926" i="34"/>
  <c r="A3004" i="34"/>
  <c r="A2990" i="34"/>
  <c r="A2986" i="34"/>
  <c r="A2974" i="34"/>
  <c r="A2970" i="34"/>
  <c r="A2966" i="34"/>
  <c r="A2962" i="34"/>
  <c r="A2955" i="34"/>
  <c r="A2953" i="34"/>
  <c r="A2890" i="34"/>
  <c r="A2950" i="34"/>
  <c r="A2948" i="34"/>
  <c r="A2946" i="34"/>
  <c r="A2944" i="34"/>
  <c r="A2942" i="34"/>
  <c r="A2940" i="34"/>
  <c r="A2938" i="34"/>
  <c r="A2936" i="34"/>
  <c r="A2934" i="34"/>
  <c r="A2932" i="34"/>
  <c r="A2930" i="34"/>
  <c r="A2924" i="34"/>
  <c r="A2922" i="34"/>
  <c r="A2920" i="34"/>
  <c r="A2919" i="34"/>
  <c r="A2917" i="34"/>
  <c r="A2915" i="34"/>
  <c r="A2913" i="34"/>
  <c r="A2911" i="34"/>
  <c r="A2909" i="34"/>
  <c r="A2907" i="34"/>
  <c r="A2905" i="34"/>
  <c r="A2903" i="34"/>
  <c r="A1910" i="34"/>
  <c r="A1907" i="34"/>
  <c r="A2895" i="34"/>
  <c r="A750" i="34"/>
  <c r="A746" i="34"/>
  <c r="A1903" i="34"/>
  <c r="A1900" i="34"/>
  <c r="A1898" i="34"/>
  <c r="A1896" i="34"/>
  <c r="A1894" i="34"/>
  <c r="A1892" i="34"/>
  <c r="A1904" i="34"/>
  <c r="A1905" i="34"/>
  <c r="A1890" i="34"/>
  <c r="A1888" i="34"/>
  <c r="A1886" i="34"/>
  <c r="A1884" i="34"/>
  <c r="A1882" i="34"/>
  <c r="A1880" i="34"/>
  <c r="A1878" i="34"/>
  <c r="A1876" i="34"/>
  <c r="A1874" i="34"/>
  <c r="A1872" i="34"/>
  <c r="A1870" i="34"/>
  <c r="A1868" i="34"/>
  <c r="A1866" i="34"/>
  <c r="A1864" i="34"/>
  <c r="A1862" i="34"/>
  <c r="A1860" i="34"/>
  <c r="A1858" i="34"/>
  <c r="A1856" i="34"/>
  <c r="A107" i="34"/>
  <c r="A105" i="34"/>
  <c r="A103" i="34"/>
  <c r="A101" i="34"/>
  <c r="A99" i="34"/>
  <c r="A97" i="34"/>
  <c r="A95" i="34"/>
  <c r="A92" i="34"/>
  <c r="A90" i="34"/>
  <c r="A88" i="34"/>
  <c r="A86" i="34"/>
  <c r="A84" i="34"/>
  <c r="A82" i="34"/>
  <c r="A80" i="34"/>
  <c r="A77" i="34"/>
  <c r="A75" i="34"/>
  <c r="A73" i="34"/>
  <c r="A71" i="34"/>
  <c r="A69" i="34"/>
  <c r="A67" i="34"/>
  <c r="A65" i="34"/>
  <c r="A36" i="34"/>
  <c r="A34" i="34"/>
  <c r="A32" i="34"/>
  <c r="A30" i="34"/>
  <c r="A28" i="34"/>
  <c r="A249" i="34"/>
  <c r="A247" i="34"/>
  <c r="A3019" i="34"/>
  <c r="A3016" i="34"/>
  <c r="A3014" i="34"/>
  <c r="A3006" i="34"/>
  <c r="A2967" i="34"/>
  <c r="A1927" i="34"/>
  <c r="A3005" i="34"/>
  <c r="A3003" i="34"/>
  <c r="A2989" i="34"/>
  <c r="A2985" i="34"/>
  <c r="A2973" i="34"/>
  <c r="A2969" i="34"/>
  <c r="A2963" i="34"/>
  <c r="A2956" i="34"/>
  <c r="A2954" i="34"/>
  <c r="A2952" i="34"/>
  <c r="A2951" i="34"/>
  <c r="A2949" i="34"/>
  <c r="A2947" i="34"/>
  <c r="A2945" i="34"/>
  <c r="A2943" i="34"/>
  <c r="A2941" i="34"/>
  <c r="A2939" i="34"/>
  <c r="A2937" i="34"/>
  <c r="A2935" i="34"/>
  <c r="A2933" i="34"/>
  <c r="A2931" i="34"/>
  <c r="A2929" i="34"/>
  <c r="A2923" i="34"/>
  <c r="A2921" i="34"/>
  <c r="A2918" i="34"/>
  <c r="A2916" i="34"/>
  <c r="A2914" i="34"/>
  <c r="A2912" i="34"/>
  <c r="A2910" i="34"/>
  <c r="A2908" i="34"/>
  <c r="A2906" i="34"/>
  <c r="A2904" i="34"/>
  <c r="A1911" i="34"/>
  <c r="A1909" i="34"/>
  <c r="A2900" i="34"/>
  <c r="A751" i="34"/>
  <c r="A747" i="34"/>
  <c r="A745" i="34"/>
  <c r="A1902" i="34"/>
  <c r="A1899" i="34"/>
  <c r="A1897" i="34"/>
  <c r="A1895" i="34"/>
  <c r="A1893" i="34"/>
  <c r="A1891" i="34"/>
  <c r="A1906" i="34"/>
  <c r="A1889" i="34"/>
  <c r="A1887" i="34"/>
  <c r="A1885" i="34"/>
  <c r="A1883" i="34"/>
  <c r="A1881" i="34"/>
  <c r="A1879" i="34"/>
  <c r="A1877" i="34"/>
  <c r="A1875" i="34"/>
  <c r="A1873" i="34"/>
  <c r="A1871" i="34"/>
  <c r="A1869" i="34"/>
  <c r="A1867" i="34"/>
  <c r="A1865" i="34"/>
  <c r="A1863" i="34"/>
  <c r="A1861" i="34"/>
  <c r="A1859" i="34"/>
  <c r="A1857" i="34"/>
  <c r="A1855" i="34"/>
  <c r="A106" i="34"/>
  <c r="A104" i="34"/>
  <c r="A102" i="34"/>
  <c r="A100" i="34"/>
  <c r="A98" i="34"/>
  <c r="A96" i="34"/>
  <c r="A94" i="34"/>
  <c r="A91" i="34"/>
  <c r="A89" i="34"/>
  <c r="A87" i="34"/>
  <c r="A85" i="34"/>
  <c r="A83" i="34"/>
  <c r="A81" i="34"/>
  <c r="A79" i="34"/>
  <c r="A76" i="34"/>
  <c r="A74" i="34"/>
  <c r="A72" i="34"/>
  <c r="A70" i="34"/>
  <c r="A68" i="34"/>
  <c r="A66" i="34"/>
  <c r="A64" i="34"/>
  <c r="A35" i="34"/>
  <c r="A33" i="34"/>
  <c r="A31" i="34"/>
  <c r="A29" i="34"/>
  <c r="A250" i="34"/>
  <c r="A248" i="34"/>
  <c r="M1216" i="34"/>
  <c r="AD1216" i="34"/>
  <c r="M1172" i="34"/>
  <c r="M1170" i="34"/>
  <c r="AD1172" i="34"/>
  <c r="M1171" i="34"/>
  <c r="AD1171" i="34"/>
  <c r="AD1170" i="34"/>
  <c r="J730" i="34"/>
  <c r="B1172" i="34" l="1"/>
  <c r="B1170" i="34"/>
  <c r="B1171" i="34"/>
  <c r="B1216" i="34"/>
  <c r="M715" i="34"/>
  <c r="M716" i="34"/>
  <c r="M717" i="34"/>
  <c r="M718" i="34"/>
  <c r="Q1216" i="34" l="1"/>
  <c r="S1216" i="34"/>
  <c r="R1216" i="34"/>
  <c r="R1171" i="34"/>
  <c r="Q1171" i="34"/>
  <c r="S1171" i="34"/>
  <c r="Q1172" i="34"/>
  <c r="S1172" i="34"/>
  <c r="R1172" i="34"/>
  <c r="Q1170" i="34"/>
  <c r="S1170" i="34"/>
  <c r="R1170" i="34"/>
  <c r="A1216" i="34"/>
  <c r="A1172" i="34"/>
  <c r="A1170" i="34"/>
  <c r="A1171" i="34"/>
  <c r="C2436" i="34"/>
  <c r="AD2436" i="34" s="1"/>
  <c r="C2437" i="34"/>
  <c r="AD2437" i="34" s="1"/>
  <c r="M2436" i="34"/>
  <c r="M2236" i="34"/>
  <c r="M2235" i="34"/>
  <c r="M2434" i="34"/>
  <c r="M2435" i="34"/>
  <c r="M2438" i="34"/>
  <c r="M2369" i="34"/>
  <c r="M2370" i="34"/>
  <c r="M2416" i="34"/>
  <c r="M2417" i="34"/>
  <c r="M2418" i="34"/>
  <c r="M2419" i="34"/>
  <c r="M2396" i="34"/>
  <c r="M2397" i="34"/>
  <c r="M2398" i="34"/>
  <c r="M2399" i="34"/>
  <c r="C2397" i="34"/>
  <c r="AD2397" i="34" s="1"/>
  <c r="C2398" i="34"/>
  <c r="AD2398" i="34" s="1"/>
  <c r="C2399" i="34"/>
  <c r="AD2399" i="34" s="1"/>
  <c r="C2400" i="34"/>
  <c r="AD2400" i="34" s="1"/>
  <c r="C2416" i="34"/>
  <c r="AD2416" i="34" s="1"/>
  <c r="C2417" i="34"/>
  <c r="AD2417" i="34" s="1"/>
  <c r="C2418" i="34"/>
  <c r="AD2418" i="34" s="1"/>
  <c r="C2419" i="34"/>
  <c r="AD2419" i="34" s="1"/>
  <c r="C2420" i="34"/>
  <c r="AD2420" i="34" s="1"/>
  <c r="C2369" i="34"/>
  <c r="AD2369" i="34" s="1"/>
  <c r="C2370" i="34"/>
  <c r="AD2370" i="34" s="1"/>
  <c r="C2434" i="34"/>
  <c r="AD2434" i="34" s="1"/>
  <c r="C2435" i="34"/>
  <c r="AD2435" i="34" s="1"/>
  <c r="C2396" i="34"/>
  <c r="AD2396" i="34" s="1"/>
  <c r="B2435" i="34" l="1"/>
  <c r="B2370" i="34"/>
  <c r="B2418" i="34"/>
  <c r="B2399" i="34"/>
  <c r="B2436" i="34"/>
  <c r="B2396" i="34"/>
  <c r="B2369" i="34"/>
  <c r="B2417" i="34"/>
  <c r="B2398" i="34"/>
  <c r="B2420" i="34"/>
  <c r="B2416" i="34"/>
  <c r="B2397" i="34"/>
  <c r="B2434" i="34"/>
  <c r="B2419" i="34"/>
  <c r="B2400" i="34"/>
  <c r="B2437" i="34"/>
  <c r="U10" i="34"/>
  <c r="V10" i="34"/>
  <c r="T10" i="34"/>
  <c r="I6" i="43"/>
  <c r="M2421" i="34"/>
  <c r="M2422" i="34"/>
  <c r="M2423" i="34"/>
  <c r="M2424" i="34"/>
  <c r="M2425" i="34"/>
  <c r="M2426" i="34"/>
  <c r="M2427" i="34"/>
  <c r="M2428" i="34"/>
  <c r="M2457" i="34"/>
  <c r="M2371" i="34"/>
  <c r="M2443" i="34"/>
  <c r="M2444" i="34"/>
  <c r="M2445" i="34"/>
  <c r="M2446" i="34"/>
  <c r="M2415" i="34"/>
  <c r="M2441" i="34"/>
  <c r="M2368" i="34"/>
  <c r="M2433" i="34"/>
  <c r="M2395" i="34"/>
  <c r="U3405" i="34" l="1"/>
  <c r="U3179" i="34"/>
  <c r="T3405" i="34"/>
  <c r="T3179" i="34"/>
  <c r="T3178" i="34"/>
  <c r="T3404" i="34"/>
  <c r="V3405" i="34"/>
  <c r="U3404" i="34"/>
  <c r="U3178" i="34"/>
  <c r="V3404" i="34"/>
  <c r="V3178" i="34"/>
  <c r="V3179" i="34"/>
  <c r="V4309" i="34"/>
  <c r="V4556" i="34"/>
  <c r="U4552" i="34"/>
  <c r="T4550" i="34"/>
  <c r="V4558" i="34"/>
  <c r="T4555" i="34"/>
  <c r="V4553" i="34"/>
  <c r="U4551" i="34"/>
  <c r="T4559" i="34"/>
  <c r="U4309" i="34"/>
  <c r="U4554" i="34"/>
  <c r="T4552" i="34"/>
  <c r="V4550" i="34"/>
  <c r="T4557" i="34"/>
  <c r="V4555" i="34"/>
  <c r="U4553" i="34"/>
  <c r="T4549" i="34"/>
  <c r="V4559" i="34"/>
  <c r="U4556" i="34"/>
  <c r="T4554" i="34"/>
  <c r="V4552" i="34"/>
  <c r="U4558" i="34"/>
  <c r="V4557" i="34"/>
  <c r="U4555" i="34"/>
  <c r="T4551" i="34"/>
  <c r="V4549" i="34"/>
  <c r="U4559" i="34"/>
  <c r="T4309" i="34"/>
  <c r="T4556" i="34"/>
  <c r="V4554" i="34"/>
  <c r="U4550" i="34"/>
  <c r="T4558" i="34"/>
  <c r="U4557" i="34"/>
  <c r="T4553" i="34"/>
  <c r="V4551" i="34"/>
  <c r="U4549" i="34"/>
  <c r="T4306" i="34"/>
  <c r="V4306" i="34"/>
  <c r="U4306" i="34"/>
  <c r="T4190" i="34"/>
  <c r="U4187" i="34"/>
  <c r="T4185" i="34"/>
  <c r="T4184" i="34"/>
  <c r="U4183" i="34"/>
  <c r="T4181" i="34"/>
  <c r="T4180" i="34"/>
  <c r="U4179" i="34"/>
  <c r="T4177" i="34"/>
  <c r="T4176" i="34"/>
  <c r="U4175" i="34"/>
  <c r="T4173" i="34"/>
  <c r="T4172" i="34"/>
  <c r="U4171" i="34"/>
  <c r="T4169" i="34"/>
  <c r="V4029" i="34"/>
  <c r="U4027" i="34"/>
  <c r="T3940" i="34"/>
  <c r="T3939" i="34"/>
  <c r="U3938" i="34"/>
  <c r="T3936" i="34"/>
  <c r="T3935" i="34"/>
  <c r="V3848" i="34"/>
  <c r="T3818" i="34"/>
  <c r="T3817" i="34"/>
  <c r="U3816" i="34"/>
  <c r="T3814" i="34"/>
  <c r="T3813" i="34"/>
  <c r="U3812" i="34"/>
  <c r="U3810" i="34"/>
  <c r="T3809" i="34"/>
  <c r="V3808" i="34"/>
  <c r="T3806" i="34"/>
  <c r="T3805" i="34"/>
  <c r="V3804" i="34"/>
  <c r="U3802" i="34"/>
  <c r="T3801" i="34"/>
  <c r="V3800" i="34"/>
  <c r="T3699" i="34"/>
  <c r="T3698" i="34"/>
  <c r="U3697" i="34"/>
  <c r="U3659" i="34"/>
  <c r="V3658" i="34"/>
  <c r="V3657" i="34"/>
  <c r="U3655" i="34"/>
  <c r="V3635" i="34"/>
  <c r="V3634" i="34"/>
  <c r="U3632" i="34"/>
  <c r="V3631" i="34"/>
  <c r="V3630" i="34"/>
  <c r="U3628" i="34"/>
  <c r="V3627" i="34"/>
  <c r="V3626" i="34"/>
  <c r="U3624" i="34"/>
  <c r="V3623" i="34"/>
  <c r="V3622" i="34"/>
  <c r="U3620" i="34"/>
  <c r="V3619" i="34"/>
  <c r="V3618" i="34"/>
  <c r="U3581" i="34"/>
  <c r="V3580" i="34"/>
  <c r="V3579" i="34"/>
  <c r="T3550" i="34"/>
  <c r="T3549" i="34"/>
  <c r="U3548" i="34"/>
  <c r="T3546" i="34"/>
  <c r="T3545" i="34"/>
  <c r="U3544" i="34"/>
  <c r="T3542" i="34"/>
  <c r="T3541" i="34"/>
  <c r="U3540" i="34"/>
  <c r="T3538" i="34"/>
  <c r="T3537" i="34"/>
  <c r="U3536" i="34"/>
  <c r="T3519" i="34"/>
  <c r="T3518" i="34"/>
  <c r="V3492" i="34"/>
  <c r="U3490" i="34"/>
  <c r="V3489" i="34"/>
  <c r="V3488" i="34"/>
  <c r="U3486" i="34"/>
  <c r="V3485" i="34"/>
  <c r="V3484" i="34"/>
  <c r="U3482" i="34"/>
  <c r="V3481" i="34"/>
  <c r="V3469" i="34"/>
  <c r="T3447" i="34"/>
  <c r="T3446" i="34"/>
  <c r="U3445" i="34"/>
  <c r="U3440" i="34"/>
  <c r="V3439" i="34"/>
  <c r="V3430" i="34"/>
  <c r="U3416" i="34"/>
  <c r="V3415" i="34"/>
  <c r="V3414" i="34"/>
  <c r="U3412" i="34"/>
  <c r="V3411" i="34"/>
  <c r="V3410" i="34"/>
  <c r="U3408" i="34"/>
  <c r="V3407" i="34"/>
  <c r="V3406" i="34"/>
  <c r="U3402" i="34"/>
  <c r="V3401" i="34"/>
  <c r="V3400" i="34"/>
  <c r="U3398" i="34"/>
  <c r="V3397" i="34"/>
  <c r="V3391" i="34"/>
  <c r="T3381" i="34"/>
  <c r="T3365" i="34"/>
  <c r="U3364" i="34"/>
  <c r="U3342" i="34"/>
  <c r="V3341" i="34"/>
  <c r="V3340" i="34"/>
  <c r="U3338" i="34"/>
  <c r="V3337" i="34"/>
  <c r="V3336" i="34"/>
  <c r="U3334" i="34"/>
  <c r="V3333" i="34"/>
  <c r="V3332" i="34"/>
  <c r="U3330" i="34"/>
  <c r="T3320" i="34"/>
  <c r="U3319" i="34"/>
  <c r="T3317" i="34"/>
  <c r="T3316" i="34"/>
  <c r="U3315" i="34"/>
  <c r="T3313" i="34"/>
  <c r="T3310" i="34"/>
  <c r="U3306" i="34"/>
  <c r="T3296" i="34"/>
  <c r="V3294" i="34"/>
  <c r="V3293" i="34"/>
  <c r="T3290" i="34"/>
  <c r="V3288" i="34"/>
  <c r="V3287" i="34"/>
  <c r="T3284" i="34"/>
  <c r="V3282" i="34"/>
  <c r="V3281" i="34"/>
  <c r="T3278" i="34"/>
  <c r="V3276" i="34"/>
  <c r="V3275" i="34"/>
  <c r="T3272" i="34"/>
  <c r="T3271" i="34"/>
  <c r="V3269" i="34"/>
  <c r="T3266" i="34"/>
  <c r="T3265" i="34"/>
  <c r="V3263" i="34"/>
  <c r="U3260" i="34"/>
  <c r="V3259" i="34"/>
  <c r="V3258" i="34"/>
  <c r="T3250" i="34"/>
  <c r="T3249" i="34"/>
  <c r="U3248" i="34"/>
  <c r="T3246" i="34"/>
  <c r="V3245" i="34"/>
  <c r="V3237" i="34"/>
  <c r="U3235" i="34"/>
  <c r="V3234" i="34"/>
  <c r="V3233" i="34"/>
  <c r="U3231" i="34"/>
  <c r="V3230" i="34"/>
  <c r="U3229" i="34"/>
  <c r="T3223" i="34"/>
  <c r="T3222" i="34"/>
  <c r="U3221" i="34"/>
  <c r="T3219" i="34"/>
  <c r="T3218" i="34"/>
  <c r="U3217" i="34"/>
  <c r="T3215" i="34"/>
  <c r="T3214" i="34"/>
  <c r="V4190" i="34"/>
  <c r="U4186" i="34"/>
  <c r="V4185" i="34"/>
  <c r="V4184" i="34"/>
  <c r="U4182" i="34"/>
  <c r="V4181" i="34"/>
  <c r="V4180" i="34"/>
  <c r="U4178" i="34"/>
  <c r="V4177" i="34"/>
  <c r="V4176" i="34"/>
  <c r="U4174" i="34"/>
  <c r="V4173" i="34"/>
  <c r="V4172" i="34"/>
  <c r="U4170" i="34"/>
  <c r="V4169" i="34"/>
  <c r="U4029" i="34"/>
  <c r="U3941" i="34"/>
  <c r="V3940" i="34"/>
  <c r="V3939" i="34"/>
  <c r="U3937" i="34"/>
  <c r="V3936" i="34"/>
  <c r="V3935" i="34"/>
  <c r="T3839" i="34"/>
  <c r="V3818" i="34"/>
  <c r="V3817" i="34"/>
  <c r="U3815" i="34"/>
  <c r="V3814" i="34"/>
  <c r="V3813" i="34"/>
  <c r="U3811" i="34"/>
  <c r="T3810" i="34"/>
  <c r="V3809" i="34"/>
  <c r="U3807" i="34"/>
  <c r="V3806" i="34"/>
  <c r="V3805" i="34"/>
  <c r="U3803" i="34"/>
  <c r="T3802" i="34"/>
  <c r="V3801" i="34"/>
  <c r="U3703" i="34"/>
  <c r="V3699" i="34"/>
  <c r="V3698" i="34"/>
  <c r="T3660" i="34"/>
  <c r="T3659" i="34"/>
  <c r="U3658" i="34"/>
  <c r="T3656" i="34"/>
  <c r="T3655" i="34"/>
  <c r="U3635" i="34"/>
  <c r="T3633" i="34"/>
  <c r="T3632" i="34"/>
  <c r="U3631" i="34"/>
  <c r="T3629" i="34"/>
  <c r="T3628" i="34"/>
  <c r="U3627" i="34"/>
  <c r="T3625" i="34"/>
  <c r="T3624" i="34"/>
  <c r="U3623" i="34"/>
  <c r="T3621" i="34"/>
  <c r="T3620" i="34"/>
  <c r="U3619" i="34"/>
  <c r="T3617" i="34"/>
  <c r="T3581" i="34"/>
  <c r="U3580" i="34"/>
  <c r="T3578" i="34"/>
  <c r="V3550" i="34"/>
  <c r="V3549" i="34"/>
  <c r="U3547" i="34"/>
  <c r="V3546" i="34"/>
  <c r="V3545" i="34"/>
  <c r="U3543" i="34"/>
  <c r="V3542" i="34"/>
  <c r="V3541" i="34"/>
  <c r="U3539" i="34"/>
  <c r="V3538" i="34"/>
  <c r="V3537" i="34"/>
  <c r="T3523" i="34"/>
  <c r="V3519" i="34"/>
  <c r="V3518" i="34"/>
  <c r="T3491" i="34"/>
  <c r="T3490" i="34"/>
  <c r="U3489" i="34"/>
  <c r="T3487" i="34"/>
  <c r="T3486" i="34"/>
  <c r="U3485" i="34"/>
  <c r="T3483" i="34"/>
  <c r="T3482" i="34"/>
  <c r="U3481" i="34"/>
  <c r="U3448" i="34"/>
  <c r="V3447" i="34"/>
  <c r="V3446" i="34"/>
  <c r="U3442" i="34"/>
  <c r="T3440" i="34"/>
  <c r="U3439" i="34"/>
  <c r="T3417" i="34"/>
  <c r="T3416" i="34"/>
  <c r="U3415" i="34"/>
  <c r="T3413" i="34"/>
  <c r="T3412" i="34"/>
  <c r="U3411" i="34"/>
  <c r="T3409" i="34"/>
  <c r="T3408" i="34"/>
  <c r="U3407" i="34"/>
  <c r="T3403" i="34"/>
  <c r="T3402" i="34"/>
  <c r="U3401" i="34"/>
  <c r="T3399" i="34"/>
  <c r="T3398" i="34"/>
  <c r="U3397" i="34"/>
  <c r="U3382" i="34"/>
  <c r="V3381" i="34"/>
  <c r="V3365" i="34"/>
  <c r="T3354" i="34"/>
  <c r="T3342" i="34"/>
  <c r="U3341" i="34"/>
  <c r="T3339" i="34"/>
  <c r="T3338" i="34"/>
  <c r="U3337" i="34"/>
  <c r="T3335" i="34"/>
  <c r="T3334" i="34"/>
  <c r="U3333" i="34"/>
  <c r="T3331" i="34"/>
  <c r="T3330" i="34"/>
  <c r="V3320" i="34"/>
  <c r="U3318" i="34"/>
  <c r="V3317" i="34"/>
  <c r="V3316" i="34"/>
  <c r="U3314" i="34"/>
  <c r="V3313" i="34"/>
  <c r="V3310" i="34"/>
  <c r="U3297" i="34"/>
  <c r="V3296" i="34"/>
  <c r="U3294" i="34"/>
  <c r="U3291" i="34"/>
  <c r="V3290" i="34"/>
  <c r="U3288" i="34"/>
  <c r="U3285" i="34"/>
  <c r="V3284" i="34"/>
  <c r="U3282" i="34"/>
  <c r="U3279" i="34"/>
  <c r="V3278" i="34"/>
  <c r="U3276" i="34"/>
  <c r="T3274" i="34"/>
  <c r="V3272" i="34"/>
  <c r="V3271" i="34"/>
  <c r="T3268" i="34"/>
  <c r="V3266" i="34"/>
  <c r="V3265" i="34"/>
  <c r="T3261" i="34"/>
  <c r="T3260" i="34"/>
  <c r="U3259" i="34"/>
  <c r="U3251" i="34"/>
  <c r="V3250" i="34"/>
  <c r="V3249" i="34"/>
  <c r="U3247" i="34"/>
  <c r="V3246" i="34"/>
  <c r="U3245" i="34"/>
  <c r="T3236" i="34"/>
  <c r="T3235" i="34"/>
  <c r="U3234" i="34"/>
  <c r="T3232" i="34"/>
  <c r="T3231" i="34"/>
  <c r="U3230" i="34"/>
  <c r="U3224" i="34"/>
  <c r="V3223" i="34"/>
  <c r="V3222" i="34"/>
  <c r="U3220" i="34"/>
  <c r="V3219" i="34"/>
  <c r="V3218" i="34"/>
  <c r="U3216" i="34"/>
  <c r="V3215" i="34"/>
  <c r="T4187" i="34"/>
  <c r="T4186" i="34"/>
  <c r="U4185" i="34"/>
  <c r="T4183" i="34"/>
  <c r="T4182" i="34"/>
  <c r="U4181" i="34"/>
  <c r="T4179" i="34"/>
  <c r="T4178" i="34"/>
  <c r="U4177" i="34"/>
  <c r="T4175" i="34"/>
  <c r="T4174" i="34"/>
  <c r="U4173" i="34"/>
  <c r="T4171" i="34"/>
  <c r="T4170" i="34"/>
  <c r="U4169" i="34"/>
  <c r="T4027" i="34"/>
  <c r="T3941" i="34"/>
  <c r="U3940" i="34"/>
  <c r="T3938" i="34"/>
  <c r="T3937" i="34"/>
  <c r="U3936" i="34"/>
  <c r="U3848" i="34"/>
  <c r="V3839" i="34"/>
  <c r="U3818" i="34"/>
  <c r="T3816" i="34"/>
  <c r="T3815" i="34"/>
  <c r="U3814" i="34"/>
  <c r="T3812" i="34"/>
  <c r="T3811" i="34"/>
  <c r="V3810" i="34"/>
  <c r="U3808" i="34"/>
  <c r="T3807" i="34"/>
  <c r="U3806" i="34"/>
  <c r="U3804" i="34"/>
  <c r="T3803" i="34"/>
  <c r="V3802" i="34"/>
  <c r="U3800" i="34"/>
  <c r="T3703" i="34"/>
  <c r="U3699" i="34"/>
  <c r="T3697" i="34"/>
  <c r="V3660" i="34"/>
  <c r="V3659" i="34"/>
  <c r="U3657" i="34"/>
  <c r="V3656" i="34"/>
  <c r="V3655" i="34"/>
  <c r="U3634" i="34"/>
  <c r="V3633" i="34"/>
  <c r="V3632" i="34"/>
  <c r="U3630" i="34"/>
  <c r="V3629" i="34"/>
  <c r="V3628" i="34"/>
  <c r="U3626" i="34"/>
  <c r="V3625" i="34"/>
  <c r="V3624" i="34"/>
  <c r="U3622" i="34"/>
  <c r="V3621" i="34"/>
  <c r="V3620" i="34"/>
  <c r="U3618" i="34"/>
  <c r="V3617" i="34"/>
  <c r="V3581" i="34"/>
  <c r="U3579" i="34"/>
  <c r="V3578" i="34"/>
  <c r="U3550" i="34"/>
  <c r="T3548" i="34"/>
  <c r="T3547" i="34"/>
  <c r="U3546" i="34"/>
  <c r="T3544" i="34"/>
  <c r="T3543" i="34"/>
  <c r="U3542" i="34"/>
  <c r="T3540" i="34"/>
  <c r="T3539" i="34"/>
  <c r="U3538" i="34"/>
  <c r="T3536" i="34"/>
  <c r="V3523" i="34"/>
  <c r="U3519" i="34"/>
  <c r="U3492" i="34"/>
  <c r="V3491" i="34"/>
  <c r="V3490" i="34"/>
  <c r="U3488" i="34"/>
  <c r="V3487" i="34"/>
  <c r="V3486" i="34"/>
  <c r="U3484" i="34"/>
  <c r="V3483" i="34"/>
  <c r="V3482" i="34"/>
  <c r="U3469" i="34"/>
  <c r="T3448" i="34"/>
  <c r="U3447" i="34"/>
  <c r="T3445" i="34"/>
  <c r="T3442" i="34"/>
  <c r="V3440" i="34"/>
  <c r="U3430" i="34"/>
  <c r="V3417" i="34"/>
  <c r="V3416" i="34"/>
  <c r="U3414" i="34"/>
  <c r="V3413" i="34"/>
  <c r="V3412" i="34"/>
  <c r="U3410" i="34"/>
  <c r="V3409" i="34"/>
  <c r="V3408" i="34"/>
  <c r="U3406" i="34"/>
  <c r="V3403" i="34"/>
  <c r="V3402" i="34"/>
  <c r="U3400" i="34"/>
  <c r="V3399" i="34"/>
  <c r="V3398" i="34"/>
  <c r="U3391" i="34"/>
  <c r="T3382" i="34"/>
  <c r="U3381" i="34"/>
  <c r="T3364" i="34"/>
  <c r="V3354" i="34"/>
  <c r="V3342" i="34"/>
  <c r="U3340" i="34"/>
  <c r="V3339" i="34"/>
  <c r="V3338" i="34"/>
  <c r="U3336" i="34"/>
  <c r="V3335" i="34"/>
  <c r="V3334" i="34"/>
  <c r="U3332" i="34"/>
  <c r="V3331" i="34"/>
  <c r="V3330" i="34"/>
  <c r="T3319" i="34"/>
  <c r="T3318" i="34"/>
  <c r="U3317" i="34"/>
  <c r="T3315" i="34"/>
  <c r="T3314" i="34"/>
  <c r="U3313" i="34"/>
  <c r="T3306" i="34"/>
  <c r="T3297" i="34"/>
  <c r="U3296" i="34"/>
  <c r="U3293" i="34"/>
  <c r="T3291" i="34"/>
  <c r="U3290" i="34"/>
  <c r="U3287" i="34"/>
  <c r="T3285" i="34"/>
  <c r="U3284" i="34"/>
  <c r="U3281" i="34"/>
  <c r="T3279" i="34"/>
  <c r="U3278" i="34"/>
  <c r="U3275" i="34"/>
  <c r="V3274" i="34"/>
  <c r="U3272" i="34"/>
  <c r="U3269" i="34"/>
  <c r="V3268" i="34"/>
  <c r="U3266" i="34"/>
  <c r="U3263" i="34"/>
  <c r="V3261" i="34"/>
  <c r="V3260" i="34"/>
  <c r="U3258" i="34"/>
  <c r="T3251" i="34"/>
  <c r="U3250" i="34"/>
  <c r="T3248" i="34"/>
  <c r="T3247" i="34"/>
  <c r="U3246" i="34"/>
  <c r="U3237" i="34"/>
  <c r="V3236" i="34"/>
  <c r="V3235" i="34"/>
  <c r="U3233" i="34"/>
  <c r="V3232" i="34"/>
  <c r="V3231" i="34"/>
  <c r="T3229" i="34"/>
  <c r="T3224" i="34"/>
  <c r="U3223" i="34"/>
  <c r="T3221" i="34"/>
  <c r="T3220" i="34"/>
  <c r="U3219" i="34"/>
  <c r="T3217" i="34"/>
  <c r="T3216" i="34"/>
  <c r="U3215" i="34"/>
  <c r="U4190" i="34"/>
  <c r="V4187" i="34"/>
  <c r="V4186" i="34"/>
  <c r="U4184" i="34"/>
  <c r="V4183" i="34"/>
  <c r="V4182" i="34"/>
  <c r="U4180" i="34"/>
  <c r="V4179" i="34"/>
  <c r="V4178" i="34"/>
  <c r="U4176" i="34"/>
  <c r="V4175" i="34"/>
  <c r="V4174" i="34"/>
  <c r="U4172" i="34"/>
  <c r="V4171" i="34"/>
  <c r="V4170" i="34"/>
  <c r="T4029" i="34"/>
  <c r="V4027" i="34"/>
  <c r="V3941" i="34"/>
  <c r="U3939" i="34"/>
  <c r="V3938" i="34"/>
  <c r="V3937" i="34"/>
  <c r="U3935" i="34"/>
  <c r="T3848" i="34"/>
  <c r="U3839" i="34"/>
  <c r="U3817" i="34"/>
  <c r="V3816" i="34"/>
  <c r="V3815" i="34"/>
  <c r="U3813" i="34"/>
  <c r="V3812" i="34"/>
  <c r="V3811" i="34"/>
  <c r="U3809" i="34"/>
  <c r="T3808" i="34"/>
  <c r="V3807" i="34"/>
  <c r="U3805" i="34"/>
  <c r="T3804" i="34"/>
  <c r="V3803" i="34"/>
  <c r="U3801" i="34"/>
  <c r="T3800" i="34"/>
  <c r="V3703" i="34"/>
  <c r="U3698" i="34"/>
  <c r="V3697" i="34"/>
  <c r="U3660" i="34"/>
  <c r="T3658" i="34"/>
  <c r="T3657" i="34"/>
  <c r="U3656" i="34"/>
  <c r="T3635" i="34"/>
  <c r="T3634" i="34"/>
  <c r="U3633" i="34"/>
  <c r="T3631" i="34"/>
  <c r="T3630" i="34"/>
  <c r="U3629" i="34"/>
  <c r="T3627" i="34"/>
  <c r="T3626" i="34"/>
  <c r="U3625" i="34"/>
  <c r="T3623" i="34"/>
  <c r="T3622" i="34"/>
  <c r="U3621" i="34"/>
  <c r="T3619" i="34"/>
  <c r="T3618" i="34"/>
  <c r="U3617" i="34"/>
  <c r="T3580" i="34"/>
  <c r="T3579" i="34"/>
  <c r="U3578" i="34"/>
  <c r="U3549" i="34"/>
  <c r="V3548" i="34"/>
  <c r="V3547" i="34"/>
  <c r="U3545" i="34"/>
  <c r="V3544" i="34"/>
  <c r="V3543" i="34"/>
  <c r="U3541" i="34"/>
  <c r="V3540" i="34"/>
  <c r="V3539" i="34"/>
  <c r="U3537" i="34"/>
  <c r="V3536" i="34"/>
  <c r="U3523" i="34"/>
  <c r="U3518" i="34"/>
  <c r="T3492" i="34"/>
  <c r="U3491" i="34"/>
  <c r="T3489" i="34"/>
  <c r="T3488" i="34"/>
  <c r="U3487" i="34"/>
  <c r="T3485" i="34"/>
  <c r="T3484" i="34"/>
  <c r="U3483" i="34"/>
  <c r="T3481" i="34"/>
  <c r="T3469" i="34"/>
  <c r="V3448" i="34"/>
  <c r="U3446" i="34"/>
  <c r="V3445" i="34"/>
  <c r="V3442" i="34"/>
  <c r="T3439" i="34"/>
  <c r="T3430" i="34"/>
  <c r="U3417" i="34"/>
  <c r="T3415" i="34"/>
  <c r="T3414" i="34"/>
  <c r="U3413" i="34"/>
  <c r="T3411" i="34"/>
  <c r="T3410" i="34"/>
  <c r="U3409" i="34"/>
  <c r="T3407" i="34"/>
  <c r="T3406" i="34"/>
  <c r="U3403" i="34"/>
  <c r="T3401" i="34"/>
  <c r="T3400" i="34"/>
  <c r="U3399" i="34"/>
  <c r="T3397" i="34"/>
  <c r="T3391" i="34"/>
  <c r="V3382" i="34"/>
  <c r="U3365" i="34"/>
  <c r="V3364" i="34"/>
  <c r="U3354" i="34"/>
  <c r="T3341" i="34"/>
  <c r="T3340" i="34"/>
  <c r="U3339" i="34"/>
  <c r="T3337" i="34"/>
  <c r="T3336" i="34"/>
  <c r="U3335" i="34"/>
  <c r="T3333" i="34"/>
  <c r="T3332" i="34"/>
  <c r="U3331" i="34"/>
  <c r="U3320" i="34"/>
  <c r="V3319" i="34"/>
  <c r="V3318" i="34"/>
  <c r="U3316" i="34"/>
  <c r="V3315" i="34"/>
  <c r="V3314" i="34"/>
  <c r="U3310" i="34"/>
  <c r="V3306" i="34"/>
  <c r="V3297" i="34"/>
  <c r="T3294" i="34"/>
  <c r="T3293" i="34"/>
  <c r="V3291" i="34"/>
  <c r="T3288" i="34"/>
  <c r="T3287" i="34"/>
  <c r="V3285" i="34"/>
  <c r="T3282" i="34"/>
  <c r="T3281" i="34"/>
  <c r="V3279" i="34"/>
  <c r="T3276" i="34"/>
  <c r="T3275" i="34"/>
  <c r="U3274" i="34"/>
  <c r="U3271" i="34"/>
  <c r="T3269" i="34"/>
  <c r="U3268" i="34"/>
  <c r="U3265" i="34"/>
  <c r="T3263" i="34"/>
  <c r="U3261" i="34"/>
  <c r="T3259" i="34"/>
  <c r="T3258" i="34"/>
  <c r="V3251" i="34"/>
  <c r="U3249" i="34"/>
  <c r="V3248" i="34"/>
  <c r="V3247" i="34"/>
  <c r="T3245" i="34"/>
  <c r="T3237" i="34"/>
  <c r="U3236" i="34"/>
  <c r="T3234" i="34"/>
  <c r="T3233" i="34"/>
  <c r="U3232" i="34"/>
  <c r="T3230" i="34"/>
  <c r="V3229" i="34"/>
  <c r="V3224" i="34"/>
  <c r="U3222" i="34"/>
  <c r="V3221" i="34"/>
  <c r="V3220" i="34"/>
  <c r="U3218" i="34"/>
  <c r="V3217" i="34"/>
  <c r="V3216" i="34"/>
  <c r="T3213" i="34"/>
  <c r="T3212" i="34"/>
  <c r="U3211" i="34"/>
  <c r="U3208" i="34"/>
  <c r="V3207" i="34"/>
  <c r="V3206" i="34"/>
  <c r="U3204" i="34"/>
  <c r="V3203" i="34"/>
  <c r="U3202" i="34"/>
  <c r="T3198" i="34"/>
  <c r="T3197" i="34"/>
  <c r="U3196" i="34"/>
  <c r="T3194" i="34"/>
  <c r="T3193" i="34"/>
  <c r="U3192" i="34"/>
  <c r="T3190" i="34"/>
  <c r="T3189" i="34"/>
  <c r="U3188" i="34"/>
  <c r="T3186" i="34"/>
  <c r="T3185" i="34"/>
  <c r="U3184" i="34"/>
  <c r="T3182" i="34"/>
  <c r="T3181" i="34"/>
  <c r="U3180" i="34"/>
  <c r="T3176" i="34"/>
  <c r="T3175" i="34"/>
  <c r="U3174" i="34"/>
  <c r="T3172" i="34"/>
  <c r="T3171" i="34"/>
  <c r="U3170" i="34"/>
  <c r="T3168" i="34"/>
  <c r="V3167" i="34"/>
  <c r="V3162" i="34"/>
  <c r="U3160" i="34"/>
  <c r="V3158" i="34"/>
  <c r="V3157" i="34"/>
  <c r="U3155" i="34"/>
  <c r="T3154" i="34"/>
  <c r="U3141" i="34"/>
  <c r="T3139" i="34"/>
  <c r="T3138" i="34"/>
  <c r="U3137" i="34"/>
  <c r="T3135" i="34"/>
  <c r="T3134" i="34"/>
  <c r="V3130" i="34"/>
  <c r="T3122" i="34"/>
  <c r="U3121" i="34"/>
  <c r="V3120" i="34"/>
  <c r="T3117" i="34"/>
  <c r="V3116" i="34"/>
  <c r="U3115" i="34"/>
  <c r="T3113" i="34"/>
  <c r="V3112" i="34"/>
  <c r="U3111" i="34"/>
  <c r="T3109" i="34"/>
  <c r="V3108" i="34"/>
  <c r="U3107" i="34"/>
  <c r="U3102" i="34"/>
  <c r="V3097" i="34"/>
  <c r="V3096" i="34"/>
  <c r="U3094" i="34"/>
  <c r="V3093" i="34"/>
  <c r="V2693" i="34"/>
  <c r="U2662" i="34"/>
  <c r="T2661" i="34"/>
  <c r="V2660" i="34"/>
  <c r="U2639" i="34"/>
  <c r="T2638" i="34"/>
  <c r="V2637" i="34"/>
  <c r="U2635" i="34"/>
  <c r="T2634" i="34"/>
  <c r="V2633" i="34"/>
  <c r="T2626" i="34"/>
  <c r="V2621" i="34"/>
  <c r="U2620" i="34"/>
  <c r="T2618" i="34"/>
  <c r="V2617" i="34"/>
  <c r="U2616" i="34"/>
  <c r="T2614" i="34"/>
  <c r="V2613" i="34"/>
  <c r="V2595" i="34"/>
  <c r="U2593" i="34"/>
  <c r="V2592" i="34"/>
  <c r="V2591" i="34"/>
  <c r="U2589" i="34"/>
  <c r="T2588" i="34"/>
  <c r="V2587" i="34"/>
  <c r="U2585" i="34"/>
  <c r="T2584" i="34"/>
  <c r="V2583" i="34"/>
  <c r="U2581" i="34"/>
  <c r="T2580" i="34"/>
  <c r="V2579" i="34"/>
  <c r="U2577" i="34"/>
  <c r="T2576" i="34"/>
  <c r="V2575" i="34"/>
  <c r="U2573" i="34"/>
  <c r="T2572" i="34"/>
  <c r="V2571" i="34"/>
  <c r="U2539" i="34"/>
  <c r="T2538" i="34"/>
  <c r="V2536" i="34"/>
  <c r="U2534" i="34"/>
  <c r="T2533" i="34"/>
  <c r="V2532" i="34"/>
  <c r="U2530" i="34"/>
  <c r="T2529" i="34"/>
  <c r="V2528" i="34"/>
  <c r="U2525" i="34"/>
  <c r="V2523" i="34"/>
  <c r="U2522" i="34"/>
  <c r="T2520" i="34"/>
  <c r="V2519" i="34"/>
  <c r="U2518" i="34"/>
  <c r="T2516" i="34"/>
  <c r="V2515" i="34"/>
  <c r="U2514" i="34"/>
  <c r="T2512" i="34"/>
  <c r="V2511" i="34"/>
  <c r="U2510" i="34"/>
  <c r="U2491" i="34"/>
  <c r="T2490" i="34"/>
  <c r="V2485" i="34"/>
  <c r="U2460" i="34"/>
  <c r="V2457" i="34"/>
  <c r="U2456" i="34"/>
  <c r="T2454" i="34"/>
  <c r="T2452" i="34"/>
  <c r="V2448" i="34"/>
  <c r="U2432" i="34"/>
  <c r="V2428" i="34"/>
  <c r="U2427" i="34"/>
  <c r="T2425" i="34"/>
  <c r="V2424" i="34"/>
  <c r="U2423" i="34"/>
  <c r="T2421" i="34"/>
  <c r="T2415" i="34"/>
  <c r="V2406" i="34"/>
  <c r="U2404" i="34"/>
  <c r="T2403" i="34"/>
  <c r="U2395" i="34"/>
  <c r="T2393" i="34"/>
  <c r="T2389" i="34"/>
  <c r="V2388" i="34"/>
  <c r="U2386" i="34"/>
  <c r="T2385" i="34"/>
  <c r="V2384" i="34"/>
  <c r="U2382" i="34"/>
  <c r="T2381" i="34"/>
  <c r="V2380" i="34"/>
  <c r="U2378" i="34"/>
  <c r="T2377" i="34"/>
  <c r="U2367" i="34"/>
  <c r="T2365" i="34"/>
  <c r="V2364" i="34"/>
  <c r="V2346" i="34"/>
  <c r="U2344" i="34"/>
  <c r="T2343" i="34"/>
  <c r="V2342" i="34"/>
  <c r="U2340" i="34"/>
  <c r="T2339" i="34"/>
  <c r="V2338" i="34"/>
  <c r="U2325" i="34"/>
  <c r="V2321" i="34"/>
  <c r="V2319" i="34"/>
  <c r="U2317" i="34"/>
  <c r="T2316" i="34"/>
  <c r="V2315" i="34"/>
  <c r="T2310" i="34"/>
  <c r="V3213" i="34"/>
  <c r="V3212" i="34"/>
  <c r="U3210" i="34"/>
  <c r="T3208" i="34"/>
  <c r="U3207" i="34"/>
  <c r="T3205" i="34"/>
  <c r="T3204" i="34"/>
  <c r="U3203" i="34"/>
  <c r="U3199" i="34"/>
  <c r="V3198" i="34"/>
  <c r="V3197" i="34"/>
  <c r="U3195" i="34"/>
  <c r="V3194" i="34"/>
  <c r="V3193" i="34"/>
  <c r="U3191" i="34"/>
  <c r="V3190" i="34"/>
  <c r="V3189" i="34"/>
  <c r="U3187" i="34"/>
  <c r="V3186" i="34"/>
  <c r="V3185" i="34"/>
  <c r="U3183" i="34"/>
  <c r="V3182" i="34"/>
  <c r="V3181" i="34"/>
  <c r="U3177" i="34"/>
  <c r="V3176" i="34"/>
  <c r="V3175" i="34"/>
  <c r="U3173" i="34"/>
  <c r="V3172" i="34"/>
  <c r="V3171" i="34"/>
  <c r="U3169" i="34"/>
  <c r="V3168" i="34"/>
  <c r="U3167" i="34"/>
  <c r="T3161" i="34"/>
  <c r="T3160" i="34"/>
  <c r="U3158" i="34"/>
  <c r="T3156" i="34"/>
  <c r="T3155" i="34"/>
  <c r="V3154" i="34"/>
  <c r="U3140" i="34"/>
  <c r="V3139" i="34"/>
  <c r="V3138" i="34"/>
  <c r="U3136" i="34"/>
  <c r="V3135" i="34"/>
  <c r="V3134" i="34"/>
  <c r="U3123" i="34"/>
  <c r="V3122" i="34"/>
  <c r="V3121" i="34"/>
  <c r="T3119" i="34"/>
  <c r="V3117" i="34"/>
  <c r="T3116" i="34"/>
  <c r="U3114" i="34"/>
  <c r="V3113" i="34"/>
  <c r="T3112" i="34"/>
  <c r="U3110" i="34"/>
  <c r="V3109" i="34"/>
  <c r="T3108" i="34"/>
  <c r="U3103" i="34"/>
  <c r="T3102" i="34"/>
  <c r="U3097" i="34"/>
  <c r="T3095" i="34"/>
  <c r="T3094" i="34"/>
  <c r="U3093" i="34"/>
  <c r="T2684" i="34"/>
  <c r="T2662" i="34"/>
  <c r="V2661" i="34"/>
  <c r="U2659" i="34"/>
  <c r="T2639" i="34"/>
  <c r="V2638" i="34"/>
  <c r="U2636" i="34"/>
  <c r="T2635" i="34"/>
  <c r="V2634" i="34"/>
  <c r="U2632" i="34"/>
  <c r="V2626" i="34"/>
  <c r="U2621" i="34"/>
  <c r="T2619" i="34"/>
  <c r="V2618" i="34"/>
  <c r="U2617" i="34"/>
  <c r="T2615" i="34"/>
  <c r="V2614" i="34"/>
  <c r="U2613" i="34"/>
  <c r="U2594" i="34"/>
  <c r="T2593" i="34"/>
  <c r="U2592" i="34"/>
  <c r="U2590" i="34"/>
  <c r="T2589" i="34"/>
  <c r="V2588" i="34"/>
  <c r="U2586" i="34"/>
  <c r="T2585" i="34"/>
  <c r="V2584" i="34"/>
  <c r="U2582" i="34"/>
  <c r="T2581" i="34"/>
  <c r="V2580" i="34"/>
  <c r="U2578" i="34"/>
  <c r="T2577" i="34"/>
  <c r="V2576" i="34"/>
  <c r="U2574" i="34"/>
  <c r="T2573" i="34"/>
  <c r="V2572" i="34"/>
  <c r="U2570" i="34"/>
  <c r="T2539" i="34"/>
  <c r="V2538" i="34"/>
  <c r="U2535" i="34"/>
  <c r="T2534" i="34"/>
  <c r="V2533" i="34"/>
  <c r="U2531" i="34"/>
  <c r="T2530" i="34"/>
  <c r="V2529" i="34"/>
  <c r="U2527" i="34"/>
  <c r="T2525" i="34"/>
  <c r="U2523" i="34"/>
  <c r="T2521" i="34"/>
  <c r="V2520" i="34"/>
  <c r="U2519" i="34"/>
  <c r="T2517" i="34"/>
  <c r="V2516" i="34"/>
  <c r="U2515" i="34"/>
  <c r="T2513" i="34"/>
  <c r="V2512" i="34"/>
  <c r="U2511" i="34"/>
  <c r="U2492" i="34"/>
  <c r="T2491" i="34"/>
  <c r="V2490" i="34"/>
  <c r="U2463" i="34"/>
  <c r="T2460" i="34"/>
  <c r="U2457" i="34"/>
  <c r="T2455" i="34"/>
  <c r="V2454" i="34"/>
  <c r="V2452" i="34"/>
  <c r="U2442" i="34"/>
  <c r="T2432" i="34"/>
  <c r="U2428" i="34"/>
  <c r="T2426" i="34"/>
  <c r="V2425" i="34"/>
  <c r="U2424" i="34"/>
  <c r="T2422" i="34"/>
  <c r="V2421" i="34"/>
  <c r="V2415" i="34"/>
  <c r="U2405" i="34"/>
  <c r="T2404" i="34"/>
  <c r="V2403" i="34"/>
  <c r="T2394" i="34"/>
  <c r="V2393" i="34"/>
  <c r="V2389" i="34"/>
  <c r="U2387" i="34"/>
  <c r="T2386" i="34"/>
  <c r="V2385" i="34"/>
  <c r="U2383" i="34"/>
  <c r="T2382" i="34"/>
  <c r="V2381" i="34"/>
  <c r="U2379" i="34"/>
  <c r="T2378" i="34"/>
  <c r="V2377" i="34"/>
  <c r="T2366" i="34"/>
  <c r="V2365" i="34"/>
  <c r="U2364" i="34"/>
  <c r="U2345" i="34"/>
  <c r="T2344" i="34"/>
  <c r="V2343" i="34"/>
  <c r="U2341" i="34"/>
  <c r="T2340" i="34"/>
  <c r="V2339" i="34"/>
  <c r="T2332" i="34"/>
  <c r="T2325" i="34"/>
  <c r="U2321" i="34"/>
  <c r="U2318" i="34"/>
  <c r="U3214" i="34"/>
  <c r="U3213" i="34"/>
  <c r="T3211" i="34"/>
  <c r="T3210" i="34"/>
  <c r="V3208" i="34"/>
  <c r="U3206" i="34"/>
  <c r="V3205" i="34"/>
  <c r="V3204" i="34"/>
  <c r="T3202" i="34"/>
  <c r="T3199" i="34"/>
  <c r="U3198" i="34"/>
  <c r="T3196" i="34"/>
  <c r="T3195" i="34"/>
  <c r="U3194" i="34"/>
  <c r="T3192" i="34"/>
  <c r="T3191" i="34"/>
  <c r="U3190" i="34"/>
  <c r="T3188" i="34"/>
  <c r="T3187" i="34"/>
  <c r="U3186" i="34"/>
  <c r="T3184" i="34"/>
  <c r="T3183" i="34"/>
  <c r="U3182" i="34"/>
  <c r="T3180" i="34"/>
  <c r="T3177" i="34"/>
  <c r="U3176" i="34"/>
  <c r="T3174" i="34"/>
  <c r="T3173" i="34"/>
  <c r="U3172" i="34"/>
  <c r="T3170" i="34"/>
  <c r="T3169" i="34"/>
  <c r="U3168" i="34"/>
  <c r="U3162" i="34"/>
  <c r="V3161" i="34"/>
  <c r="V3160" i="34"/>
  <c r="U3157" i="34"/>
  <c r="V3156" i="34"/>
  <c r="V3155" i="34"/>
  <c r="T3141" i="34"/>
  <c r="T3140" i="34"/>
  <c r="U3139" i="34"/>
  <c r="T3137" i="34"/>
  <c r="T3136" i="34"/>
  <c r="U3135" i="34"/>
  <c r="U3130" i="34"/>
  <c r="T3123" i="34"/>
  <c r="U3122" i="34"/>
  <c r="U3120" i="34"/>
  <c r="V3119" i="34"/>
  <c r="U3117" i="34"/>
  <c r="T3115" i="34"/>
  <c r="T3114" i="34"/>
  <c r="U3113" i="34"/>
  <c r="T3111" i="34"/>
  <c r="T3110" i="34"/>
  <c r="U3109" i="34"/>
  <c r="T3107" i="34"/>
  <c r="T3103" i="34"/>
  <c r="V3102" i="34"/>
  <c r="U3096" i="34"/>
  <c r="V3095" i="34"/>
  <c r="V3094" i="34"/>
  <c r="U2693" i="34"/>
  <c r="V2684" i="34"/>
  <c r="V2662" i="34"/>
  <c r="U2660" i="34"/>
  <c r="T2659" i="34"/>
  <c r="V2639" i="34"/>
  <c r="U2637" i="34"/>
  <c r="T2636" i="34"/>
  <c r="V2635" i="34"/>
  <c r="U2633" i="34"/>
  <c r="T2632" i="34"/>
  <c r="U2626" i="34"/>
  <c r="T2620" i="34"/>
  <c r="V2619" i="34"/>
  <c r="U2618" i="34"/>
  <c r="T2616" i="34"/>
  <c r="V2615" i="34"/>
  <c r="U2614" i="34"/>
  <c r="U2595" i="34"/>
  <c r="T2594" i="34"/>
  <c r="V2593" i="34"/>
  <c r="U2591" i="34"/>
  <c r="T2590" i="34"/>
  <c r="V2589" i="34"/>
  <c r="U2587" i="34"/>
  <c r="T2586" i="34"/>
  <c r="V2585" i="34"/>
  <c r="U2583" i="34"/>
  <c r="T2582" i="34"/>
  <c r="V2581" i="34"/>
  <c r="U2579" i="34"/>
  <c r="T2578" i="34"/>
  <c r="V2577" i="34"/>
  <c r="U2575" i="34"/>
  <c r="T2574" i="34"/>
  <c r="V2573" i="34"/>
  <c r="U2571" i="34"/>
  <c r="T2570" i="34"/>
  <c r="V2539" i="34"/>
  <c r="U2536" i="34"/>
  <c r="T2535" i="34"/>
  <c r="V2534" i="34"/>
  <c r="U2532" i="34"/>
  <c r="T2531" i="34"/>
  <c r="V2530" i="34"/>
  <c r="U2528" i="34"/>
  <c r="T2527" i="34"/>
  <c r="V2525" i="34"/>
  <c r="T2522" i="34"/>
  <c r="V2521" i="34"/>
  <c r="U2520" i="34"/>
  <c r="T2518" i="34"/>
  <c r="V2517" i="34"/>
  <c r="U2516" i="34"/>
  <c r="T2514" i="34"/>
  <c r="V2513" i="34"/>
  <c r="U2512" i="34"/>
  <c r="T2510" i="34"/>
  <c r="T2492" i="34"/>
  <c r="V2491" i="34"/>
  <c r="U2485" i="34"/>
  <c r="T2463" i="34"/>
  <c r="V2460" i="34"/>
  <c r="T2456" i="34"/>
  <c r="V2455" i="34"/>
  <c r="U2454" i="34"/>
  <c r="U2448" i="34"/>
  <c r="T2442" i="34"/>
  <c r="V2432" i="34"/>
  <c r="T2427" i="34"/>
  <c r="V2426" i="34"/>
  <c r="U2425" i="34"/>
  <c r="T2423" i="34"/>
  <c r="V2422" i="34"/>
  <c r="U2421" i="34"/>
  <c r="U2406" i="34"/>
  <c r="T2405" i="34"/>
  <c r="V2404" i="34"/>
  <c r="T2395" i="34"/>
  <c r="V2394" i="34"/>
  <c r="U2393" i="34"/>
  <c r="U2388" i="34"/>
  <c r="T2387" i="34"/>
  <c r="V2386" i="34"/>
  <c r="U2384" i="34"/>
  <c r="T2383" i="34"/>
  <c r="V2382" i="34"/>
  <c r="U2380" i="34"/>
  <c r="T2379" i="34"/>
  <c r="V2378" i="34"/>
  <c r="T2367" i="34"/>
  <c r="V2366" i="34"/>
  <c r="U2365" i="34"/>
  <c r="U2346" i="34"/>
  <c r="T2345" i="34"/>
  <c r="V2344" i="34"/>
  <c r="U2342" i="34"/>
  <c r="T2341" i="34"/>
  <c r="V2340" i="34"/>
  <c r="U2338" i="34"/>
  <c r="V2332" i="34"/>
  <c r="V2325" i="34"/>
  <c r="U2319" i="34"/>
  <c r="V3214" i="34"/>
  <c r="U3212" i="34"/>
  <c r="V3211" i="34"/>
  <c r="V3210" i="34"/>
  <c r="T3207" i="34"/>
  <c r="T3206" i="34"/>
  <c r="U3205" i="34"/>
  <c r="T3203" i="34"/>
  <c r="V3202" i="34"/>
  <c r="V3199" i="34"/>
  <c r="U3197" i="34"/>
  <c r="V3196" i="34"/>
  <c r="V3195" i="34"/>
  <c r="U3193" i="34"/>
  <c r="V3192" i="34"/>
  <c r="V3191" i="34"/>
  <c r="U3189" i="34"/>
  <c r="V3188" i="34"/>
  <c r="V3187" i="34"/>
  <c r="U3185" i="34"/>
  <c r="V3184" i="34"/>
  <c r="V3183" i="34"/>
  <c r="U3181" i="34"/>
  <c r="V3180" i="34"/>
  <c r="V3177" i="34"/>
  <c r="U3175" i="34"/>
  <c r="V3174" i="34"/>
  <c r="V3173" i="34"/>
  <c r="U3171" i="34"/>
  <c r="V3170" i="34"/>
  <c r="V3169" i="34"/>
  <c r="T3167" i="34"/>
  <c r="T3162" i="34"/>
  <c r="U3161" i="34"/>
  <c r="T3158" i="34"/>
  <c r="T3157" i="34"/>
  <c r="U3156" i="34"/>
  <c r="U3154" i="34"/>
  <c r="V3141" i="34"/>
  <c r="V3140" i="34"/>
  <c r="U3138" i="34"/>
  <c r="V3137" i="34"/>
  <c r="V3136" i="34"/>
  <c r="U3134" i="34"/>
  <c r="T3130" i="34"/>
  <c r="V3123" i="34"/>
  <c r="T3121" i="34"/>
  <c r="T3120" i="34"/>
  <c r="U3119" i="34"/>
  <c r="U3116" i="34"/>
  <c r="V3115" i="34"/>
  <c r="V3114" i="34"/>
  <c r="U3112" i="34"/>
  <c r="V3111" i="34"/>
  <c r="V3110" i="34"/>
  <c r="U3108" i="34"/>
  <c r="V3107" i="34"/>
  <c r="V3103" i="34"/>
  <c r="T3097" i="34"/>
  <c r="T3096" i="34"/>
  <c r="U3095" i="34"/>
  <c r="T3093" i="34"/>
  <c r="T2693" i="34"/>
  <c r="U2684" i="34"/>
  <c r="U2661" i="34"/>
  <c r="T2660" i="34"/>
  <c r="V2659" i="34"/>
  <c r="U2638" i="34"/>
  <c r="T2637" i="34"/>
  <c r="V2636" i="34"/>
  <c r="U2634" i="34"/>
  <c r="T2633" i="34"/>
  <c r="V2632" i="34"/>
  <c r="T2621" i="34"/>
  <c r="V2620" i="34"/>
  <c r="U2619" i="34"/>
  <c r="T2617" i="34"/>
  <c r="V2616" i="34"/>
  <c r="U2615" i="34"/>
  <c r="T2613" i="34"/>
  <c r="T2595" i="34"/>
  <c r="V2594" i="34"/>
  <c r="T2592" i="34"/>
  <c r="T2591" i="34"/>
  <c r="V2590" i="34"/>
  <c r="U2588" i="34"/>
  <c r="T2587" i="34"/>
  <c r="V2586" i="34"/>
  <c r="U2584" i="34"/>
  <c r="T2583" i="34"/>
  <c r="V2582" i="34"/>
  <c r="U2580" i="34"/>
  <c r="T2579" i="34"/>
  <c r="V2578" i="34"/>
  <c r="U2576" i="34"/>
  <c r="T2575" i="34"/>
  <c r="V2574" i="34"/>
  <c r="U2572" i="34"/>
  <c r="T2571" i="34"/>
  <c r="V2570" i="34"/>
  <c r="U2538" i="34"/>
  <c r="T2536" i="34"/>
  <c r="V2535" i="34"/>
  <c r="U2533" i="34"/>
  <c r="T2532" i="34"/>
  <c r="V2531" i="34"/>
  <c r="U2529" i="34"/>
  <c r="T2528" i="34"/>
  <c r="V2527" i="34"/>
  <c r="T2523" i="34"/>
  <c r="V2522" i="34"/>
  <c r="U2521" i="34"/>
  <c r="T2519" i="34"/>
  <c r="V2518" i="34"/>
  <c r="U2517" i="34"/>
  <c r="T2515" i="34"/>
  <c r="V2514" i="34"/>
  <c r="U2513" i="34"/>
  <c r="T2511" i="34"/>
  <c r="V2510" i="34"/>
  <c r="V2492" i="34"/>
  <c r="U2490" i="34"/>
  <c r="T2485" i="34"/>
  <c r="V2463" i="34"/>
  <c r="T2457" i="34"/>
  <c r="V2456" i="34"/>
  <c r="U2455" i="34"/>
  <c r="U2452" i="34"/>
  <c r="T2448" i="34"/>
  <c r="V2442" i="34"/>
  <c r="T2428" i="34"/>
  <c r="V2427" i="34"/>
  <c r="U2426" i="34"/>
  <c r="T2424" i="34"/>
  <c r="V2423" i="34"/>
  <c r="U2422" i="34"/>
  <c r="U2415" i="34"/>
  <c r="T2406" i="34"/>
  <c r="V2405" i="34"/>
  <c r="U2403" i="34"/>
  <c r="V2395" i="34"/>
  <c r="U2394" i="34"/>
  <c r="U2389" i="34"/>
  <c r="T2388" i="34"/>
  <c r="V2387" i="34"/>
  <c r="U2385" i="34"/>
  <c r="T2384" i="34"/>
  <c r="V2383" i="34"/>
  <c r="U2381" i="34"/>
  <c r="T2380" i="34"/>
  <c r="V2379" i="34"/>
  <c r="U2377" i="34"/>
  <c r="V2367" i="34"/>
  <c r="U2366" i="34"/>
  <c r="T2364" i="34"/>
  <c r="T2346" i="34"/>
  <c r="V2345" i="34"/>
  <c r="U2343" i="34"/>
  <c r="T2342" i="34"/>
  <c r="V2341" i="34"/>
  <c r="U2339" i="34"/>
  <c r="T2338" i="34"/>
  <c r="U2332" i="34"/>
  <c r="T2321" i="34"/>
  <c r="T2319" i="34"/>
  <c r="V2318" i="34"/>
  <c r="U2316" i="34"/>
  <c r="T2315" i="34"/>
  <c r="U2311" i="34"/>
  <c r="T2309" i="34"/>
  <c r="V2317" i="34"/>
  <c r="V2311" i="34"/>
  <c r="U2309" i="34"/>
  <c r="T2307" i="34"/>
  <c r="V2306" i="34"/>
  <c r="U2305" i="34"/>
  <c r="T2301" i="34"/>
  <c r="V2300" i="34"/>
  <c r="U2299" i="34"/>
  <c r="T2297" i="34"/>
  <c r="V2296" i="34"/>
  <c r="U2295" i="34"/>
  <c r="T2293" i="34"/>
  <c r="V2288" i="34"/>
  <c r="U2272" i="34"/>
  <c r="T2270" i="34"/>
  <c r="V2261" i="34"/>
  <c r="U2258" i="34"/>
  <c r="T2256" i="34"/>
  <c r="V2255" i="34"/>
  <c r="V2252" i="34"/>
  <c r="T2243" i="34"/>
  <c r="T2231" i="34"/>
  <c r="V2230" i="34"/>
  <c r="U2228" i="34"/>
  <c r="T2227" i="34"/>
  <c r="V2226" i="34"/>
  <c r="V3920" i="34"/>
  <c r="V3678" i="34"/>
  <c r="T3142" i="34"/>
  <c r="V3124" i="34"/>
  <c r="T2376" i="34"/>
  <c r="V3343" i="34"/>
  <c r="T2441" i="34"/>
  <c r="U2441" i="34"/>
  <c r="V2431" i="34"/>
  <c r="V2324" i="34"/>
  <c r="V2254" i="34"/>
  <c r="V2316" i="34"/>
  <c r="V2310" i="34"/>
  <c r="T2308" i="34"/>
  <c r="V2307" i="34"/>
  <c r="U2306" i="34"/>
  <c r="T2302" i="34"/>
  <c r="V2301" i="34"/>
  <c r="U2300" i="34"/>
  <c r="T2298" i="34"/>
  <c r="V2297" i="34"/>
  <c r="U2296" i="34"/>
  <c r="T2294" i="34"/>
  <c r="V2293" i="34"/>
  <c r="U2288" i="34"/>
  <c r="T2271" i="34"/>
  <c r="V2270" i="34"/>
  <c r="U2261" i="34"/>
  <c r="T2257" i="34"/>
  <c r="V2256" i="34"/>
  <c r="U2255" i="34"/>
  <c r="T2244" i="34"/>
  <c r="V2243" i="34"/>
  <c r="V2231" i="34"/>
  <c r="U2229" i="34"/>
  <c r="T2228" i="34"/>
  <c r="V2227" i="34"/>
  <c r="U2225" i="34"/>
  <c r="T3696" i="34"/>
  <c r="T3920" i="34"/>
  <c r="V3142" i="34"/>
  <c r="U3124" i="34"/>
  <c r="T2568" i="34"/>
  <c r="V2376" i="34"/>
  <c r="V2441" i="34"/>
  <c r="U2324" i="34"/>
  <c r="U2254" i="34"/>
  <c r="T2318" i="34"/>
  <c r="U2315" i="34"/>
  <c r="U2310" i="34"/>
  <c r="V2308" i="34"/>
  <c r="U2307" i="34"/>
  <c r="T2305" i="34"/>
  <c r="V2302" i="34"/>
  <c r="U2301" i="34"/>
  <c r="T2299" i="34"/>
  <c r="V2298" i="34"/>
  <c r="U2297" i="34"/>
  <c r="T2295" i="34"/>
  <c r="V2294" i="34"/>
  <c r="U2293" i="34"/>
  <c r="T2272" i="34"/>
  <c r="V2271" i="34"/>
  <c r="U2270" i="34"/>
  <c r="T2258" i="34"/>
  <c r="V2257" i="34"/>
  <c r="U2256" i="34"/>
  <c r="U2252" i="34"/>
  <c r="V2244" i="34"/>
  <c r="U2243" i="34"/>
  <c r="U2230" i="34"/>
  <c r="T2229" i="34"/>
  <c r="V2228" i="34"/>
  <c r="U2226" i="34"/>
  <c r="T2225" i="34"/>
  <c r="V3696" i="34"/>
  <c r="U3920" i="34"/>
  <c r="U3142" i="34"/>
  <c r="V2568" i="34"/>
  <c r="U2376" i="34"/>
  <c r="T2317" i="34"/>
  <c r="T2311" i="34"/>
  <c r="V2309" i="34"/>
  <c r="U2308" i="34"/>
  <c r="T2306" i="34"/>
  <c r="V2305" i="34"/>
  <c r="U2302" i="34"/>
  <c r="T2300" i="34"/>
  <c r="V2299" i="34"/>
  <c r="U2298" i="34"/>
  <c r="T2296" i="34"/>
  <c r="V2295" i="34"/>
  <c r="U2294" i="34"/>
  <c r="T2288" i="34"/>
  <c r="V2272" i="34"/>
  <c r="U2271" i="34"/>
  <c r="T2261" i="34"/>
  <c r="V2258" i="34"/>
  <c r="U2257" i="34"/>
  <c r="T2255" i="34"/>
  <c r="T2252" i="34"/>
  <c r="U2244" i="34"/>
  <c r="U2231" i="34"/>
  <c r="T2230" i="34"/>
  <c r="V2229" i="34"/>
  <c r="U2227" i="34"/>
  <c r="T2226" i="34"/>
  <c r="V2225" i="34"/>
  <c r="U3696" i="34"/>
  <c r="T3678" i="34"/>
  <c r="U3678" i="34"/>
  <c r="T3124" i="34"/>
  <c r="U2568" i="34"/>
  <c r="T3343" i="34"/>
  <c r="U3343" i="34"/>
  <c r="T2431" i="34"/>
  <c r="U2431" i="34"/>
  <c r="T2324" i="34"/>
  <c r="T2254" i="34"/>
  <c r="U3071" i="34"/>
  <c r="T3075" i="34"/>
  <c r="U3057" i="34"/>
  <c r="T3065" i="34"/>
  <c r="T3034" i="34"/>
  <c r="U3043" i="34"/>
  <c r="T3051" i="34"/>
  <c r="T3042" i="34"/>
  <c r="U3025" i="34"/>
  <c r="T3023" i="34"/>
  <c r="T3022" i="34"/>
  <c r="U3017" i="34"/>
  <c r="T3068" i="34"/>
  <c r="V3072" i="34"/>
  <c r="V3054" i="34"/>
  <c r="U3062" i="34"/>
  <c r="T3066" i="34"/>
  <c r="U3033" i="34"/>
  <c r="U3048" i="34"/>
  <c r="T3052" i="34"/>
  <c r="U3035" i="34"/>
  <c r="T3037" i="34"/>
  <c r="V3019" i="34"/>
  <c r="U3009" i="34"/>
  <c r="U3069" i="34"/>
  <c r="T3073" i="34"/>
  <c r="U3055" i="34"/>
  <c r="T3063" i="34"/>
  <c r="T3032" i="34"/>
  <c r="U3027" i="34"/>
  <c r="T3049" i="34"/>
  <c r="V3053" i="34"/>
  <c r="V3030" i="34"/>
  <c r="U3036" i="34"/>
  <c r="V3021" i="34"/>
  <c r="V3012" i="34"/>
  <c r="T3074" i="34"/>
  <c r="T3056" i="34"/>
  <c r="V3060" i="34"/>
  <c r="T3031" i="34"/>
  <c r="T3026" i="34"/>
  <c r="V3046" i="34"/>
  <c r="T3041" i="34"/>
  <c r="V3029" i="34"/>
  <c r="U3039" i="34"/>
  <c r="T3007" i="34"/>
  <c r="T3008" i="34"/>
  <c r="T3071" i="34"/>
  <c r="V3075" i="34"/>
  <c r="T3061" i="34"/>
  <c r="V3065" i="34"/>
  <c r="V3034" i="34"/>
  <c r="T3047" i="34"/>
  <c r="V3051" i="34"/>
  <c r="V3042" i="34"/>
  <c r="U3038" i="34"/>
  <c r="V3023" i="34"/>
  <c r="V3022" i="34"/>
  <c r="T3011" i="34"/>
  <c r="V3068" i="34"/>
  <c r="U3072" i="34"/>
  <c r="U3058" i="34"/>
  <c r="T3062" i="34"/>
  <c r="V3066" i="34"/>
  <c r="U3044" i="34"/>
  <c r="T3048" i="34"/>
  <c r="V3052" i="34"/>
  <c r="U3024" i="34"/>
  <c r="V3037" i="34"/>
  <c r="U3019" i="34"/>
  <c r="T3077" i="34"/>
  <c r="T3069" i="34"/>
  <c r="V3073" i="34"/>
  <c r="T3059" i="34"/>
  <c r="V3063" i="34"/>
  <c r="V3032" i="34"/>
  <c r="T3045" i="34"/>
  <c r="V3049" i="34"/>
  <c r="U3053" i="34"/>
  <c r="U3040" i="34"/>
  <c r="T3036" i="34"/>
  <c r="U3021" i="34"/>
  <c r="T3070" i="34"/>
  <c r="V3074" i="34"/>
  <c r="V3056" i="34"/>
  <c r="U3064" i="34"/>
  <c r="V3031" i="34"/>
  <c r="V3026" i="34"/>
  <c r="U3050" i="34"/>
  <c r="V3041" i="34"/>
  <c r="U3029" i="34"/>
  <c r="U3028" i="34"/>
  <c r="V3007" i="34"/>
  <c r="V3008" i="34"/>
  <c r="T3067" i="34"/>
  <c r="U3067" i="34"/>
  <c r="V3071" i="34"/>
  <c r="T3057" i="34"/>
  <c r="V3061" i="34"/>
  <c r="U3065" i="34"/>
  <c r="T3043" i="34"/>
  <c r="V3047" i="34"/>
  <c r="U3051" i="34"/>
  <c r="T3025" i="34"/>
  <c r="T3038" i="34"/>
  <c r="U3023" i="34"/>
  <c r="T3017" i="34"/>
  <c r="V3011" i="34"/>
  <c r="U3068" i="34"/>
  <c r="U3054" i="34"/>
  <c r="T3058" i="34"/>
  <c r="V3062" i="34"/>
  <c r="T3033" i="34"/>
  <c r="T3044" i="34"/>
  <c r="V3048" i="34"/>
  <c r="T3035" i="34"/>
  <c r="T3024" i="34"/>
  <c r="U3037" i="34"/>
  <c r="T3009" i="34"/>
  <c r="V3077" i="34"/>
  <c r="V3069" i="34"/>
  <c r="T3055" i="34"/>
  <c r="V3059" i="34"/>
  <c r="U3063" i="34"/>
  <c r="T3027" i="34"/>
  <c r="V3045" i="34"/>
  <c r="U3049" i="34"/>
  <c r="U3030" i="34"/>
  <c r="T3040" i="34"/>
  <c r="V3036" i="34"/>
  <c r="U3012" i="34"/>
  <c r="V3070" i="34"/>
  <c r="U3074" i="34"/>
  <c r="U3060" i="34"/>
  <c r="T3064" i="34"/>
  <c r="U3031" i="34"/>
  <c r="U3046" i="34"/>
  <c r="T3050" i="34"/>
  <c r="U3041" i="34"/>
  <c r="T3039" i="34"/>
  <c r="T3028" i="34"/>
  <c r="U3007" i="34"/>
  <c r="V3067" i="34"/>
  <c r="U3075" i="34"/>
  <c r="V3057" i="34"/>
  <c r="U3061" i="34"/>
  <c r="U3034" i="34"/>
  <c r="V3043" i="34"/>
  <c r="U3047" i="34"/>
  <c r="U3042" i="34"/>
  <c r="V3025" i="34"/>
  <c r="V3038" i="34"/>
  <c r="U3022" i="34"/>
  <c r="V3017" i="34"/>
  <c r="U3011" i="34"/>
  <c r="T3072" i="34"/>
  <c r="T3054" i="34"/>
  <c r="V3058" i="34"/>
  <c r="U3066" i="34"/>
  <c r="V3033" i="34"/>
  <c r="V3044" i="34"/>
  <c r="U3052" i="34"/>
  <c r="V3035" i="34"/>
  <c r="V3024" i="34"/>
  <c r="T3019" i="34"/>
  <c r="V3009" i="34"/>
  <c r="U3077" i="34"/>
  <c r="U3073" i="34"/>
  <c r="V3055" i="34"/>
  <c r="U3059" i="34"/>
  <c r="U3032" i="34"/>
  <c r="V3027" i="34"/>
  <c r="U3045" i="34"/>
  <c r="T3053" i="34"/>
  <c r="T3030" i="34"/>
  <c r="V3040" i="34"/>
  <c r="T3021" i="34"/>
  <c r="T3012" i="34"/>
  <c r="U3070" i="34"/>
  <c r="U3056" i="34"/>
  <c r="T3060" i="34"/>
  <c r="V3064" i="34"/>
  <c r="U3026" i="34"/>
  <c r="T3046" i="34"/>
  <c r="V3050" i="34"/>
  <c r="T3029" i="34"/>
  <c r="V3039" i="34"/>
  <c r="V3028" i="34"/>
  <c r="U3008" i="34"/>
  <c r="V3015" i="34"/>
  <c r="V3014" i="34"/>
  <c r="U2890" i="34"/>
  <c r="T2941" i="34"/>
  <c r="V2949" i="34"/>
  <c r="U2943" i="34"/>
  <c r="V2938" i="34"/>
  <c r="V3016" i="34"/>
  <c r="T2958" i="34"/>
  <c r="V2926" i="34"/>
  <c r="U2889" i="34"/>
  <c r="T2956" i="34"/>
  <c r="V2942" i="34"/>
  <c r="U2946" i="34"/>
  <c r="U2937" i="34"/>
  <c r="T3018" i="34"/>
  <c r="U2960" i="34"/>
  <c r="T2934" i="34"/>
  <c r="V2962" i="34"/>
  <c r="U3013" i="34"/>
  <c r="U2927" i="34"/>
  <c r="T2951" i="34"/>
  <c r="U2954" i="34"/>
  <c r="T2944" i="34"/>
  <c r="V2948" i="34"/>
  <c r="V2935" i="34"/>
  <c r="U2957" i="34"/>
  <c r="V2928" i="34"/>
  <c r="V2955" i="34"/>
  <c r="T2936" i="34"/>
  <c r="T2953" i="34"/>
  <c r="V2947" i="34"/>
  <c r="U3015" i="34"/>
  <c r="U2959" i="34"/>
  <c r="T2890" i="34"/>
  <c r="V2941" i="34"/>
  <c r="U2925" i="34"/>
  <c r="T2943" i="34"/>
  <c r="U2938" i="34"/>
  <c r="U3006" i="34"/>
  <c r="V2958" i="34"/>
  <c r="U2926" i="34"/>
  <c r="T2952" i="34"/>
  <c r="V2956" i="34"/>
  <c r="U2942" i="34"/>
  <c r="U2933" i="34"/>
  <c r="T2937" i="34"/>
  <c r="V3018" i="34"/>
  <c r="T2950" i="34"/>
  <c r="V2934" i="34"/>
  <c r="U2962" i="34"/>
  <c r="U2961" i="34"/>
  <c r="T2927" i="34"/>
  <c r="V2951" i="34"/>
  <c r="T2940" i="34"/>
  <c r="V2944" i="34"/>
  <c r="U2948" i="34"/>
  <c r="U2939" i="34"/>
  <c r="T2957" i="34"/>
  <c r="U2928" i="34"/>
  <c r="U2945" i="34"/>
  <c r="V2936" i="34"/>
  <c r="V2953" i="34"/>
  <c r="U3014" i="34"/>
  <c r="T2959" i="34"/>
  <c r="V2890" i="34"/>
  <c r="U2949" i="34"/>
  <c r="T2925" i="34"/>
  <c r="V2943" i="34"/>
  <c r="U3016" i="34"/>
  <c r="T3006" i="34"/>
  <c r="U2958" i="34"/>
  <c r="T2889" i="34"/>
  <c r="V2952" i="34"/>
  <c r="U2956" i="34"/>
  <c r="T2946" i="34"/>
  <c r="T2933" i="34"/>
  <c r="V2937" i="34"/>
  <c r="T2960" i="34"/>
  <c r="V2950" i="34"/>
  <c r="U2934" i="34"/>
  <c r="T3013" i="34"/>
  <c r="T2961" i="34"/>
  <c r="V2927" i="34"/>
  <c r="T2954" i="34"/>
  <c r="V2940" i="34"/>
  <c r="U2944" i="34"/>
  <c r="U2935" i="34"/>
  <c r="T2939" i="34"/>
  <c r="V2957" i="34"/>
  <c r="U2955" i="34"/>
  <c r="T2945" i="34"/>
  <c r="U2936" i="34"/>
  <c r="U2947" i="34"/>
  <c r="T3015" i="34"/>
  <c r="T3014" i="34"/>
  <c r="V2959" i="34"/>
  <c r="U2941" i="34"/>
  <c r="T2949" i="34"/>
  <c r="V2925" i="34"/>
  <c r="T2938" i="34"/>
  <c r="T3016" i="34"/>
  <c r="V3006" i="34"/>
  <c r="T2926" i="34"/>
  <c r="V2889" i="34"/>
  <c r="U2952" i="34"/>
  <c r="T2942" i="34"/>
  <c r="V2946" i="34"/>
  <c r="V2933" i="34"/>
  <c r="U3018" i="34"/>
  <c r="V2960" i="34"/>
  <c r="U2950" i="34"/>
  <c r="T2962" i="34"/>
  <c r="V3013" i="34"/>
  <c r="V2961" i="34"/>
  <c r="U2951" i="34"/>
  <c r="V2954" i="34"/>
  <c r="U2940" i="34"/>
  <c r="T2948" i="34"/>
  <c r="T2935" i="34"/>
  <c r="V2939" i="34"/>
  <c r="T2928" i="34"/>
  <c r="T2955" i="34"/>
  <c r="V2945" i="34"/>
  <c r="U2953" i="34"/>
  <c r="T2947" i="34"/>
  <c r="T2877" i="34"/>
  <c r="V2923" i="34"/>
  <c r="U2917" i="34"/>
  <c r="V2920" i="34"/>
  <c r="U2924" i="34"/>
  <c r="T2914" i="34"/>
  <c r="V2918" i="34"/>
  <c r="V2902" i="34"/>
  <c r="U2929" i="34"/>
  <c r="T2915" i="34"/>
  <c r="V2919" i="34"/>
  <c r="T2901" i="34"/>
  <c r="V2922" i="34"/>
  <c r="U2930" i="34"/>
  <c r="U2904" i="34"/>
  <c r="V2910" i="34"/>
  <c r="V2877" i="34"/>
  <c r="U2931" i="34"/>
  <c r="T2917" i="34"/>
  <c r="U2920" i="34"/>
  <c r="T2932" i="34"/>
  <c r="V2914" i="34"/>
  <c r="U2918" i="34"/>
  <c r="U2921" i="34"/>
  <c r="T2929" i="34"/>
  <c r="V2915" i="34"/>
  <c r="T2903" i="34"/>
  <c r="V2901" i="34"/>
  <c r="U2922" i="34"/>
  <c r="T2916" i="34"/>
  <c r="T2904" i="34"/>
  <c r="U2910" i="34"/>
  <c r="U2923" i="34"/>
  <c r="T2931" i="34"/>
  <c r="V2917" i="34"/>
  <c r="T2924" i="34"/>
  <c r="V2932" i="34"/>
  <c r="U2914" i="34"/>
  <c r="U2902" i="34"/>
  <c r="T2921" i="34"/>
  <c r="V2929" i="34"/>
  <c r="U2919" i="34"/>
  <c r="V2903" i="34"/>
  <c r="U2901" i="34"/>
  <c r="T2930" i="34"/>
  <c r="V2916" i="34"/>
  <c r="V2904" i="34"/>
  <c r="U2877" i="34"/>
  <c r="T2923" i="34"/>
  <c r="V2931" i="34"/>
  <c r="T2920" i="34"/>
  <c r="V2924" i="34"/>
  <c r="U2932" i="34"/>
  <c r="T2918" i="34"/>
  <c r="T2902" i="34"/>
  <c r="V2921" i="34"/>
  <c r="U2915" i="34"/>
  <c r="T2919" i="34"/>
  <c r="U2903" i="34"/>
  <c r="T2922" i="34"/>
  <c r="V2930" i="34"/>
  <c r="U2916" i="34"/>
  <c r="T2910" i="34"/>
  <c r="T2419" i="34"/>
  <c r="V2419" i="34"/>
  <c r="U2419" i="34"/>
  <c r="U2397" i="34"/>
  <c r="T2397" i="34"/>
  <c r="V2397" i="34"/>
  <c r="U2416" i="34"/>
  <c r="T2416" i="34"/>
  <c r="V2416" i="34"/>
  <c r="T2398" i="34"/>
  <c r="V2398" i="34"/>
  <c r="U2398" i="34"/>
  <c r="T2417" i="34"/>
  <c r="V2417" i="34"/>
  <c r="U2417" i="34"/>
  <c r="T2396" i="34"/>
  <c r="V2396" i="34"/>
  <c r="U2396" i="34"/>
  <c r="U2399" i="34"/>
  <c r="T2399" i="34"/>
  <c r="V2399" i="34"/>
  <c r="U2418" i="34"/>
  <c r="T2418" i="34"/>
  <c r="V2418" i="34"/>
  <c r="T4609" i="34"/>
  <c r="V4609" i="34"/>
  <c r="U4610" i="34"/>
  <c r="T4611" i="34"/>
  <c r="V4611" i="34"/>
  <c r="U4613" i="34"/>
  <c r="T4616" i="34"/>
  <c r="V4616" i="34"/>
  <c r="U4617" i="34"/>
  <c r="T4618" i="34"/>
  <c r="V4618" i="34"/>
  <c r="U4619" i="34"/>
  <c r="T4622" i="34"/>
  <c r="V4622" i="34"/>
  <c r="U4623" i="34"/>
  <c r="T4624" i="34"/>
  <c r="V4624" i="34"/>
  <c r="U4625" i="34"/>
  <c r="T4626" i="34"/>
  <c r="V4626" i="34"/>
  <c r="U4627" i="34"/>
  <c r="T4628" i="34"/>
  <c r="V4628" i="34"/>
  <c r="U4608" i="34"/>
  <c r="T4629" i="34"/>
  <c r="V4629" i="34"/>
  <c r="U4630" i="34"/>
  <c r="T4631" i="34"/>
  <c r="V4631" i="34"/>
  <c r="U4632" i="34"/>
  <c r="T4633" i="34"/>
  <c r="V4633" i="34"/>
  <c r="U4636" i="34"/>
  <c r="T4637" i="34"/>
  <c r="V4637" i="34"/>
  <c r="U4640" i="34"/>
  <c r="T4641" i="34"/>
  <c r="V4641" i="34"/>
  <c r="U4634" i="34"/>
  <c r="U4606" i="34"/>
  <c r="T2697" i="34"/>
  <c r="V2697" i="34"/>
  <c r="U2700" i="34"/>
  <c r="T3252" i="34"/>
  <c r="V3252" i="34"/>
  <c r="T3254" i="34"/>
  <c r="V3254" i="34"/>
  <c r="U3256" i="34"/>
  <c r="T3262" i="34"/>
  <c r="V3262" i="34"/>
  <c r="T3307" i="34"/>
  <c r="V3307" i="34"/>
  <c r="T3308" i="34"/>
  <c r="V3308" i="34"/>
  <c r="U3309" i="34"/>
  <c r="U3312" i="34"/>
  <c r="T3363" i="34"/>
  <c r="V3363" i="34"/>
  <c r="U3366" i="34"/>
  <c r="U3368" i="34"/>
  <c r="U3370" i="34"/>
  <c r="T3371" i="34"/>
  <c r="V3371" i="34"/>
  <c r="U3372" i="34"/>
  <c r="T3373" i="34"/>
  <c r="V3373" i="34"/>
  <c r="U3374" i="34"/>
  <c r="T3375" i="34"/>
  <c r="V3375" i="34"/>
  <c r="U3376" i="34"/>
  <c r="T3377" i="34"/>
  <c r="V3377" i="34"/>
  <c r="U3378" i="34"/>
  <c r="T3379" i="34"/>
  <c r="V3379" i="34"/>
  <c r="U3380" i="34"/>
  <c r="U3387" i="34"/>
  <c r="T3388" i="34"/>
  <c r="V3388" i="34"/>
  <c r="T3394" i="34"/>
  <c r="V3394" i="34"/>
  <c r="U3395" i="34"/>
  <c r="T3396" i="34"/>
  <c r="V3396" i="34"/>
  <c r="U3470" i="34"/>
  <c r="T3471" i="34"/>
  <c r="V3471" i="34"/>
  <c r="U3472" i="34"/>
  <c r="T3473" i="34"/>
  <c r="V3473" i="34"/>
  <c r="U3474" i="34"/>
  <c r="T3475" i="34"/>
  <c r="V3475" i="34"/>
  <c r="U3476" i="34"/>
  <c r="T3477" i="34"/>
  <c r="V3477" i="34"/>
  <c r="U3478" i="34"/>
  <c r="T3479" i="34"/>
  <c r="V3479" i="34"/>
  <c r="U3480" i="34"/>
  <c r="T3493" i="34"/>
  <c r="V3493" i="34"/>
  <c r="U3494" i="34"/>
  <c r="T3495" i="34"/>
  <c r="V3495" i="34"/>
  <c r="T3499" i="34"/>
  <c r="V3499" i="34"/>
  <c r="U3500" i="34"/>
  <c r="T3515" i="34"/>
  <c r="V3515" i="34"/>
  <c r="U3521" i="34"/>
  <c r="T3524" i="34"/>
  <c r="V3524" i="34"/>
  <c r="U3525" i="34"/>
  <c r="T3556" i="34"/>
  <c r="V3556" i="34"/>
  <c r="T3601" i="34"/>
  <c r="V3601" i="34"/>
  <c r="U3602" i="34"/>
  <c r="T3603" i="34"/>
  <c r="V3603" i="34"/>
  <c r="U3604" i="34"/>
  <c r="T3605" i="34"/>
  <c r="V3605" i="34"/>
  <c r="U3606" i="34"/>
  <c r="T3607" i="34"/>
  <c r="V3607" i="34"/>
  <c r="U3608" i="34"/>
  <c r="T3609" i="34"/>
  <c r="V3609" i="34"/>
  <c r="U3610" i="34"/>
  <c r="T3611" i="34"/>
  <c r="V3611" i="34"/>
  <c r="U3612" i="34"/>
  <c r="T3613" i="34"/>
  <c r="V3613" i="34"/>
  <c r="U3614" i="34"/>
  <c r="T3615" i="34"/>
  <c r="V3615" i="34"/>
  <c r="U3616" i="34"/>
  <c r="U3636" i="34"/>
  <c r="T3637" i="34"/>
  <c r="V3637" i="34"/>
  <c r="U3638" i="34"/>
  <c r="T3639" i="34"/>
  <c r="V3639" i="34"/>
  <c r="U3640" i="34"/>
  <c r="T3641" i="34"/>
  <c r="V3641" i="34"/>
  <c r="U3642" i="34"/>
  <c r="T3682" i="34"/>
  <c r="V3682" i="34"/>
  <c r="U3645" i="34"/>
  <c r="T3649" i="34"/>
  <c r="V3649" i="34"/>
  <c r="U3650" i="34"/>
  <c r="T3651" i="34"/>
  <c r="V3651" i="34"/>
  <c r="U3652" i="34"/>
  <c r="T3653" i="34"/>
  <c r="V3653" i="34"/>
  <c r="U3654" i="34"/>
  <c r="T3661" i="34"/>
  <c r="V3661" i="34"/>
  <c r="U3662" i="34"/>
  <c r="T3666" i="34"/>
  <c r="V3666" i="34"/>
  <c r="T3677" i="34"/>
  <c r="V3677" i="34"/>
  <c r="U3685" i="34"/>
  <c r="T3686" i="34"/>
  <c r="V3686" i="34"/>
  <c r="U3687" i="34"/>
  <c r="T3688" i="34"/>
  <c r="V3688" i="34"/>
  <c r="U3689" i="34"/>
  <c r="U3691" i="34"/>
  <c r="T3692" i="34"/>
  <c r="V3692" i="34"/>
  <c r="U3702" i="34"/>
  <c r="U3704" i="34"/>
  <c r="T3705" i="34"/>
  <c r="V3705" i="34"/>
  <c r="T3707" i="34"/>
  <c r="V3707" i="34"/>
  <c r="U3708" i="34"/>
  <c r="T3709" i="34"/>
  <c r="V3709" i="34"/>
  <c r="U3710" i="34"/>
  <c r="T3711" i="34"/>
  <c r="V3711" i="34"/>
  <c r="U3712" i="34"/>
  <c r="T3713" i="34"/>
  <c r="V3713" i="34"/>
  <c r="U3714" i="34"/>
  <c r="T3715" i="34"/>
  <c r="V3715" i="34"/>
  <c r="U3716" i="34"/>
  <c r="T3717" i="34"/>
  <c r="V3717" i="34"/>
  <c r="U3718" i="34"/>
  <c r="T3719" i="34"/>
  <c r="V3719" i="34"/>
  <c r="U3720" i="34"/>
  <c r="T3721" i="34"/>
  <c r="V3721" i="34"/>
  <c r="U3722" i="34"/>
  <c r="T3723" i="34"/>
  <c r="V3723" i="34"/>
  <c r="U3724" i="34"/>
  <c r="T3725" i="34"/>
  <c r="V3725" i="34"/>
  <c r="U3726" i="34"/>
  <c r="T3727" i="34"/>
  <c r="V3727" i="34"/>
  <c r="U3728" i="34"/>
  <c r="T3729" i="34"/>
  <c r="V3729" i="34"/>
  <c r="U3730" i="34"/>
  <c r="T3731" i="34"/>
  <c r="V3731" i="34"/>
  <c r="U3732" i="34"/>
  <c r="T3733" i="34"/>
  <c r="V3733" i="34"/>
  <c r="U3734" i="34"/>
  <c r="T3735" i="34"/>
  <c r="V3735" i="34"/>
  <c r="U3736" i="34"/>
  <c r="T3737" i="34"/>
  <c r="V3737" i="34"/>
  <c r="U3738" i="34"/>
  <c r="T3739" i="34"/>
  <c r="V3739" i="34"/>
  <c r="U3740" i="34"/>
  <c r="T3741" i="34"/>
  <c r="V3741" i="34"/>
  <c r="U3742" i="34"/>
  <c r="T3743" i="34"/>
  <c r="V3743" i="34"/>
  <c r="U3744" i="34"/>
  <c r="T3745" i="34"/>
  <c r="V3745" i="34"/>
  <c r="U3746" i="34"/>
  <c r="T3747" i="34"/>
  <c r="V3747" i="34"/>
  <c r="U3748" i="34"/>
  <c r="T3749" i="34"/>
  <c r="V3749" i="34"/>
  <c r="U3750" i="34"/>
  <c r="T3751" i="34"/>
  <c r="V3751" i="34"/>
  <c r="U3752" i="34"/>
  <c r="T3794" i="34"/>
  <c r="V3794" i="34"/>
  <c r="U3831" i="34"/>
  <c r="T3832" i="34"/>
  <c r="U4609" i="34"/>
  <c r="T4610" i="34"/>
  <c r="V4610" i="34"/>
  <c r="U4611" i="34"/>
  <c r="T4613" i="34"/>
  <c r="V4613" i="34"/>
  <c r="U4616" i="34"/>
  <c r="T4617" i="34"/>
  <c r="V4617" i="34"/>
  <c r="U4618" i="34"/>
  <c r="T4619" i="34"/>
  <c r="V4619" i="34"/>
  <c r="U4622" i="34"/>
  <c r="T4623" i="34"/>
  <c r="V4623" i="34"/>
  <c r="U4624" i="34"/>
  <c r="T4625" i="34"/>
  <c r="V4625" i="34"/>
  <c r="U4626" i="34"/>
  <c r="T4627" i="34"/>
  <c r="V4627" i="34"/>
  <c r="U4628" i="34"/>
  <c r="T4608" i="34"/>
  <c r="V4608" i="34"/>
  <c r="U4629" i="34"/>
  <c r="T4630" i="34"/>
  <c r="V4630" i="34"/>
  <c r="U4631" i="34"/>
  <c r="T4632" i="34"/>
  <c r="V4632" i="34"/>
  <c r="U4633" i="34"/>
  <c r="T4636" i="34"/>
  <c r="V4636" i="34"/>
  <c r="U4637" i="34"/>
  <c r="T4640" i="34"/>
  <c r="V4640" i="34"/>
  <c r="U4641" i="34"/>
  <c r="T4634" i="34"/>
  <c r="V4634" i="34"/>
  <c r="T4606" i="34"/>
  <c r="V4606" i="34"/>
  <c r="U2697" i="34"/>
  <c r="T2700" i="34"/>
  <c r="V2700" i="34"/>
  <c r="U3252" i="34"/>
  <c r="U3254" i="34"/>
  <c r="T3256" i="34"/>
  <c r="V3256" i="34"/>
  <c r="U3262" i="34"/>
  <c r="U3307" i="34"/>
  <c r="U3308" i="34"/>
  <c r="T3309" i="34"/>
  <c r="V3309" i="34"/>
  <c r="T3312" i="34"/>
  <c r="V3312" i="34"/>
  <c r="U3363" i="34"/>
  <c r="T3366" i="34"/>
  <c r="V3366" i="34"/>
  <c r="T3368" i="34"/>
  <c r="V3368" i="34"/>
  <c r="T3370" i="34"/>
  <c r="V3370" i="34"/>
  <c r="U3371" i="34"/>
  <c r="T3372" i="34"/>
  <c r="V3372" i="34"/>
  <c r="U3373" i="34"/>
  <c r="T3374" i="34"/>
  <c r="V3374" i="34"/>
  <c r="U3375" i="34"/>
  <c r="T3376" i="34"/>
  <c r="V3376" i="34"/>
  <c r="U3377" i="34"/>
  <c r="T3378" i="34"/>
  <c r="V3378" i="34"/>
  <c r="U3379" i="34"/>
  <c r="T3380" i="34"/>
  <c r="V3380" i="34"/>
  <c r="T3387" i="34"/>
  <c r="V3387" i="34"/>
  <c r="U3388" i="34"/>
  <c r="U3394" i="34"/>
  <c r="T3395" i="34"/>
  <c r="V3395" i="34"/>
  <c r="U3396" i="34"/>
  <c r="T3470" i="34"/>
  <c r="V3470" i="34"/>
  <c r="U3471" i="34"/>
  <c r="T3472" i="34"/>
  <c r="V3472" i="34"/>
  <c r="U3473" i="34"/>
  <c r="T3474" i="34"/>
  <c r="V3474" i="34"/>
  <c r="U3475" i="34"/>
  <c r="T3476" i="34"/>
  <c r="V3476" i="34"/>
  <c r="U3477" i="34"/>
  <c r="T3478" i="34"/>
  <c r="V3478" i="34"/>
  <c r="U3479" i="34"/>
  <c r="T3480" i="34"/>
  <c r="V3480" i="34"/>
  <c r="U3493" i="34"/>
  <c r="T3494" i="34"/>
  <c r="V3494" i="34"/>
  <c r="U3495" i="34"/>
  <c r="U3499" i="34"/>
  <c r="T3500" i="34"/>
  <c r="V3500" i="34"/>
  <c r="U3515" i="34"/>
  <c r="T3521" i="34"/>
  <c r="V3521" i="34"/>
  <c r="U3524" i="34"/>
  <c r="T3525" i="34"/>
  <c r="V3525" i="34"/>
  <c r="U3556" i="34"/>
  <c r="U3601" i="34"/>
  <c r="T3602" i="34"/>
  <c r="V3602" i="34"/>
  <c r="U3603" i="34"/>
  <c r="T3604" i="34"/>
  <c r="V3604" i="34"/>
  <c r="U3605" i="34"/>
  <c r="T3606" i="34"/>
  <c r="V3606" i="34"/>
  <c r="U3607" i="34"/>
  <c r="T3608" i="34"/>
  <c r="V3608" i="34"/>
  <c r="U3609" i="34"/>
  <c r="T3610" i="34"/>
  <c r="V3610" i="34"/>
  <c r="U3611" i="34"/>
  <c r="T3612" i="34"/>
  <c r="V3612" i="34"/>
  <c r="U3613" i="34"/>
  <c r="T3614" i="34"/>
  <c r="V3614" i="34"/>
  <c r="U3615" i="34"/>
  <c r="T3616" i="34"/>
  <c r="V3616" i="34"/>
  <c r="T3636" i="34"/>
  <c r="V3636" i="34"/>
  <c r="U3637" i="34"/>
  <c r="T3638" i="34"/>
  <c r="V3638" i="34"/>
  <c r="U3639" i="34"/>
  <c r="T3640" i="34"/>
  <c r="V3640" i="34"/>
  <c r="U3641" i="34"/>
  <c r="T3642" i="34"/>
  <c r="V3642" i="34"/>
  <c r="U3682" i="34"/>
  <c r="T3645" i="34"/>
  <c r="V3645" i="34"/>
  <c r="U3649" i="34"/>
  <c r="T3650" i="34"/>
  <c r="V3650" i="34"/>
  <c r="U3651" i="34"/>
  <c r="T3652" i="34"/>
  <c r="V3652" i="34"/>
  <c r="U3653" i="34"/>
  <c r="T3654" i="34"/>
  <c r="V3654" i="34"/>
  <c r="U3661" i="34"/>
  <c r="T3662" i="34"/>
  <c r="V3662" i="34"/>
  <c r="U3666" i="34"/>
  <c r="U3677" i="34"/>
  <c r="T3685" i="34"/>
  <c r="V3685" i="34"/>
  <c r="U3686" i="34"/>
  <c r="T3687" i="34"/>
  <c r="V3687" i="34"/>
  <c r="U3688" i="34"/>
  <c r="T3689" i="34"/>
  <c r="V3689" i="34"/>
  <c r="T3691" i="34"/>
  <c r="V3691" i="34"/>
  <c r="U3692" i="34"/>
  <c r="T3702" i="34"/>
  <c r="V3702" i="34"/>
  <c r="T3704" i="34"/>
  <c r="V3704" i="34"/>
  <c r="U3705" i="34"/>
  <c r="U3707" i="34"/>
  <c r="T3708" i="34"/>
  <c r="V3708" i="34"/>
  <c r="U3709" i="34"/>
  <c r="T3710" i="34"/>
  <c r="V3710" i="34"/>
  <c r="U3711" i="34"/>
  <c r="T3712" i="34"/>
  <c r="V3712" i="34"/>
  <c r="U3713" i="34"/>
  <c r="T3714" i="34"/>
  <c r="V3714" i="34"/>
  <c r="U3715" i="34"/>
  <c r="T3716" i="34"/>
  <c r="V3716" i="34"/>
  <c r="U3717" i="34"/>
  <c r="T3718" i="34"/>
  <c r="V3718" i="34"/>
  <c r="U3719" i="34"/>
  <c r="T3720" i="34"/>
  <c r="V3720" i="34"/>
  <c r="U3721" i="34"/>
  <c r="T3722" i="34"/>
  <c r="V3722" i="34"/>
  <c r="U3723" i="34"/>
  <c r="T3724" i="34"/>
  <c r="V3724" i="34"/>
  <c r="U3725" i="34"/>
  <c r="T3726" i="34"/>
  <c r="V3726" i="34"/>
  <c r="U3727" i="34"/>
  <c r="T3728" i="34"/>
  <c r="V3728" i="34"/>
  <c r="U3729" i="34"/>
  <c r="T3730" i="34"/>
  <c r="V3730" i="34"/>
  <c r="U3731" i="34"/>
  <c r="T3732" i="34"/>
  <c r="V3732" i="34"/>
  <c r="U3733" i="34"/>
  <c r="T3734" i="34"/>
  <c r="V3734" i="34"/>
  <c r="U3735" i="34"/>
  <c r="T3736" i="34"/>
  <c r="V3736" i="34"/>
  <c r="U3737" i="34"/>
  <c r="T3738" i="34"/>
  <c r="V3738" i="34"/>
  <c r="U3739" i="34"/>
  <c r="T3740" i="34"/>
  <c r="V3740" i="34"/>
  <c r="U3741" i="34"/>
  <c r="T3742" i="34"/>
  <c r="V3742" i="34"/>
  <c r="U3743" i="34"/>
  <c r="T3744" i="34"/>
  <c r="V3744" i="34"/>
  <c r="U3745" i="34"/>
  <c r="T3746" i="34"/>
  <c r="V3746" i="34"/>
  <c r="U3747" i="34"/>
  <c r="T3748" i="34"/>
  <c r="V3748" i="34"/>
  <c r="U3749" i="34"/>
  <c r="T3750" i="34"/>
  <c r="V3750" i="34"/>
  <c r="U3751" i="34"/>
  <c r="T3752" i="34"/>
  <c r="V3752" i="34"/>
  <c r="U3794" i="34"/>
  <c r="T3831" i="34"/>
  <c r="U3832" i="34"/>
  <c r="T3834" i="34"/>
  <c r="V3834" i="34"/>
  <c r="U3835" i="34"/>
  <c r="T3836" i="34"/>
  <c r="V3836" i="34"/>
  <c r="U3837" i="34"/>
  <c r="T3853" i="34"/>
  <c r="V3853" i="34"/>
  <c r="T3880" i="34"/>
  <c r="V3880" i="34"/>
  <c r="U3942" i="34"/>
  <c r="T3943" i="34"/>
  <c r="V3943" i="34"/>
  <c r="U3944" i="34"/>
  <c r="T3945" i="34"/>
  <c r="V3945" i="34"/>
  <c r="U3946" i="34"/>
  <c r="T3947" i="34"/>
  <c r="V3947" i="34"/>
  <c r="U3948" i="34"/>
  <c r="T3949" i="34"/>
  <c r="V3949" i="34"/>
  <c r="U3950" i="34"/>
  <c r="T3951" i="34"/>
  <c r="V3951" i="34"/>
  <c r="U3952" i="34"/>
  <c r="T3953" i="34"/>
  <c r="V3953" i="34"/>
  <c r="U3954" i="34"/>
  <c r="T3955" i="34"/>
  <c r="V3955" i="34"/>
  <c r="U3956" i="34"/>
  <c r="T3957" i="34"/>
  <c r="V3957" i="34"/>
  <c r="U3958" i="34"/>
  <c r="T3959" i="34"/>
  <c r="V3959" i="34"/>
  <c r="U3960" i="34"/>
  <c r="T3961" i="34"/>
  <c r="V3961" i="34"/>
  <c r="U3962" i="34"/>
  <c r="T3963" i="34"/>
  <c r="V3963" i="34"/>
  <c r="U3964" i="34"/>
  <c r="T3965" i="34"/>
  <c r="V3965" i="34"/>
  <c r="U3966" i="34"/>
  <c r="T3967" i="34"/>
  <c r="V3967" i="34"/>
  <c r="U3968" i="34"/>
  <c r="T3969" i="34"/>
  <c r="V3969" i="34"/>
  <c r="U3970" i="34"/>
  <c r="T3971" i="34"/>
  <c r="V3971" i="34"/>
  <c r="U3972" i="34"/>
  <c r="T3973" i="34"/>
  <c r="V3973" i="34"/>
  <c r="U3974" i="34"/>
  <c r="T3975" i="34"/>
  <c r="V3975" i="34"/>
  <c r="U3976" i="34"/>
  <c r="T3977" i="34"/>
  <c r="V3977" i="34"/>
  <c r="U3978" i="34"/>
  <c r="T3979" i="34"/>
  <c r="V3979" i="34"/>
  <c r="U3980" i="34"/>
  <c r="T3981" i="34"/>
  <c r="V3981" i="34"/>
  <c r="U3982" i="34"/>
  <c r="T3983" i="34"/>
  <c r="V3983" i="34"/>
  <c r="U3984" i="34"/>
  <c r="T3985" i="34"/>
  <c r="V3985" i="34"/>
  <c r="U3986" i="34"/>
  <c r="T3987" i="34"/>
  <c r="V3987" i="34"/>
  <c r="U3988" i="34"/>
  <c r="T3989" i="34"/>
  <c r="V3989" i="34"/>
  <c r="U3990" i="34"/>
  <c r="T3991" i="34"/>
  <c r="V3991" i="34"/>
  <c r="U3992" i="34"/>
  <c r="T3993" i="34"/>
  <c r="V3993" i="34"/>
  <c r="U3994" i="34"/>
  <c r="T3995" i="34"/>
  <c r="V3995" i="34"/>
  <c r="U3996" i="34"/>
  <c r="T3997" i="34"/>
  <c r="V3997" i="34"/>
  <c r="U3998" i="34"/>
  <c r="T3999" i="34"/>
  <c r="V3999" i="34"/>
  <c r="U4000" i="34"/>
  <c r="T4001" i="34"/>
  <c r="V4001" i="34"/>
  <c r="U4002" i="34"/>
  <c r="T4003" i="34"/>
  <c r="V4003" i="34"/>
  <c r="U4004" i="34"/>
  <c r="T4005" i="34"/>
  <c r="V4005" i="34"/>
  <c r="U4006" i="34"/>
  <c r="T4007" i="34"/>
  <c r="V4007" i="34"/>
  <c r="U4008" i="34"/>
  <c r="T4009" i="34"/>
  <c r="V4009" i="34"/>
  <c r="U4010" i="34"/>
  <c r="T4011" i="34"/>
  <c r="V4011" i="34"/>
  <c r="U4012" i="34"/>
  <c r="T4013" i="34"/>
  <c r="V4013" i="34"/>
  <c r="U4014" i="34"/>
  <c r="T4015" i="34"/>
  <c r="V4015" i="34"/>
  <c r="U4016" i="34"/>
  <c r="T4017" i="34"/>
  <c r="V4017" i="34"/>
  <c r="U4018" i="34"/>
  <c r="T4019" i="34"/>
  <c r="V4019" i="34"/>
  <c r="U4020" i="34"/>
  <c r="T4021" i="34"/>
  <c r="V4021" i="34"/>
  <c r="U4022" i="34"/>
  <c r="T4023" i="34"/>
  <c r="V4023" i="34"/>
  <c r="U4024" i="34"/>
  <c r="T4025" i="34"/>
  <c r="V4025" i="34"/>
  <c r="T4030" i="34"/>
  <c r="V4030" i="34"/>
  <c r="U4031" i="34"/>
  <c r="T4032" i="34"/>
  <c r="V4032" i="34"/>
  <c r="U4035" i="34"/>
  <c r="T4188" i="34"/>
  <c r="V4188" i="34"/>
  <c r="U4189" i="34"/>
  <c r="T4192" i="34"/>
  <c r="V4192" i="34"/>
  <c r="U4193" i="34"/>
  <c r="T4194" i="34"/>
  <c r="V4194" i="34"/>
  <c r="U4195" i="34"/>
  <c r="T4196" i="34"/>
  <c r="V4196" i="34"/>
  <c r="U4197" i="34"/>
  <c r="T4198" i="34"/>
  <c r="V4198" i="34"/>
  <c r="U4199" i="34"/>
  <c r="T4200" i="34"/>
  <c r="V4200" i="34"/>
  <c r="U4201" i="34"/>
  <c r="T4202" i="34"/>
  <c r="V4202" i="34"/>
  <c r="U4203" i="34"/>
  <c r="T4204" i="34"/>
  <c r="V4204" i="34"/>
  <c r="U4205" i="34"/>
  <c r="T4206" i="34"/>
  <c r="V4206" i="34"/>
  <c r="U4207" i="34"/>
  <c r="T4208" i="34"/>
  <c r="V4208" i="34"/>
  <c r="U4209" i="34"/>
  <c r="T4210" i="34"/>
  <c r="V4210" i="34"/>
  <c r="U4211" i="34"/>
  <c r="T4212" i="34"/>
  <c r="V4212" i="34"/>
  <c r="U4213" i="34"/>
  <c r="T4214" i="34"/>
  <c r="V4214" i="34"/>
  <c r="U4215" i="34"/>
  <c r="T4216" i="34"/>
  <c r="V4216" i="34"/>
  <c r="U4217" i="34"/>
  <c r="T4218" i="34"/>
  <c r="V4218" i="34"/>
  <c r="U4219" i="34"/>
  <c r="T4220" i="34"/>
  <c r="V4220" i="34"/>
  <c r="U4221" i="34"/>
  <c r="T4222" i="34"/>
  <c r="V4222" i="34"/>
  <c r="U4223" i="34"/>
  <c r="T4224" i="34"/>
  <c r="V4224" i="34"/>
  <c r="U4225" i="34"/>
  <c r="T4226" i="34"/>
  <c r="V4226" i="34"/>
  <c r="U4227" i="34"/>
  <c r="T4228" i="34"/>
  <c r="V4228" i="34"/>
  <c r="U4229" i="34"/>
  <c r="T4230" i="34"/>
  <c r="V4230" i="34"/>
  <c r="U4231" i="34"/>
  <c r="T4232" i="34"/>
  <c r="V4232" i="34"/>
  <c r="U4233" i="34"/>
  <c r="T4234" i="34"/>
  <c r="V4234" i="34"/>
  <c r="U4235" i="34"/>
  <c r="T4236" i="34"/>
  <c r="V4236" i="34"/>
  <c r="U4237" i="34"/>
  <c r="T4238" i="34"/>
  <c r="V4238" i="34"/>
  <c r="U4239" i="34"/>
  <c r="T4240" i="34"/>
  <c r="V4240" i="34"/>
  <c r="U4241" i="34"/>
  <c r="T4242" i="34"/>
  <c r="V4242" i="34"/>
  <c r="U4243" i="34"/>
  <c r="T4244" i="34"/>
  <c r="V4244" i="34"/>
  <c r="U4245" i="34"/>
  <c r="T4246" i="34"/>
  <c r="V4246" i="34"/>
  <c r="U4247" i="34"/>
  <c r="T4248" i="34"/>
  <c r="V4248" i="34"/>
  <c r="U4249" i="34"/>
  <c r="T4250" i="34"/>
  <c r="V4250" i="34"/>
  <c r="U4251" i="34"/>
  <c r="T4252" i="34"/>
  <c r="V4252" i="34"/>
  <c r="U4253" i="34"/>
  <c r="T4254" i="34"/>
  <c r="V4254" i="34"/>
  <c r="U4255" i="34"/>
  <c r="T4256" i="34"/>
  <c r="V4256" i="34"/>
  <c r="U4257" i="34"/>
  <c r="T4258" i="34"/>
  <c r="V4258" i="34"/>
  <c r="U4259" i="34"/>
  <c r="T4260" i="34"/>
  <c r="V4260" i="34"/>
  <c r="U4261" i="34"/>
  <c r="T4262" i="34"/>
  <c r="V4262" i="34"/>
  <c r="U4263" i="34"/>
  <c r="T4264" i="34"/>
  <c r="V4264" i="34"/>
  <c r="U4265" i="34"/>
  <c r="T4266" i="34"/>
  <c r="V3831" i="34"/>
  <c r="V3832" i="34"/>
  <c r="U3834" i="34"/>
  <c r="T3835" i="34"/>
  <c r="V3835" i="34"/>
  <c r="U3836" i="34"/>
  <c r="T3837" i="34"/>
  <c r="V3837" i="34"/>
  <c r="U3853" i="34"/>
  <c r="U3880" i="34"/>
  <c r="T3942" i="34"/>
  <c r="V3942" i="34"/>
  <c r="U3943" i="34"/>
  <c r="T3944" i="34"/>
  <c r="V3944" i="34"/>
  <c r="U3945" i="34"/>
  <c r="T3946" i="34"/>
  <c r="V3946" i="34"/>
  <c r="U3947" i="34"/>
  <c r="T3948" i="34"/>
  <c r="V3948" i="34"/>
  <c r="U3949" i="34"/>
  <c r="T3950" i="34"/>
  <c r="V3950" i="34"/>
  <c r="U3951" i="34"/>
  <c r="T3952" i="34"/>
  <c r="V3952" i="34"/>
  <c r="U3953" i="34"/>
  <c r="T3954" i="34"/>
  <c r="V3954" i="34"/>
  <c r="U3955" i="34"/>
  <c r="T3956" i="34"/>
  <c r="V3956" i="34"/>
  <c r="U3957" i="34"/>
  <c r="T3958" i="34"/>
  <c r="V3958" i="34"/>
  <c r="U3959" i="34"/>
  <c r="T3960" i="34"/>
  <c r="V3960" i="34"/>
  <c r="U3961" i="34"/>
  <c r="T3962" i="34"/>
  <c r="V3962" i="34"/>
  <c r="U3963" i="34"/>
  <c r="T3964" i="34"/>
  <c r="V3964" i="34"/>
  <c r="U3965" i="34"/>
  <c r="T3966" i="34"/>
  <c r="V3966" i="34"/>
  <c r="U3967" i="34"/>
  <c r="T3968" i="34"/>
  <c r="V3968" i="34"/>
  <c r="U3969" i="34"/>
  <c r="T3970" i="34"/>
  <c r="V3970" i="34"/>
  <c r="U3971" i="34"/>
  <c r="T3972" i="34"/>
  <c r="V3972" i="34"/>
  <c r="U3973" i="34"/>
  <c r="T3974" i="34"/>
  <c r="V3974" i="34"/>
  <c r="U3975" i="34"/>
  <c r="T3976" i="34"/>
  <c r="V3976" i="34"/>
  <c r="U3977" i="34"/>
  <c r="T3978" i="34"/>
  <c r="V3978" i="34"/>
  <c r="U3979" i="34"/>
  <c r="T3980" i="34"/>
  <c r="V3980" i="34"/>
  <c r="U3981" i="34"/>
  <c r="T3982" i="34"/>
  <c r="V3982" i="34"/>
  <c r="U3983" i="34"/>
  <c r="T3984" i="34"/>
  <c r="V3984" i="34"/>
  <c r="U3985" i="34"/>
  <c r="T3986" i="34"/>
  <c r="V3986" i="34"/>
  <c r="U3987" i="34"/>
  <c r="T3988" i="34"/>
  <c r="V3988" i="34"/>
  <c r="U3989" i="34"/>
  <c r="T3990" i="34"/>
  <c r="V3990" i="34"/>
  <c r="U3991" i="34"/>
  <c r="T3992" i="34"/>
  <c r="V3992" i="34"/>
  <c r="U3993" i="34"/>
  <c r="T3994" i="34"/>
  <c r="V3994" i="34"/>
  <c r="U3995" i="34"/>
  <c r="T3996" i="34"/>
  <c r="V3996" i="34"/>
  <c r="U3997" i="34"/>
  <c r="T3998" i="34"/>
  <c r="V3998" i="34"/>
  <c r="U3999" i="34"/>
  <c r="T4000" i="34"/>
  <c r="V4000" i="34"/>
  <c r="U4001" i="34"/>
  <c r="T4002" i="34"/>
  <c r="V4002" i="34"/>
  <c r="U4003" i="34"/>
  <c r="T4004" i="34"/>
  <c r="V4004" i="34"/>
  <c r="U4005" i="34"/>
  <c r="T4006" i="34"/>
  <c r="V4006" i="34"/>
  <c r="U4007" i="34"/>
  <c r="T4008" i="34"/>
  <c r="V4008" i="34"/>
  <c r="U4009" i="34"/>
  <c r="T4010" i="34"/>
  <c r="V4010" i="34"/>
  <c r="U4011" i="34"/>
  <c r="T4012" i="34"/>
  <c r="V4012" i="34"/>
  <c r="U4013" i="34"/>
  <c r="T4014" i="34"/>
  <c r="V4014" i="34"/>
  <c r="U4015" i="34"/>
  <c r="T4016" i="34"/>
  <c r="V4016" i="34"/>
  <c r="U4017" i="34"/>
  <c r="T4018" i="34"/>
  <c r="V4018" i="34"/>
  <c r="U4019" i="34"/>
  <c r="T4020" i="34"/>
  <c r="V4020" i="34"/>
  <c r="U4021" i="34"/>
  <c r="T4022" i="34"/>
  <c r="V4022" i="34"/>
  <c r="U4023" i="34"/>
  <c r="T4024" i="34"/>
  <c r="V4024" i="34"/>
  <c r="U4025" i="34"/>
  <c r="U4030" i="34"/>
  <c r="T4031" i="34"/>
  <c r="V4031" i="34"/>
  <c r="U4032" i="34"/>
  <c r="T4035" i="34"/>
  <c r="V4035" i="34"/>
  <c r="U4188" i="34"/>
  <c r="T4189" i="34"/>
  <c r="V4189" i="34"/>
  <c r="U4192" i="34"/>
  <c r="T4193" i="34"/>
  <c r="V4193" i="34"/>
  <c r="U4194" i="34"/>
  <c r="T4195" i="34"/>
  <c r="V4195" i="34"/>
  <c r="U4196" i="34"/>
  <c r="T4197" i="34"/>
  <c r="V4197" i="34"/>
  <c r="U4198" i="34"/>
  <c r="T4199" i="34"/>
  <c r="V4199" i="34"/>
  <c r="U4200" i="34"/>
  <c r="T4201" i="34"/>
  <c r="V4201" i="34"/>
  <c r="U4202" i="34"/>
  <c r="T4203" i="34"/>
  <c r="V4203" i="34"/>
  <c r="U4204" i="34"/>
  <c r="T4205" i="34"/>
  <c r="V4205" i="34"/>
  <c r="U4206" i="34"/>
  <c r="T4207" i="34"/>
  <c r="V4207" i="34"/>
  <c r="U4208" i="34"/>
  <c r="T4209" i="34"/>
  <c r="V4209" i="34"/>
  <c r="U4210" i="34"/>
  <c r="T4211" i="34"/>
  <c r="V4211" i="34"/>
  <c r="U4212" i="34"/>
  <c r="T4213" i="34"/>
  <c r="V4213" i="34"/>
  <c r="U4214" i="34"/>
  <c r="T4215" i="34"/>
  <c r="V4215" i="34"/>
  <c r="U4216" i="34"/>
  <c r="T4217" i="34"/>
  <c r="V4217" i="34"/>
  <c r="U4218" i="34"/>
  <c r="T4219" i="34"/>
  <c r="V4219" i="34"/>
  <c r="U4220" i="34"/>
  <c r="T4221" i="34"/>
  <c r="V4221" i="34"/>
  <c r="U4222" i="34"/>
  <c r="T4223" i="34"/>
  <c r="V4223" i="34"/>
  <c r="U4224" i="34"/>
  <c r="T4225" i="34"/>
  <c r="V4225" i="34"/>
  <c r="U4226" i="34"/>
  <c r="T4227" i="34"/>
  <c r="V4227" i="34"/>
  <c r="U4228" i="34"/>
  <c r="T4229" i="34"/>
  <c r="V4229" i="34"/>
  <c r="U4230" i="34"/>
  <c r="T4231" i="34"/>
  <c r="V4231" i="34"/>
  <c r="U4232" i="34"/>
  <c r="T4233" i="34"/>
  <c r="V4233" i="34"/>
  <c r="U4234" i="34"/>
  <c r="T4235" i="34"/>
  <c r="V4235" i="34"/>
  <c r="U4236" i="34"/>
  <c r="T4237" i="34"/>
  <c r="V4237" i="34"/>
  <c r="U4238" i="34"/>
  <c r="T4239" i="34"/>
  <c r="V4239" i="34"/>
  <c r="U4240" i="34"/>
  <c r="T4241" i="34"/>
  <c r="V4241" i="34"/>
  <c r="U4242" i="34"/>
  <c r="T4243" i="34"/>
  <c r="V4243" i="34"/>
  <c r="U4244" i="34"/>
  <c r="T4245" i="34"/>
  <c r="V4245" i="34"/>
  <c r="U4246" i="34"/>
  <c r="T4247" i="34"/>
  <c r="V4247" i="34"/>
  <c r="U4248" i="34"/>
  <c r="T4249" i="34"/>
  <c r="V4249" i="34"/>
  <c r="U4250" i="34"/>
  <c r="T4251" i="34"/>
  <c r="V4251" i="34"/>
  <c r="U4252" i="34"/>
  <c r="T4253" i="34"/>
  <c r="V4253" i="34"/>
  <c r="U4254" i="34"/>
  <c r="T4255" i="34"/>
  <c r="V4255" i="34"/>
  <c r="U4256" i="34"/>
  <c r="T4257" i="34"/>
  <c r="V4257" i="34"/>
  <c r="U4258" i="34"/>
  <c r="T4259" i="34"/>
  <c r="V4259" i="34"/>
  <c r="U4260" i="34"/>
  <c r="T4261" i="34"/>
  <c r="V4261" i="34"/>
  <c r="U4262" i="34"/>
  <c r="T4263" i="34"/>
  <c r="V4263" i="34"/>
  <c r="U4264" i="34"/>
  <c r="T4265" i="34"/>
  <c r="V4265" i="34"/>
  <c r="U4266" i="34"/>
  <c r="T4268" i="34"/>
  <c r="V4268" i="34"/>
  <c r="U4269" i="34"/>
  <c r="T4271" i="34"/>
  <c r="V4271" i="34"/>
  <c r="U4272" i="34"/>
  <c r="T4273" i="34"/>
  <c r="V4273" i="34"/>
  <c r="U4274" i="34"/>
  <c r="T4275" i="34"/>
  <c r="V4275" i="34"/>
  <c r="U4276" i="34"/>
  <c r="T4277" i="34"/>
  <c r="V4277" i="34"/>
  <c r="U4278" i="34"/>
  <c r="T4279" i="34"/>
  <c r="V4279" i="34"/>
  <c r="U4280" i="34"/>
  <c r="T4281" i="34"/>
  <c r="V4281" i="34"/>
  <c r="U4282" i="34"/>
  <c r="T4283" i="34"/>
  <c r="V4283" i="34"/>
  <c r="U4284" i="34"/>
  <c r="T4285" i="34"/>
  <c r="V4285" i="34"/>
  <c r="U4287" i="34"/>
  <c r="T4288" i="34"/>
  <c r="V4288" i="34"/>
  <c r="U4300" i="34"/>
  <c r="T4301" i="34"/>
  <c r="V4301" i="34"/>
  <c r="U4303" i="34"/>
  <c r="T4311" i="34"/>
  <c r="V4311" i="34"/>
  <c r="T4336" i="34"/>
  <c r="V4336" i="34"/>
  <c r="T4369" i="34"/>
  <c r="V4369" i="34"/>
  <c r="T4412" i="34"/>
  <c r="V4412" i="34"/>
  <c r="T4560" i="34"/>
  <c r="V4560" i="34"/>
  <c r="U4561" i="34"/>
  <c r="V4266" i="34"/>
  <c r="U4268" i="34"/>
  <c r="T4269" i="34"/>
  <c r="V4269" i="34"/>
  <c r="U4271" i="34"/>
  <c r="T4272" i="34"/>
  <c r="V4272" i="34"/>
  <c r="U4273" i="34"/>
  <c r="T4274" i="34"/>
  <c r="V4274" i="34"/>
  <c r="U4275" i="34"/>
  <c r="T4276" i="34"/>
  <c r="V4276" i="34"/>
  <c r="U4277" i="34"/>
  <c r="T4278" i="34"/>
  <c r="V4278" i="34"/>
  <c r="U4279" i="34"/>
  <c r="T4280" i="34"/>
  <c r="V4280" i="34"/>
  <c r="U4281" i="34"/>
  <c r="T4282" i="34"/>
  <c r="V4282" i="34"/>
  <c r="U4283" i="34"/>
  <c r="T4284" i="34"/>
  <c r="V4284" i="34"/>
  <c r="U4285" i="34"/>
  <c r="T4287" i="34"/>
  <c r="V4287" i="34"/>
  <c r="U4288" i="34"/>
  <c r="T4300" i="34"/>
  <c r="V4300" i="34"/>
  <c r="U4301" i="34"/>
  <c r="T4303" i="34"/>
  <c r="V4303" i="34"/>
  <c r="U4311" i="34"/>
  <c r="U4336" i="34"/>
  <c r="U4369" i="34"/>
  <c r="U4412" i="34"/>
  <c r="U4560" i="34"/>
  <c r="T4561" i="34"/>
  <c r="V4561" i="34"/>
  <c r="U4562" i="34"/>
  <c r="T4563" i="34"/>
  <c r="V4563" i="34"/>
  <c r="U4564" i="34"/>
  <c r="T4565" i="34"/>
  <c r="V4565" i="34"/>
  <c r="U4566" i="34"/>
  <c r="T4567" i="34"/>
  <c r="V4567" i="34"/>
  <c r="U4568" i="34"/>
  <c r="T4569" i="34"/>
  <c r="V4569" i="34"/>
  <c r="U4570" i="34"/>
  <c r="T4572" i="34"/>
  <c r="V4572" i="34"/>
  <c r="U4573" i="34"/>
  <c r="T4575" i="34"/>
  <c r="V4575" i="34"/>
  <c r="U4576" i="34"/>
  <c r="T4577" i="34"/>
  <c r="V4577" i="34"/>
  <c r="U4578" i="34"/>
  <c r="T4579" i="34"/>
  <c r="V4579" i="34"/>
  <c r="U4580" i="34"/>
  <c r="T4581" i="34"/>
  <c r="V4581" i="34"/>
  <c r="U4582" i="34"/>
  <c r="T4583" i="34"/>
  <c r="V4583" i="34"/>
  <c r="U4584" i="34"/>
  <c r="T4585" i="34"/>
  <c r="V4585" i="34"/>
  <c r="U4586" i="34"/>
  <c r="T4587" i="34"/>
  <c r="V4587" i="34"/>
  <c r="U4588" i="34"/>
  <c r="T4589" i="34"/>
  <c r="V4589" i="34"/>
  <c r="U4590" i="34"/>
  <c r="T4591" i="34"/>
  <c r="V4591" i="34"/>
  <c r="U4592" i="34"/>
  <c r="T4593" i="34"/>
  <c r="V4593" i="34"/>
  <c r="U4594" i="34"/>
  <c r="T4595" i="34"/>
  <c r="V4595" i="34"/>
  <c r="U4596" i="34"/>
  <c r="T4597" i="34"/>
  <c r="V4597" i="34"/>
  <c r="U4598" i="34"/>
  <c r="T4600" i="34"/>
  <c r="V4600" i="34"/>
  <c r="U4601" i="34"/>
  <c r="T4602" i="34"/>
  <c r="V4602" i="34"/>
  <c r="U4603" i="34"/>
  <c r="T4604" i="34"/>
  <c r="V4604" i="34"/>
  <c r="U4605" i="34"/>
  <c r="T4562" i="34"/>
  <c r="V4562" i="34"/>
  <c r="U4563" i="34"/>
  <c r="T4564" i="34"/>
  <c r="V4564" i="34"/>
  <c r="U4565" i="34"/>
  <c r="T4566" i="34"/>
  <c r="V4566" i="34"/>
  <c r="U4567" i="34"/>
  <c r="T4568" i="34"/>
  <c r="V4568" i="34"/>
  <c r="U4569" i="34"/>
  <c r="T4570" i="34"/>
  <c r="V4570" i="34"/>
  <c r="U4572" i="34"/>
  <c r="T4573" i="34"/>
  <c r="V4573" i="34"/>
  <c r="U4575" i="34"/>
  <c r="T4576" i="34"/>
  <c r="V4576" i="34"/>
  <c r="U4577" i="34"/>
  <c r="T4578" i="34"/>
  <c r="V4578" i="34"/>
  <c r="U4579" i="34"/>
  <c r="T4580" i="34"/>
  <c r="V4580" i="34"/>
  <c r="U4581" i="34"/>
  <c r="T4582" i="34"/>
  <c r="V4582" i="34"/>
  <c r="U4583" i="34"/>
  <c r="T4584" i="34"/>
  <c r="V4584" i="34"/>
  <c r="U4585" i="34"/>
  <c r="T4586" i="34"/>
  <c r="V4586" i="34"/>
  <c r="U4587" i="34"/>
  <c r="T4588" i="34"/>
  <c r="V4588" i="34"/>
  <c r="U4589" i="34"/>
  <c r="T4590" i="34"/>
  <c r="V4590" i="34"/>
  <c r="U4591" i="34"/>
  <c r="T4592" i="34"/>
  <c r="V4592" i="34"/>
  <c r="U4593" i="34"/>
  <c r="T4594" i="34"/>
  <c r="V4594" i="34"/>
  <c r="U4595" i="34"/>
  <c r="T4596" i="34"/>
  <c r="V4596" i="34"/>
  <c r="U4597" i="34"/>
  <c r="T4598" i="34"/>
  <c r="V4598" i="34"/>
  <c r="U4600" i="34"/>
  <c r="T4601" i="34"/>
  <c r="V4601" i="34"/>
  <c r="U4602" i="34"/>
  <c r="T4603" i="34"/>
  <c r="V4603" i="34"/>
  <c r="U4604" i="34"/>
  <c r="T4605" i="34"/>
  <c r="V4605" i="34"/>
  <c r="T4522" i="34"/>
  <c r="U4522" i="34"/>
  <c r="U4526" i="34"/>
  <c r="T4526" i="34"/>
  <c r="T4548" i="34"/>
  <c r="U4548" i="34"/>
  <c r="V4522" i="34"/>
  <c r="V4526" i="34"/>
  <c r="V4548" i="34"/>
  <c r="V3679" i="34"/>
  <c r="U3520" i="34"/>
  <c r="T3520" i="34"/>
  <c r="V4151" i="34"/>
  <c r="T3924" i="34"/>
  <c r="T3676" i="34"/>
  <c r="U3676" i="34"/>
  <c r="U3679" i="34"/>
  <c r="T3679" i="34"/>
  <c r="V3520" i="34"/>
  <c r="T4151" i="34"/>
  <c r="U4151" i="34"/>
  <c r="U3924" i="34"/>
  <c r="V3924" i="34"/>
  <c r="V3676" i="34"/>
  <c r="Q2400" i="34"/>
  <c r="S2400" i="34"/>
  <c r="R2400" i="34"/>
  <c r="Q2434" i="34"/>
  <c r="S2434" i="34"/>
  <c r="U2434" i="34"/>
  <c r="R2434" i="34"/>
  <c r="T2434" i="34"/>
  <c r="V2434" i="34"/>
  <c r="Q2416" i="34"/>
  <c r="S2416" i="34"/>
  <c r="R2416" i="34"/>
  <c r="Q2398" i="34"/>
  <c r="S2398" i="34"/>
  <c r="R2398" i="34"/>
  <c r="R2369" i="34"/>
  <c r="T2369" i="34"/>
  <c r="V2369" i="34"/>
  <c r="Q2369" i="34"/>
  <c r="S2369" i="34"/>
  <c r="U2369" i="34"/>
  <c r="Q2436" i="34"/>
  <c r="S2436" i="34"/>
  <c r="U2436" i="34"/>
  <c r="R2436" i="34"/>
  <c r="T2436" i="34"/>
  <c r="V2436" i="34"/>
  <c r="Q2418" i="34"/>
  <c r="S2418" i="34"/>
  <c r="R2418" i="34"/>
  <c r="R2435" i="34"/>
  <c r="T2435" i="34"/>
  <c r="V2435" i="34"/>
  <c r="Q2435" i="34"/>
  <c r="S2435" i="34"/>
  <c r="U2435" i="34"/>
  <c r="R2437" i="34"/>
  <c r="Q2437" i="34"/>
  <c r="S2437" i="34"/>
  <c r="R2419" i="34"/>
  <c r="Q2419" i="34"/>
  <c r="S2419" i="34"/>
  <c r="R2397" i="34"/>
  <c r="Q2397" i="34"/>
  <c r="S2397" i="34"/>
  <c r="Q2420" i="34"/>
  <c r="S2420" i="34"/>
  <c r="R2420" i="34"/>
  <c r="R2417" i="34"/>
  <c r="Q2417" i="34"/>
  <c r="S2417" i="34"/>
  <c r="Q2396" i="34"/>
  <c r="S2396" i="34"/>
  <c r="R2396" i="34"/>
  <c r="R2399" i="34"/>
  <c r="Q2399" i="34"/>
  <c r="S2399" i="34"/>
  <c r="Q2370" i="34"/>
  <c r="S2370" i="34"/>
  <c r="U2370" i="34"/>
  <c r="R2370" i="34"/>
  <c r="T2370" i="34"/>
  <c r="V2370" i="34"/>
  <c r="A2399" i="34"/>
  <c r="A2419" i="34"/>
  <c r="A2420" i="34"/>
  <c r="A2437" i="34"/>
  <c r="A2417" i="34"/>
  <c r="A2396" i="34"/>
  <c r="A2397" i="34"/>
  <c r="A2370" i="34"/>
  <c r="A2398" i="34"/>
  <c r="A2400" i="34"/>
  <c r="A2418" i="34"/>
  <c r="A2435" i="34"/>
  <c r="A2416" i="34"/>
  <c r="A2436" i="34"/>
  <c r="A2434" i="34"/>
  <c r="A2369" i="34"/>
  <c r="C397" i="34"/>
  <c r="AD397" i="34" s="1"/>
  <c r="C398" i="34"/>
  <c r="AD398" i="34" s="1"/>
  <c r="C399" i="34"/>
  <c r="AD399" i="34" s="1"/>
  <c r="C403" i="34"/>
  <c r="AD403" i="34" s="1"/>
  <c r="M397" i="34"/>
  <c r="M403" i="34"/>
  <c r="M399" i="34"/>
  <c r="M398" i="34"/>
  <c r="E35" i="34"/>
  <c r="E34" i="34"/>
  <c r="E33" i="34"/>
  <c r="E32" i="34"/>
  <c r="E31" i="34"/>
  <c r="K250" i="34"/>
  <c r="M250" i="34" s="1"/>
  <c r="E250" i="34"/>
  <c r="K249" i="34"/>
  <c r="E249" i="34"/>
  <c r="I19" i="45" l="1" a="1"/>
  <c r="I19" i="45" s="1"/>
  <c r="K17" i="45" a="1"/>
  <c r="K17" i="45" s="1"/>
  <c r="I6" i="45" a="1"/>
  <c r="I6" i="45" s="1"/>
  <c r="K19" i="45" a="1"/>
  <c r="K19" i="45" s="1"/>
  <c r="I5" i="45" a="1"/>
  <c r="I5" i="45" s="1"/>
  <c r="K6" i="45" a="1"/>
  <c r="K6" i="45" s="1"/>
  <c r="I7" i="45" a="1"/>
  <c r="I7" i="45" s="1"/>
  <c r="K5" i="45" a="1"/>
  <c r="K5" i="45" s="1"/>
  <c r="I17" i="45" a="1"/>
  <c r="I17" i="45" s="1"/>
  <c r="K7" i="45" a="1"/>
  <c r="K7" i="45" s="1"/>
  <c r="G21" i="62" a="1"/>
  <c r="G21" i="62" s="1"/>
  <c r="I21" i="62" a="1"/>
  <c r="I21" i="62" s="1"/>
  <c r="B399" i="34"/>
  <c r="B398" i="34"/>
  <c r="B403" i="34"/>
  <c r="B397" i="34"/>
  <c r="M249" i="34"/>
  <c r="G20" i="62" a="1"/>
  <c r="G20" i="62" s="1"/>
  <c r="I20" i="62" a="1"/>
  <c r="I20" i="62" s="1"/>
  <c r="K4648" i="34"/>
  <c r="I19" i="62" a="1"/>
  <c r="I19" i="62" s="1"/>
  <c r="G19" i="62" a="1"/>
  <c r="G19" i="62" s="1"/>
  <c r="I18" i="62" a="1"/>
  <c r="I18" i="62" s="1"/>
  <c r="G18" i="62" a="1"/>
  <c r="G18" i="62" s="1"/>
  <c r="I14" i="62" a="1"/>
  <c r="I14" i="62" s="1"/>
  <c r="I16" i="62" a="1"/>
  <c r="I16" i="62" s="1"/>
  <c r="G15" i="62" a="1"/>
  <c r="G15" i="62" s="1"/>
  <c r="G17" i="62" a="1"/>
  <c r="G17" i="62" s="1"/>
  <c r="I15" i="62" a="1"/>
  <c r="I15" i="62" s="1"/>
  <c r="I17" i="62" a="1"/>
  <c r="I17" i="62" s="1"/>
  <c r="G14" i="62" a="1"/>
  <c r="G14" i="62" s="1"/>
  <c r="G16" i="62" a="1"/>
  <c r="G16" i="62" s="1"/>
  <c r="I8" i="45" a="1"/>
  <c r="I8" i="45" s="1"/>
  <c r="K9" i="45" a="1"/>
  <c r="K9" i="45" s="1"/>
  <c r="I51" i="45" a="1"/>
  <c r="I51" i="45" s="1"/>
  <c r="K52" i="45" a="1"/>
  <c r="K52" i="45" s="1"/>
  <c r="I12" i="45" a="1"/>
  <c r="I12" i="45" s="1"/>
  <c r="I13" i="45" a="1"/>
  <c r="I13" i="45" s="1"/>
  <c r="K21" i="45" a="1"/>
  <c r="K21" i="45" s="1"/>
  <c r="I15" i="45" a="1"/>
  <c r="I15" i="45" s="1"/>
  <c r="K14" i="45" a="1"/>
  <c r="K14" i="45" s="1"/>
  <c r="I22" i="45" a="1"/>
  <c r="I22" i="45" s="1"/>
  <c r="K8" i="45" a="1"/>
  <c r="K8" i="45" s="1"/>
  <c r="I26" i="45" a="1"/>
  <c r="I26" i="45" s="1"/>
  <c r="K51" i="45" a="1"/>
  <c r="K51" i="45" s="1"/>
  <c r="I20" i="45" a="1"/>
  <c r="I20" i="45" s="1"/>
  <c r="K13" i="45" a="1"/>
  <c r="K13" i="45" s="1"/>
  <c r="I14" i="45" a="1"/>
  <c r="I14" i="45" s="1"/>
  <c r="K22" i="45" a="1"/>
  <c r="K22" i="45" s="1"/>
  <c r="I10" i="45" a="1"/>
  <c r="I10" i="45" s="1"/>
  <c r="K26" i="45" a="1"/>
  <c r="K26" i="45" s="1"/>
  <c r="I11" i="45" a="1"/>
  <c r="I11" i="45" s="1"/>
  <c r="K20" i="45" a="1"/>
  <c r="K20" i="45" s="1"/>
  <c r="K12" i="45" a="1"/>
  <c r="K12" i="45" s="1"/>
  <c r="O12" i="45" s="1"/>
  <c r="I9" i="45" a="1"/>
  <c r="I9" i="45" s="1"/>
  <c r="K10" i="45" a="1"/>
  <c r="K10" i="45" s="1"/>
  <c r="I52" i="45" a="1"/>
  <c r="I52" i="45" s="1"/>
  <c r="K11" i="45" a="1"/>
  <c r="K11" i="45" s="1"/>
  <c r="I21" i="45" a="1"/>
  <c r="I21" i="45" s="1"/>
  <c r="K15" i="45" a="1"/>
  <c r="K15" i="45" s="1"/>
  <c r="O15" i="45" s="1"/>
  <c r="I16" i="45" a="1"/>
  <c r="I16" i="45" s="1"/>
  <c r="I53" i="45" a="1"/>
  <c r="I53" i="45" s="1"/>
  <c r="I54" i="45" a="1"/>
  <c r="I54" i="45" s="1"/>
  <c r="I18" i="45" a="1"/>
  <c r="I18" i="45" s="1"/>
  <c r="K18" i="45" a="1"/>
  <c r="K18" i="45" s="1"/>
  <c r="K16" i="45" a="1"/>
  <c r="K16" i="45" s="1"/>
  <c r="K53" i="45" a="1"/>
  <c r="K53" i="45" s="1"/>
  <c r="K54" i="45" a="1"/>
  <c r="K54" i="45" s="1"/>
  <c r="I24" i="45" a="1"/>
  <c r="I24" i="45" s="1"/>
  <c r="I49" i="45" a="1"/>
  <c r="I49" i="45" s="1"/>
  <c r="I50" i="45" a="1"/>
  <c r="I50" i="45" s="1"/>
  <c r="K24" i="45" a="1"/>
  <c r="K24" i="45" s="1"/>
  <c r="K49" i="45" a="1"/>
  <c r="K49" i="45" s="1"/>
  <c r="I23" i="45" a="1"/>
  <c r="I23" i="45" s="1"/>
  <c r="I25" i="45" a="1"/>
  <c r="I25" i="45" s="1"/>
  <c r="K23" i="45" a="1"/>
  <c r="K23" i="45" s="1"/>
  <c r="K25" i="45" a="1"/>
  <c r="K25" i="45" s="1"/>
  <c r="K50" i="45" a="1"/>
  <c r="K50" i="45" s="1"/>
  <c r="G10" i="62" a="1"/>
  <c r="G10" i="62" s="1"/>
  <c r="G11" i="62" a="1"/>
  <c r="G11" i="62" s="1"/>
  <c r="G12" i="62" a="1"/>
  <c r="G12" i="62" s="1"/>
  <c r="G13" i="62" a="1"/>
  <c r="G13" i="62" s="1"/>
  <c r="I10" i="62" a="1"/>
  <c r="I10" i="62" s="1"/>
  <c r="I11" i="62" a="1"/>
  <c r="I11" i="62" s="1"/>
  <c r="I12" i="62" a="1"/>
  <c r="I12" i="62" s="1"/>
  <c r="I13" i="62" a="1"/>
  <c r="I13"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O13" i="45" l="1"/>
  <c r="O7" i="45"/>
  <c r="O5" i="45"/>
  <c r="O6" i="45"/>
  <c r="O19" i="45"/>
  <c r="M17" i="45"/>
  <c r="O10" i="45"/>
  <c r="M7" i="45"/>
  <c r="M6" i="45"/>
  <c r="O17" i="45"/>
  <c r="M5" i="45"/>
  <c r="M19" i="45"/>
  <c r="O11" i="45"/>
  <c r="O18" i="45"/>
  <c r="O14" i="45"/>
  <c r="R403" i="34"/>
  <c r="Q403" i="34"/>
  <c r="S403" i="34"/>
  <c r="R399" i="34"/>
  <c r="Q399" i="34"/>
  <c r="S399" i="34"/>
  <c r="R397" i="34"/>
  <c r="Q397" i="34"/>
  <c r="S397" i="34"/>
  <c r="Q398" i="34"/>
  <c r="S398" i="34"/>
  <c r="R398" i="34"/>
  <c r="K21" i="62"/>
  <c r="M21" i="62"/>
  <c r="K20" i="62"/>
  <c r="M20" i="62"/>
  <c r="K19" i="62"/>
  <c r="M19" i="62"/>
  <c r="A399" i="34"/>
  <c r="A397" i="34"/>
  <c r="A403" i="34"/>
  <c r="A398" i="34"/>
  <c r="K18" i="62"/>
  <c r="M18" i="62"/>
  <c r="K16" i="62"/>
  <c r="K14" i="62"/>
  <c r="M17" i="62"/>
  <c r="M15" i="62"/>
  <c r="K15" i="62"/>
  <c r="M16" i="62"/>
  <c r="K17" i="62"/>
  <c r="M14" i="62"/>
  <c r="O8" i="45"/>
  <c r="M14" i="45"/>
  <c r="O53" i="45"/>
  <c r="O51" i="45"/>
  <c r="M52" i="45"/>
  <c r="M9" i="45"/>
  <c r="M21" i="45"/>
  <c r="O26" i="45"/>
  <c r="O16" i="45"/>
  <c r="O20" i="45"/>
  <c r="O22" i="45"/>
  <c r="M11" i="45"/>
  <c r="M26" i="45"/>
  <c r="M15" i="45"/>
  <c r="O52" i="45"/>
  <c r="O21" i="45"/>
  <c r="M51" i="45"/>
  <c r="M10" i="45"/>
  <c r="M20" i="45"/>
  <c r="M22" i="45"/>
  <c r="M13" i="45"/>
  <c r="O9" i="45"/>
  <c r="M12" i="45"/>
  <c r="M8" i="45"/>
  <c r="O54" i="45"/>
  <c r="M18" i="45"/>
  <c r="M54" i="45"/>
  <c r="M53" i="45"/>
  <c r="M16" i="45"/>
  <c r="O49" i="45"/>
  <c r="O24" i="45"/>
  <c r="O50" i="45"/>
  <c r="M13" i="62"/>
  <c r="O25" i="45"/>
  <c r="O23" i="45"/>
  <c r="M23" i="45"/>
  <c r="M50" i="45"/>
  <c r="M49" i="45"/>
  <c r="M25" i="45"/>
  <c r="M24" i="45"/>
  <c r="M12" i="62"/>
  <c r="M11" i="62"/>
  <c r="M10" i="62"/>
  <c r="K12" i="62"/>
  <c r="K11" i="62"/>
  <c r="K10" i="62"/>
  <c r="K13" i="62"/>
  <c r="CB39" i="48"/>
  <c r="C2282" i="34" l="1"/>
  <c r="AD2282" i="34" s="1"/>
  <c r="C2290" i="34"/>
  <c r="AD2290" i="34" s="1"/>
  <c r="C2320" i="34"/>
  <c r="AD2320" i="34" s="1"/>
  <c r="C2358" i="34"/>
  <c r="AD2358" i="34" s="1"/>
  <c r="C2247" i="34"/>
  <c r="AD2247" i="34" s="1"/>
  <c r="A4" i="12"/>
  <c r="C2715" i="34"/>
  <c r="AD2715" i="34" s="1"/>
  <c r="M1165" i="34"/>
  <c r="C1165" i="34"/>
  <c r="AD1165" i="34" s="1"/>
  <c r="M1166" i="34"/>
  <c r="C1166" i="34"/>
  <c r="AD1166" i="34" s="1"/>
  <c r="M1164" i="34"/>
  <c r="C1164" i="34"/>
  <c r="AD1164" i="34" s="1"/>
  <c r="M1163" i="34"/>
  <c r="C1163" i="34"/>
  <c r="AD1163" i="34" s="1"/>
  <c r="M1162" i="34"/>
  <c r="C1162" i="34"/>
  <c r="AD1162" i="34" s="1"/>
  <c r="M1161" i="34"/>
  <c r="C1161" i="34"/>
  <c r="AD1161" i="34" s="1"/>
  <c r="M1160" i="34"/>
  <c r="C1160" i="34"/>
  <c r="AD1160" i="34" s="1"/>
  <c r="M1159" i="34"/>
  <c r="C1159" i="34"/>
  <c r="AD1159" i="34" s="1"/>
  <c r="M1158" i="34"/>
  <c r="C1158" i="34"/>
  <c r="AD1158" i="34" s="1"/>
  <c r="M1157" i="34"/>
  <c r="C1157" i="34"/>
  <c r="AD1157" i="34" s="1"/>
  <c r="M1156" i="34"/>
  <c r="C1156" i="34"/>
  <c r="AD1156" i="34" s="1"/>
  <c r="M1155" i="34"/>
  <c r="C1155" i="34"/>
  <c r="AD1155" i="34" s="1"/>
  <c r="C2708" i="34"/>
  <c r="AD2708" i="34" s="1"/>
  <c r="C2709" i="34"/>
  <c r="AD2709" i="34" s="1"/>
  <c r="C2710" i="34"/>
  <c r="AD2710" i="34" s="1"/>
  <c r="C2711" i="34"/>
  <c r="AD2711" i="34" s="1"/>
  <c r="C2712" i="34"/>
  <c r="AD2712" i="34" s="1"/>
  <c r="C2713" i="34"/>
  <c r="AD2713" i="34" s="1"/>
  <c r="C2714" i="34"/>
  <c r="AD2714" i="34" s="1"/>
  <c r="C2707" i="34"/>
  <c r="AD2707" i="34" s="1"/>
  <c r="B2712" i="34" l="1"/>
  <c r="B2708" i="34"/>
  <c r="B2358" i="34"/>
  <c r="B2707" i="34"/>
  <c r="B2711" i="34"/>
  <c r="B1155" i="34"/>
  <c r="B1157" i="34"/>
  <c r="B1159" i="34"/>
  <c r="B1161" i="34"/>
  <c r="B1163" i="34"/>
  <c r="B1166" i="34"/>
  <c r="B2715" i="34"/>
  <c r="B2320" i="34"/>
  <c r="B2714" i="34"/>
  <c r="B2710" i="34"/>
  <c r="B2290" i="34"/>
  <c r="B2713" i="34"/>
  <c r="B2709" i="34"/>
  <c r="B1156" i="34"/>
  <c r="B1158" i="34"/>
  <c r="B1160" i="34"/>
  <c r="B1162" i="34"/>
  <c r="B1164" i="34"/>
  <c r="B1165" i="34"/>
  <c r="B2247" i="34"/>
  <c r="B2282" i="34"/>
  <c r="G59" i="55" a="1"/>
  <c r="G59" i="55" s="1"/>
  <c r="G61" i="55" a="1"/>
  <c r="G61" i="55" s="1"/>
  <c r="G62" i="55" a="1"/>
  <c r="G62" i="55" s="1"/>
  <c r="G63" i="55" a="1"/>
  <c r="G63" i="55" s="1"/>
  <c r="G79" i="55" a="1"/>
  <c r="G79" i="55" s="1"/>
  <c r="G80" i="55" a="1"/>
  <c r="G80" i="55" s="1"/>
  <c r="M1147" i="34"/>
  <c r="M1148" i="34"/>
  <c r="M1150" i="34"/>
  <c r="M1152" i="34"/>
  <c r="AD1147" i="34"/>
  <c r="AD1148" i="34"/>
  <c r="AD1150" i="34"/>
  <c r="AD1152" i="34"/>
  <c r="C1134" i="34"/>
  <c r="AD1134" i="34" s="1"/>
  <c r="C1135" i="34"/>
  <c r="AD1135" i="34" s="1"/>
  <c r="C1136" i="34"/>
  <c r="AD1136" i="34" s="1"/>
  <c r="C1137" i="34"/>
  <c r="AD1137" i="34" s="1"/>
  <c r="C1138" i="34"/>
  <c r="AD1138" i="34" s="1"/>
  <c r="C1139" i="34"/>
  <c r="AD1139" i="34" s="1"/>
  <c r="C1140" i="34"/>
  <c r="AD1140" i="34" s="1"/>
  <c r="C1141" i="34"/>
  <c r="AD1141" i="34" s="1"/>
  <c r="C1142" i="34"/>
  <c r="AD1142" i="34" s="1"/>
  <c r="C1143" i="34"/>
  <c r="AD1143" i="34" s="1"/>
  <c r="C1133" i="34"/>
  <c r="AD1133" i="34" s="1"/>
  <c r="M1134" i="34"/>
  <c r="M1135" i="34"/>
  <c r="M1136" i="34"/>
  <c r="M1137" i="34"/>
  <c r="M1138" i="34"/>
  <c r="M1139" i="34"/>
  <c r="M1140" i="34"/>
  <c r="M1141" i="34"/>
  <c r="M1142" i="34"/>
  <c r="M1133" i="34"/>
  <c r="M1143" i="34"/>
  <c r="M734" i="34"/>
  <c r="C734" i="34"/>
  <c r="AD734" i="34" s="1"/>
  <c r="V21" i="60"/>
  <c r="V22" i="60"/>
  <c r="B34" i="55"/>
  <c r="A34" i="55" s="1"/>
  <c r="B35" i="55"/>
  <c r="A35" i="55" s="1"/>
  <c r="B36" i="55"/>
  <c r="A36" i="55" s="1"/>
  <c r="B54" i="55"/>
  <c r="A54" i="55" s="1"/>
  <c r="B12" i="55"/>
  <c r="A12" i="55" s="1"/>
  <c r="G21" i="55" a="1"/>
  <c r="G21" i="55" s="1"/>
  <c r="I21" i="55" a="1"/>
  <c r="I21" i="55" s="1"/>
  <c r="G24" i="55" a="1"/>
  <c r="G24" i="55" s="1"/>
  <c r="I24" i="55" a="1"/>
  <c r="I24" i="55" s="1"/>
  <c r="G25" i="55" a="1"/>
  <c r="G25" i="55" s="1"/>
  <c r="I25" i="55" a="1"/>
  <c r="I25" i="55" s="1"/>
  <c r="G26" i="55" a="1"/>
  <c r="G26" i="55" s="1"/>
  <c r="I26" i="55" a="1"/>
  <c r="I26" i="55" s="1"/>
  <c r="V40" i="60"/>
  <c r="V39" i="60"/>
  <c r="V36" i="60"/>
  <c r="V35" i="60"/>
  <c r="V34" i="60"/>
  <c r="V33" i="60"/>
  <c r="V32" i="60"/>
  <c r="V31" i="60"/>
  <c r="V30" i="60"/>
  <c r="V29" i="60"/>
  <c r="V23" i="60"/>
  <c r="V20" i="60"/>
  <c r="V19" i="60"/>
  <c r="V18" i="60"/>
  <c r="V11" i="60"/>
  <c r="V10" i="60"/>
  <c r="V9" i="60"/>
  <c r="V8" i="60"/>
  <c r="V7" i="60"/>
  <c r="D48" i="60"/>
  <c r="G48" i="60" s="1"/>
  <c r="D47" i="60"/>
  <c r="A47" i="60"/>
  <c r="A48" i="60" s="1"/>
  <c r="A49" i="60" s="1"/>
  <c r="A50" i="60" s="1"/>
  <c r="D30" i="60"/>
  <c r="G30" i="60" s="1"/>
  <c r="D29" i="60"/>
  <c r="G29" i="60" s="1"/>
  <c r="A29" i="60"/>
  <c r="A30" i="60" s="1"/>
  <c r="D9" i="60"/>
  <c r="G9" i="60" s="1"/>
  <c r="D8" i="60"/>
  <c r="G8" i="60" s="1"/>
  <c r="D7" i="60"/>
  <c r="G7" i="60" s="1"/>
  <c r="A7" i="60"/>
  <c r="A8" i="60" s="1"/>
  <c r="A9" i="60" s="1"/>
  <c r="V24" i="60" l="1"/>
  <c r="L29" i="60"/>
  <c r="V41" i="60"/>
  <c r="R2247" i="34"/>
  <c r="Q2247" i="34"/>
  <c r="S2247" i="34"/>
  <c r="R1164" i="34"/>
  <c r="Q1164" i="34"/>
  <c r="S1164" i="34"/>
  <c r="R1160" i="34"/>
  <c r="Q1160" i="34"/>
  <c r="S1160" i="34"/>
  <c r="R1156" i="34"/>
  <c r="Q1156" i="34"/>
  <c r="S1156" i="34"/>
  <c r="Q2713" i="34"/>
  <c r="S2713" i="34"/>
  <c r="R2713" i="34"/>
  <c r="R2710" i="34"/>
  <c r="Q2710" i="34"/>
  <c r="S2710" i="34"/>
  <c r="Q2320" i="34"/>
  <c r="S2320" i="34"/>
  <c r="R2320" i="34"/>
  <c r="R1166" i="34"/>
  <c r="Q1166" i="34"/>
  <c r="S1166" i="34"/>
  <c r="Q1161" i="34"/>
  <c r="S1161" i="34"/>
  <c r="R1161" i="34"/>
  <c r="Q1157" i="34"/>
  <c r="S1157" i="34"/>
  <c r="R1157" i="34"/>
  <c r="Q2711" i="34"/>
  <c r="S2711" i="34"/>
  <c r="R2711" i="34"/>
  <c r="Q2358" i="34"/>
  <c r="S2358" i="34"/>
  <c r="R2358" i="34"/>
  <c r="R2712" i="34"/>
  <c r="Q2712" i="34"/>
  <c r="S2712" i="34"/>
  <c r="Q2282" i="34"/>
  <c r="S2282" i="34"/>
  <c r="R2282" i="34"/>
  <c r="Q1165" i="34"/>
  <c r="S1165" i="34"/>
  <c r="R1165" i="34"/>
  <c r="R1162" i="34"/>
  <c r="Q1162" i="34"/>
  <c r="S1162" i="34"/>
  <c r="R1158" i="34"/>
  <c r="Q1158" i="34"/>
  <c r="S1158" i="34"/>
  <c r="Q2709" i="34"/>
  <c r="S2709" i="34"/>
  <c r="R2709" i="34"/>
  <c r="Q2290" i="34"/>
  <c r="S2290" i="34"/>
  <c r="R2290" i="34"/>
  <c r="R2714" i="34"/>
  <c r="Q2714" i="34"/>
  <c r="S2714" i="34"/>
  <c r="Q2715" i="34"/>
  <c r="S2715" i="34"/>
  <c r="R2715" i="34"/>
  <c r="Q1163" i="34"/>
  <c r="S1163" i="34"/>
  <c r="R1163" i="34"/>
  <c r="Q1159" i="34"/>
  <c r="S1159" i="34"/>
  <c r="R1159" i="34"/>
  <c r="Q1155" i="34"/>
  <c r="S1155" i="34"/>
  <c r="R1155" i="34"/>
  <c r="Q2707" i="34"/>
  <c r="S2707" i="34"/>
  <c r="R2707" i="34"/>
  <c r="R2708" i="34"/>
  <c r="Q2708" i="34"/>
  <c r="S2708" i="34"/>
  <c r="B1143" i="34"/>
  <c r="B1139" i="34"/>
  <c r="B1135" i="34"/>
  <c r="B1148" i="34"/>
  <c r="B1142" i="34"/>
  <c r="B1138" i="34"/>
  <c r="B1134" i="34"/>
  <c r="B1147" i="34"/>
  <c r="B734" i="34"/>
  <c r="B1141" i="34"/>
  <c r="B1137" i="34"/>
  <c r="B1152" i="34"/>
  <c r="B1133" i="34"/>
  <c r="B1140" i="34"/>
  <c r="B1136" i="34"/>
  <c r="B1150" i="34"/>
  <c r="A2712" i="34"/>
  <c r="A2358" i="34"/>
  <c r="A2282" i="34"/>
  <c r="A2710" i="34"/>
  <c r="A2290" i="34"/>
  <c r="A2707" i="34"/>
  <c r="A2708" i="34"/>
  <c r="A2713" i="34"/>
  <c r="A2709" i="34"/>
  <c r="A2247" i="34"/>
  <c r="A2714" i="34"/>
  <c r="A2715" i="34"/>
  <c r="A2711" i="34"/>
  <c r="A2320" i="34"/>
  <c r="A1164" i="34"/>
  <c r="A1160" i="34"/>
  <c r="A1163" i="34"/>
  <c r="A1159" i="34"/>
  <c r="A1155" i="34"/>
  <c r="A1166" i="34"/>
  <c r="A1165" i="34"/>
  <c r="A1162" i="34"/>
  <c r="A1156" i="34"/>
  <c r="A1161" i="34"/>
  <c r="A1157" i="34"/>
  <c r="A1158" i="34"/>
  <c r="L7" i="60"/>
  <c r="L9" i="60"/>
  <c r="L8" i="60"/>
  <c r="V38" i="60"/>
  <c r="V17" i="60"/>
  <c r="K26" i="55"/>
  <c r="K25" i="55"/>
  <c r="K24" i="55"/>
  <c r="K21" i="55"/>
  <c r="R1136" i="34" l="1"/>
  <c r="Q1136" i="34"/>
  <c r="S1136" i="34"/>
  <c r="Q1133" i="34"/>
  <c r="S1133" i="34"/>
  <c r="R1133" i="34"/>
  <c r="Q1137" i="34"/>
  <c r="S1137" i="34"/>
  <c r="R1137" i="34"/>
  <c r="Q734" i="34"/>
  <c r="S734" i="34"/>
  <c r="R734" i="34"/>
  <c r="R1134" i="34"/>
  <c r="Q1134" i="34"/>
  <c r="S1134" i="34"/>
  <c r="R1142" i="34"/>
  <c r="Q1142" i="34"/>
  <c r="S1142" i="34"/>
  <c r="Q1135" i="34"/>
  <c r="S1135" i="34"/>
  <c r="R1135" i="34"/>
  <c r="Q1143" i="34"/>
  <c r="S1143" i="34"/>
  <c r="R1143" i="34"/>
  <c r="Q1150" i="34"/>
  <c r="S1150" i="34"/>
  <c r="R1150" i="34"/>
  <c r="R1140" i="34"/>
  <c r="Q1140" i="34"/>
  <c r="S1140" i="34"/>
  <c r="R1152" i="34"/>
  <c r="Q1152" i="34"/>
  <c r="S1152" i="34"/>
  <c r="Q1141" i="34"/>
  <c r="S1141" i="34"/>
  <c r="R1141" i="34"/>
  <c r="Q1147" i="34"/>
  <c r="S1147" i="34"/>
  <c r="R1147" i="34"/>
  <c r="R1138" i="34"/>
  <c r="Q1138" i="34"/>
  <c r="S1138" i="34"/>
  <c r="R1148" i="34"/>
  <c r="Q1148" i="34"/>
  <c r="S1148" i="34"/>
  <c r="Q1139" i="34"/>
  <c r="S1139" i="34"/>
  <c r="R1139" i="34"/>
  <c r="A1147" i="34"/>
  <c r="A1148" i="34"/>
  <c r="A1139" i="34"/>
  <c r="A1140" i="34"/>
  <c r="A1152" i="34"/>
  <c r="A1141" i="34"/>
  <c r="A1138" i="34"/>
  <c r="A1150" i="34"/>
  <c r="A1137" i="34"/>
  <c r="A734" i="34"/>
  <c r="A1134" i="34"/>
  <c r="A1142" i="34"/>
  <c r="A1135" i="34"/>
  <c r="A1143" i="34"/>
  <c r="A1136" i="34"/>
  <c r="A1133" i="34"/>
  <c r="M22" i="34"/>
  <c r="M20" i="34"/>
  <c r="M21" i="34"/>
  <c r="M18" i="34"/>
  <c r="M19" i="34"/>
  <c r="C16" i="34" l="1"/>
  <c r="AD16" i="34" s="1"/>
  <c r="C17" i="34"/>
  <c r="AD17" i="34" s="1"/>
  <c r="C23" i="34"/>
  <c r="AD23" i="34" s="1"/>
  <c r="C18" i="34"/>
  <c r="AD18" i="34" s="1"/>
  <c r="C19" i="34"/>
  <c r="AD19" i="34" s="1"/>
  <c r="C20" i="34"/>
  <c r="AD20" i="34" s="1"/>
  <c r="C21" i="34"/>
  <c r="AD21" i="34" s="1"/>
  <c r="C22" i="34"/>
  <c r="AD22" i="34" s="1"/>
  <c r="C10" i="34"/>
  <c r="E247" i="34"/>
  <c r="AD10" i="34" l="1"/>
  <c r="F21" i="68"/>
  <c r="B20" i="34"/>
  <c r="B21" i="34"/>
  <c r="B23" i="34"/>
  <c r="B19" i="34"/>
  <c r="B22" i="34"/>
  <c r="B18" i="34"/>
  <c r="G7" i="57"/>
  <c r="D105" i="12"/>
  <c r="G21" i="68" l="1"/>
  <c r="R22" i="34"/>
  <c r="Q22" i="34"/>
  <c r="S22" i="34"/>
  <c r="Q23" i="34"/>
  <c r="S23" i="34"/>
  <c r="R23" i="34"/>
  <c r="R20" i="34"/>
  <c r="Q20" i="34"/>
  <c r="S20" i="34"/>
  <c r="R18" i="34"/>
  <c r="Q18" i="34"/>
  <c r="S18" i="34"/>
  <c r="A19" i="34"/>
  <c r="Q19" i="34"/>
  <c r="S19" i="34"/>
  <c r="R19" i="34"/>
  <c r="Q21" i="34"/>
  <c r="S21" i="34"/>
  <c r="R21" i="34"/>
  <c r="A22" i="34"/>
  <c r="A21" i="34"/>
  <c r="A18" i="34"/>
  <c r="A20" i="34"/>
  <c r="I126" i="42"/>
  <c r="G129" i="43"/>
  <c r="H21" i="68" l="1"/>
  <c r="F22" i="68" s="1"/>
  <c r="G22" i="68" s="1"/>
  <c r="H22" i="68" s="1"/>
  <c r="F23" i="68" s="1"/>
  <c r="G23" i="68" s="1"/>
  <c r="H23" i="68" s="1"/>
  <c r="F24" i="68" s="1"/>
  <c r="T9" i="43"/>
  <c r="T8" i="43"/>
  <c r="G24" i="68" l="1"/>
  <c r="H24" i="68" s="1"/>
  <c r="F25" i="68" s="1"/>
  <c r="D77" i="15"/>
  <c r="C77" i="15"/>
  <c r="C23" i="15"/>
  <c r="D23" i="15"/>
  <c r="C35" i="15"/>
  <c r="D35" i="15"/>
  <c r="D32" i="15"/>
  <c r="C32" i="15"/>
  <c r="C53" i="15"/>
  <c r="D53" i="15"/>
  <c r="G25" i="68" l="1"/>
  <c r="H25" i="68" s="1"/>
  <c r="F26" i="68" s="1"/>
  <c r="G26" i="68" s="1"/>
  <c r="H26" i="68" s="1"/>
  <c r="F27" i="68" s="1"/>
  <c r="G27" i="68" s="1"/>
  <c r="H27" i="68" s="1"/>
  <c r="F28" i="68" s="1"/>
  <c r="G28" i="68" s="1"/>
  <c r="H28" i="68" s="1"/>
  <c r="D58" i="15"/>
  <c r="G30" i="68" l="1"/>
  <c r="L2330" i="34"/>
  <c r="I40" i="45" l="1" a="1"/>
  <c r="I40" i="45" s="1"/>
  <c r="K40" i="45" a="1"/>
  <c r="K40" i="45" s="1"/>
  <c r="I48" i="45" a="1"/>
  <c r="I48" i="45" s="1"/>
  <c r="K48" i="45" a="1"/>
  <c r="K48" i="45" s="1"/>
  <c r="I41" i="45" a="1"/>
  <c r="I41" i="45" s="1"/>
  <c r="K41" i="45" a="1"/>
  <c r="K41" i="45" s="1"/>
  <c r="I42" i="45" a="1"/>
  <c r="I42" i="45" s="1"/>
  <c r="K42" i="45" a="1"/>
  <c r="K42" i="45" s="1"/>
  <c r="O41" i="45" l="1"/>
  <c r="O40" i="45"/>
  <c r="O42" i="45"/>
  <c r="O48" i="45"/>
  <c r="M42" i="45"/>
  <c r="M41" i="45"/>
  <c r="M48" i="45"/>
  <c r="M40" i="45"/>
  <c r="I37" i="45" a="1"/>
  <c r="I37" i="45" s="1"/>
  <c r="K37" i="45" a="1"/>
  <c r="K37" i="45" s="1"/>
  <c r="M37" i="45" l="1"/>
  <c r="O37" i="45"/>
  <c r="E16" i="61" l="1"/>
  <c r="B11" i="61"/>
  <c r="D5" i="61"/>
  <c r="W317" i="60"/>
  <c r="V314" i="60"/>
  <c r="V313" i="60"/>
  <c r="V311" i="60"/>
  <c r="V310" i="60"/>
  <c r="V309" i="60"/>
  <c r="D270" i="60"/>
  <c r="O244" i="60"/>
  <c r="A243" i="60"/>
  <c r="M244" i="60"/>
  <c r="D239" i="60"/>
  <c r="A239" i="60"/>
  <c r="A240" i="60" s="1"/>
  <c r="A241" i="60" s="1"/>
  <c r="V228" i="60"/>
  <c r="V227" i="60"/>
  <c r="V219" i="60"/>
  <c r="L202" i="60" s="1"/>
  <c r="V218" i="60"/>
  <c r="V217" i="60"/>
  <c r="W216" i="60"/>
  <c r="V214" i="60"/>
  <c r="V213" i="60"/>
  <c r="V212" i="60"/>
  <c r="V211" i="60"/>
  <c r="O210" i="60"/>
  <c r="E210" i="60"/>
  <c r="V210" i="60"/>
  <c r="V209" i="60"/>
  <c r="V208" i="60"/>
  <c r="V207" i="60"/>
  <c r="V203" i="60"/>
  <c r="V202" i="60"/>
  <c r="M210" i="60"/>
  <c r="D202" i="60"/>
  <c r="G202" i="60" s="1"/>
  <c r="V185" i="60"/>
  <c r="V184" i="60"/>
  <c r="L174" i="60" s="1"/>
  <c r="V183" i="60"/>
  <c r="L173" i="60" s="1"/>
  <c r="V181" i="60"/>
  <c r="L171" i="60" s="1"/>
  <c r="V180" i="60"/>
  <c r="L170" i="60" s="1"/>
  <c r="V179" i="60"/>
  <c r="W178" i="60"/>
  <c r="O176" i="60"/>
  <c r="E176" i="60"/>
  <c r="C175" i="60"/>
  <c r="A175" i="60"/>
  <c r="V176" i="60"/>
  <c r="A169" i="60"/>
  <c r="A170" i="60" s="1"/>
  <c r="A171" i="60" s="1"/>
  <c r="A172" i="60" s="1"/>
  <c r="A173" i="60" s="1"/>
  <c r="A174" i="60" s="1"/>
  <c r="V155" i="60"/>
  <c r="L144" i="60" s="1"/>
  <c r="V154" i="60"/>
  <c r="L143" i="60" s="1"/>
  <c r="V153" i="60"/>
  <c r="L142" i="60" s="1"/>
  <c r="V152" i="60"/>
  <c r="V151" i="60"/>
  <c r="W150" i="60"/>
  <c r="V148" i="60"/>
  <c r="V147" i="60"/>
  <c r="V146" i="60"/>
  <c r="V145" i="60"/>
  <c r="O150" i="60"/>
  <c r="V144" i="60"/>
  <c r="D149" i="60"/>
  <c r="G149" i="60" s="1"/>
  <c r="A149" i="60"/>
  <c r="V143" i="60"/>
  <c r="D143" i="60"/>
  <c r="G143" i="60" s="1"/>
  <c r="V142" i="60"/>
  <c r="D142" i="60"/>
  <c r="G142" i="60" s="1"/>
  <c r="V141" i="60"/>
  <c r="D141" i="60"/>
  <c r="A141" i="60"/>
  <c r="A142" i="60" s="1"/>
  <c r="A143" i="60" s="1"/>
  <c r="A144" i="60" s="1"/>
  <c r="A145" i="60" s="1"/>
  <c r="A146" i="60" s="1"/>
  <c r="A147" i="60" s="1"/>
  <c r="A148" i="60" s="1"/>
  <c r="V131" i="60"/>
  <c r="V130" i="60"/>
  <c r="L112" i="60" s="1"/>
  <c r="V127" i="60"/>
  <c r="L111" i="60" s="1"/>
  <c r="V126" i="60"/>
  <c r="L115" i="60" s="1"/>
  <c r="V125" i="60"/>
  <c r="L114" i="60" s="1"/>
  <c r="V124" i="60"/>
  <c r="V123" i="60"/>
  <c r="W122" i="60"/>
  <c r="O127" i="60"/>
  <c r="A126" i="60"/>
  <c r="V112" i="60"/>
  <c r="V111" i="60"/>
  <c r="D111" i="60"/>
  <c r="A111" i="60"/>
  <c r="A112" i="60" s="1"/>
  <c r="V99" i="60"/>
  <c r="L88" i="60" s="1"/>
  <c r="V98" i="60"/>
  <c r="L89" i="60" s="1"/>
  <c r="V97" i="60"/>
  <c r="V96" i="60"/>
  <c r="W95" i="60"/>
  <c r="A92" i="60"/>
  <c r="D87" i="60"/>
  <c r="G87" i="60" s="1"/>
  <c r="V86" i="60"/>
  <c r="D86" i="60"/>
  <c r="A86" i="60"/>
  <c r="A87" i="60" s="1"/>
  <c r="A88" i="60" s="1"/>
  <c r="A89" i="60" s="1"/>
  <c r="A90" i="60" s="1"/>
  <c r="V79" i="60"/>
  <c r="V78" i="60"/>
  <c r="V77" i="60"/>
  <c r="W76" i="60"/>
  <c r="O72" i="60"/>
  <c r="V69" i="60"/>
  <c r="V68" i="60"/>
  <c r="M72" i="60"/>
  <c r="A68" i="60"/>
  <c r="A69" i="60" s="1"/>
  <c r="V61" i="60"/>
  <c r="V60" i="60"/>
  <c r="L50" i="60" s="1"/>
  <c r="V59" i="60"/>
  <c r="L49" i="60" s="1"/>
  <c r="V58" i="60"/>
  <c r="V57" i="60"/>
  <c r="W56" i="60"/>
  <c r="V54" i="60"/>
  <c r="V53" i="60"/>
  <c r="V52" i="60"/>
  <c r="V51" i="60"/>
  <c r="O52" i="60"/>
  <c r="M52" i="60"/>
  <c r="E52" i="60"/>
  <c r="V50" i="60"/>
  <c r="A51" i="60"/>
  <c r="V49" i="60"/>
  <c r="V48" i="60"/>
  <c r="V47" i="60"/>
  <c r="W38" i="60"/>
  <c r="O32" i="60"/>
  <c r="M32" i="60"/>
  <c r="L32" i="60"/>
  <c r="I32" i="60"/>
  <c r="G32" i="60"/>
  <c r="E32" i="60"/>
  <c r="D32" i="60"/>
  <c r="A31" i="60"/>
  <c r="W17" i="60"/>
  <c r="O11" i="60"/>
  <c r="M11" i="60"/>
  <c r="L11" i="60"/>
  <c r="I11" i="60"/>
  <c r="G11" i="60"/>
  <c r="D11" i="60"/>
  <c r="P10" i="60"/>
  <c r="A10" i="60"/>
  <c r="A31" i="58"/>
  <c r="I13" i="58"/>
  <c r="C8" i="58"/>
  <c r="A160" i="57"/>
  <c r="L13" i="57"/>
  <c r="K13" i="57"/>
  <c r="I7" i="57"/>
  <c r="A30" i="56"/>
  <c r="A12" i="56"/>
  <c r="D7" i="56"/>
  <c r="AA2855" i="34" s="1"/>
  <c r="C7" i="56"/>
  <c r="D5" i="56"/>
  <c r="F120" i="55"/>
  <c r="F121" i="55" s="1"/>
  <c r="I81" i="55" a="1"/>
  <c r="I81" i="55" s="1"/>
  <c r="G81" i="55" a="1"/>
  <c r="G81" i="55" s="1"/>
  <c r="I80" i="55" a="1"/>
  <c r="I80" i="55" s="1"/>
  <c r="I79" i="55" a="1"/>
  <c r="I79" i="55" s="1"/>
  <c r="B79" i="55"/>
  <c r="F78" i="55"/>
  <c r="I63" i="55" a="1"/>
  <c r="I63" i="55" s="1"/>
  <c r="I62" i="55" a="1"/>
  <c r="I62" i="55" s="1"/>
  <c r="I61" i="55" a="1"/>
  <c r="I61" i="55" s="1"/>
  <c r="I59" i="55" a="1"/>
  <c r="I59" i="55" s="1"/>
  <c r="I58" i="55" a="1"/>
  <c r="I58" i="55" s="1"/>
  <c r="G58" i="55" a="1"/>
  <c r="G58" i="55" s="1"/>
  <c r="G77" i="55" s="1"/>
  <c r="B58" i="55"/>
  <c r="A58" i="55" s="1"/>
  <c r="F57" i="55"/>
  <c r="I37" i="55" a="1"/>
  <c r="I37" i="55" s="1"/>
  <c r="G37" i="55" a="1"/>
  <c r="G37" i="55" s="1"/>
  <c r="I42" i="55" a="1"/>
  <c r="I42" i="55" s="1"/>
  <c r="G42" i="55" a="1"/>
  <c r="G42" i="55" s="1"/>
  <c r="I47" i="55" a="1"/>
  <c r="I47" i="55" s="1"/>
  <c r="G47" i="55" a="1"/>
  <c r="G47" i="55" s="1"/>
  <c r="I35" i="55" a="1"/>
  <c r="I35" i="55" s="1"/>
  <c r="G35" i="55" a="1"/>
  <c r="G35" i="55" s="1"/>
  <c r="I34" i="55" a="1"/>
  <c r="I34" i="55" s="1"/>
  <c r="G34" i="55" a="1"/>
  <c r="G34" i="55" s="1"/>
  <c r="I30" i="55" a="1"/>
  <c r="I30" i="55" s="1"/>
  <c r="G30" i="55" a="1"/>
  <c r="G30" i="55" s="1"/>
  <c r="I29" i="55" a="1"/>
  <c r="I29" i="55" s="1"/>
  <c r="G29" i="55" a="1"/>
  <c r="G29" i="55" s="1"/>
  <c r="I28" i="55" a="1"/>
  <c r="I28" i="55" s="1"/>
  <c r="G28" i="55" a="1"/>
  <c r="G28" i="55" s="1"/>
  <c r="I27" i="55" a="1"/>
  <c r="I27" i="55" s="1"/>
  <c r="G27" i="55" a="1"/>
  <c r="G27" i="55" s="1"/>
  <c r="I20" i="55" a="1"/>
  <c r="I20" i="55" s="1"/>
  <c r="G20" i="55" a="1"/>
  <c r="G20" i="55" s="1"/>
  <c r="I19" i="55" a="1"/>
  <c r="I19" i="55" s="1"/>
  <c r="G19" i="55" a="1"/>
  <c r="G19" i="55" s="1"/>
  <c r="I18" i="55" a="1"/>
  <c r="I18" i="55" s="1"/>
  <c r="G18" i="55" a="1"/>
  <c r="G18" i="55" s="1"/>
  <c r="I17" i="55" a="1"/>
  <c r="I17" i="55" s="1"/>
  <c r="G17" i="55" a="1"/>
  <c r="G17" i="55" s="1"/>
  <c r="I16" i="55" a="1"/>
  <c r="I16" i="55" s="1"/>
  <c r="G16" i="55" a="1"/>
  <c r="G16" i="55" s="1"/>
  <c r="I14" i="55" a="1"/>
  <c r="I14" i="55" s="1"/>
  <c r="G14" i="55" a="1"/>
  <c r="G14" i="55" s="1"/>
  <c r="I13" i="55" a="1"/>
  <c r="I13" i="55" s="1"/>
  <c r="G13" i="55" a="1"/>
  <c r="G13" i="55" s="1"/>
  <c r="I12" i="55" a="1"/>
  <c r="I12" i="55" s="1"/>
  <c r="G12" i="55" a="1"/>
  <c r="G12" i="55" s="1"/>
  <c r="L13" i="54"/>
  <c r="L18" i="54" s="1"/>
  <c r="A31" i="52"/>
  <c r="N16" i="52"/>
  <c r="M16" i="52"/>
  <c r="L16" i="52"/>
  <c r="K16" i="52"/>
  <c r="J9" i="52"/>
  <c r="A8" i="52"/>
  <c r="K47" i="45" a="1"/>
  <c r="K47" i="45" s="1"/>
  <c r="I47" i="45" a="1"/>
  <c r="I47" i="45" s="1"/>
  <c r="K46" i="45" a="1"/>
  <c r="K46" i="45" s="1"/>
  <c r="I46" i="45" a="1"/>
  <c r="I46" i="45" s="1"/>
  <c r="K45" i="45" a="1"/>
  <c r="K45" i="45" s="1"/>
  <c r="I45" i="45" a="1"/>
  <c r="I45" i="45" s="1"/>
  <c r="K44" i="45" a="1"/>
  <c r="K44" i="45" s="1"/>
  <c r="I44" i="45" a="1"/>
  <c r="I44" i="45" s="1"/>
  <c r="K43" i="45" a="1"/>
  <c r="K43" i="45" s="1"/>
  <c r="I43" i="45" a="1"/>
  <c r="I43" i="45" s="1"/>
  <c r="K39" i="45" a="1"/>
  <c r="K39" i="45" s="1"/>
  <c r="I39" i="45" a="1"/>
  <c r="I39" i="45" s="1"/>
  <c r="K38" i="45" a="1"/>
  <c r="K38" i="45" s="1"/>
  <c r="I38" i="45" a="1"/>
  <c r="I38" i="45" s="1"/>
  <c r="K36" i="45" a="1"/>
  <c r="K36" i="45" s="1"/>
  <c r="I36" i="45" a="1"/>
  <c r="I36" i="45" s="1"/>
  <c r="K35" i="45" a="1"/>
  <c r="K35" i="45" s="1"/>
  <c r="I35" i="45" a="1"/>
  <c r="I35" i="45" s="1"/>
  <c r="K34" i="45" a="1"/>
  <c r="K34" i="45" s="1"/>
  <c r="I34" i="45" a="1"/>
  <c r="I34" i="45" s="1"/>
  <c r="K33" i="45" a="1"/>
  <c r="K33" i="45" s="1"/>
  <c r="I33" i="45" a="1"/>
  <c r="I33" i="45" s="1"/>
  <c r="K32" i="45" a="1"/>
  <c r="K32" i="45" s="1"/>
  <c r="I32" i="45" a="1"/>
  <c r="I32" i="45" s="1"/>
  <c r="K31" i="45" a="1"/>
  <c r="K31" i="45" s="1"/>
  <c r="I31" i="45" a="1"/>
  <c r="I31" i="45" s="1"/>
  <c r="K30" i="45" a="1"/>
  <c r="K30" i="45" s="1"/>
  <c r="I30" i="45" a="1"/>
  <c r="I30" i="45" s="1"/>
  <c r="K29" i="45" a="1"/>
  <c r="K29" i="45" s="1"/>
  <c r="I29" i="45" a="1"/>
  <c r="I29" i="45" s="1"/>
  <c r="K28" i="45" a="1"/>
  <c r="K28" i="45" s="1"/>
  <c r="I28" i="45" a="1"/>
  <c r="I28" i="45" s="1"/>
  <c r="K27" i="45" a="1"/>
  <c r="K27" i="45" s="1"/>
  <c r="I27" i="45" a="1"/>
  <c r="I27" i="45" s="1"/>
  <c r="A114" i="63"/>
  <c r="F22" i="62"/>
  <c r="E22" i="62"/>
  <c r="D22" i="62"/>
  <c r="D24" i="62" s="1"/>
  <c r="C22" i="62"/>
  <c r="I9" i="62" a="1"/>
  <c r="I9" i="62" s="1"/>
  <c r="G9" i="62" a="1"/>
  <c r="G9" i="62" s="1"/>
  <c r="I8" i="62" a="1"/>
  <c r="I8" i="62" s="1"/>
  <c r="G8" i="62" a="1"/>
  <c r="G8" i="62" s="1"/>
  <c r="I7" i="62" a="1"/>
  <c r="I7" i="62" s="1"/>
  <c r="G7" i="62" a="1"/>
  <c r="G7" i="62" s="1"/>
  <c r="I6" i="62" a="1"/>
  <c r="I6" i="62" s="1"/>
  <c r="G6" i="62" a="1"/>
  <c r="G6" i="62" s="1"/>
  <c r="I5" i="62" a="1"/>
  <c r="I5" i="62" s="1"/>
  <c r="G5" i="62" a="1"/>
  <c r="G5" i="62" s="1"/>
  <c r="A6" i="42"/>
  <c r="M24" i="39"/>
  <c r="H24" i="39"/>
  <c r="M17" i="39"/>
  <c r="H17" i="39"/>
  <c r="C11" i="39"/>
  <c r="M7" i="39"/>
  <c r="L7" i="39"/>
  <c r="L6"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M2327" i="34"/>
  <c r="M2326" i="34"/>
  <c r="M2238" i="34"/>
  <c r="M2208" i="34"/>
  <c r="M2325" i="34"/>
  <c r="M2324" i="34"/>
  <c r="M2315" i="34"/>
  <c r="M2301" i="34"/>
  <c r="M2298" i="34"/>
  <c r="M2294" i="34"/>
  <c r="M2293" i="34"/>
  <c r="M2255" i="34"/>
  <c r="M2244" i="34"/>
  <c r="M2243" i="34"/>
  <c r="M2228" i="34"/>
  <c r="M2227" i="34"/>
  <c r="M2226" i="34"/>
  <c r="M2225" i="34"/>
  <c r="M2234" i="34"/>
  <c r="M2321" i="34"/>
  <c r="M2311" i="34"/>
  <c r="M2300" i="34"/>
  <c r="M2296" i="34"/>
  <c r="M2254" i="34"/>
  <c r="M395" i="34"/>
  <c r="C395" i="34"/>
  <c r="AD395" i="34" s="1"/>
  <c r="M394" i="34"/>
  <c r="C394" i="34"/>
  <c r="AD394" i="34" s="1"/>
  <c r="M393" i="34"/>
  <c r="C393" i="34"/>
  <c r="AD393" i="34" s="1"/>
  <c r="M392" i="34"/>
  <c r="C392" i="34"/>
  <c r="AD392" i="34" s="1"/>
  <c r="M391" i="34"/>
  <c r="M390" i="34"/>
  <c r="M1154" i="34"/>
  <c r="AD1154" i="34"/>
  <c r="M1153" i="34"/>
  <c r="AD1153" i="34"/>
  <c r="M1151" i="34"/>
  <c r="AD1151" i="34"/>
  <c r="M1149" i="34"/>
  <c r="AD1149" i="34"/>
  <c r="M1146" i="34"/>
  <c r="AD1146" i="34"/>
  <c r="M1145" i="34"/>
  <c r="AD1145" i="34"/>
  <c r="M736" i="34"/>
  <c r="C736" i="34"/>
  <c r="AD736" i="34" s="1"/>
  <c r="M735" i="34"/>
  <c r="C735" i="34"/>
  <c r="AD735" i="34" s="1"/>
  <c r="M733" i="34"/>
  <c r="C733" i="34"/>
  <c r="AD733" i="34" s="1"/>
  <c r="M732" i="34"/>
  <c r="C732" i="34"/>
  <c r="AD732" i="34" s="1"/>
  <c r="M731" i="34"/>
  <c r="C731" i="34"/>
  <c r="AD731" i="34" s="1"/>
  <c r="C730" i="34"/>
  <c r="AD730" i="34" s="1"/>
  <c r="M729" i="34"/>
  <c r="C729" i="34"/>
  <c r="AD729" i="34" s="1"/>
  <c r="M728" i="34"/>
  <c r="C728" i="34"/>
  <c r="AD728" i="34" s="1"/>
  <c r="M727" i="34"/>
  <c r="C727" i="34"/>
  <c r="AD727" i="34" s="1"/>
  <c r="M726" i="34"/>
  <c r="C726" i="34"/>
  <c r="AD726" i="34" s="1"/>
  <c r="M725" i="34"/>
  <c r="C725" i="34"/>
  <c r="AD725" i="34" s="1"/>
  <c r="M724" i="34"/>
  <c r="C724" i="34"/>
  <c r="AD724" i="34" s="1"/>
  <c r="C723" i="34"/>
  <c r="AD723" i="34" s="1"/>
  <c r="C722" i="34"/>
  <c r="AD722" i="34" s="1"/>
  <c r="C721" i="34"/>
  <c r="AD721" i="34" s="1"/>
  <c r="C720" i="34"/>
  <c r="AD720" i="34" s="1"/>
  <c r="C719" i="34"/>
  <c r="AD719" i="34" s="1"/>
  <c r="C718" i="34"/>
  <c r="AD718" i="34" s="1"/>
  <c r="C717" i="34"/>
  <c r="AD717" i="34" s="1"/>
  <c r="C716" i="34"/>
  <c r="AD716" i="34" s="1"/>
  <c r="C715" i="34"/>
  <c r="AD715" i="34" s="1"/>
  <c r="C714" i="34"/>
  <c r="AD714" i="34" s="1"/>
  <c r="C713" i="34"/>
  <c r="AD713" i="34" s="1"/>
  <c r="C712" i="34"/>
  <c r="AD712" i="34" s="1"/>
  <c r="C711" i="34"/>
  <c r="AD711" i="34" s="1"/>
  <c r="C710" i="34"/>
  <c r="AD710" i="34" s="1"/>
  <c r="C709" i="34"/>
  <c r="AD709" i="34" s="1"/>
  <c r="C708" i="34"/>
  <c r="AD708" i="34" s="1"/>
  <c r="M2323" i="34"/>
  <c r="C2323" i="34"/>
  <c r="AD2323" i="34" s="1"/>
  <c r="M2322" i="34"/>
  <c r="C2322" i="34"/>
  <c r="AD2322" i="34" s="1"/>
  <c r="M2314" i="34"/>
  <c r="C2314" i="34"/>
  <c r="AD2314" i="34" s="1"/>
  <c r="M2313" i="34"/>
  <c r="C2313" i="34"/>
  <c r="AD2313" i="34" s="1"/>
  <c r="M2312" i="34"/>
  <c r="C2312" i="34"/>
  <c r="AD2312" i="34" s="1"/>
  <c r="E30" i="34"/>
  <c r="AA30" i="34" s="1"/>
  <c r="E29" i="34"/>
  <c r="AA29" i="34" s="1"/>
  <c r="E28" i="34"/>
  <c r="AA28" i="34" s="1"/>
  <c r="E248" i="34"/>
  <c r="AA248" i="34" s="1"/>
  <c r="B17" i="34"/>
  <c r="B16" i="34"/>
  <c r="B15" i="34"/>
  <c r="B14" i="34"/>
  <c r="B11" i="34"/>
  <c r="AC10" i="34"/>
  <c r="AA10" i="34"/>
  <c r="Y10" i="34"/>
  <c r="W10" i="34"/>
  <c r="P10" i="34"/>
  <c r="B10" i="34"/>
  <c r="A10" i="34" s="1"/>
  <c r="X7" i="34"/>
  <c r="D56" i="15"/>
  <c r="D75" i="15" s="1"/>
  <c r="C56" i="15"/>
  <c r="C75" i="15" s="1"/>
  <c r="C12" i="61"/>
  <c r="H12" i="61"/>
  <c r="X26" i="34" l="1"/>
  <c r="X2855" i="34"/>
  <c r="G2" i="56"/>
  <c r="AA26" i="34"/>
  <c r="AA4267" i="34"/>
  <c r="AA4621" i="34"/>
  <c r="AA4615" i="34"/>
  <c r="AA4639" i="34"/>
  <c r="AA4620" i="34"/>
  <c r="AA4614" i="34"/>
  <c r="AA4638" i="34"/>
  <c r="AA4525" i="34"/>
  <c r="AA4529" i="34"/>
  <c r="X4267" i="34"/>
  <c r="X4638" i="34"/>
  <c r="X4639" i="34"/>
  <c r="X4620" i="34"/>
  <c r="X4621" i="34"/>
  <c r="X4614" i="34"/>
  <c r="X4615" i="34"/>
  <c r="X4529" i="34"/>
  <c r="X4525" i="34"/>
  <c r="A11" i="56"/>
  <c r="F33" i="56"/>
  <c r="F32" i="56"/>
  <c r="A10" i="56"/>
  <c r="F39" i="56"/>
  <c r="H33" i="56"/>
  <c r="AA3757" i="34"/>
  <c r="AA3774" i="34"/>
  <c r="AA3857" i="34"/>
  <c r="AA3873" i="34"/>
  <c r="AA4072" i="34"/>
  <c r="AA4048" i="34"/>
  <c r="AA4416" i="34"/>
  <c r="AA4433" i="34"/>
  <c r="AA3758" i="34"/>
  <c r="AA3845" i="34"/>
  <c r="AA3865" i="34"/>
  <c r="AA3876" i="34"/>
  <c r="AA4077" i="34"/>
  <c r="AA4059" i="34"/>
  <c r="AA4418" i="34"/>
  <c r="AA4439" i="34"/>
  <c r="AA3767" i="34"/>
  <c r="AA3850" i="34"/>
  <c r="AA3866" i="34"/>
  <c r="AA4049" i="34"/>
  <c r="AA4079" i="34"/>
  <c r="AA4404" i="34"/>
  <c r="AA4424" i="34"/>
  <c r="AA4442" i="34"/>
  <c r="AA3768" i="34"/>
  <c r="AA3856" i="34"/>
  <c r="AA3868" i="34"/>
  <c r="AA4060" i="34"/>
  <c r="AA4090" i="34"/>
  <c r="AA4410" i="34"/>
  <c r="AA4432" i="34"/>
  <c r="AA4452" i="34"/>
  <c r="AA4387" i="34"/>
  <c r="X4452" i="34"/>
  <c r="X4439" i="34"/>
  <c r="X4432" i="34"/>
  <c r="X4418" i="34"/>
  <c r="X4410" i="34"/>
  <c r="X4442" i="34"/>
  <c r="X4433" i="34"/>
  <c r="X4424" i="34"/>
  <c r="X4416" i="34"/>
  <c r="X4404" i="34"/>
  <c r="X4059" i="34"/>
  <c r="X4048" i="34"/>
  <c r="X4090" i="34"/>
  <c r="X4077" i="34"/>
  <c r="X4060" i="34"/>
  <c r="X4079" i="34"/>
  <c r="X4072" i="34"/>
  <c r="X4049" i="34"/>
  <c r="X3876" i="34"/>
  <c r="X3868" i="34"/>
  <c r="X3865" i="34"/>
  <c r="X3856" i="34"/>
  <c r="X3845" i="34"/>
  <c r="X3873" i="34"/>
  <c r="X3866" i="34"/>
  <c r="X3857" i="34"/>
  <c r="X3850" i="34"/>
  <c r="X3774" i="34"/>
  <c r="X3767" i="34"/>
  <c r="X3757" i="34"/>
  <c r="X3768" i="34"/>
  <c r="X3758" i="34"/>
  <c r="X4460" i="34"/>
  <c r="X4387" i="34"/>
  <c r="AA4460" i="34"/>
  <c r="AA108" i="34"/>
  <c r="AA153" i="34"/>
  <c r="AA93" i="34"/>
  <c r="AA123" i="34"/>
  <c r="AA246" i="34"/>
  <c r="AA168" i="34"/>
  <c r="AA214" i="34"/>
  <c r="AA138" i="34"/>
  <c r="AA183" i="34"/>
  <c r="AA213" i="34"/>
  <c r="AA244" i="34"/>
  <c r="AA198" i="34"/>
  <c r="AA228" i="34"/>
  <c r="AA245" i="34"/>
  <c r="AA78" i="34"/>
  <c r="AA243" i="34"/>
  <c r="V80" i="60"/>
  <c r="V163" i="60"/>
  <c r="X246" i="34"/>
  <c r="X245" i="34"/>
  <c r="X244" i="34"/>
  <c r="X228" i="34"/>
  <c r="X243" i="34"/>
  <c r="X214" i="34"/>
  <c r="X213" i="34"/>
  <c r="X183" i="34"/>
  <c r="X198" i="34"/>
  <c r="X153" i="34"/>
  <c r="X168" i="34"/>
  <c r="X123" i="34"/>
  <c r="X138" i="34"/>
  <c r="X93" i="34"/>
  <c r="X108" i="34"/>
  <c r="X4394" i="34"/>
  <c r="X78" i="34"/>
  <c r="AA1816" i="34"/>
  <c r="AA1814" i="34"/>
  <c r="AA1813" i="34"/>
  <c r="AA1811" i="34"/>
  <c r="AA1810" i="34"/>
  <c r="AA1815" i="34"/>
  <c r="AA1809" i="34"/>
  <c r="AA1812" i="34"/>
  <c r="AA4394" i="34"/>
  <c r="AA383" i="34"/>
  <c r="AA382" i="34"/>
  <c r="AA381" i="34"/>
  <c r="AA380" i="34"/>
  <c r="AA379" i="34"/>
  <c r="AA384" i="34"/>
  <c r="AA3404" i="34"/>
  <c r="AA703" i="34"/>
  <c r="AA4449" i="34"/>
  <c r="AA4481" i="34"/>
  <c r="AA4140" i="34"/>
  <c r="AA3179" i="34"/>
  <c r="AA700" i="34"/>
  <c r="AA699" i="34"/>
  <c r="AA4482" i="34"/>
  <c r="AA4141" i="34"/>
  <c r="AA3178" i="34"/>
  <c r="AA702" i="34"/>
  <c r="AA701" i="34"/>
  <c r="AA3405" i="34"/>
  <c r="AA4607" i="34"/>
  <c r="AA4612" i="34"/>
  <c r="AA4547" i="34"/>
  <c r="AA12" i="34"/>
  <c r="AA16" i="34"/>
  <c r="AA20" i="34"/>
  <c r="AA24" i="34"/>
  <c r="AA255" i="34"/>
  <c r="AA307" i="34"/>
  <c r="AA309" i="34"/>
  <c r="AA311" i="34"/>
  <c r="AA313" i="34"/>
  <c r="AA315" i="34"/>
  <c r="AA317" i="34"/>
  <c r="AA319" i="34"/>
  <c r="AA321" i="34"/>
  <c r="AA323" i="34"/>
  <c r="AA325" i="34"/>
  <c r="AA327" i="34"/>
  <c r="AA329" i="34"/>
  <c r="AA331" i="34"/>
  <c r="AA333" i="34"/>
  <c r="AA335" i="34"/>
  <c r="AA337" i="34"/>
  <c r="AA339" i="34"/>
  <c r="AA341" i="34"/>
  <c r="AA343" i="34"/>
  <c r="AA345" i="34"/>
  <c r="AA347" i="34"/>
  <c r="AA349" i="34"/>
  <c r="AA351" i="34"/>
  <c r="AA353" i="34"/>
  <c r="AA355" i="34"/>
  <c r="AA357" i="34"/>
  <c r="AA359" i="34"/>
  <c r="AA361" i="34"/>
  <c r="AA363" i="34"/>
  <c r="AA365" i="34"/>
  <c r="AA367" i="34"/>
  <c r="AA369" i="34"/>
  <c r="AA371" i="34"/>
  <c r="AA373" i="34"/>
  <c r="AA375" i="34"/>
  <c r="AA377" i="34"/>
  <c r="AA385" i="34"/>
  <c r="AA387" i="34"/>
  <c r="AA389" i="34"/>
  <c r="AA393" i="34"/>
  <c r="AA397" i="34"/>
  <c r="AA409" i="34"/>
  <c r="AA413" i="34"/>
  <c r="AA417" i="34"/>
  <c r="AA513" i="34"/>
  <c r="AA517" i="34"/>
  <c r="AA528" i="34"/>
  <c r="AA535" i="34"/>
  <c r="AA539" i="34"/>
  <c r="AA543" i="34"/>
  <c r="AA547" i="34"/>
  <c r="AA551" i="34"/>
  <c r="AA710" i="34"/>
  <c r="AA714" i="34"/>
  <c r="AA718" i="34"/>
  <c r="AA722" i="34"/>
  <c r="AA726" i="34"/>
  <c r="AA730" i="34"/>
  <c r="AA734" i="34"/>
  <c r="AA738" i="34"/>
  <c r="AA742" i="34"/>
  <c r="AA789" i="34"/>
  <c r="AA791" i="34"/>
  <c r="AA793" i="34"/>
  <c r="AA795" i="34"/>
  <c r="AA964" i="34"/>
  <c r="AA968" i="34"/>
  <c r="AA971" i="34"/>
  <c r="AA975" i="34"/>
  <c r="AA979" i="34"/>
  <c r="AA983" i="34"/>
  <c r="AA4270" i="34"/>
  <c r="AA4286" i="34"/>
  <c r="AA13" i="34"/>
  <c r="AA17" i="34"/>
  <c r="AA21" i="34"/>
  <c r="AA25" i="34"/>
  <c r="AA252" i="34"/>
  <c r="AA256" i="34"/>
  <c r="AA390" i="34"/>
  <c r="AA394" i="34"/>
  <c r="AA398" i="34"/>
  <c r="AA402" i="34"/>
  <c r="AA410" i="34"/>
  <c r="AA414" i="34"/>
  <c r="AA418" i="34"/>
  <c r="AA510" i="34"/>
  <c r="AA514" i="34"/>
  <c r="AA522" i="34"/>
  <c r="AA525" i="34"/>
  <c r="AA532" i="34"/>
  <c r="AA536" i="34"/>
  <c r="AA540" i="34"/>
  <c r="AA544" i="34"/>
  <c r="AA548" i="34"/>
  <c r="AA552" i="34"/>
  <c r="AA555" i="34"/>
  <c r="AA711" i="34"/>
  <c r="AA715" i="34"/>
  <c r="AA719" i="34"/>
  <c r="AA723" i="34"/>
  <c r="AA727" i="34"/>
  <c r="AA731" i="34"/>
  <c r="AA735" i="34"/>
  <c r="AA739" i="34"/>
  <c r="AA743" i="34"/>
  <c r="AA746" i="34"/>
  <c r="AA748" i="34"/>
  <c r="AA750" i="34"/>
  <c r="AA752" i="34"/>
  <c r="AA811" i="34"/>
  <c r="AA813" i="34"/>
  <c r="AA815" i="34"/>
  <c r="AA817" i="34"/>
  <c r="AA819" i="34"/>
  <c r="AA965" i="34"/>
  <c r="AA969" i="34"/>
  <c r="AA4635" i="34"/>
  <c r="AA4289" i="34"/>
  <c r="AA14" i="34"/>
  <c r="AA18" i="34"/>
  <c r="AA22" i="34"/>
  <c r="AA27" i="34"/>
  <c r="AA253" i="34"/>
  <c r="AA308" i="34"/>
  <c r="AA310" i="34"/>
  <c r="AA312" i="34"/>
  <c r="AA314" i="34"/>
  <c r="AA316" i="34"/>
  <c r="AA318" i="34"/>
  <c r="AA320" i="34"/>
  <c r="AA322" i="34"/>
  <c r="AA324" i="34"/>
  <c r="AA326" i="34"/>
  <c r="AA328" i="34"/>
  <c r="AA330" i="34"/>
  <c r="AA332" i="34"/>
  <c r="AA334" i="34"/>
  <c r="AA336" i="34"/>
  <c r="AA338" i="34"/>
  <c r="AA340" i="34"/>
  <c r="AA342" i="34"/>
  <c r="AA344" i="34"/>
  <c r="AA346" i="34"/>
  <c r="AA348" i="34"/>
  <c r="AA350" i="34"/>
  <c r="AA352" i="34"/>
  <c r="AA354" i="34"/>
  <c r="AA356" i="34"/>
  <c r="AA358" i="34"/>
  <c r="AA360" i="34"/>
  <c r="AA362" i="34"/>
  <c r="AA364" i="34"/>
  <c r="AA366" i="34"/>
  <c r="AA368" i="34"/>
  <c r="AA370" i="34"/>
  <c r="AA372" i="34"/>
  <c r="AA374" i="34"/>
  <c r="AA376" i="34"/>
  <c r="AA378" i="34"/>
  <c r="AA386" i="34"/>
  <c r="AA388" i="34"/>
  <c r="AA391" i="34"/>
  <c r="AA395" i="34"/>
  <c r="AA399" i="34"/>
  <c r="AA403" i="34"/>
  <c r="AA411" i="34"/>
  <c r="AA415" i="34"/>
  <c r="AA511" i="34"/>
  <c r="AA526" i="34"/>
  <c r="AA530" i="34"/>
  <c r="AA533" i="34"/>
  <c r="AA537" i="34"/>
  <c r="AA541" i="34"/>
  <c r="AA545" i="34"/>
  <c r="AA549" i="34"/>
  <c r="AA553" i="34"/>
  <c r="AA708" i="34"/>
  <c r="AA712" i="34"/>
  <c r="AA716" i="34"/>
  <c r="AA720" i="34"/>
  <c r="AA724" i="34"/>
  <c r="AA728" i="34"/>
  <c r="AA732" i="34"/>
  <c r="AA736" i="34"/>
  <c r="AA740" i="34"/>
  <c r="AA744" i="34"/>
  <c r="AA790" i="34"/>
  <c r="AA792" i="34"/>
  <c r="AA794" i="34"/>
  <c r="AA966" i="34"/>
  <c r="AA973" i="34"/>
  <c r="AA977" i="34"/>
  <c r="AA981" i="34"/>
  <c r="AA985" i="34"/>
  <c r="AA989" i="34"/>
  <c r="AA4539" i="34"/>
  <c r="AA4534" i="34"/>
  <c r="AA11" i="34"/>
  <c r="AA15" i="34"/>
  <c r="AA19" i="34"/>
  <c r="AA23" i="34"/>
  <c r="AA254" i="34"/>
  <c r="AA392" i="34"/>
  <c r="AA396" i="34"/>
  <c r="AA412" i="34"/>
  <c r="AA416" i="34"/>
  <c r="AA508" i="34"/>
  <c r="AA523" i="34"/>
  <c r="AA527" i="34"/>
  <c r="AA531" i="34"/>
  <c r="AA534" i="34"/>
  <c r="AA538" i="34"/>
  <c r="AA542" i="34"/>
  <c r="AA546" i="34"/>
  <c r="AA550" i="34"/>
  <c r="AA554" i="34"/>
  <c r="AA556" i="34"/>
  <c r="AA709" i="34"/>
  <c r="AA713" i="34"/>
  <c r="AA717" i="34"/>
  <c r="AA721" i="34"/>
  <c r="AA725" i="34"/>
  <c r="AA729" i="34"/>
  <c r="AA733" i="34"/>
  <c r="AA737" i="34"/>
  <c r="AA741" i="34"/>
  <c r="AA745" i="34"/>
  <c r="AA747" i="34"/>
  <c r="AA749" i="34"/>
  <c r="AA751" i="34"/>
  <c r="AA753" i="34"/>
  <c r="AA812" i="34"/>
  <c r="AA814" i="34"/>
  <c r="AA816" i="34"/>
  <c r="AA818" i="34"/>
  <c r="AA820" i="34"/>
  <c r="AA967" i="34"/>
  <c r="AA970" i="34"/>
  <c r="AA974" i="34"/>
  <c r="AA978" i="34"/>
  <c r="AA982" i="34"/>
  <c r="AA980" i="34"/>
  <c r="AA988" i="34"/>
  <c r="AA1136" i="34"/>
  <c r="AA1140" i="34"/>
  <c r="AA1144" i="34"/>
  <c r="AA1152" i="34"/>
  <c r="AA1151" i="34"/>
  <c r="AA1156" i="34"/>
  <c r="AA1160" i="34"/>
  <c r="AA1164" i="34"/>
  <c r="AA1171" i="34"/>
  <c r="AA1175" i="34"/>
  <c r="AA1179" i="34"/>
  <c r="AA1188" i="34"/>
  <c r="AA1169" i="34"/>
  <c r="AA1185" i="34"/>
  <c r="AA1192" i="34"/>
  <c r="AA1197" i="34"/>
  <c r="AA1205" i="34"/>
  <c r="AA1215" i="34"/>
  <c r="AA1200" i="34"/>
  <c r="AA1208" i="34"/>
  <c r="AA1219" i="34"/>
  <c r="AA1198" i="34"/>
  <c r="AA1224" i="34"/>
  <c r="AA1228" i="34"/>
  <c r="AA1232" i="34"/>
  <c r="AA1236" i="34"/>
  <c r="AA1244" i="34"/>
  <c r="AA1241" i="34"/>
  <c r="AA1251" i="34"/>
  <c r="AA1255" i="34"/>
  <c r="AA1243" i="34"/>
  <c r="AA1260" i="34"/>
  <c r="AA1264" i="34"/>
  <c r="AA1268" i="34"/>
  <c r="AA1272" i="34"/>
  <c r="AA1273" i="34"/>
  <c r="AA1276" i="34"/>
  <c r="AA1295" i="34"/>
  <c r="AA1281" i="34"/>
  <c r="AA1292" i="34"/>
  <c r="AA1299" i="34"/>
  <c r="AA1282" i="34"/>
  <c r="AA1304" i="34"/>
  <c r="AA1308" i="34"/>
  <c r="AA1314" i="34"/>
  <c r="AA1311" i="34"/>
  <c r="AA1321" i="34"/>
  <c r="AA1326" i="34"/>
  <c r="AA1331" i="34"/>
  <c r="AA1335" i="34"/>
  <c r="AA1339" i="34"/>
  <c r="AA1343" i="34"/>
  <c r="AA1344" i="34"/>
  <c r="AA1348" i="34"/>
  <c r="AA1352" i="34"/>
  <c r="AA1358" i="34"/>
  <c r="AA1364" i="34"/>
  <c r="AA1368" i="34"/>
  <c r="AA1354" i="34"/>
  <c r="AA1361" i="34"/>
  <c r="AA1401" i="34"/>
  <c r="AA1403" i="34"/>
  <c r="AA1405" i="34"/>
  <c r="AA1407" i="34"/>
  <c r="AA1409" i="34"/>
  <c r="AA1411" i="34"/>
  <c r="AA1413" i="34"/>
  <c r="AA1415" i="34"/>
  <c r="AA1417" i="34"/>
  <c r="AA1419" i="34"/>
  <c r="AA1421" i="34"/>
  <c r="AA1423" i="34"/>
  <c r="AA1683" i="34"/>
  <c r="AA1689" i="34"/>
  <c r="AA1855" i="34"/>
  <c r="AA1857" i="34"/>
  <c r="AA1859" i="34"/>
  <c r="AA1861" i="34"/>
  <c r="AA1863" i="34"/>
  <c r="AA1865" i="34"/>
  <c r="AA984" i="34"/>
  <c r="AA990" i="34"/>
  <c r="AA1133" i="34"/>
  <c r="AA1137" i="34"/>
  <c r="AA1141" i="34"/>
  <c r="AA1147" i="34"/>
  <c r="AA1145" i="34"/>
  <c r="AA1153" i="34"/>
  <c r="AA1157" i="34"/>
  <c r="AA1161" i="34"/>
  <c r="AA1165" i="34"/>
  <c r="AA1172" i="34"/>
  <c r="AA1176" i="34"/>
  <c r="AA1180" i="34"/>
  <c r="AA1189" i="34"/>
  <c r="AA1182" i="34"/>
  <c r="AA1186" i="34"/>
  <c r="AA1193" i="34"/>
  <c r="AA1202" i="34"/>
  <c r="AA1212" i="34"/>
  <c r="AA1216" i="34"/>
  <c r="AA1201" i="34"/>
  <c r="AA1209" i="34"/>
  <c r="AA1220" i="34"/>
  <c r="AA1217" i="34"/>
  <c r="AA1225" i="34"/>
  <c r="AA1229" i="34"/>
  <c r="AA1233" i="34"/>
  <c r="AA1237" i="34"/>
  <c r="AA1246" i="34"/>
  <c r="AA1248" i="34"/>
  <c r="AA1252" i="34"/>
  <c r="AA1256" i="34"/>
  <c r="AA1245" i="34"/>
  <c r="AA1261" i="34"/>
  <c r="AA1265" i="34"/>
  <c r="AA1269" i="34"/>
  <c r="AA1278" i="34"/>
  <c r="AA1274" i="34"/>
  <c r="AA1277" i="34"/>
  <c r="AA1279" i="34"/>
  <c r="AA1289" i="34"/>
  <c r="AA1296" i="34"/>
  <c r="AA1300" i="34"/>
  <c r="AA1286" i="34"/>
  <c r="AA1305" i="34"/>
  <c r="AA1309" i="34"/>
  <c r="AA1315" i="34"/>
  <c r="AA1317" i="34"/>
  <c r="AA1322" i="34"/>
  <c r="AA1327" i="34"/>
  <c r="AA1332" i="34"/>
  <c r="AA1336" i="34"/>
  <c r="AA1340" i="34"/>
  <c r="AA1318" i="34"/>
  <c r="AA1345" i="34"/>
  <c r="AA1349" i="34"/>
  <c r="AA1353" i="34"/>
  <c r="AA1372" i="34"/>
  <c r="AA1365" i="34"/>
  <c r="AA1369" i="34"/>
  <c r="AA1355" i="34"/>
  <c r="AA1397" i="34"/>
  <c r="AA1399" i="34"/>
  <c r="AA1502" i="34"/>
  <c r="AA1504" i="34"/>
  <c r="AA1510" i="34"/>
  <c r="AA1512" i="34"/>
  <c r="AA1518" i="34"/>
  <c r="AA1531" i="34"/>
  <c r="AA1534" i="34"/>
  <c r="AA1690" i="34"/>
  <c r="AA972" i="34"/>
  <c r="AA986" i="34"/>
  <c r="AA991" i="34"/>
  <c r="AA1134" i="34"/>
  <c r="AA1138" i="34"/>
  <c r="AA1142" i="34"/>
  <c r="AA1148" i="34"/>
  <c r="AA1146" i="34"/>
  <c r="AA1154" i="34"/>
  <c r="AA1158" i="34"/>
  <c r="AA1162" i="34"/>
  <c r="AA1166" i="34"/>
  <c r="AA1173" i="34"/>
  <c r="AA1177" i="34"/>
  <c r="AA1181" i="34"/>
  <c r="AA1167" i="34"/>
  <c r="AA1183" i="34"/>
  <c r="AA1190" i="34"/>
  <c r="AA1194" i="34"/>
  <c r="AA1203" i="34"/>
  <c r="AA1213" i="34"/>
  <c r="AA1218" i="34"/>
  <c r="AA1206" i="34"/>
  <c r="AA1210" i="34"/>
  <c r="AA1221" i="34"/>
  <c r="AA1222" i="34"/>
  <c r="AA1226" i="34"/>
  <c r="AA1230" i="34"/>
  <c r="AA1234" i="34"/>
  <c r="AA1238" i="34"/>
  <c r="AA1247" i="34"/>
  <c r="AA1249" i="34"/>
  <c r="AA1253" i="34"/>
  <c r="AA1257" i="34"/>
  <c r="AA1258" i="34"/>
  <c r="AA1262" i="34"/>
  <c r="AA1266" i="34"/>
  <c r="AA1270" i="34"/>
  <c r="AA1283" i="34"/>
  <c r="AA1287" i="34"/>
  <c r="AA1293" i="34"/>
  <c r="AA1285" i="34"/>
  <c r="AA1290" i="34"/>
  <c r="AA1297" i="34"/>
  <c r="AA1301" i="34"/>
  <c r="AA1288" i="34"/>
  <c r="AA1306" i="34"/>
  <c r="AA1312" i="34"/>
  <c r="AA1316" i="34"/>
  <c r="AA1319" i="34"/>
  <c r="AA1323" i="34"/>
  <c r="AA1328" i="34"/>
  <c r="AA1333" i="34"/>
  <c r="AA1337" i="34"/>
  <c r="AA1341" i="34"/>
  <c r="AA1324" i="34"/>
  <c r="AA1346" i="34"/>
  <c r="AA1350" i="34"/>
  <c r="AA1356" i="34"/>
  <c r="AA1362" i="34"/>
  <c r="AA1366" i="34"/>
  <c r="AA1370" i="34"/>
  <c r="AA1359" i="34"/>
  <c r="AA1402" i="34"/>
  <c r="AA1404" i="34"/>
  <c r="AA1406" i="34"/>
  <c r="AA1408" i="34"/>
  <c r="AA1410" i="34"/>
  <c r="AA1412" i="34"/>
  <c r="AA1414" i="34"/>
  <c r="AA1416" i="34"/>
  <c r="AA1418" i="34"/>
  <c r="AA1420" i="34"/>
  <c r="AA1422" i="34"/>
  <c r="AA1424" i="34"/>
  <c r="AA976" i="34"/>
  <c r="AA987" i="34"/>
  <c r="AA992" i="34"/>
  <c r="AA1132" i="34"/>
  <c r="AA1135" i="34"/>
  <c r="AA1139" i="34"/>
  <c r="AA1143" i="34"/>
  <c r="AA1150" i="34"/>
  <c r="AA1149" i="34"/>
  <c r="AA1155" i="34"/>
  <c r="AA1159" i="34"/>
  <c r="AA1163" i="34"/>
  <c r="AA1170" i="34"/>
  <c r="AA1174" i="34"/>
  <c r="AA1178" i="34"/>
  <c r="AA1187" i="34"/>
  <c r="AA1168" i="34"/>
  <c r="AA1184" i="34"/>
  <c r="AA1191" i="34"/>
  <c r="AA1195" i="34"/>
  <c r="AA1204" i="34"/>
  <c r="AA1214" i="34"/>
  <c r="AA1199" i="34"/>
  <c r="AA1207" i="34"/>
  <c r="AA1211" i="34"/>
  <c r="AA1196" i="34"/>
  <c r="AA1223" i="34"/>
  <c r="AA1227" i="34"/>
  <c r="AA1231" i="34"/>
  <c r="AA1235" i="34"/>
  <c r="AA1239" i="34"/>
  <c r="AA1240" i="34"/>
  <c r="AA1250" i="34"/>
  <c r="AA1254" i="34"/>
  <c r="AA1242" i="34"/>
  <c r="AA1259" i="34"/>
  <c r="AA1263" i="34"/>
  <c r="AA1267" i="34"/>
  <c r="AA1271" i="34"/>
  <c r="AA1284" i="34"/>
  <c r="AA1275" i="34"/>
  <c r="AA1294" i="34"/>
  <c r="AA1280" i="34"/>
  <c r="AA1291" i="34"/>
  <c r="AA1298" i="34"/>
  <c r="AA1302" i="34"/>
  <c r="AA1303" i="34"/>
  <c r="AA1307" i="34"/>
  <c r="AA1313" i="34"/>
  <c r="AA1310" i="34"/>
  <c r="AA1320" i="34"/>
  <c r="AA1325" i="34"/>
  <c r="AA1329" i="34"/>
  <c r="AA1334" i="34"/>
  <c r="AA1338" i="34"/>
  <c r="AA1342" i="34"/>
  <c r="AA1330" i="34"/>
  <c r="AA1347" i="34"/>
  <c r="AA1351" i="34"/>
  <c r="AA1357" i="34"/>
  <c r="AA1363" i="34"/>
  <c r="AA1367" i="34"/>
  <c r="AA1371" i="34"/>
  <c r="AA1360" i="34"/>
  <c r="AA1398" i="34"/>
  <c r="AA1503" i="34"/>
  <c r="AA1505" i="34"/>
  <c r="AA1511" i="34"/>
  <c r="AA1517" i="34"/>
  <c r="AA1519" i="34"/>
  <c r="AA1530" i="34"/>
  <c r="AA1532" i="34"/>
  <c r="AA1682" i="34"/>
  <c r="AA1685" i="34"/>
  <c r="AA1862" i="34"/>
  <c r="AA1867" i="34"/>
  <c r="AA1869" i="34"/>
  <c r="AA1871" i="34"/>
  <c r="AA1873" i="34"/>
  <c r="AA1875" i="34"/>
  <c r="AA1877" i="34"/>
  <c r="AA1879" i="34"/>
  <c r="AA1881" i="34"/>
  <c r="AA1883" i="34"/>
  <c r="AA1885" i="34"/>
  <c r="AA1887" i="34"/>
  <c r="AA1889" i="34"/>
  <c r="AA1891" i="34"/>
  <c r="AA1893" i="34"/>
  <c r="AA1895" i="34"/>
  <c r="AA1897" i="34"/>
  <c r="AA1899" i="34"/>
  <c r="AA1901" i="34"/>
  <c r="AA1903" i="34"/>
  <c r="AA1905" i="34"/>
  <c r="AA1907" i="34"/>
  <c r="AA1909" i="34"/>
  <c r="AA1911" i="34"/>
  <c r="AA1913" i="34"/>
  <c r="AA1915" i="34"/>
  <c r="AA1917" i="34"/>
  <c r="AA1919" i="34"/>
  <c r="AA1921" i="34"/>
  <c r="AA1923" i="34"/>
  <c r="AA1925" i="34"/>
  <c r="AA1927" i="34"/>
  <c r="AA1929" i="34"/>
  <c r="AA1931" i="34"/>
  <c r="AA1933" i="34"/>
  <c r="AA1935" i="34"/>
  <c r="AA1937" i="34"/>
  <c r="AA1939" i="34"/>
  <c r="AA1941" i="34"/>
  <c r="AA1943" i="34"/>
  <c r="AA1945" i="34"/>
  <c r="AA1947" i="34"/>
  <c r="AA1949" i="34"/>
  <c r="AA1951" i="34"/>
  <c r="AA1953" i="34"/>
  <c r="AA1955" i="34"/>
  <c r="AA1957" i="34"/>
  <c r="AA1959" i="34"/>
  <c r="AA1961" i="34"/>
  <c r="AA1963" i="34"/>
  <c r="AA1965" i="34"/>
  <c r="AA1967" i="34"/>
  <c r="AA1969" i="34"/>
  <c r="AA1971" i="34"/>
  <c r="AA1973" i="34"/>
  <c r="AA1975" i="34"/>
  <c r="AA1977" i="34"/>
  <c r="AA1979" i="34"/>
  <c r="AA1981" i="34"/>
  <c r="AA1983" i="34"/>
  <c r="AA1985" i="34"/>
  <c r="AA1987" i="34"/>
  <c r="AA1989" i="34"/>
  <c r="AA1991" i="34"/>
  <c r="AA1993" i="34"/>
  <c r="AA1995" i="34"/>
  <c r="AA1997" i="34"/>
  <c r="AA1999" i="34"/>
  <c r="AA2001" i="34"/>
  <c r="AA2003" i="34"/>
  <c r="AA2005" i="34"/>
  <c r="AA2007" i="34"/>
  <c r="AA2009" i="34"/>
  <c r="AA2011" i="34"/>
  <c r="AA3694" i="34"/>
  <c r="AA2014" i="34"/>
  <c r="AA2016" i="34"/>
  <c r="AA2018" i="34"/>
  <c r="AA1860" i="34"/>
  <c r="AA2060" i="34"/>
  <c r="AA2062" i="34"/>
  <c r="AA2064" i="34"/>
  <c r="AA2066" i="34"/>
  <c r="AA2072" i="34"/>
  <c r="AA2074" i="34"/>
  <c r="AA2076" i="34"/>
  <c r="AA2078" i="34"/>
  <c r="AA2080" i="34"/>
  <c r="AA2082" i="34"/>
  <c r="AA2084" i="34"/>
  <c r="AA2086" i="34"/>
  <c r="AA2088" i="34"/>
  <c r="AA2090" i="34"/>
  <c r="AA2092" i="34"/>
  <c r="AA2094" i="34"/>
  <c r="AA2096" i="34"/>
  <c r="AA2098" i="34"/>
  <c r="AA2100" i="34"/>
  <c r="AA2102" i="34"/>
  <c r="AA2104" i="34"/>
  <c r="AA2106" i="34"/>
  <c r="AA2108" i="34"/>
  <c r="AA2110" i="34"/>
  <c r="AA2112" i="34"/>
  <c r="AA2114" i="34"/>
  <c r="AA2116" i="34"/>
  <c r="AA2118" i="34"/>
  <c r="AA2120" i="34"/>
  <c r="AA2122" i="34"/>
  <c r="AA2124" i="34"/>
  <c r="AA2126" i="34"/>
  <c r="AA2128" i="34"/>
  <c r="AA2130" i="34"/>
  <c r="AA2132" i="34"/>
  <c r="AA2134" i="34"/>
  <c r="AA2136" i="34"/>
  <c r="AA2138" i="34"/>
  <c r="AA2140" i="34"/>
  <c r="AA2142" i="34"/>
  <c r="AA2144" i="34"/>
  <c r="AA2146" i="34"/>
  <c r="AA2148" i="34"/>
  <c r="AA2150" i="34"/>
  <c r="AA2152" i="34"/>
  <c r="AA2154" i="34"/>
  <c r="AA2156" i="34"/>
  <c r="AA2158" i="34"/>
  <c r="AA2160" i="34"/>
  <c r="AA2162" i="34"/>
  <c r="AA2164" i="34"/>
  <c r="AA2166" i="34"/>
  <c r="AA2168" i="34"/>
  <c r="AA2170" i="34"/>
  <c r="AA2172" i="34"/>
  <c r="AA2174" i="34"/>
  <c r="AA2176" i="34"/>
  <c r="AA2178" i="34"/>
  <c r="AA2180" i="34"/>
  <c r="AA2182" i="34"/>
  <c r="AA2184" i="34"/>
  <c r="AA2186" i="34"/>
  <c r="AA2188" i="34"/>
  <c r="AA2190" i="34"/>
  <c r="AA2196" i="34"/>
  <c r="AA2197" i="34"/>
  <c r="AA2199" i="34"/>
  <c r="AA2201" i="34"/>
  <c r="AA2203" i="34"/>
  <c r="AA2205" i="34"/>
  <c r="AA2207" i="34"/>
  <c r="AA2210" i="34"/>
  <c r="AA2212" i="34"/>
  <c r="AA2214" i="34"/>
  <c r="AA2216" i="34"/>
  <c r="AA2218" i="34"/>
  <c r="AA2220" i="34"/>
  <c r="AA2222" i="34"/>
  <c r="AA2224" i="34"/>
  <c r="AA1858" i="34"/>
  <c r="AA1866" i="34"/>
  <c r="AA1868" i="34"/>
  <c r="AA1870" i="34"/>
  <c r="AA1872" i="34"/>
  <c r="AA1874" i="34"/>
  <c r="AA1876" i="34"/>
  <c r="AA1878" i="34"/>
  <c r="AA1880" i="34"/>
  <c r="AA1882" i="34"/>
  <c r="AA1884" i="34"/>
  <c r="AA1886" i="34"/>
  <c r="AA1888" i="34"/>
  <c r="AA1890" i="34"/>
  <c r="AA1892" i="34"/>
  <c r="AA1894" i="34"/>
  <c r="AA1896" i="34"/>
  <c r="AA1898" i="34"/>
  <c r="AA1900" i="34"/>
  <c r="AA1902" i="34"/>
  <c r="AA1904" i="34"/>
  <c r="AA1906" i="34"/>
  <c r="AA1908" i="34"/>
  <c r="AA1910" i="34"/>
  <c r="AA1912" i="34"/>
  <c r="AA1914" i="34"/>
  <c r="AA1916" i="34"/>
  <c r="AA1918" i="34"/>
  <c r="AA1920" i="34"/>
  <c r="AA1922" i="34"/>
  <c r="AA1924" i="34"/>
  <c r="AA1926" i="34"/>
  <c r="AA1928" i="34"/>
  <c r="AA1930" i="34"/>
  <c r="AA1932" i="34"/>
  <c r="AA1934" i="34"/>
  <c r="AA1936" i="34"/>
  <c r="AA1938" i="34"/>
  <c r="AA1940" i="34"/>
  <c r="AA1942" i="34"/>
  <c r="AA1944" i="34"/>
  <c r="AA1946" i="34"/>
  <c r="AA1948" i="34"/>
  <c r="AA1950" i="34"/>
  <c r="AA1952" i="34"/>
  <c r="AA1954" i="34"/>
  <c r="AA1956" i="34"/>
  <c r="AA1958" i="34"/>
  <c r="AA1960" i="34"/>
  <c r="AA1962" i="34"/>
  <c r="AA1964" i="34"/>
  <c r="AA1966" i="34"/>
  <c r="AA1968" i="34"/>
  <c r="AA1970" i="34"/>
  <c r="AA1972" i="34"/>
  <c r="AA1974" i="34"/>
  <c r="AA1976" i="34"/>
  <c r="AA1978" i="34"/>
  <c r="AA1980" i="34"/>
  <c r="AA1982" i="34"/>
  <c r="AA1984" i="34"/>
  <c r="AA1986" i="34"/>
  <c r="AA1988" i="34"/>
  <c r="AA1990" i="34"/>
  <c r="AA1992" i="34"/>
  <c r="AA1994" i="34"/>
  <c r="AA1996" i="34"/>
  <c r="AA1998" i="34"/>
  <c r="AA2000" i="34"/>
  <c r="AA2002" i="34"/>
  <c r="AA2004" i="34"/>
  <c r="AA2006" i="34"/>
  <c r="AA2008" i="34"/>
  <c r="AA2010" i="34"/>
  <c r="AA3693" i="34"/>
  <c r="AA2015" i="34"/>
  <c r="AA2017" i="34"/>
  <c r="AA2019" i="34"/>
  <c r="AA1856" i="34"/>
  <c r="AA1864" i="34"/>
  <c r="AA2059" i="34"/>
  <c r="AA2061" i="34"/>
  <c r="AA2063" i="34"/>
  <c r="AA2065" i="34"/>
  <c r="AA2071" i="34"/>
  <c r="AA2073" i="34"/>
  <c r="AA2075" i="34"/>
  <c r="AA2077" i="34"/>
  <c r="AA2079" i="34"/>
  <c r="AA2081" i="34"/>
  <c r="AA2083" i="34"/>
  <c r="AA2085" i="34"/>
  <c r="AA2087" i="34"/>
  <c r="AA2089" i="34"/>
  <c r="AA2091" i="34"/>
  <c r="AA2093" i="34"/>
  <c r="AA2095" i="34"/>
  <c r="AA2097" i="34"/>
  <c r="AA2099" i="34"/>
  <c r="AA2101" i="34"/>
  <c r="AA2103" i="34"/>
  <c r="AA2105" i="34"/>
  <c r="AA2107" i="34"/>
  <c r="AA2109" i="34"/>
  <c r="AA2111" i="34"/>
  <c r="AA2113" i="34"/>
  <c r="AA2115" i="34"/>
  <c r="AA2117" i="34"/>
  <c r="AA2119" i="34"/>
  <c r="AA2121" i="34"/>
  <c r="AA2123" i="34"/>
  <c r="AA2125" i="34"/>
  <c r="AA2127" i="34"/>
  <c r="AA2129" i="34"/>
  <c r="AA2131" i="34"/>
  <c r="AA2133" i="34"/>
  <c r="AA2135" i="34"/>
  <c r="AA2137" i="34"/>
  <c r="AA2139" i="34"/>
  <c r="AA2141" i="34"/>
  <c r="AA2143" i="34"/>
  <c r="AA2145" i="34"/>
  <c r="AA2147" i="34"/>
  <c r="AA2149" i="34"/>
  <c r="AA2151" i="34"/>
  <c r="AA2153" i="34"/>
  <c r="AA2155" i="34"/>
  <c r="AA2157" i="34"/>
  <c r="AA2159" i="34"/>
  <c r="AA2161" i="34"/>
  <c r="AA2163" i="34"/>
  <c r="AA2165" i="34"/>
  <c r="AA2167" i="34"/>
  <c r="AA2169" i="34"/>
  <c r="AA2171" i="34"/>
  <c r="AA2173" i="34"/>
  <c r="AA2175" i="34"/>
  <c r="AA2177" i="34"/>
  <c r="AA2179" i="34"/>
  <c r="AA2181" i="34"/>
  <c r="AA2183" i="34"/>
  <c r="AA2185" i="34"/>
  <c r="AA2187" i="34"/>
  <c r="AA2189" i="34"/>
  <c r="AA2191" i="34"/>
  <c r="AA2198" i="34"/>
  <c r="AA2200" i="34"/>
  <c r="AA2202" i="34"/>
  <c r="AA2204" i="34"/>
  <c r="AA2206" i="34"/>
  <c r="AA2209" i="34"/>
  <c r="AA2211" i="34"/>
  <c r="AA2213" i="34"/>
  <c r="AA2215" i="34"/>
  <c r="AA2217" i="34"/>
  <c r="AA2219" i="34"/>
  <c r="AA2221" i="34"/>
  <c r="AA2223" i="34"/>
  <c r="AA2208" i="34"/>
  <c r="AA2225" i="34"/>
  <c r="AA2229" i="34"/>
  <c r="AA2232" i="34"/>
  <c r="AA2235" i="34"/>
  <c r="AA2243" i="34"/>
  <c r="AA2249" i="34"/>
  <c r="AA2251" i="34"/>
  <c r="AA2254" i="34"/>
  <c r="AA2258" i="34"/>
  <c r="AA2260" i="34"/>
  <c r="AA2272" i="34"/>
  <c r="AA2274" i="34"/>
  <c r="AA2276" i="34"/>
  <c r="AA2278" i="34"/>
  <c r="AA2280" i="34"/>
  <c r="AA2282" i="34"/>
  <c r="AA2285" i="34"/>
  <c r="AA2289" i="34"/>
  <c r="AA2293" i="34"/>
  <c r="AA2297" i="34"/>
  <c r="AA2301" i="34"/>
  <c r="AA2307" i="34"/>
  <c r="AA2311" i="34"/>
  <c r="AA2316" i="34"/>
  <c r="AA2322" i="34"/>
  <c r="AA2324" i="34"/>
  <c r="AA2328" i="34"/>
  <c r="AA2331" i="34"/>
  <c r="AA2335" i="34"/>
  <c r="AA2337" i="34"/>
  <c r="AA2341" i="34"/>
  <c r="AA2345" i="34"/>
  <c r="AA2359" i="34"/>
  <c r="AA2361" i="34"/>
  <c r="AA2365" i="34"/>
  <c r="AA2369" i="34"/>
  <c r="AA2371" i="34"/>
  <c r="AA2373" i="34"/>
  <c r="AA2375" i="34"/>
  <c r="AA2379" i="34"/>
  <c r="AA2383" i="34"/>
  <c r="AA2387" i="34"/>
  <c r="AA2393" i="34"/>
  <c r="AA2400" i="34"/>
  <c r="AA2405" i="34"/>
  <c r="AA2409" i="34"/>
  <c r="AA2415" i="34"/>
  <c r="AA2421" i="34"/>
  <c r="AA2425" i="34"/>
  <c r="AA2431" i="34"/>
  <c r="AA2438" i="34"/>
  <c r="AA2440" i="34"/>
  <c r="AA2444" i="34"/>
  <c r="AA2447" i="34"/>
  <c r="AA2452" i="34"/>
  <c r="AA2456" i="34"/>
  <c r="AA2463" i="34"/>
  <c r="AA2465" i="34"/>
  <c r="AA2467" i="34"/>
  <c r="AA2469" i="34"/>
  <c r="AA2471" i="34"/>
  <c r="AA2473" i="34"/>
  <c r="AA2475" i="34"/>
  <c r="AA2477" i="34"/>
  <c r="AA2479" i="34"/>
  <c r="AA2481" i="34"/>
  <c r="AA2483" i="34"/>
  <c r="AA2490" i="34"/>
  <c r="AA2512" i="34"/>
  <c r="AA2516" i="34"/>
  <c r="AA2520" i="34"/>
  <c r="AA2529" i="34"/>
  <c r="AA2533" i="34"/>
  <c r="AA2228" i="34"/>
  <c r="AA2234" i="34"/>
  <c r="AA2238" i="34"/>
  <c r="AA2240" i="34"/>
  <c r="AA2242" i="34"/>
  <c r="AA2245" i="34"/>
  <c r="AA2247" i="34"/>
  <c r="AA2253" i="34"/>
  <c r="AA2257" i="34"/>
  <c r="AA2262" i="34"/>
  <c r="AA2264" i="34"/>
  <c r="AA2266" i="34"/>
  <c r="AA2268" i="34"/>
  <c r="AA2271" i="34"/>
  <c r="AA2284" i="34"/>
  <c r="AA2288" i="34"/>
  <c r="AA2292" i="34"/>
  <c r="AA2296" i="34"/>
  <c r="AA2300" i="34"/>
  <c r="AA2303" i="34"/>
  <c r="AA2306" i="34"/>
  <c r="AA2310" i="34"/>
  <c r="AA2313" i="34"/>
  <c r="AA2315" i="34"/>
  <c r="AA2319" i="34"/>
  <c r="AA2321" i="34"/>
  <c r="AA2327" i="34"/>
  <c r="AA2330" i="34"/>
  <c r="AA2334" i="34"/>
  <c r="AA2340" i="34"/>
  <c r="AA2344" i="34"/>
  <c r="AA2347" i="34"/>
  <c r="AA2349" i="34"/>
  <c r="AA2351" i="34"/>
  <c r="AA2353" i="34"/>
  <c r="AA2355" i="34"/>
  <c r="AA2357" i="34"/>
  <c r="AA2364" i="34"/>
  <c r="AA2368" i="34"/>
  <c r="AA2378" i="34"/>
  <c r="AA2382" i="34"/>
  <c r="AA2386" i="34"/>
  <c r="AA2390" i="34"/>
  <c r="AA2392" i="34"/>
  <c r="AA2396" i="34"/>
  <c r="AA2398" i="34"/>
  <c r="AA2401" i="34"/>
  <c r="AA2404" i="34"/>
  <c r="AA2408" i="34"/>
  <c r="AA2411" i="34"/>
  <c r="AA2417" i="34"/>
  <c r="AA2419" i="34"/>
  <c r="AA2424" i="34"/>
  <c r="AA2428" i="34"/>
  <c r="AA2430" i="34"/>
  <c r="AA2434" i="34"/>
  <c r="AA2436" i="34"/>
  <c r="AA2443" i="34"/>
  <c r="AA2449" i="34"/>
  <c r="AA2451" i="34"/>
  <c r="AA2455" i="34"/>
  <c r="AA2460" i="34"/>
  <c r="AA2462" i="34"/>
  <c r="AA2485" i="34"/>
  <c r="AA2487" i="34"/>
  <c r="AA2489" i="34"/>
  <c r="AA2494" i="34"/>
  <c r="AA2496" i="34"/>
  <c r="AA2498" i="34"/>
  <c r="AA2500" i="34"/>
  <c r="AA2502" i="34"/>
  <c r="AA2504" i="34"/>
  <c r="AA2506" i="34"/>
  <c r="AA2508" i="34"/>
  <c r="AA2511" i="34"/>
  <c r="AA2515" i="34"/>
  <c r="AA2519" i="34"/>
  <c r="AA2523" i="34"/>
  <c r="AA2525" i="34"/>
  <c r="AA2528" i="34"/>
  <c r="AA2532" i="34"/>
  <c r="AA2536" i="34"/>
  <c r="AA2539" i="34"/>
  <c r="AA2541" i="34"/>
  <c r="AA2543" i="34"/>
  <c r="AA2227" i="34"/>
  <c r="AA2231" i="34"/>
  <c r="AA2233" i="34"/>
  <c r="AA2237" i="34"/>
  <c r="AA2248" i="34"/>
  <c r="AA2250" i="34"/>
  <c r="AA2256" i="34"/>
  <c r="AA2259" i="34"/>
  <c r="AA2270" i="34"/>
  <c r="AA2273" i="34"/>
  <c r="AA2275" i="34"/>
  <c r="AA2277" i="34"/>
  <c r="AA2279" i="34"/>
  <c r="AA2281" i="34"/>
  <c r="AA2283" i="34"/>
  <c r="AA2287" i="34"/>
  <c r="AA2290" i="34"/>
  <c r="AA2295" i="34"/>
  <c r="AA2299" i="34"/>
  <c r="AA2305" i="34"/>
  <c r="AA2309" i="34"/>
  <c r="AA2318" i="34"/>
  <c r="AA2323" i="34"/>
  <c r="AA2326" i="34"/>
  <c r="AA2329" i="34"/>
  <c r="AA2333" i="34"/>
  <c r="AA2336" i="34"/>
  <c r="AA2339" i="34"/>
  <c r="AA2343" i="34"/>
  <c r="AA2360" i="34"/>
  <c r="AA2367" i="34"/>
  <c r="AA2370" i="34"/>
  <c r="AA2372" i="34"/>
  <c r="AA2374" i="34"/>
  <c r="AA2377" i="34"/>
  <c r="AA2381" i="34"/>
  <c r="AA2385" i="34"/>
  <c r="AA2389" i="34"/>
  <c r="AA2395" i="34"/>
  <c r="AA2403" i="34"/>
  <c r="AA2407" i="34"/>
  <c r="AA2420" i="34"/>
  <c r="AA2423" i="34"/>
  <c r="AA2427" i="34"/>
  <c r="AA2433" i="34"/>
  <c r="AA2437" i="34"/>
  <c r="AA2439" i="34"/>
  <c r="AA2442" i="34"/>
  <c r="AA2446" i="34"/>
  <c r="AA2454" i="34"/>
  <c r="AA2459" i="34"/>
  <c r="AA2464" i="34"/>
  <c r="AA2466" i="34"/>
  <c r="AA2468" i="34"/>
  <c r="AA2470" i="34"/>
  <c r="AA2472" i="34"/>
  <c r="AA2474" i="34"/>
  <c r="AA2476" i="34"/>
  <c r="AA2478" i="34"/>
  <c r="AA2480" i="34"/>
  <c r="AA2482" i="34"/>
  <c r="AA2484" i="34"/>
  <c r="AA2492" i="34"/>
  <c r="AA2510" i="34"/>
  <c r="AA2514" i="34"/>
  <c r="AA2518" i="34"/>
  <c r="AA2522" i="34"/>
  <c r="AA2527" i="34"/>
  <c r="AA2531" i="34"/>
  <c r="AA2535" i="34"/>
  <c r="AA2538" i="34"/>
  <c r="AA2226" i="34"/>
  <c r="AA2230" i="34"/>
  <c r="AA2236" i="34"/>
  <c r="AA2239" i="34"/>
  <c r="AA2241" i="34"/>
  <c r="AA2244" i="34"/>
  <c r="AA2246" i="34"/>
  <c r="AA2252" i="34"/>
  <c r="AA2255" i="34"/>
  <c r="AA2261" i="34"/>
  <c r="AA2263" i="34"/>
  <c r="AA2265" i="34"/>
  <c r="AA2267" i="34"/>
  <c r="AA2269" i="34"/>
  <c r="AA2286" i="34"/>
  <c r="AA2291" i="34"/>
  <c r="AA2294" i="34"/>
  <c r="AA2298" i="34"/>
  <c r="AA2302" i="34"/>
  <c r="AA2304" i="34"/>
  <c r="AA2308" i="34"/>
  <c r="AA2312" i="34"/>
  <c r="AA2314" i="34"/>
  <c r="AA2317" i="34"/>
  <c r="AA2320" i="34"/>
  <c r="AA2325" i="34"/>
  <c r="AA2332" i="34"/>
  <c r="AA2338" i="34"/>
  <c r="AA2342" i="34"/>
  <c r="AA2346" i="34"/>
  <c r="AA2348" i="34"/>
  <c r="AA2350" i="34"/>
  <c r="AA2352" i="34"/>
  <c r="AA2354" i="34"/>
  <c r="AA2356" i="34"/>
  <c r="AA2358" i="34"/>
  <c r="AA2366" i="34"/>
  <c r="AA2376" i="34"/>
  <c r="AA2380" i="34"/>
  <c r="AA2384" i="34"/>
  <c r="AA2388" i="34"/>
  <c r="AA2391" i="34"/>
  <c r="AA2394" i="34"/>
  <c r="AA2397" i="34"/>
  <c r="AA2399" i="34"/>
  <c r="AA2402" i="34"/>
  <c r="AA2406" i="34"/>
  <c r="AA2410" i="34"/>
  <c r="AA2412" i="34"/>
  <c r="AA2416" i="34"/>
  <c r="AA2418" i="34"/>
  <c r="AA2422" i="34"/>
  <c r="AA2426" i="34"/>
  <c r="AA2429" i="34"/>
  <c r="AA2432" i="34"/>
  <c r="AA2435" i="34"/>
  <c r="AA2441" i="34"/>
  <c r="AA2445" i="34"/>
  <c r="AA2448" i="34"/>
  <c r="AA2450" i="34"/>
  <c r="AA2453" i="34"/>
  <c r="AA2457" i="34"/>
  <c r="AA2461" i="34"/>
  <c r="AA2486" i="34"/>
  <c r="AA2488" i="34"/>
  <c r="AA2491" i="34"/>
  <c r="AA2495" i="34"/>
  <c r="AA2497" i="34"/>
  <c r="AA2499" i="34"/>
  <c r="AA2501" i="34"/>
  <c r="AA2503" i="34"/>
  <c r="AA2505" i="34"/>
  <c r="AA2507" i="34"/>
  <c r="AA2509" i="34"/>
  <c r="AA2513" i="34"/>
  <c r="AA2517" i="34"/>
  <c r="AA2521" i="34"/>
  <c r="AA2526" i="34"/>
  <c r="AA2530" i="34"/>
  <c r="AA2534" i="34"/>
  <c r="AA2537" i="34"/>
  <c r="AA2540" i="34"/>
  <c r="AA2542" i="34"/>
  <c r="AA2545" i="34"/>
  <c r="AA2547" i="34"/>
  <c r="AA2549" i="34"/>
  <c r="AA2551" i="34"/>
  <c r="AA2553" i="34"/>
  <c r="AA2555" i="34"/>
  <c r="AA2558" i="34"/>
  <c r="AA2561" i="34"/>
  <c r="AA2565" i="34"/>
  <c r="AA2569" i="34"/>
  <c r="AA2573" i="34"/>
  <c r="AA2577" i="34"/>
  <c r="AA2581" i="34"/>
  <c r="AA2585" i="34"/>
  <c r="AA2589" i="34"/>
  <c r="AA2593" i="34"/>
  <c r="AA2601" i="34"/>
  <c r="AA2605" i="34"/>
  <c r="AA2613" i="34"/>
  <c r="AA2617" i="34"/>
  <c r="AA2621" i="34"/>
  <c r="AA2623" i="34"/>
  <c r="AA2625" i="34"/>
  <c r="AA2631" i="34"/>
  <c r="AA2635" i="34"/>
  <c r="AA2639" i="34"/>
  <c r="AA2641" i="34"/>
  <c r="AA2643" i="34"/>
  <c r="AA2645" i="34"/>
  <c r="AA2648" i="34"/>
  <c r="AA2652" i="34"/>
  <c r="AA2655" i="34"/>
  <c r="AA2657" i="34"/>
  <c r="AA2660" i="34"/>
  <c r="AA2663" i="34"/>
  <c r="AA2669" i="34"/>
  <c r="AA2671" i="34"/>
  <c r="AA2673" i="34"/>
  <c r="AA2676" i="34"/>
  <c r="AA2684" i="34"/>
  <c r="AA2686" i="34"/>
  <c r="AA2694" i="34"/>
  <c r="AA2696" i="34"/>
  <c r="AA2710" i="34"/>
  <c r="AA2714" i="34"/>
  <c r="AA2718" i="34"/>
  <c r="AA2722" i="34"/>
  <c r="AA2726" i="34"/>
  <c r="AA2730" i="34"/>
  <c r="AA2734" i="34"/>
  <c r="AA2738" i="34"/>
  <c r="AA2742" i="34"/>
  <c r="AA2746" i="34"/>
  <c r="AA2750" i="34"/>
  <c r="AA2754" i="34"/>
  <c r="AA2758" i="34"/>
  <c r="AA2762" i="34"/>
  <c r="AA2766" i="34"/>
  <c r="AA2770" i="34"/>
  <c r="AA2774" i="34"/>
  <c r="AA2778" i="34"/>
  <c r="AA2782" i="34"/>
  <c r="AA2786" i="34"/>
  <c r="AA2789" i="34"/>
  <c r="AA2791" i="34"/>
  <c r="AA2793" i="34"/>
  <c r="AA2795" i="34"/>
  <c r="AA2797" i="34"/>
  <c r="AA2799" i="34"/>
  <c r="AA2801" i="34"/>
  <c r="AA2803" i="34"/>
  <c r="AA2805" i="34"/>
  <c r="AA2807" i="34"/>
  <c r="AA2809" i="34"/>
  <c r="AA2811" i="34"/>
  <c r="AA2813" i="34"/>
  <c r="AA2815" i="34"/>
  <c r="AA2816" i="34"/>
  <c r="AA2818" i="34"/>
  <c r="AA2820" i="34"/>
  <c r="AA2822" i="34"/>
  <c r="AA2824" i="34"/>
  <c r="AA2826" i="34"/>
  <c r="AA2828" i="34"/>
  <c r="AA2830" i="34"/>
  <c r="AA2832" i="34"/>
  <c r="AA2834" i="34"/>
  <c r="AA2886" i="34"/>
  <c r="AA2888" i="34"/>
  <c r="AA2892" i="34"/>
  <c r="AA2894" i="34"/>
  <c r="AA2963" i="34"/>
  <c r="AA2966" i="34"/>
  <c r="AA2969" i="34"/>
  <c r="AA2974" i="34"/>
  <c r="AA2981" i="34"/>
  <c r="AA2985" i="34"/>
  <c r="AA2987" i="34"/>
  <c r="AA2990" i="34"/>
  <c r="AA2993" i="34"/>
  <c r="AA2997" i="34"/>
  <c r="AA3000" i="34"/>
  <c r="AA3002" i="34"/>
  <c r="AA3004" i="34"/>
  <c r="AA3010" i="34"/>
  <c r="AA3012" i="34"/>
  <c r="AA3014" i="34"/>
  <c r="AA3016" i="34"/>
  <c r="AA3018" i="34"/>
  <c r="AA3087" i="34"/>
  <c r="AA3102" i="34"/>
  <c r="AA3105" i="34"/>
  <c r="AA3154" i="34"/>
  <c r="AA3164" i="34"/>
  <c r="AA3202" i="34"/>
  <c r="AA3238" i="34"/>
  <c r="AA3240" i="34"/>
  <c r="AA3242" i="34"/>
  <c r="AA3244" i="34"/>
  <c r="AA3253" i="34"/>
  <c r="AA3255" i="34"/>
  <c r="AA3301" i="34"/>
  <c r="AA3303" i="34"/>
  <c r="AA3753" i="34"/>
  <c r="AA3755" i="34"/>
  <c r="AA3761" i="34"/>
  <c r="AA3763" i="34"/>
  <c r="AA3765" i="34"/>
  <c r="AA3770" i="34"/>
  <c r="AA3772" i="34"/>
  <c r="AA3777" i="34"/>
  <c r="AA3780" i="34"/>
  <c r="AA3783" i="34"/>
  <c r="AA3787" i="34"/>
  <c r="AA3791" i="34"/>
  <c r="AA3793" i="34"/>
  <c r="AA3796" i="34"/>
  <c r="AA3801" i="34"/>
  <c r="AA3807" i="34"/>
  <c r="AA3899" i="34"/>
  <c r="AA4039" i="34"/>
  <c r="AA2557" i="34"/>
  <c r="AA2560" i="34"/>
  <c r="AA2564" i="34"/>
  <c r="AA2568" i="34"/>
  <c r="AA2572" i="34"/>
  <c r="AA2576" i="34"/>
  <c r="AA2580" i="34"/>
  <c r="AA2584" i="34"/>
  <c r="AA2588" i="34"/>
  <c r="AA2592" i="34"/>
  <c r="AA2596" i="34"/>
  <c r="AA2600" i="34"/>
  <c r="AA2604" i="34"/>
  <c r="AA2608" i="34"/>
  <c r="AA2610" i="34"/>
  <c r="AA2612" i="34"/>
  <c r="AA2616" i="34"/>
  <c r="AA2620" i="34"/>
  <c r="AA2627" i="34"/>
  <c r="AA2629" i="34"/>
  <c r="AA2634" i="34"/>
  <c r="AA2638" i="34"/>
  <c r="AA2647" i="34"/>
  <c r="AA2651" i="34"/>
  <c r="AA2659" i="34"/>
  <c r="AA2683" i="34"/>
  <c r="AA2689" i="34"/>
  <c r="AA2691" i="34"/>
  <c r="AA2707" i="34"/>
  <c r="AA2711" i="34"/>
  <c r="AA2715" i="34"/>
  <c r="AA2719" i="34"/>
  <c r="AA2723" i="34"/>
  <c r="AA2727" i="34"/>
  <c r="AA2731" i="34"/>
  <c r="AA2735" i="34"/>
  <c r="AA2739" i="34"/>
  <c r="AA2743" i="34"/>
  <c r="AA2747" i="34"/>
  <c r="AA2751" i="34"/>
  <c r="AA2755" i="34"/>
  <c r="AA2759" i="34"/>
  <c r="AA2763" i="34"/>
  <c r="AA2767" i="34"/>
  <c r="AA2771" i="34"/>
  <c r="AA2775" i="34"/>
  <c r="AA2779" i="34"/>
  <c r="AA2783" i="34"/>
  <c r="AA2787" i="34"/>
  <c r="AA2861" i="34"/>
  <c r="AA2863" i="34"/>
  <c r="AA2865" i="34"/>
  <c r="AA2867" i="34"/>
  <c r="AA2869" i="34"/>
  <c r="AA2871" i="34"/>
  <c r="AA2890" i="34"/>
  <c r="AA2901" i="34"/>
  <c r="AA2903" i="34"/>
  <c r="AA2905" i="34"/>
  <c r="AA2907" i="34"/>
  <c r="AA2909" i="34"/>
  <c r="AA2911" i="34"/>
  <c r="AA2913" i="34"/>
  <c r="AA2915" i="34"/>
  <c r="AA2917" i="34"/>
  <c r="AA2919" i="34"/>
  <c r="AA2921" i="34"/>
  <c r="AA2923" i="34"/>
  <c r="AA2925" i="34"/>
  <c r="AA2927" i="34"/>
  <c r="AA2929" i="34"/>
  <c r="AA2931" i="34"/>
  <c r="AA2933" i="34"/>
  <c r="AA2935" i="34"/>
  <c r="AA2937" i="34"/>
  <c r="AA2939" i="34"/>
  <c r="AA2941" i="34"/>
  <c r="AA2943" i="34"/>
  <c r="AA2945" i="34"/>
  <c r="AA2947" i="34"/>
  <c r="AA2949" i="34"/>
  <c r="AA2951" i="34"/>
  <c r="AA2953" i="34"/>
  <c r="AA2955" i="34"/>
  <c r="AA2957" i="34"/>
  <c r="AA2959" i="34"/>
  <c r="AA2961" i="34"/>
  <c r="AA2982" i="34"/>
  <c r="AA2988" i="34"/>
  <c r="AA2994" i="34"/>
  <c r="AA2998" i="34"/>
  <c r="AA3006" i="34"/>
  <c r="AA3008" i="34"/>
  <c r="AA3021" i="34"/>
  <c r="AA3023" i="34"/>
  <c r="AA3025" i="34"/>
  <c r="AA3027" i="34"/>
  <c r="AA3029" i="34"/>
  <c r="AA3031" i="34"/>
  <c r="AA3033" i="34"/>
  <c r="AA3035" i="34"/>
  <c r="AA3037" i="34"/>
  <c r="AA3039" i="34"/>
  <c r="AA3041" i="34"/>
  <c r="AA3043" i="34"/>
  <c r="AA3045" i="34"/>
  <c r="AA3047" i="34"/>
  <c r="AA3049" i="34"/>
  <c r="AA3051" i="34"/>
  <c r="AA3053" i="34"/>
  <c r="AA3055" i="34"/>
  <c r="AA3057" i="34"/>
  <c r="AA3059" i="34"/>
  <c r="AA3061" i="34"/>
  <c r="AA3063" i="34"/>
  <c r="AA3065" i="34"/>
  <c r="AA3067" i="34"/>
  <c r="AA3069" i="34"/>
  <c r="AA3071" i="34"/>
  <c r="AA3073" i="34"/>
  <c r="AA3075" i="34"/>
  <c r="AA3077" i="34"/>
  <c r="AA3079" i="34"/>
  <c r="AA3081" i="34"/>
  <c r="AA3083" i="34"/>
  <c r="AA3085" i="34"/>
  <c r="AA3088" i="34"/>
  <c r="AA3099" i="34"/>
  <c r="AA3130" i="34"/>
  <c r="AA3133" i="34"/>
  <c r="AA3153" i="34"/>
  <c r="AA3167" i="34"/>
  <c r="AA3201" i="34"/>
  <c r="AA3307" i="34"/>
  <c r="AA3321" i="34"/>
  <c r="AA3323" i="34"/>
  <c r="AA3325" i="34"/>
  <c r="AA3327" i="34"/>
  <c r="AA3356" i="34"/>
  <c r="AA3358" i="34"/>
  <c r="AA3360" i="34"/>
  <c r="AA3362" i="34"/>
  <c r="AA3510" i="34"/>
  <c r="AA3800" i="34"/>
  <c r="AA3804" i="34"/>
  <c r="AA3810" i="34"/>
  <c r="AA4026" i="34"/>
  <c r="AA2544" i="34"/>
  <c r="AA2546" i="34"/>
  <c r="AA2548" i="34"/>
  <c r="AA2550" i="34"/>
  <c r="AA2552" i="34"/>
  <c r="AA2554" i="34"/>
  <c r="AA2556" i="34"/>
  <c r="AA2559" i="34"/>
  <c r="AA2563" i="34"/>
  <c r="AA2567" i="34"/>
  <c r="AA2571" i="34"/>
  <c r="AA2575" i="34"/>
  <c r="AA2579" i="34"/>
  <c r="AA2583" i="34"/>
  <c r="AA2587" i="34"/>
  <c r="AA2591" i="34"/>
  <c r="AA2595" i="34"/>
  <c r="AA2603" i="34"/>
  <c r="AA2607" i="34"/>
  <c r="AA2615" i="34"/>
  <c r="AA2619" i="34"/>
  <c r="AA2622" i="34"/>
  <c r="AA2624" i="34"/>
  <c r="AA2633" i="34"/>
  <c r="AA2637" i="34"/>
  <c r="AA2640" i="34"/>
  <c r="AA2642" i="34"/>
  <c r="AA2644" i="34"/>
  <c r="AA2646" i="34"/>
  <c r="AA2650" i="34"/>
  <c r="AA2654" i="34"/>
  <c r="AA2656" i="34"/>
  <c r="AA2658" i="34"/>
  <c r="AA2662" i="34"/>
  <c r="AA2664" i="34"/>
  <c r="AA2670" i="34"/>
  <c r="AA2672" i="34"/>
  <c r="AA2685" i="34"/>
  <c r="AA2687" i="34"/>
  <c r="AA2693" i="34"/>
  <c r="AA2695" i="34"/>
  <c r="AA2708" i="34"/>
  <c r="AA2712" i="34"/>
  <c r="AA2716" i="34"/>
  <c r="AA2720" i="34"/>
  <c r="AA2724" i="34"/>
  <c r="AA2728" i="34"/>
  <c r="AA2732" i="34"/>
  <c r="AA2736" i="34"/>
  <c r="AA2740" i="34"/>
  <c r="AA2744" i="34"/>
  <c r="AA2748" i="34"/>
  <c r="AA2752" i="34"/>
  <c r="AA2756" i="34"/>
  <c r="AA2760" i="34"/>
  <c r="AA2764" i="34"/>
  <c r="AA2768" i="34"/>
  <c r="AA2772" i="34"/>
  <c r="AA2776" i="34"/>
  <c r="AA2780" i="34"/>
  <c r="AA2784" i="34"/>
  <c r="AA2788" i="34"/>
  <c r="AA2790" i="34"/>
  <c r="AA2792" i="34"/>
  <c r="AA2794" i="34"/>
  <c r="AA2796" i="34"/>
  <c r="AA2798" i="34"/>
  <c r="AA2800" i="34"/>
  <c r="AA2802" i="34"/>
  <c r="AA2804" i="34"/>
  <c r="AA2806" i="34"/>
  <c r="AA2808" i="34"/>
  <c r="AA2810" i="34"/>
  <c r="AA2812" i="34"/>
  <c r="AA2814" i="34"/>
  <c r="AA2817" i="34"/>
  <c r="AA2819" i="34"/>
  <c r="AA2821" i="34"/>
  <c r="AA2823" i="34"/>
  <c r="AA2825" i="34"/>
  <c r="AA2827" i="34"/>
  <c r="AA2829" i="34"/>
  <c r="AA2831" i="34"/>
  <c r="AA2833" i="34"/>
  <c r="AA2835" i="34"/>
  <c r="AA2887" i="34"/>
  <c r="AA2891" i="34"/>
  <c r="AA2893" i="34"/>
  <c r="AA2967" i="34"/>
  <c r="AA2970" i="34"/>
  <c r="AA2973" i="34"/>
  <c r="AA2975" i="34"/>
  <c r="AA2979" i="34"/>
  <c r="AA2983" i="34"/>
  <c r="AA2986" i="34"/>
  <c r="AA2989" i="34"/>
  <c r="AA2991" i="34"/>
  <c r="AA2995" i="34"/>
  <c r="AA2999" i="34"/>
  <c r="AA3001" i="34"/>
  <c r="AA3003" i="34"/>
  <c r="AA3005" i="34"/>
  <c r="AA3011" i="34"/>
  <c r="AA3013" i="34"/>
  <c r="AA3015" i="34"/>
  <c r="AA3017" i="34"/>
  <c r="AA3019" i="34"/>
  <c r="AA3076" i="34"/>
  <c r="AA3104" i="34"/>
  <c r="AA3106" i="34"/>
  <c r="AA3132" i="34"/>
  <c r="AA3159" i="34"/>
  <c r="AA3163" i="34"/>
  <c r="AA3229" i="34"/>
  <c r="AA3239" i="34"/>
  <c r="AA3241" i="34"/>
  <c r="AA3243" i="34"/>
  <c r="AA3252" i="34"/>
  <c r="AA3302" i="34"/>
  <c r="AA3304" i="34"/>
  <c r="AA3306" i="34"/>
  <c r="AA3366" i="34"/>
  <c r="AA3754" i="34"/>
  <c r="AA3756" i="34"/>
  <c r="AA3760" i="34"/>
  <c r="AA3762" i="34"/>
  <c r="AA3764" i="34"/>
  <c r="AA3771" i="34"/>
  <c r="AA3773" i="34"/>
  <c r="AA3776" i="34"/>
  <c r="AA3779" i="34"/>
  <c r="AA3786" i="34"/>
  <c r="AA3790" i="34"/>
  <c r="AA3792" i="34"/>
  <c r="AA3795" i="34"/>
  <c r="AA3799" i="34"/>
  <c r="AA3803" i="34"/>
  <c r="AA3809" i="34"/>
  <c r="AA3898" i="34"/>
  <c r="AA4038" i="34"/>
  <c r="AA2562" i="34"/>
  <c r="AA2566" i="34"/>
  <c r="AA2570" i="34"/>
  <c r="AA2574" i="34"/>
  <c r="AA2578" i="34"/>
  <c r="AA2582" i="34"/>
  <c r="AA2586" i="34"/>
  <c r="AA2590" i="34"/>
  <c r="AA2594" i="34"/>
  <c r="AA2597" i="34"/>
  <c r="AA2599" i="34"/>
  <c r="AA2602" i="34"/>
  <c r="AA2606" i="34"/>
  <c r="AA2609" i="34"/>
  <c r="AA2611" i="34"/>
  <c r="AA2614" i="34"/>
  <c r="AA2618" i="34"/>
  <c r="AA2626" i="34"/>
  <c r="AA2628" i="34"/>
  <c r="AA2630" i="34"/>
  <c r="AA2632" i="34"/>
  <c r="AA2636" i="34"/>
  <c r="AA2649" i="34"/>
  <c r="AA2653" i="34"/>
  <c r="AA2661" i="34"/>
  <c r="AA2682" i="34"/>
  <c r="AA2690" i="34"/>
  <c r="AA2692" i="34"/>
  <c r="AA2709" i="34"/>
  <c r="AA2713" i="34"/>
  <c r="AA2717" i="34"/>
  <c r="AA2721" i="34"/>
  <c r="AA2725" i="34"/>
  <c r="AA2729" i="34"/>
  <c r="AA2733" i="34"/>
  <c r="AA2737" i="34"/>
  <c r="AA2741" i="34"/>
  <c r="AA2745" i="34"/>
  <c r="AA2749" i="34"/>
  <c r="AA2753" i="34"/>
  <c r="AA2757" i="34"/>
  <c r="AA2761" i="34"/>
  <c r="AA2765" i="34"/>
  <c r="AA2769" i="34"/>
  <c r="AA2773" i="34"/>
  <c r="AA2777" i="34"/>
  <c r="AA2781" i="34"/>
  <c r="AA2785" i="34"/>
  <c r="AA2862" i="34"/>
  <c r="AA2864" i="34"/>
  <c r="AA2866" i="34"/>
  <c r="AA2868" i="34"/>
  <c r="AA2870" i="34"/>
  <c r="AA2877" i="34"/>
  <c r="AA2889" i="34"/>
  <c r="AA2902" i="34"/>
  <c r="AA2904" i="34"/>
  <c r="AA2906" i="34"/>
  <c r="AA2908" i="34"/>
  <c r="AA2910" i="34"/>
  <c r="AA2912" i="34"/>
  <c r="AA2914" i="34"/>
  <c r="AA2916" i="34"/>
  <c r="AA2918" i="34"/>
  <c r="AA2920" i="34"/>
  <c r="AA2922" i="34"/>
  <c r="AA2924" i="34"/>
  <c r="AA2926" i="34"/>
  <c r="AA2928" i="34"/>
  <c r="AA2930" i="34"/>
  <c r="AA2932" i="34"/>
  <c r="AA2934" i="34"/>
  <c r="AA2936" i="34"/>
  <c r="AA2938" i="34"/>
  <c r="AA2940" i="34"/>
  <c r="AA2942" i="34"/>
  <c r="AA2944" i="34"/>
  <c r="AA2946" i="34"/>
  <c r="AA2948" i="34"/>
  <c r="AA2950" i="34"/>
  <c r="AA2952" i="34"/>
  <c r="AA2954" i="34"/>
  <c r="AA2956" i="34"/>
  <c r="AA2958" i="34"/>
  <c r="AA2960" i="34"/>
  <c r="AA2962" i="34"/>
  <c r="AA2968" i="34"/>
  <c r="AA2976" i="34"/>
  <c r="AA2980" i="34"/>
  <c r="AA2984" i="34"/>
  <c r="AA2992" i="34"/>
  <c r="AA2996" i="34"/>
  <c r="AA3007" i="34"/>
  <c r="AA3009" i="34"/>
  <c r="AA3020" i="34"/>
  <c r="AA3022" i="34"/>
  <c r="AA3024" i="34"/>
  <c r="AA3026" i="34"/>
  <c r="AA3028" i="34"/>
  <c r="AA3030" i="34"/>
  <c r="AA3032" i="34"/>
  <c r="AA3034" i="34"/>
  <c r="AA3036" i="34"/>
  <c r="AA3038" i="34"/>
  <c r="AA3040" i="34"/>
  <c r="AA3042" i="34"/>
  <c r="AA3044" i="34"/>
  <c r="AA3046" i="34"/>
  <c r="AA3048" i="34"/>
  <c r="AA3050" i="34"/>
  <c r="AA3052" i="34"/>
  <c r="AA3054" i="34"/>
  <c r="AA3056" i="34"/>
  <c r="AA3058" i="34"/>
  <c r="AA3060" i="34"/>
  <c r="AA3062" i="34"/>
  <c r="AA3064" i="34"/>
  <c r="AA3066" i="34"/>
  <c r="AA3068" i="34"/>
  <c r="AA3070" i="34"/>
  <c r="AA3072" i="34"/>
  <c r="AA3074" i="34"/>
  <c r="AA3078" i="34"/>
  <c r="AA3080" i="34"/>
  <c r="AA3082" i="34"/>
  <c r="AA3084" i="34"/>
  <c r="AA3086" i="34"/>
  <c r="AA3089" i="34"/>
  <c r="AA3092" i="34"/>
  <c r="AA3098" i="34"/>
  <c r="AA3100" i="34"/>
  <c r="AA3103" i="34"/>
  <c r="AA3131" i="34"/>
  <c r="AA3152" i="34"/>
  <c r="AA3200" i="34"/>
  <c r="AA3245" i="34"/>
  <c r="AA3322" i="34"/>
  <c r="AA3324" i="34"/>
  <c r="AA3326" i="34"/>
  <c r="AA3328" i="34"/>
  <c r="AA3357" i="34"/>
  <c r="AA3359" i="34"/>
  <c r="AA3361" i="34"/>
  <c r="AA3509" i="34"/>
  <c r="AA3802" i="34"/>
  <c r="AA3808" i="34"/>
  <c r="AA1082" i="34"/>
  <c r="AA2193" i="34"/>
  <c r="AA1087" i="34"/>
  <c r="AA1083" i="34"/>
  <c r="AA4538" i="34"/>
  <c r="AA4532" i="34"/>
  <c r="AA4537" i="34"/>
  <c r="AA1078" i="34"/>
  <c r="AA1085" i="34"/>
  <c r="AA1089" i="34"/>
  <c r="AA1088" i="34"/>
  <c r="AA4545" i="34"/>
  <c r="AA4606" i="34"/>
  <c r="AA4544" i="34"/>
  <c r="AA1081" i="34"/>
  <c r="AA1079" i="34"/>
  <c r="AA2192" i="34"/>
  <c r="AA1073" i="34"/>
  <c r="AA2194" i="34"/>
  <c r="AA4611" i="34"/>
  <c r="AA4546" i="34"/>
  <c r="AA1086" i="34"/>
  <c r="AA1084" i="34"/>
  <c r="AA1080" i="34"/>
  <c r="AA4536" i="34"/>
  <c r="AA4533" i="34"/>
  <c r="AA4634" i="34"/>
  <c r="AA2195" i="34"/>
  <c r="AA1675" i="34"/>
  <c r="AA1647" i="34"/>
  <c r="AA1615" i="34"/>
  <c r="AA1587" i="34"/>
  <c r="AA1559" i="34"/>
  <c r="AA1678" i="34"/>
  <c r="AA1662" i="34"/>
  <c r="AA1646" i="34"/>
  <c r="AA1630" i="34"/>
  <c r="AA1614" i="34"/>
  <c r="AA1598" i="34"/>
  <c r="AA1582" i="34"/>
  <c r="AA1566" i="34"/>
  <c r="AA1550" i="34"/>
  <c r="AA1120" i="34"/>
  <c r="AA1104" i="34"/>
  <c r="AA1669" i="34"/>
  <c r="AA1653" i="34"/>
  <c r="AA1637" i="34"/>
  <c r="AA1621" i="34"/>
  <c r="AA1605" i="34"/>
  <c r="AA1589" i="34"/>
  <c r="AA1573" i="34"/>
  <c r="AA1557" i="34"/>
  <c r="AA1127" i="34"/>
  <c r="AA1111" i="34"/>
  <c r="AA1672" i="34"/>
  <c r="AA1656" i="34"/>
  <c r="AA1640" i="34"/>
  <c r="AA1624" i="34"/>
  <c r="AA1608" i="34"/>
  <c r="AA1592" i="34"/>
  <c r="AA1576" i="34"/>
  <c r="AA1560" i="34"/>
  <c r="AA1130" i="34"/>
  <c r="AA1115" i="34"/>
  <c r="AA1643" i="34"/>
  <c r="AA1611" i="34"/>
  <c r="AA1571" i="34"/>
  <c r="AA1125" i="34"/>
  <c r="AA1105" i="34"/>
  <c r="AA1671" i="34"/>
  <c r="AA1639" i="34"/>
  <c r="AA1607" i="34"/>
  <c r="AA1579" i="34"/>
  <c r="AA1551" i="34"/>
  <c r="AA1674" i="34"/>
  <c r="AA1658" i="34"/>
  <c r="AA1642" i="34"/>
  <c r="AA1626" i="34"/>
  <c r="AA1610" i="34"/>
  <c r="AA1594" i="34"/>
  <c r="AA1578" i="34"/>
  <c r="AA1562" i="34"/>
  <c r="AA1546" i="34"/>
  <c r="AA1116" i="34"/>
  <c r="AA1100" i="34"/>
  <c r="AA1665" i="34"/>
  <c r="AA1649" i="34"/>
  <c r="AA1633" i="34"/>
  <c r="AA1617" i="34"/>
  <c r="AA1601" i="34"/>
  <c r="AA1585" i="34"/>
  <c r="AA1569" i="34"/>
  <c r="AA1553" i="34"/>
  <c r="AA1123" i="34"/>
  <c r="AA1107" i="34"/>
  <c r="AA1668" i="34"/>
  <c r="AA1652" i="34"/>
  <c r="AA1636" i="34"/>
  <c r="AA1620" i="34"/>
  <c r="AA1604" i="34"/>
  <c r="AA1588" i="34"/>
  <c r="AA1572" i="34"/>
  <c r="AA1556" i="34"/>
  <c r="AA1126" i="34"/>
  <c r="AA1110" i="34"/>
  <c r="AA1667" i="34"/>
  <c r="AA1635" i="34"/>
  <c r="AA1599" i="34"/>
  <c r="AA1563" i="34"/>
  <c r="AA1121" i="34"/>
  <c r="AA1101" i="34"/>
  <c r="AA1663" i="34"/>
  <c r="AA1631" i="34"/>
  <c r="AA1603" i="34"/>
  <c r="AA1575" i="34"/>
  <c r="AA1129" i="34"/>
  <c r="AA1670" i="34"/>
  <c r="AA1654" i="34"/>
  <c r="AA1638" i="34"/>
  <c r="AA1622" i="34"/>
  <c r="AA1606" i="34"/>
  <c r="AA1590" i="34"/>
  <c r="AA1574" i="34"/>
  <c r="AA1558" i="34"/>
  <c r="AA1128" i="34"/>
  <c r="AA1112" i="34"/>
  <c r="AA1677" i="34"/>
  <c r="AA1661" i="34"/>
  <c r="AA1645" i="34"/>
  <c r="AA1629" i="34"/>
  <c r="AA1613" i="34"/>
  <c r="AA1597" i="34"/>
  <c r="AA1581" i="34"/>
  <c r="AA1565" i="34"/>
  <c r="AA1549" i="34"/>
  <c r="AA1119" i="34"/>
  <c r="AA1103" i="34"/>
  <c r="AA1664" i="34"/>
  <c r="AA1648" i="34"/>
  <c r="AA1632" i="34"/>
  <c r="AA1616" i="34"/>
  <c r="AA1600" i="34"/>
  <c r="AA1584" i="34"/>
  <c r="AA1568" i="34"/>
  <c r="AA1552" i="34"/>
  <c r="AA1122" i="34"/>
  <c r="AA1106" i="34"/>
  <c r="AA1659" i="34"/>
  <c r="AA1627" i="34"/>
  <c r="AA1591" i="34"/>
  <c r="AA1555" i="34"/>
  <c r="AA1117" i="34"/>
  <c r="AA1655" i="34"/>
  <c r="AA1623" i="34"/>
  <c r="AA1595" i="34"/>
  <c r="AA1567" i="34"/>
  <c r="AA1113" i="34"/>
  <c r="AA1666" i="34"/>
  <c r="AA1650" i="34"/>
  <c r="AA1634" i="34"/>
  <c r="AA1618" i="34"/>
  <c r="AA1602" i="34"/>
  <c r="AA1586" i="34"/>
  <c r="AA1570" i="34"/>
  <c r="AA1554" i="34"/>
  <c r="AA1124" i="34"/>
  <c r="AA1108" i="34"/>
  <c r="AA1673" i="34"/>
  <c r="AA1657" i="34"/>
  <c r="AA1641" i="34"/>
  <c r="AA1625" i="34"/>
  <c r="AA1609" i="34"/>
  <c r="AA1593" i="34"/>
  <c r="AA1577" i="34"/>
  <c r="AA1561" i="34"/>
  <c r="AA1131" i="34"/>
  <c r="AA1114" i="34"/>
  <c r="AA1676" i="34"/>
  <c r="AA1660" i="34"/>
  <c r="AA1644" i="34"/>
  <c r="AA1628" i="34"/>
  <c r="AA1612" i="34"/>
  <c r="AA1596" i="34"/>
  <c r="AA1580" i="34"/>
  <c r="AA1564" i="34"/>
  <c r="AA1548" i="34"/>
  <c r="AA1118" i="34"/>
  <c r="AA1102" i="34"/>
  <c r="AA1651" i="34"/>
  <c r="AA1619" i="34"/>
  <c r="AA1583" i="34"/>
  <c r="AA1547" i="34"/>
  <c r="AA1109" i="34"/>
  <c r="AA4448" i="34"/>
  <c r="AA1853" i="34"/>
  <c r="AA1758" i="34"/>
  <c r="AA1710" i="34"/>
  <c r="AA1764" i="34"/>
  <c r="AA1763" i="34"/>
  <c r="AA4447" i="34"/>
  <c r="AA1854" i="34"/>
  <c r="AA1808" i="34"/>
  <c r="AA1792" i="34"/>
  <c r="AA1776" i="34"/>
  <c r="AA1752" i="34"/>
  <c r="AA1736" i="34"/>
  <c r="AA1720" i="34"/>
  <c r="AA4383" i="34"/>
  <c r="AA4409" i="34"/>
  <c r="AA1695" i="34"/>
  <c r="AA1715" i="34"/>
  <c r="AA1823" i="34"/>
  <c r="AA1807" i="34"/>
  <c r="AA1791" i="34"/>
  <c r="AA1775" i="34"/>
  <c r="AA1751" i="34"/>
  <c r="AA1735" i="34"/>
  <c r="AA1719" i="34"/>
  <c r="AA1680" i="34"/>
  <c r="AA1702" i="34"/>
  <c r="AA1830" i="34"/>
  <c r="AA1842" i="34"/>
  <c r="AA1850" i="34"/>
  <c r="AA1839" i="34"/>
  <c r="AA1794" i="34"/>
  <c r="AA1778" i="34"/>
  <c r="AA1760" i="34"/>
  <c r="AA1738" i="34"/>
  <c r="AA1722" i="34"/>
  <c r="AA4313" i="34"/>
  <c r="AA4315" i="34"/>
  <c r="AA1687" i="34"/>
  <c r="AA1705" i="34"/>
  <c r="AA1832" i="34"/>
  <c r="AA1756" i="34"/>
  <c r="AA1797" i="34"/>
  <c r="AA1781" i="34"/>
  <c r="AA1765" i="34"/>
  <c r="AA1741" i="34"/>
  <c r="AA1725" i="34"/>
  <c r="AA4326" i="34"/>
  <c r="AA1700" i="34"/>
  <c r="AA1829" i="34"/>
  <c r="AA1843" i="34"/>
  <c r="AA1851" i="34"/>
  <c r="AA1838" i="34"/>
  <c r="AA1804" i="34"/>
  <c r="AA1788" i="34"/>
  <c r="AA1772" i="34"/>
  <c r="AA1748" i="34"/>
  <c r="AA1732" i="34"/>
  <c r="AA1543" i="34"/>
  <c r="AA4351" i="34"/>
  <c r="AA1679" i="34"/>
  <c r="AA1699" i="34"/>
  <c r="AA1826" i="34"/>
  <c r="AA1819" i="34"/>
  <c r="AA1803" i="34"/>
  <c r="AA1787" i="34"/>
  <c r="AA1771" i="34"/>
  <c r="AA1747" i="34"/>
  <c r="AA1731" i="34"/>
  <c r="AA1542" i="34"/>
  <c r="AA1688" i="34"/>
  <c r="AA1706" i="34"/>
  <c r="AA1833" i="34"/>
  <c r="AA1844" i="34"/>
  <c r="AA1822" i="34"/>
  <c r="AA1806" i="34"/>
  <c r="AA1790" i="34"/>
  <c r="AA1774" i="34"/>
  <c r="AA1750" i="34"/>
  <c r="AA1734" i="34"/>
  <c r="AA1718" i="34"/>
  <c r="AA4382" i="34"/>
  <c r="AA4408" i="34"/>
  <c r="AA1693" i="34"/>
  <c r="AA1712" i="34"/>
  <c r="AA1821" i="34"/>
  <c r="AA1757" i="34"/>
  <c r="AA1793" i="34"/>
  <c r="AA1777" i="34"/>
  <c r="AA1759" i="34"/>
  <c r="AA1737" i="34"/>
  <c r="AA1721" i="34"/>
  <c r="AA1686" i="34"/>
  <c r="AA1704" i="34"/>
  <c r="AA1834" i="34"/>
  <c r="AA1845" i="34"/>
  <c r="AA1800" i="34"/>
  <c r="AA1784" i="34"/>
  <c r="AA1768" i="34"/>
  <c r="AA1744" i="34"/>
  <c r="AA1728" i="34"/>
  <c r="AA4348" i="34"/>
  <c r="AA4318" i="34"/>
  <c r="AA1684" i="34"/>
  <c r="AA1703" i="34"/>
  <c r="AA1828" i="34"/>
  <c r="AA1840" i="34"/>
  <c r="AA1799" i="34"/>
  <c r="AA1783" i="34"/>
  <c r="AA1767" i="34"/>
  <c r="AA1743" i="34"/>
  <c r="AA1727" i="34"/>
  <c r="AA4325" i="34"/>
  <c r="AA1694" i="34"/>
  <c r="AA1713" i="34"/>
  <c r="AA1835" i="34"/>
  <c r="AA1846" i="34"/>
  <c r="AA1818" i="34"/>
  <c r="AA1802" i="34"/>
  <c r="AA1786" i="34"/>
  <c r="AA1770" i="34"/>
  <c r="AA1746" i="34"/>
  <c r="AA1730" i="34"/>
  <c r="AA1545" i="34"/>
  <c r="AA4350" i="34"/>
  <c r="AA1852" i="34"/>
  <c r="AA1697" i="34"/>
  <c r="AA1824" i="34"/>
  <c r="AA1817" i="34"/>
  <c r="AA1805" i="34"/>
  <c r="AA1789" i="34"/>
  <c r="AA1773" i="34"/>
  <c r="AA1749" i="34"/>
  <c r="AA1733" i="34"/>
  <c r="AA1717" i="34"/>
  <c r="AA1692" i="34"/>
  <c r="AA1708" i="34"/>
  <c r="AA1836" i="34"/>
  <c r="AA1847" i="34"/>
  <c r="AA1820" i="34"/>
  <c r="AA1796" i="34"/>
  <c r="AA1780" i="34"/>
  <c r="AA1762" i="34"/>
  <c r="AA1740" i="34"/>
  <c r="AA1724" i="34"/>
  <c r="AA4314" i="34"/>
  <c r="AA4316" i="34"/>
  <c r="AA1691" i="34"/>
  <c r="AA1707" i="34"/>
  <c r="AA1831" i="34"/>
  <c r="AA1795" i="34"/>
  <c r="AA1779" i="34"/>
  <c r="AA1761" i="34"/>
  <c r="AA1739" i="34"/>
  <c r="AA1723" i="34"/>
  <c r="AA4531" i="34"/>
  <c r="AA1698" i="34"/>
  <c r="AA1825" i="34"/>
  <c r="AA1837" i="34"/>
  <c r="AA1848" i="34"/>
  <c r="AA1755" i="34"/>
  <c r="AA1798" i="34"/>
  <c r="AA1782" i="34"/>
  <c r="AA1766" i="34"/>
  <c r="AA1742" i="34"/>
  <c r="AA1726" i="34"/>
  <c r="AA4349" i="34"/>
  <c r="AA4317" i="34"/>
  <c r="AA1701" i="34"/>
  <c r="AA1827" i="34"/>
  <c r="AA1754" i="34"/>
  <c r="AA1801" i="34"/>
  <c r="AA1785" i="34"/>
  <c r="AA1769" i="34"/>
  <c r="AA1745" i="34"/>
  <c r="AA1729" i="34"/>
  <c r="AA1544" i="34"/>
  <c r="AA1696" i="34"/>
  <c r="AA1716" i="34"/>
  <c r="AA1841" i="34"/>
  <c r="AA1849" i="34"/>
  <c r="AA1753" i="34"/>
  <c r="AA1432" i="34"/>
  <c r="AA1426" i="34"/>
  <c r="AA1452" i="34"/>
  <c r="AA1496" i="34"/>
  <c r="AA1522" i="34"/>
  <c r="AA1435" i="34"/>
  <c r="AA1459" i="34"/>
  <c r="AA1501" i="34"/>
  <c r="AA1445" i="34"/>
  <c r="AA1468" i="34"/>
  <c r="AA1444" i="34"/>
  <c r="AA1450" i="34"/>
  <c r="AA1383" i="34"/>
  <c r="AA1447" i="34"/>
  <c r="AA1465" i="34"/>
  <c r="AA1514" i="34"/>
  <c r="AA1460" i="34"/>
  <c r="AA1434" i="34"/>
  <c r="AA1458" i="34"/>
  <c r="AA1500" i="34"/>
  <c r="AA1446" i="34"/>
  <c r="AA1439" i="34"/>
  <c r="AA1463" i="34"/>
  <c r="AA1509" i="34"/>
  <c r="AA1386" i="34"/>
  <c r="AA1506" i="34"/>
  <c r="AA1381" i="34"/>
  <c r="AA1464" i="34"/>
  <c r="AA1425" i="34"/>
  <c r="AA1451" i="34"/>
  <c r="AA1469" i="34"/>
  <c r="AA1521" i="34"/>
  <c r="AA1380" i="34"/>
  <c r="AA1438" i="34"/>
  <c r="AA1462" i="34"/>
  <c r="AA1508" i="34"/>
  <c r="AA1385" i="34"/>
  <c r="AA1449" i="34"/>
  <c r="AA1467" i="34"/>
  <c r="AA1516" i="34"/>
  <c r="AA1443" i="34"/>
  <c r="AA1513" i="34"/>
  <c r="AA1382" i="34"/>
  <c r="AA1498" i="34"/>
  <c r="AA1433" i="34"/>
  <c r="AA1457" i="34"/>
  <c r="AA1499" i="34"/>
  <c r="AA1428" i="34"/>
  <c r="AA1384" i="34"/>
  <c r="AA1448" i="34"/>
  <c r="AA1466" i="34"/>
  <c r="AA1515" i="34"/>
  <c r="AA1427" i="34"/>
  <c r="AA1453" i="34"/>
  <c r="AA1497" i="34"/>
  <c r="AA1523" i="34"/>
  <c r="AA1454" i="34"/>
  <c r="AA1520" i="34"/>
  <c r="AA1436" i="34"/>
  <c r="AA1379" i="34"/>
  <c r="AA1437" i="34"/>
  <c r="AA1461" i="34"/>
  <c r="AA1507" i="34"/>
  <c r="AA4388" i="34"/>
  <c r="AA4389" i="34"/>
  <c r="AA4392" i="34"/>
  <c r="AA4393" i="34"/>
  <c r="AA4430" i="34"/>
  <c r="AA4431" i="34"/>
  <c r="AA4443" i="34"/>
  <c r="AA4444" i="34"/>
  <c r="AA586" i="34"/>
  <c r="AA607" i="34"/>
  <c r="AA600" i="34"/>
  <c r="AA580" i="34"/>
  <c r="AA606" i="34"/>
  <c r="AA608" i="34"/>
  <c r="AA591" i="34"/>
  <c r="AA574" i="34"/>
  <c r="AA605" i="34"/>
  <c r="AA609" i="34"/>
  <c r="AA610" i="34"/>
  <c r="AA626" i="34"/>
  <c r="AA625" i="34"/>
  <c r="AA619" i="34"/>
  <c r="AA612" i="34"/>
  <c r="AA614" i="34"/>
  <c r="AA613" i="34"/>
  <c r="AA616" i="34"/>
  <c r="AA623" i="34"/>
  <c r="AA624" i="34"/>
  <c r="AA618" i="34"/>
  <c r="AA617" i="34"/>
  <c r="AA620" i="34"/>
  <c r="AA674" i="34"/>
  <c r="AA611" i="34"/>
  <c r="AA622" i="34"/>
  <c r="AA621" i="34"/>
  <c r="AA615" i="34"/>
  <c r="AA4514" i="34"/>
  <c r="AA232" i="34"/>
  <c r="AA231" i="34"/>
  <c r="AA63" i="34"/>
  <c r="AA4415" i="34"/>
  <c r="AA240" i="34"/>
  <c r="AA237" i="34"/>
  <c r="AA235" i="34"/>
  <c r="AA241" i="34"/>
  <c r="AA230" i="34"/>
  <c r="AA4515" i="34"/>
  <c r="AA239" i="34"/>
  <c r="AA229" i="34"/>
  <c r="AA61" i="34"/>
  <c r="AA233" i="34"/>
  <c r="AA62" i="34"/>
  <c r="AA242" i="34"/>
  <c r="AA238" i="34"/>
  <c r="AA234" i="34"/>
  <c r="AA236" i="34"/>
  <c r="AA4428" i="34"/>
  <c r="AA1039" i="34"/>
  <c r="AA1071" i="34"/>
  <c r="AA1057" i="34"/>
  <c r="AA1096" i="34"/>
  <c r="AA4540" i="34"/>
  <c r="AA4502" i="34"/>
  <c r="AA4478" i="34"/>
  <c r="AA4462" i="34"/>
  <c r="AA4520" i="34"/>
  <c r="AA4576" i="34"/>
  <c r="AA4585" i="34"/>
  <c r="AA4601" i="34"/>
  <c r="AA4613" i="34"/>
  <c r="AA4641" i="34"/>
  <c r="AA697" i="34"/>
  <c r="AA682" i="34"/>
  <c r="AA663" i="34"/>
  <c r="AA647" i="34"/>
  <c r="AA628" i="34"/>
  <c r="AA588" i="34"/>
  <c r="AA569" i="34"/>
  <c r="AA4308" i="34"/>
  <c r="AA4361" i="34"/>
  <c r="AA4345" i="34"/>
  <c r="AA1056" i="34"/>
  <c r="AA1091" i="34"/>
  <c r="AA4557" i="34"/>
  <c r="AA4526" i="34"/>
  <c r="AA4494" i="34"/>
  <c r="AA4473" i="34"/>
  <c r="AA4456" i="34"/>
  <c r="AA4568" i="34"/>
  <c r="AA4580" i="34"/>
  <c r="AA4598" i="34"/>
  <c r="AA4628" i="34"/>
  <c r="AA4403" i="34"/>
  <c r="AA4423" i="34"/>
  <c r="AA692" i="34"/>
  <c r="AA681" i="34"/>
  <c r="AA662" i="34"/>
  <c r="AA646" i="34"/>
  <c r="AA627" i="34"/>
  <c r="AA587" i="34"/>
  <c r="AA568" i="34"/>
  <c r="AA1027" i="34"/>
  <c r="AA1047" i="34"/>
  <c r="AA1072" i="34"/>
  <c r="AA4310" i="34"/>
  <c r="AA1065" i="34"/>
  <c r="AA1097" i="34"/>
  <c r="AA4552" i="34"/>
  <c r="AA4508" i="34"/>
  <c r="AA4489" i="34"/>
  <c r="AA4468" i="34"/>
  <c r="AA4513" i="34"/>
  <c r="AA4497" i="34"/>
  <c r="AA4592" i="34"/>
  <c r="AA4412" i="34"/>
  <c r="AA4622" i="34"/>
  <c r="AA4623" i="34"/>
  <c r="AA4438" i="34"/>
  <c r="AA687" i="34"/>
  <c r="AA676" i="34"/>
  <c r="AA657" i="34"/>
  <c r="AA641" i="34"/>
  <c r="AA599" i="34"/>
  <c r="AA581" i="34"/>
  <c r="AA561" i="34"/>
  <c r="AA4427" i="34"/>
  <c r="AA1034" i="34"/>
  <c r="AA1046" i="34"/>
  <c r="AA4346" i="34"/>
  <c r="AA4453" i="34"/>
  <c r="AA1067" i="34"/>
  <c r="AA1098" i="34"/>
  <c r="AA4541" i="34"/>
  <c r="AA4503" i="34"/>
  <c r="AA4479" i="34"/>
  <c r="AA4463" i="34"/>
  <c r="AA4512" i="34"/>
  <c r="AA4570" i="34"/>
  <c r="AA4582" i="34"/>
  <c r="AA4602" i="34"/>
  <c r="AA4626" i="34"/>
  <c r="AA4414" i="34"/>
  <c r="AA696" i="34"/>
  <c r="AA686" i="34"/>
  <c r="AA672" i="34"/>
  <c r="AA656" i="34"/>
  <c r="AA640" i="34"/>
  <c r="AA598" i="34"/>
  <c r="AA579" i="34"/>
  <c r="AA560" i="34"/>
  <c r="AA1037" i="34"/>
  <c r="AA1048" i="34"/>
  <c r="AA4334" i="34"/>
  <c r="AA1066" i="34"/>
  <c r="AA4558" i="34"/>
  <c r="AA4527" i="34"/>
  <c r="AA4498" i="34"/>
  <c r="AA4474" i="34"/>
  <c r="AA4457" i="34"/>
  <c r="AA4518" i="34"/>
  <c r="AA4569" i="34"/>
  <c r="AA4581" i="34"/>
  <c r="AA4597" i="34"/>
  <c r="AA4629" i="34"/>
  <c r="AA4437" i="34"/>
  <c r="AA689" i="34"/>
  <c r="AA678" i="34"/>
  <c r="AA659" i="34"/>
  <c r="AA643" i="34"/>
  <c r="AA602" i="34"/>
  <c r="AA583" i="34"/>
  <c r="AA563" i="34"/>
  <c r="AA1036" i="34"/>
  <c r="AA4370" i="34"/>
  <c r="AA4343" i="34"/>
  <c r="AA1059" i="34"/>
  <c r="AA1094" i="34"/>
  <c r="AA4553" i="34"/>
  <c r="AA4509" i="34"/>
  <c r="AA4490" i="34"/>
  <c r="AA4469" i="34"/>
  <c r="AA4516" i="34"/>
  <c r="AA4564" i="34"/>
  <c r="AA4586" i="34"/>
  <c r="AA4609" i="34"/>
  <c r="AA4624" i="34"/>
  <c r="AA4406" i="34"/>
  <c r="AA4429" i="34"/>
  <c r="AA688" i="34"/>
  <c r="AA677" i="34"/>
  <c r="AA658" i="34"/>
  <c r="AA642" i="34"/>
  <c r="AA601" i="34"/>
  <c r="AA582" i="34"/>
  <c r="AA562" i="34"/>
  <c r="AA1035" i="34"/>
  <c r="AA1042" i="34"/>
  <c r="AA4440" i="34"/>
  <c r="AA1052" i="34"/>
  <c r="AA1074" i="34"/>
  <c r="AA4311" i="34"/>
  <c r="AA4542" i="34"/>
  <c r="AA4504" i="34"/>
  <c r="AA4485" i="34"/>
  <c r="AA4464" i="34"/>
  <c r="AA4521" i="34"/>
  <c r="AA4572" i="34"/>
  <c r="AA4583" i="34"/>
  <c r="AA4604" i="34"/>
  <c r="AA4619" i="34"/>
  <c r="AA4637" i="34"/>
  <c r="AA693" i="34"/>
  <c r="AA683" i="34"/>
  <c r="AA669" i="34"/>
  <c r="AA653" i="34"/>
  <c r="AA637" i="34"/>
  <c r="AA595" i="34"/>
  <c r="AA576" i="34"/>
  <c r="AA557" i="34"/>
  <c r="AA4401" i="34"/>
  <c r="AA1029" i="34"/>
  <c r="AA4362" i="34"/>
  <c r="AA4344" i="34"/>
  <c r="AA1043" i="34"/>
  <c r="AA1076" i="34"/>
  <c r="AA4559" i="34"/>
  <c r="AA4528" i="34"/>
  <c r="AA4499" i="34"/>
  <c r="AA4475" i="34"/>
  <c r="AA4458" i="34"/>
  <c r="AA4484" i="34"/>
  <c r="AA4566" i="34"/>
  <c r="AA4578" i="34"/>
  <c r="AA4616" i="34"/>
  <c r="AA4636" i="34"/>
  <c r="AA4422" i="34"/>
  <c r="AA704" i="34"/>
  <c r="AA675" i="34"/>
  <c r="AA668" i="34"/>
  <c r="AA652" i="34"/>
  <c r="AA636" i="34"/>
  <c r="AA594" i="34"/>
  <c r="AA575" i="34"/>
  <c r="AA1033" i="34"/>
  <c r="AA4377" i="34"/>
  <c r="AA4441" i="34"/>
  <c r="AA1069" i="34"/>
  <c r="AA4554" i="34"/>
  <c r="AA4510" i="34"/>
  <c r="AA4491" i="34"/>
  <c r="AA4470" i="34"/>
  <c r="AA4517" i="34"/>
  <c r="AA4496" i="34"/>
  <c r="AA4565" i="34"/>
  <c r="AA4577" i="34"/>
  <c r="AA4600" i="34"/>
  <c r="AA4625" i="34"/>
  <c r="AA695" i="34"/>
  <c r="AA685" i="34"/>
  <c r="AA671" i="34"/>
  <c r="AA655" i="34"/>
  <c r="AA639" i="34"/>
  <c r="AA597" i="34"/>
  <c r="AA578" i="34"/>
  <c r="AA559" i="34"/>
  <c r="AA1031" i="34"/>
  <c r="AA4381" i="34"/>
  <c r="AA4434" i="34"/>
  <c r="AA1068" i="34"/>
  <c r="AA1099" i="34"/>
  <c r="AA4543" i="34"/>
  <c r="AA4505" i="34"/>
  <c r="AA4486" i="34"/>
  <c r="AA4465" i="34"/>
  <c r="AA4483" i="34"/>
  <c r="AA4594" i="34"/>
  <c r="AA4605" i="34"/>
  <c r="AA4617" i="34"/>
  <c r="AA4640" i="34"/>
  <c r="AA4413" i="34"/>
  <c r="AA694" i="34"/>
  <c r="AA684" i="34"/>
  <c r="AA670" i="34"/>
  <c r="AA654" i="34"/>
  <c r="AA638" i="34"/>
  <c r="AA596" i="34"/>
  <c r="AA577" i="34"/>
  <c r="AA558" i="34"/>
  <c r="AA1030" i="34"/>
  <c r="AA4378" i="34"/>
  <c r="AA4333" i="34"/>
  <c r="AA1044" i="34"/>
  <c r="AA1077" i="34"/>
  <c r="AA4549" i="34"/>
  <c r="AA4530" i="34"/>
  <c r="AA4500" i="34"/>
  <c r="AA4476" i="34"/>
  <c r="AA4459" i="34"/>
  <c r="AA4519" i="34"/>
  <c r="AA4567" i="34"/>
  <c r="AA4579" i="34"/>
  <c r="AA4595" i="34"/>
  <c r="AA4631" i="34"/>
  <c r="AA4386" i="34"/>
  <c r="AA705" i="34"/>
  <c r="AA633" i="34"/>
  <c r="AA665" i="34"/>
  <c r="AA649" i="34"/>
  <c r="AA630" i="34"/>
  <c r="AA590" i="34"/>
  <c r="AA571" i="34"/>
  <c r="AA4445" i="34"/>
  <c r="AA1032" i="34"/>
  <c r="AA4385" i="34"/>
  <c r="AA4435" i="34"/>
  <c r="AA1055" i="34"/>
  <c r="AA1090" i="34"/>
  <c r="AA4555" i="34"/>
  <c r="AA4523" i="34"/>
  <c r="AA4492" i="34"/>
  <c r="AA4471" i="34"/>
  <c r="AA4454" i="34"/>
  <c r="AA4480" i="34"/>
  <c r="AA4562" i="34"/>
  <c r="AA4588" i="34"/>
  <c r="AA4618" i="34"/>
  <c r="AA4589" i="34"/>
  <c r="AA4426" i="34"/>
  <c r="AA698" i="34"/>
  <c r="AA632" i="34"/>
  <c r="AA664" i="34"/>
  <c r="AA648" i="34"/>
  <c r="AA629" i="34"/>
  <c r="AA589" i="34"/>
  <c r="AA570" i="34"/>
  <c r="AA1028" i="34"/>
  <c r="AA4380" i="34"/>
  <c r="AA1054" i="34"/>
  <c r="AA1093" i="34"/>
  <c r="AA4550" i="34"/>
  <c r="AA4506" i="34"/>
  <c r="AA4487" i="34"/>
  <c r="AA4466" i="34"/>
  <c r="AA4511" i="34"/>
  <c r="AA4548" i="34"/>
  <c r="AA4561" i="34"/>
  <c r="AA4593" i="34"/>
  <c r="AA4610" i="34"/>
  <c r="AA4633" i="34"/>
  <c r="AA707" i="34"/>
  <c r="AA673" i="34"/>
  <c r="AA667" i="34"/>
  <c r="AA651" i="34"/>
  <c r="AA635" i="34"/>
  <c r="AA593" i="34"/>
  <c r="AA573" i="34"/>
  <c r="AA4446" i="34"/>
  <c r="AA1045" i="34"/>
  <c r="AA4390" i="34"/>
  <c r="AA1053" i="34"/>
  <c r="AA1075" i="34"/>
  <c r="AA4560" i="34"/>
  <c r="AA4535" i="34"/>
  <c r="AA4501" i="34"/>
  <c r="AA4477" i="34"/>
  <c r="AA4461" i="34"/>
  <c r="AA4573" i="34"/>
  <c r="AA4584" i="34"/>
  <c r="AA4596" i="34"/>
  <c r="AA4632" i="34"/>
  <c r="AA4590" i="34"/>
  <c r="AA4417" i="34"/>
  <c r="AA706" i="34"/>
  <c r="AA634" i="34"/>
  <c r="AA666" i="34"/>
  <c r="AA650" i="34"/>
  <c r="AA631" i="34"/>
  <c r="AA592" i="34"/>
  <c r="AA572" i="34"/>
  <c r="AA1041" i="34"/>
  <c r="AA1070" i="34"/>
  <c r="AA4298" i="34"/>
  <c r="AA1058" i="34"/>
  <c r="AA1092" i="34"/>
  <c r="AA4556" i="34"/>
  <c r="AA4524" i="34"/>
  <c r="AA4493" i="34"/>
  <c r="AA4472" i="34"/>
  <c r="AA4455" i="34"/>
  <c r="AA4495" i="34"/>
  <c r="AA4563" i="34"/>
  <c r="AA4587" i="34"/>
  <c r="AA4608" i="34"/>
  <c r="AA4627" i="34"/>
  <c r="AA4407" i="34"/>
  <c r="AA691" i="34"/>
  <c r="AA680" i="34"/>
  <c r="AA661" i="34"/>
  <c r="AA645" i="34"/>
  <c r="AA604" i="34"/>
  <c r="AA585" i="34"/>
  <c r="AA565" i="34"/>
  <c r="AA4402" i="34"/>
  <c r="AA1038" i="34"/>
  <c r="AA1040" i="34"/>
  <c r="AA4391" i="34"/>
  <c r="AA4309" i="34"/>
  <c r="AA1064" i="34"/>
  <c r="AA1095" i="34"/>
  <c r="AA4551" i="34"/>
  <c r="AA4507" i="34"/>
  <c r="AA4488" i="34"/>
  <c r="AA4467" i="34"/>
  <c r="AA4522" i="34"/>
  <c r="AA4575" i="34"/>
  <c r="AA4591" i="34"/>
  <c r="AA4603" i="34"/>
  <c r="AA4630" i="34"/>
  <c r="AA4400" i="34"/>
  <c r="AA4436" i="34"/>
  <c r="AA690" i="34"/>
  <c r="AA679" i="34"/>
  <c r="AA660" i="34"/>
  <c r="AA644" i="34"/>
  <c r="AA603" i="34"/>
  <c r="AA584" i="34"/>
  <c r="AA564" i="34"/>
  <c r="AA1062" i="34"/>
  <c r="AA4306" i="34"/>
  <c r="AA4419" i="34"/>
  <c r="AA4411" i="34"/>
  <c r="AA4307" i="34"/>
  <c r="AA1060" i="34"/>
  <c r="AA4420" i="34"/>
  <c r="AA1061" i="34"/>
  <c r="AA1063" i="34"/>
  <c r="AA4421" i="34"/>
  <c r="AA4405" i="34"/>
  <c r="AA484" i="34"/>
  <c r="AA4374" i="34"/>
  <c r="AA4365" i="34"/>
  <c r="AA4359" i="34"/>
  <c r="AA4355" i="34"/>
  <c r="AA4354" i="34"/>
  <c r="AA4357" i="34"/>
  <c r="AA1711" i="34"/>
  <c r="AA1429" i="34"/>
  <c r="AA4398" i="34"/>
  <c r="AA4376" i="34"/>
  <c r="AA1396" i="34"/>
  <c r="AA4372" i="34"/>
  <c r="AA4373" i="34"/>
  <c r="AA4322" i="34"/>
  <c r="AA4450" i="34"/>
  <c r="AA1709" i="34"/>
  <c r="AA4396" i="34"/>
  <c r="AA4397" i="34"/>
  <c r="AA4342" i="34"/>
  <c r="AA4352" i="34"/>
  <c r="AA1400" i="34"/>
  <c r="AA4327" i="34"/>
  <c r="AA4341" i="34"/>
  <c r="AA4399" i="34"/>
  <c r="AA1001" i="34"/>
  <c r="AA1011" i="34"/>
  <c r="AA4304" i="34"/>
  <c r="AA1016" i="34"/>
  <c r="AA4303" i="34"/>
  <c r="AA1008" i="34"/>
  <c r="AA1024" i="34"/>
  <c r="AA995" i="34"/>
  <c r="AA1007" i="34"/>
  <c r="AA1020" i="34"/>
  <c r="AA1051" i="34"/>
  <c r="AA1002" i="34"/>
  <c r="AA1018" i="34"/>
  <c r="AA4300" i="34"/>
  <c r="AA1019" i="34"/>
  <c r="AA4299" i="34"/>
  <c r="AA1012" i="34"/>
  <c r="AA1021" i="34"/>
  <c r="AA996" i="34"/>
  <c r="AA1010" i="34"/>
  <c r="AA1025" i="34"/>
  <c r="AA1004" i="34"/>
  <c r="AA1023" i="34"/>
  <c r="AA997" i="34"/>
  <c r="AA1026" i="34"/>
  <c r="AA1050" i="34"/>
  <c r="AA1014" i="34"/>
  <c r="AA4302" i="34"/>
  <c r="AA998" i="34"/>
  <c r="AA1013" i="34"/>
  <c r="AA4305" i="34"/>
  <c r="AA1006" i="34"/>
  <c r="AA1022" i="34"/>
  <c r="AA1009" i="34"/>
  <c r="AA1049" i="34"/>
  <c r="AA1005" i="34"/>
  <c r="AA1017" i="34"/>
  <c r="AA4294" i="34"/>
  <c r="AA1003" i="34"/>
  <c r="AA1015" i="34"/>
  <c r="AA4301" i="34"/>
  <c r="AA4200" i="34"/>
  <c r="AA4207" i="34"/>
  <c r="AA3964" i="34"/>
  <c r="AA3965" i="34"/>
  <c r="AA4265" i="34"/>
  <c r="AA4264" i="34"/>
  <c r="AA938" i="34"/>
  <c r="AA937" i="34"/>
  <c r="AA4058" i="34"/>
  <c r="AA4028" i="34"/>
  <c r="AA4285" i="34"/>
  <c r="AA4260" i="34"/>
  <c r="AA4269" i="34"/>
  <c r="AA4258" i="34"/>
  <c r="AA4254" i="34"/>
  <c r="AA4288" i="34"/>
  <c r="AA950" i="34"/>
  <c r="AA942" i="34"/>
  <c r="AA962" i="34"/>
  <c r="AA3743" i="34"/>
  <c r="AA959" i="34"/>
  <c r="AA4099" i="34"/>
  <c r="AA956" i="34"/>
  <c r="AA4106" i="34"/>
  <c r="AA4086" i="34"/>
  <c r="AA951" i="34"/>
  <c r="AA1000" i="34"/>
  <c r="AA960" i="34"/>
  <c r="AA957" i="34"/>
  <c r="AA4119" i="34"/>
  <c r="AA963" i="34"/>
  <c r="AA940" i="34"/>
  <c r="AA954" i="34"/>
  <c r="AA4071" i="34"/>
  <c r="AA4116" i="34"/>
  <c r="AA958" i="34"/>
  <c r="AA999" i="34"/>
  <c r="AA994" i="34"/>
  <c r="AA939" i="34"/>
  <c r="AA961" i="34"/>
  <c r="AA4113" i="34"/>
  <c r="AA941" i="34"/>
  <c r="AA993" i="34"/>
  <c r="AA955" i="34"/>
  <c r="AA4068" i="34"/>
  <c r="AA4111" i="34"/>
  <c r="AA4110" i="34"/>
  <c r="AA1714" i="34"/>
  <c r="AA219" i="34"/>
  <c r="AA4107" i="34"/>
  <c r="AA2853" i="34"/>
  <c r="AA215" i="34"/>
  <c r="AA227" i="34"/>
  <c r="AA4112" i="34"/>
  <c r="AA2852" i="34"/>
  <c r="AA58" i="34"/>
  <c r="AA4117" i="34"/>
  <c r="AA226" i="34"/>
  <c r="AA4100" i="34"/>
  <c r="AA2854" i="34"/>
  <c r="AA225" i="34"/>
  <c r="AA4335" i="34"/>
  <c r="AA2836" i="34"/>
  <c r="AA2850" i="34"/>
  <c r="AA218" i="34"/>
  <c r="AA1681" i="34"/>
  <c r="AA4425" i="34"/>
  <c r="AA2848" i="34"/>
  <c r="AA2849" i="34"/>
  <c r="AA60" i="34"/>
  <c r="AA4347" i="34"/>
  <c r="AA2847" i="34"/>
  <c r="AA2843" i="34"/>
  <c r="AA216" i="34"/>
  <c r="AA949" i="34"/>
  <c r="AA4125" i="34"/>
  <c r="AA2851" i="34"/>
  <c r="AA59" i="34"/>
  <c r="AA4356" i="34"/>
  <c r="AA2845" i="34"/>
  <c r="AA2841" i="34"/>
  <c r="AA221" i="34"/>
  <c r="AA4046" i="34"/>
  <c r="AA4366" i="34"/>
  <c r="AA2844" i="34"/>
  <c r="AA2840" i="34"/>
  <c r="AA4047" i="34"/>
  <c r="AA4371" i="34"/>
  <c r="AA2860" i="34"/>
  <c r="AA2839" i="34"/>
  <c r="AA220" i="34"/>
  <c r="AA4191" i="34"/>
  <c r="AA4451" i="34"/>
  <c r="AA2846" i="34"/>
  <c r="AA2842" i="34"/>
  <c r="AA4092" i="34"/>
  <c r="AA4395" i="34"/>
  <c r="AA2858" i="34"/>
  <c r="AA2837" i="34"/>
  <c r="AA224" i="34"/>
  <c r="AA4091" i="34"/>
  <c r="AA4384" i="34"/>
  <c r="AA2857" i="34"/>
  <c r="AA217" i="34"/>
  <c r="AA4096" i="34"/>
  <c r="AA2856" i="34"/>
  <c r="AA223" i="34"/>
  <c r="AA222" i="34"/>
  <c r="AA4078" i="34"/>
  <c r="AA4379" i="34"/>
  <c r="AA2859" i="34"/>
  <c r="AA2838" i="34"/>
  <c r="AA4272" i="34"/>
  <c r="AA4197" i="34"/>
  <c r="AA4204" i="34"/>
  <c r="AA4237" i="34"/>
  <c r="AA4211" i="34"/>
  <c r="AA4212" i="34"/>
  <c r="AA4284" i="34"/>
  <c r="AA4280" i="34"/>
  <c r="AA4256" i="34"/>
  <c r="AA4281" i="34"/>
  <c r="AA4287" i="34"/>
  <c r="AA4255" i="34"/>
  <c r="AA4278" i="34"/>
  <c r="AA4261" i="34"/>
  <c r="AA4279" i="34"/>
  <c r="AA4259" i="34"/>
  <c r="AA4257" i="34"/>
  <c r="AA4276" i="34"/>
  <c r="AA4268" i="34"/>
  <c r="AA4277" i="34"/>
  <c r="AA4262" i="34"/>
  <c r="AA4282" i="34"/>
  <c r="AA4274" i="34"/>
  <c r="AA4283" i="34"/>
  <c r="AA4275" i="34"/>
  <c r="AA4271" i="34"/>
  <c r="AA4124" i="34"/>
  <c r="AA4094" i="34"/>
  <c r="AA4051" i="34"/>
  <c r="AA4075" i="34"/>
  <c r="AA944" i="34"/>
  <c r="AA4227" i="34"/>
  <c r="AA4244" i="34"/>
  <c r="AA4121" i="34"/>
  <c r="AA4089" i="34"/>
  <c r="AA4050" i="34"/>
  <c r="AA4076" i="34"/>
  <c r="AA943" i="34"/>
  <c r="AA4228" i="34"/>
  <c r="AA4245" i="34"/>
  <c r="AA4109" i="34"/>
  <c r="AA4081" i="34"/>
  <c r="AA4041" i="34"/>
  <c r="AA4165" i="34"/>
  <c r="AA4226" i="34"/>
  <c r="AA4242" i="34"/>
  <c r="AA4118" i="34"/>
  <c r="AA4087" i="34"/>
  <c r="AA4044" i="34"/>
  <c r="AA4085" i="34"/>
  <c r="AA4056" i="34"/>
  <c r="AA4234" i="34"/>
  <c r="AA4115" i="34"/>
  <c r="AA4083" i="34"/>
  <c r="AA4043" i="34"/>
  <c r="AA4093" i="34"/>
  <c r="AA4210" i="34"/>
  <c r="AA4231" i="34"/>
  <c r="AA4248" i="34"/>
  <c r="AA4114" i="34"/>
  <c r="AA4082" i="34"/>
  <c r="AA4042" i="34"/>
  <c r="AA4166" i="34"/>
  <c r="AA4213" i="34"/>
  <c r="AA4232" i="34"/>
  <c r="AA4249" i="34"/>
  <c r="AA4103" i="34"/>
  <c r="AA4065" i="34"/>
  <c r="AA4052" i="34"/>
  <c r="AA4161" i="34"/>
  <c r="AA4229" i="34"/>
  <c r="AA4246" i="34"/>
  <c r="AA4108" i="34"/>
  <c r="AA4080" i="34"/>
  <c r="AA4040" i="34"/>
  <c r="AA4164" i="34"/>
  <c r="AA4218" i="34"/>
  <c r="AA4243" i="34"/>
  <c r="AA4105" i="34"/>
  <c r="AA4067" i="34"/>
  <c r="AA4037" i="34"/>
  <c r="AA4163" i="34"/>
  <c r="AA4219" i="34"/>
  <c r="AA4235" i="34"/>
  <c r="AA4252" i="34"/>
  <c r="AA4104" i="34"/>
  <c r="AA4066" i="34"/>
  <c r="AA4053" i="34"/>
  <c r="AA4162" i="34"/>
  <c r="AA4220" i="34"/>
  <c r="AA4236" i="34"/>
  <c r="AA3513" i="34"/>
  <c r="AA4097" i="34"/>
  <c r="AA4055" i="34"/>
  <c r="AA4070" i="34"/>
  <c r="AA4123" i="34"/>
  <c r="AA4233" i="34"/>
  <c r="AA4250" i="34"/>
  <c r="AA4102" i="34"/>
  <c r="AA4064" i="34"/>
  <c r="AA4061" i="34"/>
  <c r="AA4160" i="34"/>
  <c r="AA4222" i="34"/>
  <c r="AA4247" i="34"/>
  <c r="AA4101" i="34"/>
  <c r="AA4063" i="34"/>
  <c r="AA4062" i="34"/>
  <c r="AA4167" i="34"/>
  <c r="AA4223" i="34"/>
  <c r="AA4240" i="34"/>
  <c r="AA2899" i="34"/>
  <c r="AA4098" i="34"/>
  <c r="AA4057" i="34"/>
  <c r="AA4069" i="34"/>
  <c r="AA4168" i="34"/>
  <c r="AA4224" i="34"/>
  <c r="AA4241" i="34"/>
  <c r="AA4120" i="34"/>
  <c r="AA4088" i="34"/>
  <c r="AA4045" i="34"/>
  <c r="AA4084" i="34"/>
  <c r="AA4221" i="34"/>
  <c r="AA4238" i="34"/>
  <c r="AA524" i="34"/>
  <c r="AA4095" i="34"/>
  <c r="AA4054" i="34"/>
  <c r="AA4073" i="34"/>
  <c r="AA4122" i="34"/>
  <c r="AA4230" i="34"/>
  <c r="AA4251" i="34"/>
  <c r="AA529" i="34"/>
  <c r="AA4203" i="34"/>
  <c r="AA4202" i="34"/>
  <c r="AA4208" i="34"/>
  <c r="AA4206" i="34"/>
  <c r="AA4205" i="34"/>
  <c r="AA521" i="34"/>
  <c r="AA4128" i="34"/>
  <c r="AA4177" i="34"/>
  <c r="AA4133" i="34"/>
  <c r="AA4178" i="34"/>
  <c r="AA897" i="34"/>
  <c r="AA4145" i="34"/>
  <c r="AA4193" i="34"/>
  <c r="AA4131" i="34"/>
  <c r="AA4176" i="34"/>
  <c r="AA894" i="34"/>
  <c r="AA4130" i="34"/>
  <c r="AA4181" i="34"/>
  <c r="AA4146" i="34"/>
  <c r="AA4182" i="34"/>
  <c r="AA899" i="34"/>
  <c r="AA4175" i="34"/>
  <c r="AA890" i="34"/>
  <c r="AA4148" i="34"/>
  <c r="AA4180" i="34"/>
  <c r="AA896" i="34"/>
  <c r="AA4147" i="34"/>
  <c r="AA4195" i="34"/>
  <c r="AA4153" i="34"/>
  <c r="AA4196" i="34"/>
  <c r="AA4132" i="34"/>
  <c r="AA4179" i="34"/>
  <c r="AA893" i="34"/>
  <c r="AA4152" i="34"/>
  <c r="AA4194" i="34"/>
  <c r="AA898" i="34"/>
  <c r="AA4154" i="34"/>
  <c r="AA892" i="34"/>
  <c r="AA4174" i="34"/>
  <c r="AA895" i="34"/>
  <c r="AA4149" i="34"/>
  <c r="AA4183" i="34"/>
  <c r="AA4129" i="34"/>
  <c r="AA4169" i="34"/>
  <c r="AA891" i="34"/>
  <c r="AA4353" i="34"/>
  <c r="AA4312" i="34"/>
  <c r="AA4215" i="34"/>
  <c r="AA4171" i="34"/>
  <c r="AA4135" i="34"/>
  <c r="AA4336" i="34"/>
  <c r="AA4292" i="34"/>
  <c r="AA4198" i="34"/>
  <c r="AA4156" i="34"/>
  <c r="AA4375" i="34"/>
  <c r="AA4332" i="34"/>
  <c r="AA4290" i="34"/>
  <c r="AA4192" i="34"/>
  <c r="AA4155" i="34"/>
  <c r="AA4364" i="34"/>
  <c r="AA4331" i="34"/>
  <c r="AA4291" i="34"/>
  <c r="AA4190" i="34"/>
  <c r="AA4151" i="34"/>
  <c r="AA4337" i="34"/>
  <c r="AA4293" i="34"/>
  <c r="AA4199" i="34"/>
  <c r="AA4157" i="34"/>
  <c r="AA4369" i="34"/>
  <c r="AA4329" i="34"/>
  <c r="AA4266" i="34"/>
  <c r="AA4188" i="34"/>
  <c r="AA4144" i="34"/>
  <c r="AA4368" i="34"/>
  <c r="AA4328" i="34"/>
  <c r="AA4263" i="34"/>
  <c r="AA4187" i="34"/>
  <c r="AA4143" i="34"/>
  <c r="AA4367" i="34"/>
  <c r="AA4324" i="34"/>
  <c r="AA4253" i="34"/>
  <c r="AA4186" i="34"/>
  <c r="AA4142" i="34"/>
  <c r="AA4330" i="34"/>
  <c r="AA4273" i="34"/>
  <c r="AA4189" i="34"/>
  <c r="AA4150" i="34"/>
  <c r="AA4363" i="34"/>
  <c r="AA4321" i="34"/>
  <c r="AA4225" i="34"/>
  <c r="AA4184" i="34"/>
  <c r="AA4138" i="34"/>
  <c r="AA4360" i="34"/>
  <c r="AA4320" i="34"/>
  <c r="AA4217" i="34"/>
  <c r="AA4173" i="34"/>
  <c r="AA4137" i="34"/>
  <c r="AA4358" i="34"/>
  <c r="AA4319" i="34"/>
  <c r="AA4216" i="34"/>
  <c r="AA4172" i="34"/>
  <c r="AA4136" i="34"/>
  <c r="AA4323" i="34"/>
  <c r="AA4239" i="34"/>
  <c r="AA4185" i="34"/>
  <c r="AA4139" i="34"/>
  <c r="AA4340" i="34"/>
  <c r="AA4297" i="34"/>
  <c r="AA4214" i="34"/>
  <c r="AA4170" i="34"/>
  <c r="AA4134" i="34"/>
  <c r="AA4339" i="34"/>
  <c r="AA4296" i="34"/>
  <c r="AA4209" i="34"/>
  <c r="AA4159" i="34"/>
  <c r="AA4127" i="34"/>
  <c r="AA4338" i="34"/>
  <c r="AA4295" i="34"/>
  <c r="AA4201" i="34"/>
  <c r="AA4158" i="34"/>
  <c r="AA4126" i="34"/>
  <c r="AA501" i="34"/>
  <c r="AA306" i="34"/>
  <c r="AA504" i="34"/>
  <c r="AA3778" i="34"/>
  <c r="AA3887" i="34"/>
  <c r="AA520" i="34"/>
  <c r="AA3759" i="34"/>
  <c r="AA3888" i="34"/>
  <c r="AA1538" i="34"/>
  <c r="AA3867" i="34"/>
  <c r="AA1540" i="34"/>
  <c r="AA3886" i="34"/>
  <c r="AA3788" i="34"/>
  <c r="AA3903" i="34"/>
  <c r="AA1537" i="34"/>
  <c r="AA3775" i="34"/>
  <c r="AA3893" i="34"/>
  <c r="AA3766" i="34"/>
  <c r="AA3889" i="34"/>
  <c r="AA3769" i="34"/>
  <c r="AA3894" i="34"/>
  <c r="AA3797" i="34"/>
  <c r="AA304" i="34"/>
  <c r="AA1539" i="34"/>
  <c r="AA3798" i="34"/>
  <c r="AA952" i="34"/>
  <c r="AA3784" i="34"/>
  <c r="AA303" i="34"/>
  <c r="AA3789" i="34"/>
  <c r="AA305" i="34"/>
  <c r="AA3864" i="34"/>
  <c r="AA953" i="34"/>
  <c r="AA1541" i="34"/>
  <c r="AA3877" i="34"/>
  <c r="AA519" i="34"/>
  <c r="AA3840" i="34"/>
  <c r="AA212" i="34"/>
  <c r="AA1442" i="34"/>
  <c r="AA199" i="34"/>
  <c r="AA56" i="34"/>
  <c r="AA202" i="34"/>
  <c r="AA204" i="34"/>
  <c r="AA518" i="34"/>
  <c r="AA209" i="34"/>
  <c r="AA1455" i="34"/>
  <c r="AA190" i="34"/>
  <c r="AA205" i="34"/>
  <c r="AA494" i="34"/>
  <c r="AA512" i="34"/>
  <c r="AA185" i="34"/>
  <c r="AA55" i="34"/>
  <c r="AA1456" i="34"/>
  <c r="AA203" i="34"/>
  <c r="AA497" i="34"/>
  <c r="AA189" i="34"/>
  <c r="AA210" i="34"/>
  <c r="AA1535" i="34"/>
  <c r="AA1529" i="34"/>
  <c r="AA193" i="34"/>
  <c r="AA208" i="34"/>
  <c r="AA194" i="34"/>
  <c r="AA1430" i="34"/>
  <c r="AA186" i="34"/>
  <c r="AA207" i="34"/>
  <c r="AA1528" i="34"/>
  <c r="AA195" i="34"/>
  <c r="AA53" i="34"/>
  <c r="AA1431" i="34"/>
  <c r="AA184" i="34"/>
  <c r="AA196" i="34"/>
  <c r="AA211" i="34"/>
  <c r="AA197" i="34"/>
  <c r="AA206" i="34"/>
  <c r="AA1440" i="34"/>
  <c r="AA192" i="34"/>
  <c r="AA52" i="34"/>
  <c r="AA191" i="34"/>
  <c r="AA200" i="34"/>
  <c r="AA57" i="34"/>
  <c r="AA188" i="34"/>
  <c r="AA1441" i="34"/>
  <c r="AA187" i="34"/>
  <c r="AA201" i="34"/>
  <c r="AA54" i="34"/>
  <c r="AA506" i="34"/>
  <c r="AA1524" i="34"/>
  <c r="AA1525" i="34"/>
  <c r="AA1536" i="34"/>
  <c r="AA1527" i="34"/>
  <c r="AA1526" i="34"/>
  <c r="AA1376" i="34"/>
  <c r="AA1387" i="34"/>
  <c r="AA1394" i="34"/>
  <c r="AA1391" i="34"/>
  <c r="AA3706" i="34"/>
  <c r="AA3462" i="34"/>
  <c r="AA516" i="34"/>
  <c r="AA931" i="34"/>
  <c r="AA1375" i="34"/>
  <c r="AA3838" i="34"/>
  <c r="AA2971" i="34"/>
  <c r="AA945" i="34"/>
  <c r="AA904" i="34"/>
  <c r="AA912" i="34"/>
  <c r="AA923" i="34"/>
  <c r="AA1374" i="34"/>
  <c r="AA2964" i="34"/>
  <c r="AA924" i="34"/>
  <c r="AA919" i="34"/>
  <c r="AA2413" i="34"/>
  <c r="AA3444" i="34"/>
  <c r="AA946" i="34"/>
  <c r="AA907" i="34"/>
  <c r="AA915" i="34"/>
  <c r="AA1373" i="34"/>
  <c r="AA3305" i="34"/>
  <c r="AA3425" i="34"/>
  <c r="AA925" i="34"/>
  <c r="AA934" i="34"/>
  <c r="AA2414" i="34"/>
  <c r="AA3426" i="34"/>
  <c r="AA947" i="34"/>
  <c r="AA906" i="34"/>
  <c r="AA914" i="34"/>
  <c r="AA932" i="34"/>
  <c r="AA2363" i="34"/>
  <c r="AA3384" i="34"/>
  <c r="AA926" i="34"/>
  <c r="AA933" i="34"/>
  <c r="AA3443" i="34"/>
  <c r="AA3090" i="34"/>
  <c r="AA3129" i="34"/>
  <c r="AA901" i="34"/>
  <c r="AA909" i="34"/>
  <c r="AA916" i="34"/>
  <c r="AA1390" i="34"/>
  <c r="AA2688" i="34"/>
  <c r="AA3091" i="34"/>
  <c r="AA927" i="34"/>
  <c r="AA1395" i="34"/>
  <c r="AA2458" i="34"/>
  <c r="AA3165" i="34"/>
  <c r="AA3369" i="34"/>
  <c r="AA900" i="34"/>
  <c r="AA908" i="34"/>
  <c r="AA918" i="34"/>
  <c r="AA1393" i="34"/>
  <c r="AA3118" i="34"/>
  <c r="AA3166" i="34"/>
  <c r="AA928" i="34"/>
  <c r="AA1392" i="34"/>
  <c r="AA3690" i="34"/>
  <c r="AA2965" i="34"/>
  <c r="AA3582" i="34"/>
  <c r="AA903" i="34"/>
  <c r="AA911" i="34"/>
  <c r="AA922" i="34"/>
  <c r="AA1377" i="34"/>
  <c r="AA2977" i="34"/>
  <c r="AA3560" i="34"/>
  <c r="AA929" i="34"/>
  <c r="AA1389" i="34"/>
  <c r="AA3355" i="34"/>
  <c r="AA2978" i="34"/>
  <c r="AA3329" i="34"/>
  <c r="AA902" i="34"/>
  <c r="AA910" i="34"/>
  <c r="AA917" i="34"/>
  <c r="AA1388" i="34"/>
  <c r="AA2972" i="34"/>
  <c r="AA3600" i="34"/>
  <c r="AA930" i="34"/>
  <c r="AA1378" i="34"/>
  <c r="AA2362" i="34"/>
  <c r="AA2703" i="34"/>
  <c r="AA948" i="34"/>
  <c r="AA905" i="34"/>
  <c r="AA913" i="34"/>
  <c r="AA920" i="34"/>
  <c r="AA485" i="34"/>
  <c r="AA502" i="34"/>
  <c r="AA478" i="34"/>
  <c r="AA498" i="34"/>
  <c r="AA3853" i="34"/>
  <c r="AA487" i="34"/>
  <c r="AA480" i="34"/>
  <c r="AA500" i="34"/>
  <c r="AA481" i="34"/>
  <c r="AA509" i="34"/>
  <c r="AA486" i="34"/>
  <c r="AA503" i="34"/>
  <c r="AA479" i="34"/>
  <c r="AA493" i="34"/>
  <c r="AA482" i="34"/>
  <c r="AA507" i="34"/>
  <c r="AA489" i="34"/>
  <c r="AA471" i="34"/>
  <c r="AA492" i="34"/>
  <c r="AA515" i="34"/>
  <c r="AA483" i="34"/>
  <c r="AA499" i="34"/>
  <c r="AA490" i="34"/>
  <c r="AA401" i="34"/>
  <c r="AA496" i="34"/>
  <c r="AA488" i="34"/>
  <c r="AA472" i="34"/>
  <c r="AA491" i="34"/>
  <c r="AA505" i="34"/>
  <c r="AA495" i="34"/>
  <c r="AA3974" i="34"/>
  <c r="AA3941" i="34"/>
  <c r="AA3940" i="34"/>
  <c r="AA3660" i="34"/>
  <c r="AA3659" i="34"/>
  <c r="AA3983" i="34"/>
  <c r="AA4074" i="34"/>
  <c r="AA3907" i="34"/>
  <c r="AA3912" i="34"/>
  <c r="AA299" i="34"/>
  <c r="AA4036" i="34"/>
  <c r="AA302" i="34"/>
  <c r="AA4031" i="34"/>
  <c r="AA936" i="34"/>
  <c r="AA297" i="34"/>
  <c r="AA4032" i="34"/>
  <c r="AA300" i="34"/>
  <c r="AA935" i="34"/>
  <c r="AA4033" i="34"/>
  <c r="AA4027" i="34"/>
  <c r="AA298" i="34"/>
  <c r="AA4034" i="34"/>
  <c r="AA4029" i="34"/>
  <c r="AA301" i="34"/>
  <c r="AA4035" i="34"/>
  <c r="AA4030" i="34"/>
  <c r="AA3970" i="34"/>
  <c r="AA3718" i="34"/>
  <c r="AA3971" i="34"/>
  <c r="AA4002" i="34"/>
  <c r="AA3978" i="34"/>
  <c r="AA3451" i="34"/>
  <c r="AA3568" i="34"/>
  <c r="AA2025" i="34"/>
  <c r="AA3702" i="34"/>
  <c r="AA3723" i="34"/>
  <c r="AA3742" i="34"/>
  <c r="AA3811" i="34"/>
  <c r="AA3827" i="34"/>
  <c r="AA3844" i="34"/>
  <c r="AA3863" i="34"/>
  <c r="AA2041" i="34"/>
  <c r="AA2047" i="34"/>
  <c r="AA293" i="34"/>
  <c r="AA3913" i="34"/>
  <c r="AA3935" i="34"/>
  <c r="AA3960" i="34"/>
  <c r="AA3984" i="34"/>
  <c r="AA3999" i="34"/>
  <c r="AA4016" i="34"/>
  <c r="AA2022" i="34"/>
  <c r="AA2034" i="34"/>
  <c r="AA3716" i="34"/>
  <c r="AA3729" i="34"/>
  <c r="AA3747" i="34"/>
  <c r="AA289" i="34"/>
  <c r="AA3816" i="34"/>
  <c r="AA3830" i="34"/>
  <c r="AA3849" i="34"/>
  <c r="AA3880" i="34"/>
  <c r="AA2067" i="34"/>
  <c r="AA2056" i="34"/>
  <c r="AA2070" i="34"/>
  <c r="AA3919" i="34"/>
  <c r="AA3936" i="34"/>
  <c r="AA3963" i="34"/>
  <c r="AA3973" i="34"/>
  <c r="AA3992" i="34"/>
  <c r="AA4009" i="34"/>
  <c r="AA4025" i="34"/>
  <c r="AA3569" i="34"/>
  <c r="AA2023" i="34"/>
  <c r="AA2039" i="34"/>
  <c r="AA3724" i="34"/>
  <c r="AA3736" i="34"/>
  <c r="AA3805" i="34"/>
  <c r="AA3825" i="34"/>
  <c r="AA3842" i="34"/>
  <c r="AA3870" i="34"/>
  <c r="AA3871" i="34"/>
  <c r="AA3855" i="34"/>
  <c r="AA294" i="34"/>
  <c r="AA3920" i="34"/>
  <c r="AA3933" i="34"/>
  <c r="AA3968" i="34"/>
  <c r="AA3976" i="34"/>
  <c r="AA3995" i="34"/>
  <c r="AA4010" i="34"/>
  <c r="AA3938" i="34"/>
  <c r="AA2028" i="34"/>
  <c r="AA3707" i="34"/>
  <c r="AA3722" i="34"/>
  <c r="AA3735" i="34"/>
  <c r="AA286" i="34"/>
  <c r="AA3806" i="34"/>
  <c r="AA3824" i="34"/>
  <c r="AA3848" i="34"/>
  <c r="AA3860" i="34"/>
  <c r="AA2054" i="34"/>
  <c r="AA2057" i="34"/>
  <c r="AA3914" i="34"/>
  <c r="AA3924" i="34"/>
  <c r="AA3942" i="34"/>
  <c r="AA3961" i="34"/>
  <c r="AA3975" i="34"/>
  <c r="AA3994" i="34"/>
  <c r="AA4011" i="34"/>
  <c r="AA3937" i="34"/>
  <c r="AA3455" i="34"/>
  <c r="AA3566" i="34"/>
  <c r="AA2029" i="34"/>
  <c r="AA3711" i="34"/>
  <c r="AA3726" i="34"/>
  <c r="AA3746" i="34"/>
  <c r="AA3815" i="34"/>
  <c r="AA2020" i="34"/>
  <c r="AA3837" i="34"/>
  <c r="AA3859" i="34"/>
  <c r="AA2045" i="34"/>
  <c r="AA2058" i="34"/>
  <c r="AA2069" i="34"/>
  <c r="AA3908" i="34"/>
  <c r="AA3944" i="34"/>
  <c r="AA3956" i="34"/>
  <c r="AA3987" i="34"/>
  <c r="AA4004" i="34"/>
  <c r="AA4020" i="34"/>
  <c r="AA2026" i="34"/>
  <c r="AA3703" i="34"/>
  <c r="AA3720" i="34"/>
  <c r="AA3705" i="34"/>
  <c r="AA3749" i="34"/>
  <c r="AA3745" i="34"/>
  <c r="AA3820" i="34"/>
  <c r="AA3834" i="34"/>
  <c r="AA3883" i="34"/>
  <c r="AA3895" i="34"/>
  <c r="AA2052" i="34"/>
  <c r="AA3878" i="34"/>
  <c r="AA3906" i="34"/>
  <c r="AA3925" i="34"/>
  <c r="AA3947" i="34"/>
  <c r="AA3959" i="34"/>
  <c r="AA3980" i="34"/>
  <c r="AA3996" i="34"/>
  <c r="AA4013" i="34"/>
  <c r="AA3372" i="34"/>
  <c r="AA3567" i="34"/>
  <c r="AA2027" i="34"/>
  <c r="AA3704" i="34"/>
  <c r="AA3794" i="34"/>
  <c r="AA3744" i="34"/>
  <c r="AA3813" i="34"/>
  <c r="AA3829" i="34"/>
  <c r="AA3847" i="34"/>
  <c r="AA3861" i="34"/>
  <c r="AA2055" i="34"/>
  <c r="AA2068" i="34"/>
  <c r="AA3905" i="34"/>
  <c r="AA3785" i="34"/>
  <c r="AA3939" i="34"/>
  <c r="AA3962" i="34"/>
  <c r="AA3979" i="34"/>
  <c r="AA3997" i="34"/>
  <c r="AA4014" i="34"/>
  <c r="AA3574" i="34"/>
  <c r="AA2032" i="34"/>
  <c r="AA3710" i="34"/>
  <c r="AA3725" i="34"/>
  <c r="AA3740" i="34"/>
  <c r="AA290" i="34"/>
  <c r="AA3814" i="34"/>
  <c r="AA3832" i="34"/>
  <c r="AA3852" i="34"/>
  <c r="AA3891" i="34"/>
  <c r="AA2050" i="34"/>
  <c r="AA3884" i="34"/>
  <c r="AA3909" i="34"/>
  <c r="AA3926" i="34"/>
  <c r="AA3946" i="34"/>
  <c r="AA3957" i="34"/>
  <c r="AA3981" i="34"/>
  <c r="AA3998" i="34"/>
  <c r="AA4015" i="34"/>
  <c r="AA3572" i="34"/>
  <c r="AA3781" i="34"/>
  <c r="AA2033" i="34"/>
  <c r="AA3715" i="34"/>
  <c r="AA3730" i="34"/>
  <c r="AA3750" i="34"/>
  <c r="AA3819" i="34"/>
  <c r="AA3833" i="34"/>
  <c r="AA3858" i="34"/>
  <c r="AA3892" i="34"/>
  <c r="AA2053" i="34"/>
  <c r="AA3879" i="34"/>
  <c r="AA3904" i="34"/>
  <c r="AA3932" i="34"/>
  <c r="AA3948" i="34"/>
  <c r="AA3972" i="34"/>
  <c r="AA3991" i="34"/>
  <c r="AA4008" i="34"/>
  <c r="AA4024" i="34"/>
  <c r="AA2030" i="34"/>
  <c r="AA3708" i="34"/>
  <c r="AA3727" i="34"/>
  <c r="AA3738" i="34"/>
  <c r="AA287" i="34"/>
  <c r="AA3701" i="34"/>
  <c r="AA3826" i="34"/>
  <c r="AA3841" i="34"/>
  <c r="AA3874" i="34"/>
  <c r="AA921" i="34"/>
  <c r="AA2044" i="34"/>
  <c r="AA3896" i="34"/>
  <c r="AA3916" i="34"/>
  <c r="AA3931" i="34"/>
  <c r="AA3949" i="34"/>
  <c r="AA3955" i="34"/>
  <c r="AA3982" i="34"/>
  <c r="AA4000" i="34"/>
  <c r="AA4017" i="34"/>
  <c r="AA3453" i="34"/>
  <c r="AA3573" i="34"/>
  <c r="AA2031" i="34"/>
  <c r="AA3709" i="34"/>
  <c r="AA3732" i="34"/>
  <c r="AA3748" i="34"/>
  <c r="AA3817" i="34"/>
  <c r="AA3831" i="34"/>
  <c r="AA3851" i="34"/>
  <c r="AA3890" i="34"/>
  <c r="AA2051" i="34"/>
  <c r="AA3885" i="34"/>
  <c r="AA3915" i="34"/>
  <c r="AA3923" i="34"/>
  <c r="AA3943" i="34"/>
  <c r="AA3958" i="34"/>
  <c r="AA3985" i="34"/>
  <c r="AA4001" i="34"/>
  <c r="AA4018" i="34"/>
  <c r="AA2013" i="34"/>
  <c r="AA2036" i="34"/>
  <c r="AA3713" i="34"/>
  <c r="AA3728" i="34"/>
  <c r="AA3751" i="34"/>
  <c r="AA288" i="34"/>
  <c r="AA3818" i="34"/>
  <c r="AA3836" i="34"/>
  <c r="AA3881" i="34"/>
  <c r="AA3901" i="34"/>
  <c r="AA2048" i="34"/>
  <c r="AA296" i="34"/>
  <c r="AA3921" i="34"/>
  <c r="AA3929" i="34"/>
  <c r="AA3950" i="34"/>
  <c r="AA3951" i="34"/>
  <c r="AA3986" i="34"/>
  <c r="AA4003" i="34"/>
  <c r="AA4019" i="34"/>
  <c r="AA3570" i="34"/>
  <c r="AA2021" i="34"/>
  <c r="AA2035" i="34"/>
  <c r="AA3719" i="34"/>
  <c r="AA3737" i="34"/>
  <c r="AA3700" i="34"/>
  <c r="AA3823" i="34"/>
  <c r="AA3839" i="34"/>
  <c r="AA3875" i="34"/>
  <c r="AA3900" i="34"/>
  <c r="AA2049" i="34"/>
  <c r="AA3897" i="34"/>
  <c r="AA3917" i="34"/>
  <c r="AA3928" i="34"/>
  <c r="AA3966" i="34"/>
  <c r="AA3977" i="34"/>
  <c r="AA3993" i="34"/>
  <c r="AA4012" i="34"/>
  <c r="AA3782" i="34"/>
  <c r="AA2038" i="34"/>
  <c r="AA3712" i="34"/>
  <c r="AA3733" i="34"/>
  <c r="AA3741" i="34"/>
  <c r="AA291" i="34"/>
  <c r="AA3812" i="34"/>
  <c r="AA3828" i="34"/>
  <c r="AA3846" i="34"/>
  <c r="AA3862" i="34"/>
  <c r="AA2042" i="34"/>
  <c r="AA2046" i="34"/>
  <c r="AA295" i="34"/>
  <c r="AA3911" i="34"/>
  <c r="AA3927" i="34"/>
  <c r="AA3969" i="34"/>
  <c r="AA3952" i="34"/>
  <c r="AA3988" i="34"/>
  <c r="AA4005" i="34"/>
  <c r="AA4021" i="34"/>
  <c r="AA3571" i="34"/>
  <c r="AA2012" i="34"/>
  <c r="AA2037" i="34"/>
  <c r="AA3721" i="34"/>
  <c r="AA3734" i="34"/>
  <c r="AA3752" i="34"/>
  <c r="AA3821" i="34"/>
  <c r="AA3835" i="34"/>
  <c r="AA3882" i="34"/>
  <c r="AA3902" i="34"/>
  <c r="AA2043" i="34"/>
  <c r="AA292" i="34"/>
  <c r="AA3910" i="34"/>
  <c r="AA3930" i="34"/>
  <c r="AA3945" i="34"/>
  <c r="AA3954" i="34"/>
  <c r="AA3989" i="34"/>
  <c r="AA4006" i="34"/>
  <c r="AA4022" i="34"/>
  <c r="AA2024" i="34"/>
  <c r="AA2040" i="34"/>
  <c r="AA3717" i="34"/>
  <c r="AA3731" i="34"/>
  <c r="AA3714" i="34"/>
  <c r="AA3739" i="34"/>
  <c r="AA3822" i="34"/>
  <c r="AA3843" i="34"/>
  <c r="AA3869" i="34"/>
  <c r="AA3872" i="34"/>
  <c r="AA3854" i="34"/>
  <c r="AA3918" i="34"/>
  <c r="AA3922" i="34"/>
  <c r="AA3934" i="34"/>
  <c r="AA3967" i="34"/>
  <c r="AA3953" i="34"/>
  <c r="AA3990" i="34"/>
  <c r="AA4007" i="34"/>
  <c r="AA4023" i="34"/>
  <c r="AA3454" i="34"/>
  <c r="AA3452" i="34"/>
  <c r="AA806" i="34"/>
  <c r="AA889" i="34"/>
  <c r="AA808" i="34"/>
  <c r="AA807" i="34"/>
  <c r="AA835" i="34"/>
  <c r="AA851" i="34"/>
  <c r="AA887" i="34"/>
  <c r="AA852" i="34"/>
  <c r="AA860" i="34"/>
  <c r="AA834" i="34"/>
  <c r="AA836" i="34"/>
  <c r="AA809" i="34"/>
  <c r="AA829" i="34"/>
  <c r="AA853" i="34"/>
  <c r="AA833" i="34"/>
  <c r="AA839" i="34"/>
  <c r="AA832" i="34"/>
  <c r="AA838" i="34"/>
  <c r="AA856" i="34"/>
  <c r="AA805" i="34"/>
  <c r="AA831" i="34"/>
  <c r="AA888" i="34"/>
  <c r="AA804" i="34"/>
  <c r="AA854" i="34"/>
  <c r="AA840" i="34"/>
  <c r="AA886" i="34"/>
  <c r="AA837" i="34"/>
  <c r="AA855" i="34"/>
  <c r="AA885" i="34"/>
  <c r="AA830" i="34"/>
  <c r="AA758" i="34"/>
  <c r="AA787" i="34"/>
  <c r="AA802" i="34"/>
  <c r="AA826" i="34"/>
  <c r="AA848" i="34"/>
  <c r="AA879" i="34"/>
  <c r="AA780" i="34"/>
  <c r="AA788" i="34"/>
  <c r="AA803" i="34"/>
  <c r="AA827" i="34"/>
  <c r="AA849" i="34"/>
  <c r="AA880" i="34"/>
  <c r="AA781" i="34"/>
  <c r="AA796" i="34"/>
  <c r="AA810" i="34"/>
  <c r="AA828" i="34"/>
  <c r="AA850" i="34"/>
  <c r="AA881" i="34"/>
  <c r="AA782" i="34"/>
  <c r="AA797" i="34"/>
  <c r="AA821" i="34"/>
  <c r="AA843" i="34"/>
  <c r="AA857" i="34"/>
  <c r="AA882" i="34"/>
  <c r="AA783" i="34"/>
  <c r="AA798" i="34"/>
  <c r="AA822" i="34"/>
  <c r="AA844" i="34"/>
  <c r="AA858" i="34"/>
  <c r="AA883" i="34"/>
  <c r="AA784" i="34"/>
  <c r="AA799" i="34"/>
  <c r="AA823" i="34"/>
  <c r="AA845" i="34"/>
  <c r="AA859" i="34"/>
  <c r="AA884" i="34"/>
  <c r="AA785" i="34"/>
  <c r="AA800" i="34"/>
  <c r="AA824" i="34"/>
  <c r="AA846" i="34"/>
  <c r="AA877" i="34"/>
  <c r="AA408" i="34"/>
  <c r="AA786" i="34"/>
  <c r="AA801" i="34"/>
  <c r="AA825" i="34"/>
  <c r="AA847" i="34"/>
  <c r="AA878" i="34"/>
  <c r="AA3686" i="34"/>
  <c r="AA48" i="34"/>
  <c r="AA441" i="34"/>
  <c r="AA470" i="34"/>
  <c r="AA430" i="34"/>
  <c r="AA455" i="34"/>
  <c r="AA159" i="34"/>
  <c r="AA171" i="34"/>
  <c r="AA181" i="34"/>
  <c r="AA442" i="34"/>
  <c r="AA473" i="34"/>
  <c r="AA435" i="34"/>
  <c r="AA463" i="34"/>
  <c r="AA182" i="34"/>
  <c r="AA44" i="34"/>
  <c r="AA424" i="34"/>
  <c r="AA459" i="34"/>
  <c r="AA404" i="34"/>
  <c r="AA436" i="34"/>
  <c r="AA156" i="34"/>
  <c r="AA165" i="34"/>
  <c r="AA178" i="34"/>
  <c r="AA49" i="34"/>
  <c r="AA47" i="34"/>
  <c r="AA440" i="34"/>
  <c r="AA469" i="34"/>
  <c r="AA433" i="34"/>
  <c r="AA461" i="34"/>
  <c r="AA176" i="34"/>
  <c r="AA38" i="34"/>
  <c r="AA275" i="34"/>
  <c r="AA445" i="34"/>
  <c r="AA476" i="34"/>
  <c r="AA434" i="34"/>
  <c r="AA462" i="34"/>
  <c r="AA162" i="34"/>
  <c r="AA174" i="34"/>
  <c r="AA43" i="34"/>
  <c r="AA446" i="34"/>
  <c r="AA477" i="34"/>
  <c r="AA439" i="34"/>
  <c r="AA155" i="34"/>
  <c r="AA36" i="34"/>
  <c r="AA46" i="34"/>
  <c r="AA428" i="34"/>
  <c r="AA468" i="34"/>
  <c r="AA419" i="34"/>
  <c r="AA453" i="34"/>
  <c r="AA158" i="34"/>
  <c r="AA169" i="34"/>
  <c r="AA180" i="34"/>
  <c r="AA3651" i="34"/>
  <c r="AA51" i="34"/>
  <c r="AA444" i="34"/>
  <c r="AA475" i="34"/>
  <c r="AA437" i="34"/>
  <c r="AA465" i="34"/>
  <c r="AA42" i="34"/>
  <c r="AA407" i="34"/>
  <c r="AA449" i="34"/>
  <c r="AA406" i="34"/>
  <c r="AA438" i="34"/>
  <c r="AA154" i="34"/>
  <c r="AA164" i="34"/>
  <c r="AA177" i="34"/>
  <c r="AA274" i="34"/>
  <c r="AA458" i="34"/>
  <c r="AA422" i="34"/>
  <c r="AA452" i="34"/>
  <c r="AA167" i="34"/>
  <c r="AA3688" i="34"/>
  <c r="AA50" i="34"/>
  <c r="AA443" i="34"/>
  <c r="AA474" i="34"/>
  <c r="AA429" i="34"/>
  <c r="AA457" i="34"/>
  <c r="AA160" i="34"/>
  <c r="AA173" i="34"/>
  <c r="AA3650" i="34"/>
  <c r="AA41" i="34"/>
  <c r="AA272" i="34"/>
  <c r="AA448" i="34"/>
  <c r="AA420" i="34"/>
  <c r="AA450" i="34"/>
  <c r="AA161" i="34"/>
  <c r="AA37" i="34"/>
  <c r="AA426" i="34"/>
  <c r="AA466" i="34"/>
  <c r="AA421" i="34"/>
  <c r="AA451" i="34"/>
  <c r="AA157" i="34"/>
  <c r="AA166" i="34"/>
  <c r="AA179" i="34"/>
  <c r="AA427" i="34"/>
  <c r="AA467" i="34"/>
  <c r="AA431" i="34"/>
  <c r="AA456" i="34"/>
  <c r="AA172" i="34"/>
  <c r="AA40" i="34"/>
  <c r="AA273" i="34"/>
  <c r="AA447" i="34"/>
  <c r="AA405" i="34"/>
  <c r="AA432" i="34"/>
  <c r="AA464" i="34"/>
  <c r="AA163" i="34"/>
  <c r="AA175" i="34"/>
  <c r="AA39" i="34"/>
  <c r="AA45" i="34"/>
  <c r="AA425" i="34"/>
  <c r="AA460" i="34"/>
  <c r="AA423" i="34"/>
  <c r="AA454" i="34"/>
  <c r="AA170" i="34"/>
  <c r="AA3616" i="34"/>
  <c r="AA3653" i="34"/>
  <c r="AA3682" i="34"/>
  <c r="AA3607" i="34"/>
  <c r="AA3648" i="34"/>
  <c r="AA3615" i="34"/>
  <c r="AA279" i="34"/>
  <c r="AA3608" i="34"/>
  <c r="AA3637" i="34"/>
  <c r="AA276" i="34"/>
  <c r="AA3609" i="34"/>
  <c r="AA3661" i="34"/>
  <c r="AA277" i="34"/>
  <c r="AA3636" i="34"/>
  <c r="AA3685" i="34"/>
  <c r="AA278" i="34"/>
  <c r="AA3645" i="34"/>
  <c r="AA3689" i="34"/>
  <c r="AA281" i="34"/>
  <c r="AA3662" i="34"/>
  <c r="AA3692" i="34"/>
  <c r="AA280" i="34"/>
  <c r="AA3687" i="34"/>
  <c r="AA3677" i="34"/>
  <c r="AA283" i="34"/>
  <c r="AA3691" i="34"/>
  <c r="AA3676" i="34"/>
  <c r="AA282" i="34"/>
  <c r="AA3658" i="34"/>
  <c r="AA3656" i="34"/>
  <c r="AA3383" i="34"/>
  <c r="AA3257" i="34"/>
  <c r="AA3101" i="34"/>
  <c r="AA3424" i="34"/>
  <c r="AA3266" i="34"/>
  <c r="AA3283" i="34"/>
  <c r="AA3264" i="34"/>
  <c r="AA3388" i="34"/>
  <c r="AA3267" i="34"/>
  <c r="AA3377" i="34"/>
  <c r="AA3458" i="34"/>
  <c r="AA3149" i="34"/>
  <c r="AA3272" i="34"/>
  <c r="AA3151" i="34"/>
  <c r="AA3289" i="34"/>
  <c r="AA3209" i="34"/>
  <c r="AA3277" i="34"/>
  <c r="AA3394" i="34"/>
  <c r="AA3295" i="34"/>
  <c r="AA3308" i="34"/>
  <c r="AA3292" i="34"/>
  <c r="AA3375" i="34"/>
  <c r="AA3286" i="34"/>
  <c r="AA3269" i="34"/>
  <c r="AA3128" i="34"/>
  <c r="AA3251" i="34"/>
  <c r="AA3270" i="34"/>
  <c r="AA3206" i="34"/>
  <c r="AA3273" i="34"/>
  <c r="AA3457" i="34"/>
  <c r="AA3353" i="34"/>
  <c r="AA3298" i="34"/>
  <c r="AA3262" i="34"/>
  <c r="AA3456" i="34"/>
  <c r="AA3280" i="34"/>
  <c r="AA3376" i="34"/>
  <c r="AA3373" i="34"/>
  <c r="AA3493" i="34"/>
  <c r="AA3556" i="34"/>
  <c r="AA3564" i="34"/>
  <c r="AA3643" i="34"/>
  <c r="AA3681" i="34"/>
  <c r="AA3698" i="34"/>
  <c r="AA3620" i="34"/>
  <c r="AA3541" i="34"/>
  <c r="AA3517" i="34"/>
  <c r="AA3606" i="34"/>
  <c r="AA3279" i="34"/>
  <c r="AA3557" i="34"/>
  <c r="AA3378" i="34"/>
  <c r="AA3370" i="34"/>
  <c r="AA3602" i="34"/>
  <c r="AA3529" i="34"/>
  <c r="AA3647" i="34"/>
  <c r="AA3683" i="34"/>
  <c r="AA3551" i="34"/>
  <c r="AA3623" i="34"/>
  <c r="AA3544" i="34"/>
  <c r="AA3586" i="34"/>
  <c r="AA3612" i="34"/>
  <c r="AA3422" i="34"/>
  <c r="AA869" i="34"/>
  <c r="AA3371" i="34"/>
  <c r="AA3499" i="34"/>
  <c r="AA3601" i="34"/>
  <c r="AA3576" i="34"/>
  <c r="AA3646" i="34"/>
  <c r="AA3675" i="34"/>
  <c r="AA3635" i="34"/>
  <c r="AA3622" i="34"/>
  <c r="AA3543" i="34"/>
  <c r="AA3535" i="34"/>
  <c r="AA3611" i="34"/>
  <c r="AA3285" i="34"/>
  <c r="AA868" i="34"/>
  <c r="AA3312" i="34"/>
  <c r="AA3603" i="34"/>
  <c r="AA3575" i="34"/>
  <c r="AA3644" i="34"/>
  <c r="AA3665" i="34"/>
  <c r="AA3633" i="34"/>
  <c r="AA3617" i="34"/>
  <c r="AA3538" i="34"/>
  <c r="AA3533" i="34"/>
  <c r="AA284" i="34"/>
  <c r="AA3263" i="34"/>
  <c r="AA864" i="34"/>
  <c r="AA3309" i="34"/>
  <c r="AA3500" i="34"/>
  <c r="AA3530" i="34"/>
  <c r="AA3559" i="34"/>
  <c r="AA3590" i="34"/>
  <c r="AA3664" i="34"/>
  <c r="AA3632" i="34"/>
  <c r="AA3581" i="34"/>
  <c r="AA3537" i="34"/>
  <c r="AA3532" i="34"/>
  <c r="AA3531" i="34"/>
  <c r="AA3291" i="34"/>
  <c r="AA863" i="34"/>
  <c r="AA3478" i="34"/>
  <c r="AA3479" i="34"/>
  <c r="AA3649" i="34"/>
  <c r="AA3563" i="34"/>
  <c r="AA3599" i="34"/>
  <c r="AA3680" i="34"/>
  <c r="AA3697" i="34"/>
  <c r="AA3619" i="34"/>
  <c r="AA3540" i="34"/>
  <c r="AA3516" i="34"/>
  <c r="AA3605" i="34"/>
  <c r="AA3276" i="34"/>
  <c r="AA861" i="34"/>
  <c r="AA3387" i="34"/>
  <c r="AA3515" i="34"/>
  <c r="AA3652" i="34"/>
  <c r="AA3562" i="34"/>
  <c r="AA3598" i="34"/>
  <c r="AA3679" i="34"/>
  <c r="AA3634" i="34"/>
  <c r="AA3618" i="34"/>
  <c r="AA3539" i="34"/>
  <c r="AA3565" i="34"/>
  <c r="AA285" i="34"/>
  <c r="AA3288" i="34"/>
  <c r="AA865" i="34"/>
  <c r="AA3395" i="34"/>
  <c r="AA3654" i="34"/>
  <c r="AA3561" i="34"/>
  <c r="AA3597" i="34"/>
  <c r="AA3595" i="34"/>
  <c r="AA3629" i="34"/>
  <c r="AA3550" i="34"/>
  <c r="AA3518" i="34"/>
  <c r="AA3641" i="34"/>
  <c r="AA3655" i="34"/>
  <c r="AA875" i="34"/>
  <c r="AA867" i="34"/>
  <c r="AA3471" i="34"/>
  <c r="AA3520" i="34"/>
  <c r="AA3526" i="34"/>
  <c r="AA3673" i="34"/>
  <c r="AA3585" i="34"/>
  <c r="AA3594" i="34"/>
  <c r="AA3628" i="34"/>
  <c r="AA3549" i="34"/>
  <c r="AA3578" i="34"/>
  <c r="AA3640" i="34"/>
  <c r="AA3461" i="34"/>
  <c r="AA874" i="34"/>
  <c r="AA3254" i="34"/>
  <c r="AA3474" i="34"/>
  <c r="AA3495" i="34"/>
  <c r="AA2704" i="34"/>
  <c r="AA3558" i="34"/>
  <c r="AA3584" i="34"/>
  <c r="AA3663" i="34"/>
  <c r="AA3631" i="34"/>
  <c r="AA3580" i="34"/>
  <c r="AA3536" i="34"/>
  <c r="AA3666" i="34"/>
  <c r="AA3678" i="34"/>
  <c r="AA3294" i="34"/>
  <c r="AA862" i="34"/>
  <c r="AA3477" i="34"/>
  <c r="AA3521" i="34"/>
  <c r="AA2705" i="34"/>
  <c r="AA3554" i="34"/>
  <c r="AA3583" i="34"/>
  <c r="AA3596" i="34"/>
  <c r="AA3630" i="34"/>
  <c r="AA3579" i="34"/>
  <c r="AA3519" i="34"/>
  <c r="AA3642" i="34"/>
  <c r="AA3657" i="34"/>
  <c r="AA3297" i="34"/>
  <c r="AA873" i="34"/>
  <c r="AA3476" i="34"/>
  <c r="AA3523" i="34"/>
  <c r="AA3674" i="34"/>
  <c r="AA3577" i="34"/>
  <c r="AA3553" i="34"/>
  <c r="AA3625" i="34"/>
  <c r="AA3546" i="34"/>
  <c r="AA3588" i="34"/>
  <c r="AA3614" i="34"/>
  <c r="AA3423" i="34"/>
  <c r="AA871" i="34"/>
  <c r="AA872" i="34"/>
  <c r="AA3475" i="34"/>
  <c r="AA3524" i="34"/>
  <c r="AA3528" i="34"/>
  <c r="AA3667" i="34"/>
  <c r="AA3684" i="34"/>
  <c r="AA3552" i="34"/>
  <c r="AA3624" i="34"/>
  <c r="AA3545" i="34"/>
  <c r="AA3587" i="34"/>
  <c r="AA3613" i="34"/>
  <c r="AA3449" i="34"/>
  <c r="AA870" i="34"/>
  <c r="AA2697" i="34"/>
  <c r="AA3494" i="34"/>
  <c r="AA3604" i="34"/>
  <c r="AA2706" i="34"/>
  <c r="AA3672" i="34"/>
  <c r="AA3589" i="34"/>
  <c r="AA3593" i="34"/>
  <c r="AA3627" i="34"/>
  <c r="AA3548" i="34"/>
  <c r="AA3696" i="34"/>
  <c r="AA3639" i="34"/>
  <c r="AA3460" i="34"/>
  <c r="AA3669" i="34"/>
  <c r="AA3470" i="34"/>
  <c r="AA3473" i="34"/>
  <c r="AA3525" i="34"/>
  <c r="AA3522" i="34"/>
  <c r="AA3671" i="34"/>
  <c r="AA3555" i="34"/>
  <c r="AA3592" i="34"/>
  <c r="AA3626" i="34"/>
  <c r="AA3547" i="34"/>
  <c r="AA3591" i="34"/>
  <c r="AA3638" i="34"/>
  <c r="AA3459" i="34"/>
  <c r="AA3668" i="34"/>
  <c r="AA3374" i="34"/>
  <c r="AA3472" i="34"/>
  <c r="AA3527" i="34"/>
  <c r="AA3670" i="34"/>
  <c r="AA3695" i="34"/>
  <c r="AA3699" i="34"/>
  <c r="AA3621" i="34"/>
  <c r="AA3542" i="34"/>
  <c r="AA3534" i="34"/>
  <c r="AA3610" i="34"/>
  <c r="AA3282" i="34"/>
  <c r="AA866" i="34"/>
  <c r="AA876" i="34"/>
  <c r="AA3482" i="34"/>
  <c r="AA3490" i="34"/>
  <c r="AA3481" i="34"/>
  <c r="AA3492" i="34"/>
  <c r="AA3486" i="34"/>
  <c r="AA3483" i="34"/>
  <c r="AA3469" i="34"/>
  <c r="AA3489" i="34"/>
  <c r="AA3484" i="34"/>
  <c r="AA3485" i="34"/>
  <c r="AA3487" i="34"/>
  <c r="AA3488" i="34"/>
  <c r="AA3480" i="34"/>
  <c r="AA3093" i="34"/>
  <c r="AA3119" i="34"/>
  <c r="AA3181" i="34"/>
  <c r="AA3197" i="34"/>
  <c r="AA3204" i="34"/>
  <c r="AA3318" i="34"/>
  <c r="AA3120" i="34"/>
  <c r="AA3232" i="34"/>
  <c r="AA3228" i="34"/>
  <c r="AA257" i="34"/>
  <c r="AA3331" i="34"/>
  <c r="AA3222" i="34"/>
  <c r="AA3341" i="34"/>
  <c r="AA3392" i="34"/>
  <c r="AA3464" i="34"/>
  <c r="AA3514" i="34"/>
  <c r="AA3381" i="34"/>
  <c r="AA3412" i="34"/>
  <c r="AA3111" i="34"/>
  <c r="AA3176" i="34"/>
  <c r="AA3192" i="34"/>
  <c r="AA3261" i="34"/>
  <c r="AA3296" i="34"/>
  <c r="AA3343" i="34"/>
  <c r="AA3140" i="34"/>
  <c r="AA3354" i="34"/>
  <c r="AA3150" i="34"/>
  <c r="AA267" i="34"/>
  <c r="AA2702" i="34"/>
  <c r="AA3433" i="34"/>
  <c r="AA3502" i="34"/>
  <c r="AA3367" i="34"/>
  <c r="AA3403" i="34"/>
  <c r="AA3446" i="34"/>
  <c r="AA3117" i="34"/>
  <c r="AA3136" i="34"/>
  <c r="AA3199" i="34"/>
  <c r="AA3230" i="34"/>
  <c r="AA3320" i="34"/>
  <c r="AA3364" i="34"/>
  <c r="AA3233" i="34"/>
  <c r="AA3226" i="34"/>
  <c r="AA3345" i="34"/>
  <c r="AA262" i="34"/>
  <c r="AA3170" i="34"/>
  <c r="AA3342" i="34"/>
  <c r="AA3389" i="34"/>
  <c r="AA3436" i="34"/>
  <c r="AA3512" i="34"/>
  <c r="AA3418" i="34"/>
  <c r="AA3410" i="34"/>
  <c r="AA3113" i="34"/>
  <c r="AA3135" i="34"/>
  <c r="AA3184" i="34"/>
  <c r="AA3194" i="34"/>
  <c r="AA3211" i="34"/>
  <c r="AA3315" i="34"/>
  <c r="AA3157" i="34"/>
  <c r="AA3237" i="34"/>
  <c r="AA3225" i="34"/>
  <c r="AA3348" i="34"/>
  <c r="AA261" i="34"/>
  <c r="AA3224" i="34"/>
  <c r="AA3432" i="34"/>
  <c r="AA3498" i="34"/>
  <c r="AA3396" i="34"/>
  <c r="AA3397" i="34"/>
  <c r="AA3430" i="34"/>
  <c r="AA3112" i="34"/>
  <c r="AA3142" i="34"/>
  <c r="AA3183" i="34"/>
  <c r="AA3275" i="34"/>
  <c r="AA3210" i="34"/>
  <c r="AA3314" i="34"/>
  <c r="AA3141" i="34"/>
  <c r="AA3236" i="34"/>
  <c r="AA3147" i="34"/>
  <c r="AA268" i="34"/>
  <c r="AA3122" i="34"/>
  <c r="AA3220" i="34"/>
  <c r="AA3174" i="34"/>
  <c r="AA3427" i="34"/>
  <c r="AA3466" i="34"/>
  <c r="AA3491" i="34"/>
  <c r="AA3399" i="34"/>
  <c r="AA3415" i="34"/>
  <c r="AA3107" i="34"/>
  <c r="AA3161" i="34"/>
  <c r="AA3188" i="34"/>
  <c r="AA3265" i="34"/>
  <c r="AA3284" i="34"/>
  <c r="AA3335" i="34"/>
  <c r="AA3215" i="34"/>
  <c r="AA3227" i="34"/>
  <c r="AA3346" i="34"/>
  <c r="AA263" i="34"/>
  <c r="AA3386" i="34"/>
  <c r="AA3440" i="34"/>
  <c r="AA3506" i="34"/>
  <c r="AA842" i="34"/>
  <c r="AA3409" i="34"/>
  <c r="AA3114" i="34"/>
  <c r="AA3134" i="34"/>
  <c r="AA3177" i="34"/>
  <c r="AA3195" i="34"/>
  <c r="AA3203" i="34"/>
  <c r="AA3316" i="34"/>
  <c r="AA3158" i="34"/>
  <c r="AA3246" i="34"/>
  <c r="AA3145" i="34"/>
  <c r="AA3351" i="34"/>
  <c r="AA258" i="34"/>
  <c r="AA3221" i="34"/>
  <c r="AA3340" i="34"/>
  <c r="AA3420" i="34"/>
  <c r="AA3497" i="34"/>
  <c r="AA3429" i="34"/>
  <c r="AA3391" i="34"/>
  <c r="AA3414" i="34"/>
  <c r="AA3109" i="34"/>
  <c r="AA3168" i="34"/>
  <c r="AA3190" i="34"/>
  <c r="AA3271" i="34"/>
  <c r="AA3290" i="34"/>
  <c r="AA3337" i="34"/>
  <c r="AA3169" i="34"/>
  <c r="AA3256" i="34"/>
  <c r="AA3144" i="34"/>
  <c r="AA3352" i="34"/>
  <c r="AA3213" i="34"/>
  <c r="AA3468" i="34"/>
  <c r="AA3437" i="34"/>
  <c r="AA3504" i="34"/>
  <c r="AA2699" i="34"/>
  <c r="AA3401" i="34"/>
  <c r="AA3439" i="34"/>
  <c r="AA3108" i="34"/>
  <c r="AA3162" i="34"/>
  <c r="AA3189" i="34"/>
  <c r="AA3268" i="34"/>
  <c r="AA3287" i="34"/>
  <c r="AA3336" i="34"/>
  <c r="AA3205" i="34"/>
  <c r="AA3339" i="34"/>
  <c r="AA3349" i="34"/>
  <c r="AA264" i="34"/>
  <c r="AA3172" i="34"/>
  <c r="AA3250" i="34"/>
  <c r="AA2701" i="34"/>
  <c r="AA3434" i="34"/>
  <c r="AA3501" i="34"/>
  <c r="AA3368" i="34"/>
  <c r="AA3402" i="34"/>
  <c r="AA3445" i="34"/>
  <c r="AA3094" i="34"/>
  <c r="AA3137" i="34"/>
  <c r="AA3193" i="34"/>
  <c r="AA3247" i="34"/>
  <c r="AA3313" i="34"/>
  <c r="AA3338" i="34"/>
  <c r="AA3234" i="34"/>
  <c r="AA3146" i="34"/>
  <c r="AA3350" i="34"/>
  <c r="AA259" i="34"/>
  <c r="AA3393" i="34"/>
  <c r="AA3435" i="34"/>
  <c r="AA3511" i="34"/>
  <c r="AA3382" i="34"/>
  <c r="AA3413" i="34"/>
  <c r="AA3110" i="34"/>
  <c r="AA3175" i="34"/>
  <c r="AA3191" i="34"/>
  <c r="AA3274" i="34"/>
  <c r="AA3293" i="34"/>
  <c r="AA3330" i="34"/>
  <c r="AA3139" i="34"/>
  <c r="AA3363" i="34"/>
  <c r="AA3300" i="34"/>
  <c r="AA270" i="34"/>
  <c r="AA3123" i="34"/>
  <c r="AA3219" i="34"/>
  <c r="AA3223" i="34"/>
  <c r="AA3431" i="34"/>
  <c r="AA3503" i="34"/>
  <c r="AA2698" i="34"/>
  <c r="AA3400" i="34"/>
  <c r="AA3417" i="34"/>
  <c r="AA3096" i="34"/>
  <c r="AA3156" i="34"/>
  <c r="AA3186" i="34"/>
  <c r="AA3259" i="34"/>
  <c r="AA3278" i="34"/>
  <c r="AA3333" i="34"/>
  <c r="AA3217" i="34"/>
  <c r="AA3125" i="34"/>
  <c r="AA3344" i="34"/>
  <c r="AA269" i="34"/>
  <c r="AA3173" i="34"/>
  <c r="AA3390" i="34"/>
  <c r="AA3463" i="34"/>
  <c r="AA3508" i="34"/>
  <c r="AA3379" i="34"/>
  <c r="AA3407" i="34"/>
  <c r="AA3448" i="34"/>
  <c r="AA3095" i="34"/>
  <c r="AA3155" i="34"/>
  <c r="AA3185" i="34"/>
  <c r="AA3258" i="34"/>
  <c r="AA3310" i="34"/>
  <c r="AA3332" i="34"/>
  <c r="AA3218" i="34"/>
  <c r="AA3126" i="34"/>
  <c r="AA3347" i="34"/>
  <c r="AA260" i="34"/>
  <c r="AA3207" i="34"/>
  <c r="AA3248" i="34"/>
  <c r="AA3385" i="34"/>
  <c r="AA3438" i="34"/>
  <c r="AA3505" i="34"/>
  <c r="AA841" i="34"/>
  <c r="AA3408" i="34"/>
  <c r="AA3115" i="34"/>
  <c r="AA3124" i="34"/>
  <c r="AA3180" i="34"/>
  <c r="AA3196" i="34"/>
  <c r="AA3212" i="34"/>
  <c r="AA3317" i="34"/>
  <c r="AA3138" i="34"/>
  <c r="AA3235" i="34"/>
  <c r="AA3299" i="34"/>
  <c r="AA271" i="34"/>
  <c r="AA3171" i="34"/>
  <c r="AA3428" i="34"/>
  <c r="AA3496" i="34"/>
  <c r="AA3442" i="34"/>
  <c r="AA3398" i="34"/>
  <c r="AA3416" i="34"/>
  <c r="AA3097" i="34"/>
  <c r="AA3160" i="34"/>
  <c r="AA3187" i="34"/>
  <c r="AA3260" i="34"/>
  <c r="AA3281" i="34"/>
  <c r="AA3334" i="34"/>
  <c r="AA3216" i="34"/>
  <c r="AA3143" i="34"/>
  <c r="AA3148" i="34"/>
  <c r="AA266" i="34"/>
  <c r="AA3121" i="34"/>
  <c r="AA3249" i="34"/>
  <c r="AA3467" i="34"/>
  <c r="AA3441" i="34"/>
  <c r="AA3507" i="34"/>
  <c r="AA3380" i="34"/>
  <c r="AA3406" i="34"/>
  <c r="AA3447" i="34"/>
  <c r="AA3116" i="34"/>
  <c r="AA3182" i="34"/>
  <c r="AA3198" i="34"/>
  <c r="AA3214" i="34"/>
  <c r="AA3319" i="34"/>
  <c r="AA3365" i="34"/>
  <c r="AA3231" i="34"/>
  <c r="AA3311" i="34"/>
  <c r="AA3127" i="34"/>
  <c r="AA265" i="34"/>
  <c r="AA3208" i="34"/>
  <c r="AA3421" i="34"/>
  <c r="AA3465" i="34"/>
  <c r="AA2700" i="34"/>
  <c r="AA3419" i="34"/>
  <c r="AA3411" i="34"/>
  <c r="AA2872" i="34"/>
  <c r="AA769" i="34"/>
  <c r="AA2895" i="34"/>
  <c r="AA2874" i="34"/>
  <c r="AA777" i="34"/>
  <c r="AA2881" i="34"/>
  <c r="AA2900" i="34"/>
  <c r="AA2878" i="34"/>
  <c r="AA2879" i="34"/>
  <c r="AA772" i="34"/>
  <c r="AA770" i="34"/>
  <c r="AA2875" i="34"/>
  <c r="AA2898" i="34"/>
  <c r="AA2873" i="34"/>
  <c r="AA768" i="34"/>
  <c r="AA776" i="34"/>
  <c r="AA2883" i="34"/>
  <c r="AA2677" i="34"/>
  <c r="AA775" i="34"/>
  <c r="AA2896" i="34"/>
  <c r="AA2880" i="34"/>
  <c r="AA2876" i="34"/>
  <c r="AA771" i="34"/>
  <c r="AA2897" i="34"/>
  <c r="AA767" i="34"/>
  <c r="AA779" i="34"/>
  <c r="AA778" i="34"/>
  <c r="AA773" i="34"/>
  <c r="AA2678" i="34"/>
  <c r="AA2882" i="34"/>
  <c r="AA774" i="34"/>
  <c r="AA112" i="34"/>
  <c r="AA121" i="34"/>
  <c r="AA152" i="34"/>
  <c r="AA132" i="34"/>
  <c r="AA143" i="34"/>
  <c r="AA251" i="34"/>
  <c r="AA118" i="34"/>
  <c r="AA130" i="34"/>
  <c r="AA116" i="34"/>
  <c r="AA135" i="34"/>
  <c r="AA147" i="34"/>
  <c r="AA114" i="34"/>
  <c r="AA126" i="34"/>
  <c r="AA109" i="34"/>
  <c r="AA134" i="34"/>
  <c r="AA145" i="34"/>
  <c r="AA110" i="34"/>
  <c r="AA120" i="34"/>
  <c r="AA137" i="34"/>
  <c r="AA125" i="34"/>
  <c r="AA139" i="34"/>
  <c r="AA149" i="34"/>
  <c r="AA117" i="34"/>
  <c r="AA129" i="34"/>
  <c r="AA122" i="34"/>
  <c r="AA136" i="34"/>
  <c r="AA148" i="34"/>
  <c r="AA113" i="34"/>
  <c r="AA124" i="34"/>
  <c r="AA146" i="34"/>
  <c r="AA131" i="34"/>
  <c r="AA142" i="34"/>
  <c r="AA151" i="34"/>
  <c r="AA119" i="34"/>
  <c r="AA140" i="34"/>
  <c r="AA127" i="34"/>
  <c r="AA141" i="34"/>
  <c r="AA150" i="34"/>
  <c r="AA115" i="34"/>
  <c r="AA128" i="34"/>
  <c r="AA111" i="34"/>
  <c r="AA133" i="34"/>
  <c r="AA144" i="34"/>
  <c r="AA2674" i="34"/>
  <c r="AA2667" i="34"/>
  <c r="AA2666" i="34"/>
  <c r="AA2675" i="34"/>
  <c r="AA762" i="34"/>
  <c r="AA756" i="34"/>
  <c r="AA2668" i="34"/>
  <c r="AA763" i="34"/>
  <c r="AA757" i="34"/>
  <c r="AA761" i="34"/>
  <c r="AA765" i="34"/>
  <c r="AA759" i="34"/>
  <c r="AA754" i="34"/>
  <c r="AA764" i="34"/>
  <c r="AA760" i="34"/>
  <c r="AA400" i="34"/>
  <c r="AA766" i="34"/>
  <c r="AA2665" i="34"/>
  <c r="AA755" i="34"/>
  <c r="AA67" i="34"/>
  <c r="AA81" i="34"/>
  <c r="AA99" i="34"/>
  <c r="AA77" i="34"/>
  <c r="AA90" i="34"/>
  <c r="AA106" i="34"/>
  <c r="AA79" i="34"/>
  <c r="AA100" i="34"/>
  <c r="AA73" i="34"/>
  <c r="AA89" i="34"/>
  <c r="AA103" i="34"/>
  <c r="AA70" i="34"/>
  <c r="AA85" i="34"/>
  <c r="AA64" i="34"/>
  <c r="AA82" i="34"/>
  <c r="AA94" i="34"/>
  <c r="AA69" i="34"/>
  <c r="AA83" i="34"/>
  <c r="AA107" i="34"/>
  <c r="AA80" i="34"/>
  <c r="AA91" i="34"/>
  <c r="AA105" i="34"/>
  <c r="AA74" i="34"/>
  <c r="AA92" i="34"/>
  <c r="AA68" i="34"/>
  <c r="AA86" i="34"/>
  <c r="AA102" i="34"/>
  <c r="AA72" i="34"/>
  <c r="AA95" i="34"/>
  <c r="AA65" i="34"/>
  <c r="AA84" i="34"/>
  <c r="AA96" i="34"/>
  <c r="AA76" i="34"/>
  <c r="AA97" i="34"/>
  <c r="AA71" i="34"/>
  <c r="AA88" i="34"/>
  <c r="AA104" i="34"/>
  <c r="AA75" i="34"/>
  <c r="AA98" i="34"/>
  <c r="AA66" i="34"/>
  <c r="AA87" i="34"/>
  <c r="AA101" i="34"/>
  <c r="AA33" i="34"/>
  <c r="AA31" i="34"/>
  <c r="AA34" i="34"/>
  <c r="AA35" i="34"/>
  <c r="AA250" i="34"/>
  <c r="AA32" i="34"/>
  <c r="AA249" i="34"/>
  <c r="AA247" i="34"/>
  <c r="V136" i="60"/>
  <c r="V62" i="60"/>
  <c r="V105" i="60"/>
  <c r="D244" i="60"/>
  <c r="G239" i="60"/>
  <c r="G270" i="60"/>
  <c r="D275" i="60"/>
  <c r="L169" i="60"/>
  <c r="V186" i="60"/>
  <c r="X703" i="34"/>
  <c r="X1811" i="34"/>
  <c r="X1809" i="34"/>
  <c r="X1816" i="34"/>
  <c r="X1815" i="34"/>
  <c r="X1814" i="34"/>
  <c r="X1813" i="34"/>
  <c r="X1812" i="34"/>
  <c r="X1810" i="34"/>
  <c r="X702" i="34"/>
  <c r="X701" i="34"/>
  <c r="X700" i="34"/>
  <c r="X699" i="34"/>
  <c r="X4449" i="34"/>
  <c r="X384" i="34"/>
  <c r="X382" i="34"/>
  <c r="X380" i="34"/>
  <c r="X383" i="34"/>
  <c r="X381" i="34"/>
  <c r="X379" i="34"/>
  <c r="X4141" i="34"/>
  <c r="X4140" i="34"/>
  <c r="X3405" i="34"/>
  <c r="X3404" i="34"/>
  <c r="X3179" i="34"/>
  <c r="X3178" i="34"/>
  <c r="X4612" i="34"/>
  <c r="X4482" i="34"/>
  <c r="X4481" i="34"/>
  <c r="X4635" i="34"/>
  <c r="X4547" i="34"/>
  <c r="X4607" i="34"/>
  <c r="X4289" i="34"/>
  <c r="X4534" i="34"/>
  <c r="X4539" i="34"/>
  <c r="X4270" i="34"/>
  <c r="X4286" i="34"/>
  <c r="X4606" i="34"/>
  <c r="X2194" i="34"/>
  <c r="X2195" i="34"/>
  <c r="X4609" i="34"/>
  <c r="X4610" i="34"/>
  <c r="X4611" i="34"/>
  <c r="X4613" i="34"/>
  <c r="X4616" i="34"/>
  <c r="X4617" i="34"/>
  <c r="X4618" i="34"/>
  <c r="X4619" i="34"/>
  <c r="X4622" i="34"/>
  <c r="X4623" i="34"/>
  <c r="X4624" i="34"/>
  <c r="X4625" i="34"/>
  <c r="X4626" i="34"/>
  <c r="X4627" i="34"/>
  <c r="X4628" i="34"/>
  <c r="X4608" i="34"/>
  <c r="X4629" i="34"/>
  <c r="X4630" i="34"/>
  <c r="X4631" i="34"/>
  <c r="X4632" i="34"/>
  <c r="X4633" i="34"/>
  <c r="X4636" i="34"/>
  <c r="X4637" i="34"/>
  <c r="X4640" i="34"/>
  <c r="X4641" i="34"/>
  <c r="X4634" i="34"/>
  <c r="X4545" i="34"/>
  <c r="X4546" i="34"/>
  <c r="X4544" i="34"/>
  <c r="R14" i="34"/>
  <c r="Q14" i="34"/>
  <c r="S14" i="34"/>
  <c r="R16" i="34"/>
  <c r="Q16" i="34"/>
  <c r="S16" i="34"/>
  <c r="Q11" i="34"/>
  <c r="S11" i="34"/>
  <c r="R11" i="34"/>
  <c r="Q15" i="34"/>
  <c r="S15" i="34"/>
  <c r="R15" i="34"/>
  <c r="Q17" i="34"/>
  <c r="S17" i="34"/>
  <c r="R17" i="34"/>
  <c r="X4537" i="34"/>
  <c r="X4533" i="34"/>
  <c r="X4538" i="34"/>
  <c r="X4536" i="34"/>
  <c r="X4532" i="34"/>
  <c r="X11" i="34"/>
  <c r="X12" i="34"/>
  <c r="X13" i="34"/>
  <c r="X14" i="34"/>
  <c r="X15" i="34"/>
  <c r="X16" i="34"/>
  <c r="X17" i="34"/>
  <c r="X18" i="34"/>
  <c r="X19" i="34"/>
  <c r="X20" i="34"/>
  <c r="X21" i="34"/>
  <c r="X22" i="34"/>
  <c r="X23" i="34"/>
  <c r="X24" i="34"/>
  <c r="X25"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9" i="34"/>
  <c r="X80" i="34"/>
  <c r="X81" i="34"/>
  <c r="X82" i="34"/>
  <c r="X83" i="34"/>
  <c r="X84" i="34"/>
  <c r="X85" i="34"/>
  <c r="X86" i="34"/>
  <c r="X87" i="34"/>
  <c r="X88" i="34"/>
  <c r="X89" i="34"/>
  <c r="X90" i="34"/>
  <c r="X91" i="34"/>
  <c r="X92" i="34"/>
  <c r="X94" i="34"/>
  <c r="X95" i="34"/>
  <c r="X96" i="34"/>
  <c r="X97" i="34"/>
  <c r="X98" i="34"/>
  <c r="X99" i="34"/>
  <c r="X100" i="34"/>
  <c r="X101" i="34"/>
  <c r="X102" i="34"/>
  <c r="X103" i="34"/>
  <c r="X104" i="34"/>
  <c r="X105" i="34"/>
  <c r="X106" i="34"/>
  <c r="X107" i="34"/>
  <c r="X109" i="34"/>
  <c r="X110" i="34"/>
  <c r="X111" i="34"/>
  <c r="X112" i="34"/>
  <c r="X113" i="34"/>
  <c r="X114" i="34"/>
  <c r="X115" i="34"/>
  <c r="X116" i="34"/>
  <c r="X117" i="34"/>
  <c r="X118" i="34"/>
  <c r="X119" i="34"/>
  <c r="X120" i="34"/>
  <c r="X121" i="34"/>
  <c r="X122" i="34"/>
  <c r="X124" i="34"/>
  <c r="X125" i="34"/>
  <c r="X126" i="34"/>
  <c r="X127" i="34"/>
  <c r="X128" i="34"/>
  <c r="X129" i="34"/>
  <c r="X130" i="34"/>
  <c r="X131" i="34"/>
  <c r="X132" i="34"/>
  <c r="X133" i="34"/>
  <c r="X134" i="34"/>
  <c r="X135" i="34"/>
  <c r="X136" i="34"/>
  <c r="X137" i="34"/>
  <c r="X139" i="34"/>
  <c r="X140" i="34"/>
  <c r="X141" i="34"/>
  <c r="X142" i="34"/>
  <c r="X143" i="34"/>
  <c r="X144" i="34"/>
  <c r="X145" i="34"/>
  <c r="X146" i="34"/>
  <c r="X147" i="34"/>
  <c r="X148" i="34"/>
  <c r="X149" i="34"/>
  <c r="X150" i="34"/>
  <c r="X151" i="34"/>
  <c r="X152" i="34"/>
  <c r="X154" i="34"/>
  <c r="X155" i="34"/>
  <c r="X156" i="34"/>
  <c r="X157" i="34"/>
  <c r="X158" i="34"/>
  <c r="X159" i="34"/>
  <c r="X160" i="34"/>
  <c r="X161" i="34"/>
  <c r="X162" i="34"/>
  <c r="X163" i="34"/>
  <c r="X164" i="34"/>
  <c r="X165" i="34"/>
  <c r="X166" i="34"/>
  <c r="X167" i="34"/>
  <c r="X169" i="34"/>
  <c r="X170" i="34"/>
  <c r="X171" i="34"/>
  <c r="X172" i="34"/>
  <c r="X173" i="34"/>
  <c r="X174" i="34"/>
  <c r="X175" i="34"/>
  <c r="X176" i="34"/>
  <c r="X177" i="34"/>
  <c r="X178" i="34"/>
  <c r="X179" i="34"/>
  <c r="X180" i="34"/>
  <c r="X181" i="34"/>
  <c r="X182" i="34"/>
  <c r="X184" i="34"/>
  <c r="X185" i="34"/>
  <c r="X186" i="34"/>
  <c r="X187" i="34"/>
  <c r="X188" i="34"/>
  <c r="X189" i="34"/>
  <c r="X190" i="34"/>
  <c r="X191" i="34"/>
  <c r="X192" i="34"/>
  <c r="X193" i="34"/>
  <c r="X194" i="34"/>
  <c r="X195" i="34"/>
  <c r="X196" i="34"/>
  <c r="X197" i="34"/>
  <c r="X199" i="34"/>
  <c r="X200" i="34"/>
  <c r="X201" i="34"/>
  <c r="X202" i="34"/>
  <c r="X203" i="34"/>
  <c r="X204" i="34"/>
  <c r="X205" i="34"/>
  <c r="X206" i="34"/>
  <c r="X207" i="34"/>
  <c r="X208" i="34"/>
  <c r="X209" i="34"/>
  <c r="X210" i="34"/>
  <c r="X211" i="34"/>
  <c r="X212" i="34"/>
  <c r="X215" i="34"/>
  <c r="X216" i="34"/>
  <c r="X217" i="34"/>
  <c r="X218" i="34"/>
  <c r="X219" i="34"/>
  <c r="X220" i="34"/>
  <c r="X221" i="34"/>
  <c r="X222" i="34"/>
  <c r="X223" i="34"/>
  <c r="X224" i="34"/>
  <c r="X225" i="34"/>
  <c r="X226" i="34"/>
  <c r="X227" i="34"/>
  <c r="X229" i="34"/>
  <c r="X230" i="34"/>
  <c r="X231" i="34"/>
  <c r="X232" i="34"/>
  <c r="X233" i="34"/>
  <c r="X234" i="34"/>
  <c r="X235" i="34"/>
  <c r="X236" i="34"/>
  <c r="X237" i="34"/>
  <c r="X238" i="34"/>
  <c r="X239" i="34"/>
  <c r="X240" i="34"/>
  <c r="X241" i="34"/>
  <c r="X242"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8" i="34"/>
  <c r="X569" i="34"/>
  <c r="X570" i="34"/>
  <c r="X571" i="34"/>
  <c r="X572" i="34"/>
  <c r="X573" i="34"/>
  <c r="X575" i="34"/>
  <c r="X576" i="34"/>
  <c r="X577" i="34"/>
  <c r="X578" i="34"/>
  <c r="X579" i="34"/>
  <c r="X581" i="34"/>
  <c r="X582" i="34"/>
  <c r="X583" i="34"/>
  <c r="X584" i="34"/>
  <c r="X585" i="34"/>
  <c r="X587" i="34"/>
  <c r="X588" i="34"/>
  <c r="X589" i="34"/>
  <c r="X590" i="34"/>
  <c r="X592" i="34"/>
  <c r="X593" i="34"/>
  <c r="X594" i="34"/>
  <c r="X595" i="34"/>
  <c r="X596" i="34"/>
  <c r="X597" i="34"/>
  <c r="X598" i="34"/>
  <c r="X599" i="34"/>
  <c r="X601" i="34"/>
  <c r="X602" i="34"/>
  <c r="X603" i="34"/>
  <c r="X604" i="34"/>
  <c r="X606" i="34"/>
  <c r="X607" i="34"/>
  <c r="X609" i="34"/>
  <c r="X610" i="34"/>
  <c r="X611" i="34"/>
  <c r="X612" i="34"/>
  <c r="X613" i="34"/>
  <c r="X614" i="34"/>
  <c r="X615" i="34"/>
  <c r="X616" i="34"/>
  <c r="X617" i="34"/>
  <c r="X618" i="34"/>
  <c r="X619" i="34"/>
  <c r="X620" i="34"/>
  <c r="X621" i="34"/>
  <c r="X622" i="34"/>
  <c r="X623" i="34"/>
  <c r="X624" i="34"/>
  <c r="X625" i="34"/>
  <c r="X626" i="34"/>
  <c r="X627" i="34"/>
  <c r="X628" i="34"/>
  <c r="X574" i="34"/>
  <c r="X580" i="34"/>
  <c r="X586" i="34"/>
  <c r="X591" i="34"/>
  <c r="X600" i="34"/>
  <c r="X605" i="34"/>
  <c r="X608" i="34"/>
  <c r="X629" i="34"/>
  <c r="X630" i="34"/>
  <c r="X631" i="34"/>
  <c r="X704" i="34"/>
  <c r="X693" i="34"/>
  <c r="X694" i="34"/>
  <c r="X695" i="34"/>
  <c r="X696"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6" i="34"/>
  <c r="X677" i="34"/>
  <c r="X678" i="34"/>
  <c r="X679" i="34"/>
  <c r="X680" i="34"/>
  <c r="X681" i="34"/>
  <c r="X682" i="34"/>
  <c r="X632" i="34"/>
  <c r="X633" i="34"/>
  <c r="X634" i="34"/>
  <c r="X673" i="34"/>
  <c r="X674" i="34"/>
  <c r="X675" i="34"/>
  <c r="X683" i="34"/>
  <c r="X684" i="34"/>
  <c r="X685" i="34"/>
  <c r="X686" i="34"/>
  <c r="X687" i="34"/>
  <c r="X688" i="34"/>
  <c r="X689" i="34"/>
  <c r="X690" i="34"/>
  <c r="X691" i="34"/>
  <c r="X692" i="34"/>
  <c r="X697" i="34"/>
  <c r="X698"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5" i="34"/>
  <c r="X1114"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7" i="34"/>
  <c r="X1148" i="34"/>
  <c r="X1150" i="34"/>
  <c r="X1152" i="34"/>
  <c r="X1145" i="34"/>
  <c r="X1146" i="34"/>
  <c r="X1149" i="34"/>
  <c r="X1151" i="34"/>
  <c r="X1153" i="34"/>
  <c r="X1154" i="34"/>
  <c r="X1155" i="34"/>
  <c r="X1156" i="34"/>
  <c r="X1157" i="34"/>
  <c r="X1158" i="34"/>
  <c r="X1159" i="34"/>
  <c r="X1160" i="34"/>
  <c r="X1161" i="34"/>
  <c r="X1162" i="34"/>
  <c r="X1163" i="34"/>
  <c r="X1164" i="34"/>
  <c r="X1165" i="34"/>
  <c r="X1166" i="34"/>
  <c r="X1170" i="34"/>
  <c r="X1171" i="34"/>
  <c r="X1172" i="34"/>
  <c r="X1173" i="34"/>
  <c r="X1174" i="34"/>
  <c r="X1175" i="34"/>
  <c r="X1176" i="34"/>
  <c r="X1177" i="34"/>
  <c r="X1178" i="34"/>
  <c r="X1179" i="34"/>
  <c r="X1180" i="34"/>
  <c r="X1181" i="34"/>
  <c r="X1187" i="34"/>
  <c r="X1188" i="34"/>
  <c r="X1189" i="34"/>
  <c r="X1167" i="34"/>
  <c r="X1168" i="34"/>
  <c r="X1169" i="34"/>
  <c r="X1182" i="34"/>
  <c r="X1183" i="34"/>
  <c r="X1184" i="34"/>
  <c r="X1185" i="34"/>
  <c r="X1186" i="34"/>
  <c r="X1190" i="34"/>
  <c r="X1191" i="34"/>
  <c r="X1192" i="34"/>
  <c r="X1193" i="34"/>
  <c r="X1194" i="34"/>
  <c r="X1195" i="34"/>
  <c r="X1197" i="34"/>
  <c r="X1202" i="34"/>
  <c r="X1203" i="34"/>
  <c r="X1204" i="34"/>
  <c r="X1205" i="34"/>
  <c r="X1212" i="34"/>
  <c r="X1213" i="34"/>
  <c r="X1214" i="34"/>
  <c r="X1215" i="34"/>
  <c r="X1216" i="34"/>
  <c r="X1218" i="34"/>
  <c r="X1199" i="34"/>
  <c r="X1200" i="34"/>
  <c r="X1201" i="34"/>
  <c r="X1206" i="34"/>
  <c r="X1207" i="34"/>
  <c r="X1208" i="34"/>
  <c r="X1209" i="34"/>
  <c r="X1210" i="34"/>
  <c r="X1211" i="34"/>
  <c r="X1219" i="34"/>
  <c r="X1220" i="34"/>
  <c r="X1221" i="34"/>
  <c r="X1196" i="34"/>
  <c r="X1198" i="34"/>
  <c r="X1217" i="34"/>
  <c r="X1222" i="34"/>
  <c r="X1223" i="34"/>
  <c r="X1224" i="34"/>
  <c r="X1225" i="34"/>
  <c r="X1226" i="34"/>
  <c r="X1227" i="34"/>
  <c r="X1228" i="34"/>
  <c r="X1229" i="34"/>
  <c r="X1230" i="34"/>
  <c r="X1231" i="34"/>
  <c r="X1232" i="34"/>
  <c r="X1233" i="34"/>
  <c r="X1234" i="34"/>
  <c r="X1235" i="34"/>
  <c r="X1236" i="34"/>
  <c r="X1237" i="34"/>
  <c r="X1238" i="34"/>
  <c r="X1239" i="34"/>
  <c r="X1244" i="34"/>
  <c r="X1246" i="34"/>
  <c r="X1247" i="34"/>
  <c r="X1240" i="34"/>
  <c r="X1241" i="34"/>
  <c r="X1248" i="34"/>
  <c r="X1249" i="34"/>
  <c r="X1250" i="34"/>
  <c r="X1251" i="34"/>
  <c r="X1252" i="34"/>
  <c r="X1253" i="34"/>
  <c r="X1254" i="34"/>
  <c r="X1255" i="34"/>
  <c r="X1256" i="34"/>
  <c r="X1257" i="34"/>
  <c r="X1242" i="34"/>
  <c r="X1243" i="34"/>
  <c r="X1245" i="34"/>
  <c r="X1258" i="34"/>
  <c r="X1259" i="34"/>
  <c r="X1260" i="34"/>
  <c r="X1261" i="34"/>
  <c r="X1262" i="34"/>
  <c r="X1263" i="34"/>
  <c r="X1264" i="34"/>
  <c r="X1265" i="34"/>
  <c r="X1266" i="34"/>
  <c r="X1267" i="34"/>
  <c r="X1268" i="34"/>
  <c r="X1269" i="34"/>
  <c r="X1270" i="34"/>
  <c r="X1271" i="34"/>
  <c r="X1272" i="34"/>
  <c r="X1278" i="34"/>
  <c r="X1283" i="34"/>
  <c r="X1284" i="34"/>
  <c r="X1273" i="34"/>
  <c r="X1274" i="34"/>
  <c r="X1287" i="34"/>
  <c r="X1275" i="34"/>
  <c r="X1276" i="34"/>
  <c r="X1277" i="34"/>
  <c r="X1293" i="34"/>
  <c r="X1294" i="34"/>
  <c r="X1295" i="34"/>
  <c r="X1279" i="34"/>
  <c r="X1285" i="34"/>
  <c r="X1280" i="34"/>
  <c r="X1281" i="34"/>
  <c r="X1289" i="34"/>
  <c r="X1290" i="34"/>
  <c r="X1291" i="34"/>
  <c r="X1292" i="34"/>
  <c r="X1296" i="34"/>
  <c r="X1297" i="34"/>
  <c r="X1298" i="34"/>
  <c r="X1299" i="34"/>
  <c r="X1300" i="34"/>
  <c r="X1301" i="34"/>
  <c r="X1302" i="34"/>
  <c r="X1282" i="34"/>
  <c r="X1286" i="34"/>
  <c r="X1288" i="34"/>
  <c r="X1303" i="34"/>
  <c r="X1304" i="34"/>
  <c r="X1305" i="34"/>
  <c r="X1306" i="34"/>
  <c r="X1307" i="34"/>
  <c r="X1308" i="34"/>
  <c r="X1309" i="34"/>
  <c r="X1312" i="34"/>
  <c r="X1313" i="34"/>
  <c r="X1314" i="34"/>
  <c r="X1315" i="34"/>
  <c r="X1316" i="34"/>
  <c r="X1310" i="34"/>
  <c r="X1311" i="34"/>
  <c r="X1317" i="34"/>
  <c r="X1319" i="34"/>
  <c r="X1320" i="34"/>
  <c r="X1321" i="34"/>
  <c r="X1322" i="34"/>
  <c r="X1323" i="34"/>
  <c r="X1325" i="34"/>
  <c r="X1326" i="34"/>
  <c r="X1327" i="34"/>
  <c r="X1328" i="34"/>
  <c r="X1329" i="34"/>
  <c r="X1331" i="34"/>
  <c r="X1332" i="34"/>
  <c r="X1333" i="34"/>
  <c r="X1334" i="34"/>
  <c r="X1335" i="34"/>
  <c r="X1336" i="34"/>
  <c r="X1337" i="34"/>
  <c r="X1338" i="34"/>
  <c r="X1339" i="34"/>
  <c r="X1340" i="34"/>
  <c r="X1341" i="34"/>
  <c r="X1342" i="34"/>
  <c r="X1343" i="34"/>
  <c r="X1318" i="34"/>
  <c r="X1324" i="34"/>
  <c r="X1330" i="34"/>
  <c r="X1344" i="34"/>
  <c r="X1345" i="34"/>
  <c r="X1346" i="34"/>
  <c r="X1347" i="34"/>
  <c r="X1348" i="34"/>
  <c r="X1349" i="34"/>
  <c r="X1350" i="34"/>
  <c r="X1351" i="34"/>
  <c r="X1352" i="34"/>
  <c r="X1353" i="34"/>
  <c r="X1356" i="34"/>
  <c r="X1357" i="34"/>
  <c r="X1358" i="34"/>
  <c r="X1372" i="34"/>
  <c r="X1362" i="34"/>
  <c r="X1363" i="34"/>
  <c r="X1364" i="34"/>
  <c r="X1365" i="34"/>
  <c r="X1366" i="34"/>
  <c r="X1367" i="34"/>
  <c r="X1368" i="34"/>
  <c r="X1369" i="34"/>
  <c r="X1370" i="34"/>
  <c r="X1371" i="34"/>
  <c r="X1354" i="34"/>
  <c r="X1355" i="34"/>
  <c r="X1359" i="34"/>
  <c r="X1360" i="34"/>
  <c r="X1361"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4" i="34"/>
  <c r="X1533"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08"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X1848" i="34"/>
  <c r="X1849" i="34"/>
  <c r="X1850" i="34"/>
  <c r="X1851" i="34"/>
  <c r="X1852" i="34"/>
  <c r="X185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X2001" i="34"/>
  <c r="X2002" i="34"/>
  <c r="X2003" i="34"/>
  <c r="X2004" i="34"/>
  <c r="X2005" i="34"/>
  <c r="X2006" i="34"/>
  <c r="X2007" i="34"/>
  <c r="X2008" i="34"/>
  <c r="X2009" i="34"/>
  <c r="X2010" i="34"/>
  <c r="X2011" i="34"/>
  <c r="X3693" i="34"/>
  <c r="X3694" i="34"/>
  <c r="X2012" i="34"/>
  <c r="X2013" i="34"/>
  <c r="X2014" i="34"/>
  <c r="X2015" i="34"/>
  <c r="X2016" i="34"/>
  <c r="X2017" i="34"/>
  <c r="X2018" i="34"/>
  <c r="X2019" i="34"/>
  <c r="X2020" i="34"/>
  <c r="X2021" i="34"/>
  <c r="X2022" i="34"/>
  <c r="X2023" i="34"/>
  <c r="X2024" i="34"/>
  <c r="X2025" i="34"/>
  <c r="X2026" i="34"/>
  <c r="X2027" i="34"/>
  <c r="X2028" i="34"/>
  <c r="X2029" i="34"/>
  <c r="X2030" i="34"/>
  <c r="X2031" i="34"/>
  <c r="X2032" i="34"/>
  <c r="X2033" i="34"/>
  <c r="X2034" i="34"/>
  <c r="X2035" i="34"/>
  <c r="X2036" i="34"/>
  <c r="X2037" i="34"/>
  <c r="X2038" i="34"/>
  <c r="X2039" i="34"/>
  <c r="X2040" i="34"/>
  <c r="X2041" i="34"/>
  <c r="X2042" i="34"/>
  <c r="X2043" i="34"/>
  <c r="X2044" i="34"/>
  <c r="X2045" i="34"/>
  <c r="X2046" i="34"/>
  <c r="X2047" i="34"/>
  <c r="X2048" i="34"/>
  <c r="X2049" i="34"/>
  <c r="X2050" i="34"/>
  <c r="X2051" i="34"/>
  <c r="X2052" i="34"/>
  <c r="X2053" i="34"/>
  <c r="X2054" i="34"/>
  <c r="X2055" i="34"/>
  <c r="X2056" i="34"/>
  <c r="X2057" i="34"/>
  <c r="X2058" i="34"/>
  <c r="X2059" i="34"/>
  <c r="X2060" i="34"/>
  <c r="X2061" i="34"/>
  <c r="X2062" i="34"/>
  <c r="X2063" i="34"/>
  <c r="X2064" i="34"/>
  <c r="X2065" i="34"/>
  <c r="X2066" i="34"/>
  <c r="X2067" i="34"/>
  <c r="X2068" i="34"/>
  <c r="X2069" i="34"/>
  <c r="X2070" i="34"/>
  <c r="X2071" i="34"/>
  <c r="X2072" i="34"/>
  <c r="X2073" i="34"/>
  <c r="X2074" i="34"/>
  <c r="X2075" i="34"/>
  <c r="X2076" i="34"/>
  <c r="X2077" i="34"/>
  <c r="X2078" i="34"/>
  <c r="X2079" i="34"/>
  <c r="X2080" i="34"/>
  <c r="X2081" i="34"/>
  <c r="X2082" i="34"/>
  <c r="X2083" i="34"/>
  <c r="X2084" i="34"/>
  <c r="X2085" i="34"/>
  <c r="X2086" i="34"/>
  <c r="X2087" i="34"/>
  <c r="X2088" i="34"/>
  <c r="X2089" i="34"/>
  <c r="X2090" i="34"/>
  <c r="X2091" i="34"/>
  <c r="X2092" i="34"/>
  <c r="X2093" i="34"/>
  <c r="X2094" i="34"/>
  <c r="X2095" i="34"/>
  <c r="X2096" i="34"/>
  <c r="X2097" i="34"/>
  <c r="X2098" i="34"/>
  <c r="X2099" i="34"/>
  <c r="X2100" i="34"/>
  <c r="X2101" i="34"/>
  <c r="X2102" i="34"/>
  <c r="X2103" i="34"/>
  <c r="X2104" i="34"/>
  <c r="X2105" i="34"/>
  <c r="X2106" i="34"/>
  <c r="X2107" i="34"/>
  <c r="X2108" i="34"/>
  <c r="X2109" i="34"/>
  <c r="X2110" i="34"/>
  <c r="X2111" i="34"/>
  <c r="X2112" i="34"/>
  <c r="X2113" i="34"/>
  <c r="X2114" i="34"/>
  <c r="X2115" i="34"/>
  <c r="X2116" i="34"/>
  <c r="X2117" i="34"/>
  <c r="X2118" i="34"/>
  <c r="X2119" i="34"/>
  <c r="X2120" i="34"/>
  <c r="X2121" i="34"/>
  <c r="X2122" i="34"/>
  <c r="X2123" i="34"/>
  <c r="X2124" i="34"/>
  <c r="X2125" i="34"/>
  <c r="X2126" i="34"/>
  <c r="X2127" i="34"/>
  <c r="X2128" i="34"/>
  <c r="X2129" i="34"/>
  <c r="X2130" i="34"/>
  <c r="X2131" i="34"/>
  <c r="X2132" i="34"/>
  <c r="X2133" i="34"/>
  <c r="X2134" i="34"/>
  <c r="X2135" i="34"/>
  <c r="X2136" i="34"/>
  <c r="X2137" i="34"/>
  <c r="X2138" i="34"/>
  <c r="X2139" i="34"/>
  <c r="X2140" i="34"/>
  <c r="X2141" i="34"/>
  <c r="X2142" i="34"/>
  <c r="X2143" i="34"/>
  <c r="X2144" i="34"/>
  <c r="X2145" i="34"/>
  <c r="X2146" i="34"/>
  <c r="X2147" i="34"/>
  <c r="X2148" i="34"/>
  <c r="X2149" i="34"/>
  <c r="X2150" i="34"/>
  <c r="X2151" i="34"/>
  <c r="X2152" i="34"/>
  <c r="X2153" i="34"/>
  <c r="X2154" i="34"/>
  <c r="X2155" i="34"/>
  <c r="X2156" i="34"/>
  <c r="X2157" i="34"/>
  <c r="X2158" i="34"/>
  <c r="X2159" i="34"/>
  <c r="X2160" i="34"/>
  <c r="X2161" i="34"/>
  <c r="X2162" i="34"/>
  <c r="X2163" i="34"/>
  <c r="X2164" i="34"/>
  <c r="X2165" i="34"/>
  <c r="X2166" i="34"/>
  <c r="X2167" i="34"/>
  <c r="X2168" i="34"/>
  <c r="X2169" i="34"/>
  <c r="X2170" i="34"/>
  <c r="X2171" i="34"/>
  <c r="X2172" i="34"/>
  <c r="X2173" i="34"/>
  <c r="X2174" i="34"/>
  <c r="X2175" i="34"/>
  <c r="X2176" i="34"/>
  <c r="X2177" i="34"/>
  <c r="X2178" i="34"/>
  <c r="X2179" i="34"/>
  <c r="X2180" i="34"/>
  <c r="X2181" i="34"/>
  <c r="X2182" i="34"/>
  <c r="X2183" i="34"/>
  <c r="X2184" i="34"/>
  <c r="X2185" i="34"/>
  <c r="X2186" i="34"/>
  <c r="X2187" i="34"/>
  <c r="X2188" i="34"/>
  <c r="X2189" i="34"/>
  <c r="X2190" i="34"/>
  <c r="X2191" i="34"/>
  <c r="X2192" i="34"/>
  <c r="X2193" i="34"/>
  <c r="X2196" i="34"/>
  <c r="X2197" i="34"/>
  <c r="X2198" i="34"/>
  <c r="X2199" i="34"/>
  <c r="X2200" i="34"/>
  <c r="X2201" i="34"/>
  <c r="X2202" i="34"/>
  <c r="X2203" i="34"/>
  <c r="X2204" i="34"/>
  <c r="X2205" i="34"/>
  <c r="X2206" i="34"/>
  <c r="X2207" i="34"/>
  <c r="X2208" i="34"/>
  <c r="X2209" i="34"/>
  <c r="X2210" i="34"/>
  <c r="X2211" i="34"/>
  <c r="X2212" i="34"/>
  <c r="X2213" i="34"/>
  <c r="X2214" i="34"/>
  <c r="X2215" i="34"/>
  <c r="X2216" i="34"/>
  <c r="X2217" i="34"/>
  <c r="X2218" i="34"/>
  <c r="X2219" i="34"/>
  <c r="X2220" i="34"/>
  <c r="X2221" i="34"/>
  <c r="X2222" i="34"/>
  <c r="X2223" i="34"/>
  <c r="X2224" i="34"/>
  <c r="X2225" i="34"/>
  <c r="X2226" i="34"/>
  <c r="X2227" i="34"/>
  <c r="X2228" i="34"/>
  <c r="X2229" i="34"/>
  <c r="X2230" i="34"/>
  <c r="X2231" i="34"/>
  <c r="X2232" i="34"/>
  <c r="X2233" i="34"/>
  <c r="X2234" i="34"/>
  <c r="X2235" i="34"/>
  <c r="X2236" i="34"/>
  <c r="X2237" i="34"/>
  <c r="X2238" i="34"/>
  <c r="X2239" i="34"/>
  <c r="X2240" i="34"/>
  <c r="X2241" i="34"/>
  <c r="X2242" i="34"/>
  <c r="X2243" i="34"/>
  <c r="X2244" i="34"/>
  <c r="X2245" i="34"/>
  <c r="X2246" i="34"/>
  <c r="X2247" i="34"/>
  <c r="X2248" i="34"/>
  <c r="X2249" i="34"/>
  <c r="X2250" i="34"/>
  <c r="X2251" i="34"/>
  <c r="X2252" i="34"/>
  <c r="X2253" i="34"/>
  <c r="X2254" i="34"/>
  <c r="X2255" i="34"/>
  <c r="X2256" i="34"/>
  <c r="X2257" i="34"/>
  <c r="X2258" i="34"/>
  <c r="X2259" i="34"/>
  <c r="X2260" i="34"/>
  <c r="X2261" i="34"/>
  <c r="X2262" i="34"/>
  <c r="X2263" i="34"/>
  <c r="X2264" i="34"/>
  <c r="X2265" i="34"/>
  <c r="X2266" i="34"/>
  <c r="X2267" i="34"/>
  <c r="X2268" i="34"/>
  <c r="X2269" i="34"/>
  <c r="X2270" i="34"/>
  <c r="X2271" i="34"/>
  <c r="X2272" i="34"/>
  <c r="X2273" i="34"/>
  <c r="X2274" i="34"/>
  <c r="X2275" i="34"/>
  <c r="X2276" i="34"/>
  <c r="X2277" i="34"/>
  <c r="X2278" i="34"/>
  <c r="X2279" i="34"/>
  <c r="X2280" i="34"/>
  <c r="X2281" i="34"/>
  <c r="X2282" i="34"/>
  <c r="X2283" i="34"/>
  <c r="X2284" i="34"/>
  <c r="X2285" i="34"/>
  <c r="X2286" i="34"/>
  <c r="X2287" i="34"/>
  <c r="X2288" i="34"/>
  <c r="X2289" i="34"/>
  <c r="X2290" i="34"/>
  <c r="X2291" i="34"/>
  <c r="X2292" i="34"/>
  <c r="X2293" i="34"/>
  <c r="X2294" i="34"/>
  <c r="X2295" i="34"/>
  <c r="X2296" i="34"/>
  <c r="X2297" i="34"/>
  <c r="X2298" i="34"/>
  <c r="X2299" i="34"/>
  <c r="X2300" i="34"/>
  <c r="X2301" i="34"/>
  <c r="X2302" i="34"/>
  <c r="X2303" i="34"/>
  <c r="X2304" i="34"/>
  <c r="X2305" i="34"/>
  <c r="X2306" i="34"/>
  <c r="X2307" i="34"/>
  <c r="X2308" i="34"/>
  <c r="X2309" i="34"/>
  <c r="X2310" i="34"/>
  <c r="X2311" i="34"/>
  <c r="X2312" i="34"/>
  <c r="X2313" i="34"/>
  <c r="X2314" i="34"/>
  <c r="X2315" i="34"/>
  <c r="X2316" i="34"/>
  <c r="X2317" i="34"/>
  <c r="X2318" i="34"/>
  <c r="X2319" i="34"/>
  <c r="X2320" i="34"/>
  <c r="X2321" i="34"/>
  <c r="X2322" i="34"/>
  <c r="X2323" i="34"/>
  <c r="X2324" i="34"/>
  <c r="X2325" i="34"/>
  <c r="X2326" i="34"/>
  <c r="X2327" i="34"/>
  <c r="X2328" i="34"/>
  <c r="X2329" i="34"/>
  <c r="X2330" i="34"/>
  <c r="X2331" i="34"/>
  <c r="X2332" i="34"/>
  <c r="X2333" i="34"/>
  <c r="X2334" i="34"/>
  <c r="X2335" i="34"/>
  <c r="X2336" i="34"/>
  <c r="X2337" i="34"/>
  <c r="X2338" i="34"/>
  <c r="X2339" i="34"/>
  <c r="X2340" i="34"/>
  <c r="X2341" i="34"/>
  <c r="X2342" i="34"/>
  <c r="X2343" i="34"/>
  <c r="X2344" i="34"/>
  <c r="X2345" i="34"/>
  <c r="X2346" i="34"/>
  <c r="X2347" i="34"/>
  <c r="X2348" i="34"/>
  <c r="X2349" i="34"/>
  <c r="X2350" i="34"/>
  <c r="X2351" i="34"/>
  <c r="X2352" i="34"/>
  <c r="X2353" i="34"/>
  <c r="X2354" i="34"/>
  <c r="X2355" i="34"/>
  <c r="X2356" i="34"/>
  <c r="X2357" i="34"/>
  <c r="X2358" i="34"/>
  <c r="X2359" i="34"/>
  <c r="X2360" i="34"/>
  <c r="X2361" i="34"/>
  <c r="X2362" i="34"/>
  <c r="X2363" i="34"/>
  <c r="X2364" i="34"/>
  <c r="X2365" i="34"/>
  <c r="X2366" i="34"/>
  <c r="X2367" i="34"/>
  <c r="X2368" i="34"/>
  <c r="X2369" i="34"/>
  <c r="X2370" i="34"/>
  <c r="X2371" i="34"/>
  <c r="X2372" i="34"/>
  <c r="X2373" i="34"/>
  <c r="X2374" i="34"/>
  <c r="X2375" i="34"/>
  <c r="X2376" i="34"/>
  <c r="X2377" i="34"/>
  <c r="X2378" i="34"/>
  <c r="X2379" i="34"/>
  <c r="X2380" i="34"/>
  <c r="X2381" i="34"/>
  <c r="X2382" i="34"/>
  <c r="X2383" i="34"/>
  <c r="X2384" i="34"/>
  <c r="X2385" i="34"/>
  <c r="X2386" i="34"/>
  <c r="X2387" i="34"/>
  <c r="X2388" i="34"/>
  <c r="X2389" i="34"/>
  <c r="X2390" i="34"/>
  <c r="X2391" i="34"/>
  <c r="X2392" i="34"/>
  <c r="X2393" i="34"/>
  <c r="X2394" i="34"/>
  <c r="X2395" i="34"/>
  <c r="X2396" i="34"/>
  <c r="X2397" i="34"/>
  <c r="X2398" i="34"/>
  <c r="X2399" i="34"/>
  <c r="X2400" i="34"/>
  <c r="X2401" i="34"/>
  <c r="X2402" i="34"/>
  <c r="X2403" i="34"/>
  <c r="X2404" i="34"/>
  <c r="X2405" i="34"/>
  <c r="X2406" i="34"/>
  <c r="X2407" i="34"/>
  <c r="X2408" i="34"/>
  <c r="X2409" i="34"/>
  <c r="X2410" i="34"/>
  <c r="X2411" i="34"/>
  <c r="X2412" i="34"/>
  <c r="X2413" i="34"/>
  <c r="X2414" i="34"/>
  <c r="X2415" i="34"/>
  <c r="X2416" i="34"/>
  <c r="X2417" i="34"/>
  <c r="X2418" i="34"/>
  <c r="X2419" i="34"/>
  <c r="X2420" i="34"/>
  <c r="X2421" i="34"/>
  <c r="X2422" i="34"/>
  <c r="X2423" i="34"/>
  <c r="X2424" i="34"/>
  <c r="X2425" i="34"/>
  <c r="X2426" i="34"/>
  <c r="X2427" i="34"/>
  <c r="X2428" i="34"/>
  <c r="X2429" i="34"/>
  <c r="X2430" i="34"/>
  <c r="X2431" i="34"/>
  <c r="X2432" i="34"/>
  <c r="X2433" i="34"/>
  <c r="X2434" i="34"/>
  <c r="X2435" i="34"/>
  <c r="X2436" i="34"/>
  <c r="X2437" i="34"/>
  <c r="X2438" i="34"/>
  <c r="X2439" i="34"/>
  <c r="X2440" i="34"/>
  <c r="X2441" i="34"/>
  <c r="X2442" i="34"/>
  <c r="X2443" i="34"/>
  <c r="X2444" i="34"/>
  <c r="X2445" i="34"/>
  <c r="X2446" i="34"/>
  <c r="X2447" i="34"/>
  <c r="X2448" i="34"/>
  <c r="X2449" i="34"/>
  <c r="X2450" i="34"/>
  <c r="X2451" i="34"/>
  <c r="X2452" i="34"/>
  <c r="X2453" i="34"/>
  <c r="X2454" i="34"/>
  <c r="X2455" i="34"/>
  <c r="X2456" i="34"/>
  <c r="X2457" i="34"/>
  <c r="X2458" i="34"/>
  <c r="X2459" i="34"/>
  <c r="X2460" i="34"/>
  <c r="X2461" i="34"/>
  <c r="X2462" i="34"/>
  <c r="X2463" i="34"/>
  <c r="X2464" i="34"/>
  <c r="X2465" i="34"/>
  <c r="X2466" i="34"/>
  <c r="X2467" i="34"/>
  <c r="X2468" i="34"/>
  <c r="X2469" i="34"/>
  <c r="X2470" i="34"/>
  <c r="X2471" i="34"/>
  <c r="X2472" i="34"/>
  <c r="X2473" i="34"/>
  <c r="X2474" i="34"/>
  <c r="X2475" i="34"/>
  <c r="X2476" i="34"/>
  <c r="X2477" i="34"/>
  <c r="X2478" i="34"/>
  <c r="X2479" i="34"/>
  <c r="X2480" i="34"/>
  <c r="X2481" i="34"/>
  <c r="X2482" i="34"/>
  <c r="X2483" i="34"/>
  <c r="X2484" i="34"/>
  <c r="X2485" i="34"/>
  <c r="X2486" i="34"/>
  <c r="X2487" i="34"/>
  <c r="X2488" i="34"/>
  <c r="X2489" i="34"/>
  <c r="X2490" i="34"/>
  <c r="X2491" i="34"/>
  <c r="X2492" i="34"/>
  <c r="X2493" i="34"/>
  <c r="X2494" i="34"/>
  <c r="X2495" i="34"/>
  <c r="X2496" i="34"/>
  <c r="X2497" i="34"/>
  <c r="X2498" i="34"/>
  <c r="X2499" i="34"/>
  <c r="X2500" i="34"/>
  <c r="X2501" i="34"/>
  <c r="X2502" i="34"/>
  <c r="X2503" i="34"/>
  <c r="X2504" i="34"/>
  <c r="X2505" i="34"/>
  <c r="X2506" i="34"/>
  <c r="X2507" i="34"/>
  <c r="X2508" i="34"/>
  <c r="X2509" i="34"/>
  <c r="X2510" i="34"/>
  <c r="X2511" i="34"/>
  <c r="X2512" i="34"/>
  <c r="X2513" i="34"/>
  <c r="X2514" i="34"/>
  <c r="X2515" i="34"/>
  <c r="X2516" i="34"/>
  <c r="X2517" i="34"/>
  <c r="X2518" i="34"/>
  <c r="X2519" i="34"/>
  <c r="X2520" i="34"/>
  <c r="X2521" i="34"/>
  <c r="X2522" i="34"/>
  <c r="X2523" i="34"/>
  <c r="X2524" i="34"/>
  <c r="X2525" i="34"/>
  <c r="X2526" i="34"/>
  <c r="X2527" i="34"/>
  <c r="X2528" i="34"/>
  <c r="X2529" i="34"/>
  <c r="X2530" i="34"/>
  <c r="X2531" i="34"/>
  <c r="X2532" i="34"/>
  <c r="X2533" i="34"/>
  <c r="X2534" i="34"/>
  <c r="X2535" i="34"/>
  <c r="X2536" i="34"/>
  <c r="X2537" i="34"/>
  <c r="X2538" i="34"/>
  <c r="X2539" i="34"/>
  <c r="X2540" i="34"/>
  <c r="X2541" i="34"/>
  <c r="X2542" i="34"/>
  <c r="X2543" i="34"/>
  <c r="X2544" i="34"/>
  <c r="X2545" i="34"/>
  <c r="X2546" i="34"/>
  <c r="X2547" i="34"/>
  <c r="X2548" i="34"/>
  <c r="X2549" i="34"/>
  <c r="X2550" i="34"/>
  <c r="X2551" i="34"/>
  <c r="X2552" i="34"/>
  <c r="X2553" i="34"/>
  <c r="X2554" i="34"/>
  <c r="X2555" i="34"/>
  <c r="X2556" i="34"/>
  <c r="X2557" i="34"/>
  <c r="X2558" i="34"/>
  <c r="X2559" i="34"/>
  <c r="X2560" i="34"/>
  <c r="X2561" i="34"/>
  <c r="X2562" i="34"/>
  <c r="X2563" i="34"/>
  <c r="X2564" i="34"/>
  <c r="X2565" i="34"/>
  <c r="X2566" i="34"/>
  <c r="X2567" i="34"/>
  <c r="X2568" i="34"/>
  <c r="X2569" i="34"/>
  <c r="X2570" i="34"/>
  <c r="X2571" i="34"/>
  <c r="X2572" i="34"/>
  <c r="X2573" i="34"/>
  <c r="X2574" i="34"/>
  <c r="X2575" i="34"/>
  <c r="X2576" i="34"/>
  <c r="X2577" i="34"/>
  <c r="X2578" i="34"/>
  <c r="X2579" i="34"/>
  <c r="X2580" i="34"/>
  <c r="X2581" i="34"/>
  <c r="X2582" i="34"/>
  <c r="X2583" i="34"/>
  <c r="X2584" i="34"/>
  <c r="X2585" i="34"/>
  <c r="X2586" i="34"/>
  <c r="X2587" i="34"/>
  <c r="X2588" i="34"/>
  <c r="X2589" i="34"/>
  <c r="X2590" i="34"/>
  <c r="X2591" i="34"/>
  <c r="X2592" i="34"/>
  <c r="X2593" i="34"/>
  <c r="X2594" i="34"/>
  <c r="X2595" i="34"/>
  <c r="X2596" i="34"/>
  <c r="X2597" i="34"/>
  <c r="X2598" i="34"/>
  <c r="X2599" i="34"/>
  <c r="X2600" i="34"/>
  <c r="X2601" i="34"/>
  <c r="X2602" i="34"/>
  <c r="X2603" i="34"/>
  <c r="X2604" i="34"/>
  <c r="X2605" i="34"/>
  <c r="X2606" i="34"/>
  <c r="X2607" i="34"/>
  <c r="X2608" i="34"/>
  <c r="X2609" i="34"/>
  <c r="X2610" i="34"/>
  <c r="X2611" i="34"/>
  <c r="X2612" i="34"/>
  <c r="X2613" i="34"/>
  <c r="X2614" i="34"/>
  <c r="X2615" i="34"/>
  <c r="X2616" i="34"/>
  <c r="X2617" i="34"/>
  <c r="X2618" i="34"/>
  <c r="X2619" i="34"/>
  <c r="X2620" i="34"/>
  <c r="X2621" i="34"/>
  <c r="X2622" i="34"/>
  <c r="X2623" i="34"/>
  <c r="X2624" i="34"/>
  <c r="X2625" i="34"/>
  <c r="X2626" i="34"/>
  <c r="X2627" i="34"/>
  <c r="X2628" i="34"/>
  <c r="X2629" i="34"/>
  <c r="X2630" i="34"/>
  <c r="X2631" i="34"/>
  <c r="X2632" i="34"/>
  <c r="X2633" i="34"/>
  <c r="X2634" i="34"/>
  <c r="X2635" i="34"/>
  <c r="X2636" i="34"/>
  <c r="X2637" i="34"/>
  <c r="X2638" i="34"/>
  <c r="X2639" i="34"/>
  <c r="X2640" i="34"/>
  <c r="X2641" i="34"/>
  <c r="X2642" i="34"/>
  <c r="X2643" i="34"/>
  <c r="X2644" i="34"/>
  <c r="X2645" i="34"/>
  <c r="X2646" i="34"/>
  <c r="X2647" i="34"/>
  <c r="X2648" i="34"/>
  <c r="X2649" i="34"/>
  <c r="X2650" i="34"/>
  <c r="X2651" i="34"/>
  <c r="X2652" i="34"/>
  <c r="X2653" i="34"/>
  <c r="X2654" i="34"/>
  <c r="X2655" i="34"/>
  <c r="X2656" i="34"/>
  <c r="X2657" i="34"/>
  <c r="X2658" i="34"/>
  <c r="X2659" i="34"/>
  <c r="X2660" i="34"/>
  <c r="X2661" i="34"/>
  <c r="X2662" i="34"/>
  <c r="X2663" i="34"/>
  <c r="X2664" i="34"/>
  <c r="X2665" i="34"/>
  <c r="X2666" i="34"/>
  <c r="X2667" i="34"/>
  <c r="X2668" i="34"/>
  <c r="X2669" i="34"/>
  <c r="X2670" i="34"/>
  <c r="X2671" i="34"/>
  <c r="X2672" i="34"/>
  <c r="X2673" i="34"/>
  <c r="X2674" i="34"/>
  <c r="X2675" i="34"/>
  <c r="X2676" i="34"/>
  <c r="X2677" i="34"/>
  <c r="X2678" i="34"/>
  <c r="X2679" i="34"/>
  <c r="X2680" i="34"/>
  <c r="X2681" i="34"/>
  <c r="X2682" i="34"/>
  <c r="X2683" i="34"/>
  <c r="X2684" i="34"/>
  <c r="X2685" i="34"/>
  <c r="X2686" i="34"/>
  <c r="X2687" i="34"/>
  <c r="X2688" i="34"/>
  <c r="X2689" i="34"/>
  <c r="X2690" i="34"/>
  <c r="X2691" i="34"/>
  <c r="X2692" i="34"/>
  <c r="X2693" i="34"/>
  <c r="X2694" i="34"/>
  <c r="X2695" i="34"/>
  <c r="X2696" i="34"/>
  <c r="X2697" i="34"/>
  <c r="X2698" i="34"/>
  <c r="X2699" i="34"/>
  <c r="X2700" i="34"/>
  <c r="X2701" i="34"/>
  <c r="X2702" i="34"/>
  <c r="X2703" i="34"/>
  <c r="X2704" i="34"/>
  <c r="X2705" i="34"/>
  <c r="X2706" i="34"/>
  <c r="X2707" i="34"/>
  <c r="X2708" i="34"/>
  <c r="X2709" i="34"/>
  <c r="X2710" i="34"/>
  <c r="X2711" i="34"/>
  <c r="X2712" i="34"/>
  <c r="X2713" i="34"/>
  <c r="X2714" i="34"/>
  <c r="X2715" i="34"/>
  <c r="X2716" i="34"/>
  <c r="X2717" i="34"/>
  <c r="X2718" i="34"/>
  <c r="X2719" i="34"/>
  <c r="X2720" i="34"/>
  <c r="X2721" i="34"/>
  <c r="X2722" i="34"/>
  <c r="X2723" i="34"/>
  <c r="X2724" i="34"/>
  <c r="X2725" i="34"/>
  <c r="X2726" i="34"/>
  <c r="X2727" i="34"/>
  <c r="X2728" i="34"/>
  <c r="X2729" i="34"/>
  <c r="X2730" i="34"/>
  <c r="X2731" i="34"/>
  <c r="X2732" i="34"/>
  <c r="X2733" i="34"/>
  <c r="X2734" i="34"/>
  <c r="X2735" i="34"/>
  <c r="X2736" i="34"/>
  <c r="X2737" i="34"/>
  <c r="X2738" i="34"/>
  <c r="X2739" i="34"/>
  <c r="X2740" i="34"/>
  <c r="X2741" i="34"/>
  <c r="X2742" i="34"/>
  <c r="X2743" i="34"/>
  <c r="X2744" i="34"/>
  <c r="X2745" i="34"/>
  <c r="X2746" i="34"/>
  <c r="X2747" i="34"/>
  <c r="X2748" i="34"/>
  <c r="X2749" i="34"/>
  <c r="X2750" i="34"/>
  <c r="X2751" i="34"/>
  <c r="X2752" i="34"/>
  <c r="X2753" i="34"/>
  <c r="X2754" i="34"/>
  <c r="X2755" i="34"/>
  <c r="X2756" i="34"/>
  <c r="X2757" i="34"/>
  <c r="X2758" i="34"/>
  <c r="X2759" i="34"/>
  <c r="X2760" i="34"/>
  <c r="X2761" i="34"/>
  <c r="X2762" i="34"/>
  <c r="X2763" i="34"/>
  <c r="X2764" i="34"/>
  <c r="X2765" i="34"/>
  <c r="X2766" i="34"/>
  <c r="X2767" i="34"/>
  <c r="X2768" i="34"/>
  <c r="X2769" i="34"/>
  <c r="X2770" i="34"/>
  <c r="X2771" i="34"/>
  <c r="X2772" i="34"/>
  <c r="X2773" i="34"/>
  <c r="X2774" i="34"/>
  <c r="X2775" i="34"/>
  <c r="X2776" i="34"/>
  <c r="X2777" i="34"/>
  <c r="X2778" i="34"/>
  <c r="X2779" i="34"/>
  <c r="X2780" i="34"/>
  <c r="X2781" i="34"/>
  <c r="X2782" i="34"/>
  <c r="X2783" i="34"/>
  <c r="X2784" i="34"/>
  <c r="X2785" i="34"/>
  <c r="X2786" i="34"/>
  <c r="X2787" i="34"/>
  <c r="X2788" i="34"/>
  <c r="X2789" i="34"/>
  <c r="X2790" i="34"/>
  <c r="X2791" i="34"/>
  <c r="X2792" i="34"/>
  <c r="X2793" i="34"/>
  <c r="X2794" i="34"/>
  <c r="X2795" i="34"/>
  <c r="X2796" i="34"/>
  <c r="X2797" i="34"/>
  <c r="X2798" i="34"/>
  <c r="X2799" i="34"/>
  <c r="X2800" i="34"/>
  <c r="X2801" i="34"/>
  <c r="X2802" i="34"/>
  <c r="X2803" i="34"/>
  <c r="X2804" i="34"/>
  <c r="X2805" i="34"/>
  <c r="X2806" i="34"/>
  <c r="X2807" i="34"/>
  <c r="X2808" i="34"/>
  <c r="X2809" i="34"/>
  <c r="X2810" i="34"/>
  <c r="X2811" i="34"/>
  <c r="X2812" i="34"/>
  <c r="X2813" i="34"/>
  <c r="X2814" i="34"/>
  <c r="X2815" i="34"/>
  <c r="X2816" i="34"/>
  <c r="X2817" i="34"/>
  <c r="X2818" i="34"/>
  <c r="X2819" i="34"/>
  <c r="X2820" i="34"/>
  <c r="X2821" i="34"/>
  <c r="X2822" i="34"/>
  <c r="X2823" i="34"/>
  <c r="X2824" i="34"/>
  <c r="X2825" i="34"/>
  <c r="X2826" i="34"/>
  <c r="X2827" i="34"/>
  <c r="X2828" i="34"/>
  <c r="X2829" i="34"/>
  <c r="X2830" i="34"/>
  <c r="X2831" i="34"/>
  <c r="X2832" i="34"/>
  <c r="X2833" i="34"/>
  <c r="X2834" i="34"/>
  <c r="X2835" i="34"/>
  <c r="X2836" i="34"/>
  <c r="X2837" i="34"/>
  <c r="X2838" i="34"/>
  <c r="X2839" i="34"/>
  <c r="X2840" i="34"/>
  <c r="X2841" i="34"/>
  <c r="X2842" i="34"/>
  <c r="X2843" i="34"/>
  <c r="X2844" i="34"/>
  <c r="X2845" i="34"/>
  <c r="X2846" i="34"/>
  <c r="X2847" i="34"/>
  <c r="X2848" i="34"/>
  <c r="X2849" i="34"/>
  <c r="X2850" i="34"/>
  <c r="X2851" i="34"/>
  <c r="X2852" i="34"/>
  <c r="X2853" i="34"/>
  <c r="X2854" i="34"/>
  <c r="X2856" i="34"/>
  <c r="X2857" i="34"/>
  <c r="X2858" i="34"/>
  <c r="X2859" i="34"/>
  <c r="X2860" i="34"/>
  <c r="X2861" i="34"/>
  <c r="X2862" i="34"/>
  <c r="X2863" i="34"/>
  <c r="X2864" i="34"/>
  <c r="X2865" i="34"/>
  <c r="X2866" i="34"/>
  <c r="X2867" i="34"/>
  <c r="X2868" i="34"/>
  <c r="X2869" i="34"/>
  <c r="X2870" i="34"/>
  <c r="X2871" i="34"/>
  <c r="X2872" i="34"/>
  <c r="X2873" i="34"/>
  <c r="X2874" i="34"/>
  <c r="X2875" i="34"/>
  <c r="X2876" i="34"/>
  <c r="X2877" i="34"/>
  <c r="X2878" i="34"/>
  <c r="X2879" i="34"/>
  <c r="X2880" i="34"/>
  <c r="X2881" i="34"/>
  <c r="X2882" i="34"/>
  <c r="X2883" i="34"/>
  <c r="X2884" i="34"/>
  <c r="X2885" i="34"/>
  <c r="X2886" i="34"/>
  <c r="X2887" i="34"/>
  <c r="X2888" i="34"/>
  <c r="X2889" i="34"/>
  <c r="X2890" i="34"/>
  <c r="X2891" i="34"/>
  <c r="X2892" i="34"/>
  <c r="X2893" i="34"/>
  <c r="X2894" i="34"/>
  <c r="X2895" i="34"/>
  <c r="X2896" i="34"/>
  <c r="X2897" i="34"/>
  <c r="X2898" i="34"/>
  <c r="X2899" i="34"/>
  <c r="X2900" i="34"/>
  <c r="X2901" i="34"/>
  <c r="X2902" i="34"/>
  <c r="X2903" i="34"/>
  <c r="X2904" i="34"/>
  <c r="X2905" i="34"/>
  <c r="X2906" i="34"/>
  <c r="X2907" i="34"/>
  <c r="X2908" i="34"/>
  <c r="X2909" i="34"/>
  <c r="X2910" i="34"/>
  <c r="X2911" i="34"/>
  <c r="X2912" i="34"/>
  <c r="X2913" i="34"/>
  <c r="X2914" i="34"/>
  <c r="X2915" i="34"/>
  <c r="X2916" i="34"/>
  <c r="X2917" i="34"/>
  <c r="X2918" i="34"/>
  <c r="X2919" i="34"/>
  <c r="X2920" i="34"/>
  <c r="X2921" i="34"/>
  <c r="X2922" i="34"/>
  <c r="X2923" i="34"/>
  <c r="X2924" i="34"/>
  <c r="X2925" i="34"/>
  <c r="X2926" i="34"/>
  <c r="X2927" i="34"/>
  <c r="X2928" i="34"/>
  <c r="X2929" i="34"/>
  <c r="X2930" i="34"/>
  <c r="X2931" i="34"/>
  <c r="X2932" i="34"/>
  <c r="X2933" i="34"/>
  <c r="X2934" i="34"/>
  <c r="X2935" i="34"/>
  <c r="X2936" i="34"/>
  <c r="X2937" i="34"/>
  <c r="X2938" i="34"/>
  <c r="X2939" i="34"/>
  <c r="X2940" i="34"/>
  <c r="X2941" i="34"/>
  <c r="X2942" i="34"/>
  <c r="X2943" i="34"/>
  <c r="X2944" i="34"/>
  <c r="X2945" i="34"/>
  <c r="X2946" i="34"/>
  <c r="X2947" i="34"/>
  <c r="X2948" i="34"/>
  <c r="X2949" i="34"/>
  <c r="X2950" i="34"/>
  <c r="X2951" i="34"/>
  <c r="X2952" i="34"/>
  <c r="X2953" i="34"/>
  <c r="X2954" i="34"/>
  <c r="X2955" i="34"/>
  <c r="X2956" i="34"/>
  <c r="X2957" i="34"/>
  <c r="X2958" i="34"/>
  <c r="X2959" i="34"/>
  <c r="X2960" i="34"/>
  <c r="X2961" i="34"/>
  <c r="X2962" i="34"/>
  <c r="X2963" i="34"/>
  <c r="X2964" i="34"/>
  <c r="X2965" i="34"/>
  <c r="X2966" i="34"/>
  <c r="X2967" i="34"/>
  <c r="X2968" i="34"/>
  <c r="X2969" i="34"/>
  <c r="X2970" i="34"/>
  <c r="X2971" i="34"/>
  <c r="X2972" i="34"/>
  <c r="X2973" i="34"/>
  <c r="X2974" i="34"/>
  <c r="X2975" i="34"/>
  <c r="X2976" i="34"/>
  <c r="X2977" i="34"/>
  <c r="X2978" i="34"/>
  <c r="X2979" i="34"/>
  <c r="X2980" i="34"/>
  <c r="X2981" i="34"/>
  <c r="X2982" i="34"/>
  <c r="X2983" i="34"/>
  <c r="X2984" i="34"/>
  <c r="X2985" i="34"/>
  <c r="X2986" i="34"/>
  <c r="X2987" i="34"/>
  <c r="X2988" i="34"/>
  <c r="X2989" i="34"/>
  <c r="X2990" i="34"/>
  <c r="X2991" i="34"/>
  <c r="X2992" i="34"/>
  <c r="X2993" i="34"/>
  <c r="X2994" i="34"/>
  <c r="X2995" i="34"/>
  <c r="X2996" i="34"/>
  <c r="X2997" i="34"/>
  <c r="X2998" i="34"/>
  <c r="X2999" i="34"/>
  <c r="X3000" i="34"/>
  <c r="X3001" i="34"/>
  <c r="X3002" i="34"/>
  <c r="X3003" i="34"/>
  <c r="X3004" i="34"/>
  <c r="X3005" i="34"/>
  <c r="X3006" i="34"/>
  <c r="X3007" i="34"/>
  <c r="X3008" i="34"/>
  <c r="X3009" i="34"/>
  <c r="X3010" i="34"/>
  <c r="X3011" i="34"/>
  <c r="X3012" i="34"/>
  <c r="X3013" i="34"/>
  <c r="X3014" i="34"/>
  <c r="X3015" i="34"/>
  <c r="X3016" i="34"/>
  <c r="X3017" i="34"/>
  <c r="X3018" i="34"/>
  <c r="X3019" i="34"/>
  <c r="X3020" i="34"/>
  <c r="X3021" i="34"/>
  <c r="X3022" i="34"/>
  <c r="X3023" i="34"/>
  <c r="X3024" i="34"/>
  <c r="X3025" i="34"/>
  <c r="X3026" i="34"/>
  <c r="X3027" i="34"/>
  <c r="X3028" i="34"/>
  <c r="X3029" i="34"/>
  <c r="X3030" i="34"/>
  <c r="X3031" i="34"/>
  <c r="X3032" i="34"/>
  <c r="X3033" i="34"/>
  <c r="X3034" i="34"/>
  <c r="X3035" i="34"/>
  <c r="X3036" i="34"/>
  <c r="X3037" i="34"/>
  <c r="X3038" i="34"/>
  <c r="X3039" i="34"/>
  <c r="X3040" i="34"/>
  <c r="X3041" i="34"/>
  <c r="X3042" i="34"/>
  <c r="X3043" i="34"/>
  <c r="X3044" i="34"/>
  <c r="X3045" i="34"/>
  <c r="X3046" i="34"/>
  <c r="X3047" i="34"/>
  <c r="X3048" i="34"/>
  <c r="X3049" i="34"/>
  <c r="X3050" i="34"/>
  <c r="X3051" i="34"/>
  <c r="X3052" i="34"/>
  <c r="X3053" i="34"/>
  <c r="X3054" i="34"/>
  <c r="X3055" i="34"/>
  <c r="X3056" i="34"/>
  <c r="X3057" i="34"/>
  <c r="X3058" i="34"/>
  <c r="X3059" i="34"/>
  <c r="X3060" i="34"/>
  <c r="X3061" i="34"/>
  <c r="X3062" i="34"/>
  <c r="X3063" i="34"/>
  <c r="X3064" i="34"/>
  <c r="X3065" i="34"/>
  <c r="X3066" i="34"/>
  <c r="X3067" i="34"/>
  <c r="X3068" i="34"/>
  <c r="X3069" i="34"/>
  <c r="X3070" i="34"/>
  <c r="X3071" i="34"/>
  <c r="X3072" i="34"/>
  <c r="X3073" i="34"/>
  <c r="X3074" i="34"/>
  <c r="X3075" i="34"/>
  <c r="X3076" i="34"/>
  <c r="X3077" i="34"/>
  <c r="X3078" i="34"/>
  <c r="X3079" i="34"/>
  <c r="X3080" i="34"/>
  <c r="X3081" i="34"/>
  <c r="X3082" i="34"/>
  <c r="X3083" i="34"/>
  <c r="X3084" i="34"/>
  <c r="X3085" i="34"/>
  <c r="X3086" i="34"/>
  <c r="X3087" i="34"/>
  <c r="X3088" i="34"/>
  <c r="X3089" i="34"/>
  <c r="X3090" i="34"/>
  <c r="X3091" i="34"/>
  <c r="X3092" i="34"/>
  <c r="X3093" i="34"/>
  <c r="X3094" i="34"/>
  <c r="X3095" i="34"/>
  <c r="X3096" i="34"/>
  <c r="X3097" i="34"/>
  <c r="X3098" i="34"/>
  <c r="X3099" i="34"/>
  <c r="X3100" i="34"/>
  <c r="X3101" i="34"/>
  <c r="X3102" i="34"/>
  <c r="X3103" i="34"/>
  <c r="X3104" i="34"/>
  <c r="X3105" i="34"/>
  <c r="X3106" i="34"/>
  <c r="X3107" i="34"/>
  <c r="X3108" i="34"/>
  <c r="X3109" i="34"/>
  <c r="X3110" i="34"/>
  <c r="X3111" i="34"/>
  <c r="X3112" i="34"/>
  <c r="X3113" i="34"/>
  <c r="X3114" i="34"/>
  <c r="X3115" i="34"/>
  <c r="X3116" i="34"/>
  <c r="X3117" i="34"/>
  <c r="X3118" i="34"/>
  <c r="X3119" i="34"/>
  <c r="X3120" i="34"/>
  <c r="X3121" i="34"/>
  <c r="X3122" i="34"/>
  <c r="X3123" i="34"/>
  <c r="X3124" i="34"/>
  <c r="X3125" i="34"/>
  <c r="X3126" i="34"/>
  <c r="X3127" i="34"/>
  <c r="X3128" i="34"/>
  <c r="X3129" i="34"/>
  <c r="X3130" i="34"/>
  <c r="X3131" i="34"/>
  <c r="X3132" i="34"/>
  <c r="X3133" i="34"/>
  <c r="X3134" i="34"/>
  <c r="X3135" i="34"/>
  <c r="X3136" i="34"/>
  <c r="X3137" i="34"/>
  <c r="X3138" i="34"/>
  <c r="X3139" i="34"/>
  <c r="X3140" i="34"/>
  <c r="X3141" i="34"/>
  <c r="X3142" i="34"/>
  <c r="X3143" i="34"/>
  <c r="X3144" i="34"/>
  <c r="X3145" i="34"/>
  <c r="X3146" i="34"/>
  <c r="X3147" i="34"/>
  <c r="X3148" i="34"/>
  <c r="X3149" i="34"/>
  <c r="X3150" i="34"/>
  <c r="X3151" i="34"/>
  <c r="X3152" i="34"/>
  <c r="X3153" i="34"/>
  <c r="X3154" i="34"/>
  <c r="X3155" i="34"/>
  <c r="X3156" i="34"/>
  <c r="X3157" i="34"/>
  <c r="X3158" i="34"/>
  <c r="X3159" i="34"/>
  <c r="X3160" i="34"/>
  <c r="X3161" i="34"/>
  <c r="X3162" i="34"/>
  <c r="X3163" i="34"/>
  <c r="X3164" i="34"/>
  <c r="X3165" i="34"/>
  <c r="X3166" i="34"/>
  <c r="X3167" i="34"/>
  <c r="X3168" i="34"/>
  <c r="X3169" i="34"/>
  <c r="X3170" i="34"/>
  <c r="X3171" i="34"/>
  <c r="X3172" i="34"/>
  <c r="X3173" i="34"/>
  <c r="X3174" i="34"/>
  <c r="X3175" i="34"/>
  <c r="X3176" i="34"/>
  <c r="X3177" i="34"/>
  <c r="X3180" i="34"/>
  <c r="X3181" i="34"/>
  <c r="X3182" i="34"/>
  <c r="X3183" i="34"/>
  <c r="X3184" i="34"/>
  <c r="X3185" i="34"/>
  <c r="X3186" i="34"/>
  <c r="X3187" i="34"/>
  <c r="X3188" i="34"/>
  <c r="X3189" i="34"/>
  <c r="X3190" i="34"/>
  <c r="X3191" i="34"/>
  <c r="X3192" i="34"/>
  <c r="X3193" i="34"/>
  <c r="X3194" i="34"/>
  <c r="X3195" i="34"/>
  <c r="X3196" i="34"/>
  <c r="X3197" i="34"/>
  <c r="X3198" i="34"/>
  <c r="X3199" i="34"/>
  <c r="X3200" i="34"/>
  <c r="X3201" i="34"/>
  <c r="X3202" i="34"/>
  <c r="X3203" i="34"/>
  <c r="X3204" i="34"/>
  <c r="X3205" i="34"/>
  <c r="X3206" i="34"/>
  <c r="X3207" i="34"/>
  <c r="X3208" i="34"/>
  <c r="X3209" i="34"/>
  <c r="X3210" i="34"/>
  <c r="X3211" i="34"/>
  <c r="X3212" i="34"/>
  <c r="X3213" i="34"/>
  <c r="X3214" i="34"/>
  <c r="X3215" i="34"/>
  <c r="X3216" i="34"/>
  <c r="X3217" i="34"/>
  <c r="X3218" i="34"/>
  <c r="X3219" i="34"/>
  <c r="X3220" i="34"/>
  <c r="X3221" i="34"/>
  <c r="X3222" i="34"/>
  <c r="X3223" i="34"/>
  <c r="X3224" i="34"/>
  <c r="X3225" i="34"/>
  <c r="X3226" i="34"/>
  <c r="X3227" i="34"/>
  <c r="X3228" i="34"/>
  <c r="X3229" i="34"/>
  <c r="X3230" i="34"/>
  <c r="X3231" i="34"/>
  <c r="X3232" i="34"/>
  <c r="X3233" i="34"/>
  <c r="X3234" i="34"/>
  <c r="X3235" i="34"/>
  <c r="X3236" i="34"/>
  <c r="X3237" i="34"/>
  <c r="X3238" i="34"/>
  <c r="X3239" i="34"/>
  <c r="X3240" i="34"/>
  <c r="X3241" i="34"/>
  <c r="X3242" i="34"/>
  <c r="X3243" i="34"/>
  <c r="X3244" i="34"/>
  <c r="X3245" i="34"/>
  <c r="X3246" i="34"/>
  <c r="X3247" i="34"/>
  <c r="X3248" i="34"/>
  <c r="X3249" i="34"/>
  <c r="X3250" i="34"/>
  <c r="X3251" i="34"/>
  <c r="X3252" i="34"/>
  <c r="X3253" i="34"/>
  <c r="X3254" i="34"/>
  <c r="X3255" i="34"/>
  <c r="X3256" i="34"/>
  <c r="X3257" i="34"/>
  <c r="X3258" i="34"/>
  <c r="X3259" i="34"/>
  <c r="X3260" i="34"/>
  <c r="X3261" i="34"/>
  <c r="X3262" i="34"/>
  <c r="X3263" i="34"/>
  <c r="X3264" i="34"/>
  <c r="X3265" i="34"/>
  <c r="X3266" i="34"/>
  <c r="X3267" i="34"/>
  <c r="X3268" i="34"/>
  <c r="X3269" i="34"/>
  <c r="X3270" i="34"/>
  <c r="X3271" i="34"/>
  <c r="X3272" i="34"/>
  <c r="X3273" i="34"/>
  <c r="X3274" i="34"/>
  <c r="X3275" i="34"/>
  <c r="X3276" i="34"/>
  <c r="X3277" i="34"/>
  <c r="X3278" i="34"/>
  <c r="X3279" i="34"/>
  <c r="X3280" i="34"/>
  <c r="X3281" i="34"/>
  <c r="X3282" i="34"/>
  <c r="X3283" i="34"/>
  <c r="X3284" i="34"/>
  <c r="X3285" i="34"/>
  <c r="X3286" i="34"/>
  <c r="X3287" i="34"/>
  <c r="X3288" i="34"/>
  <c r="X3289" i="34"/>
  <c r="X3290" i="34"/>
  <c r="X3291" i="34"/>
  <c r="X3292" i="34"/>
  <c r="X3293" i="34"/>
  <c r="X3294" i="34"/>
  <c r="X3295" i="34"/>
  <c r="X3296" i="34"/>
  <c r="X3297" i="34"/>
  <c r="X3298" i="34"/>
  <c r="X3299" i="34"/>
  <c r="X3300" i="34"/>
  <c r="X3301" i="34"/>
  <c r="X3302" i="34"/>
  <c r="X3303" i="34"/>
  <c r="X3304" i="34"/>
  <c r="X3305" i="34"/>
  <c r="X3306" i="34"/>
  <c r="X3307" i="34"/>
  <c r="X3308" i="34"/>
  <c r="X3309" i="34"/>
  <c r="X3310" i="34"/>
  <c r="X3311" i="34"/>
  <c r="X3312" i="34"/>
  <c r="X3313" i="34"/>
  <c r="X3314" i="34"/>
  <c r="X3315" i="34"/>
  <c r="X3316" i="34"/>
  <c r="X3317" i="34"/>
  <c r="X3318" i="34"/>
  <c r="X3319" i="34"/>
  <c r="X3320" i="34"/>
  <c r="X3321" i="34"/>
  <c r="X3322" i="34"/>
  <c r="X3323" i="34"/>
  <c r="X3324" i="34"/>
  <c r="X3325" i="34"/>
  <c r="X3326" i="34"/>
  <c r="X3327" i="34"/>
  <c r="X3328" i="34"/>
  <c r="X3329" i="34"/>
  <c r="X3330" i="34"/>
  <c r="X3331" i="34"/>
  <c r="X3332" i="34"/>
  <c r="X3333" i="34"/>
  <c r="X3334" i="34"/>
  <c r="X3335" i="34"/>
  <c r="X3336" i="34"/>
  <c r="X3337" i="34"/>
  <c r="X3338" i="34"/>
  <c r="X3339" i="34"/>
  <c r="X3340" i="34"/>
  <c r="X3341" i="34"/>
  <c r="X3342" i="34"/>
  <c r="X3343" i="34"/>
  <c r="X3344" i="34"/>
  <c r="X3345" i="34"/>
  <c r="X3346" i="34"/>
  <c r="X3347" i="34"/>
  <c r="X3348" i="34"/>
  <c r="X3349" i="34"/>
  <c r="X3350" i="34"/>
  <c r="X3351" i="34"/>
  <c r="X3352" i="34"/>
  <c r="X3353" i="34"/>
  <c r="X3354" i="34"/>
  <c r="X3355" i="34"/>
  <c r="X3356" i="34"/>
  <c r="X3357" i="34"/>
  <c r="X3358" i="34"/>
  <c r="X3359" i="34"/>
  <c r="X3360" i="34"/>
  <c r="X3361" i="34"/>
  <c r="X3362" i="34"/>
  <c r="X3363" i="34"/>
  <c r="X3364" i="34"/>
  <c r="X3365" i="34"/>
  <c r="X3366" i="34"/>
  <c r="X3367" i="34"/>
  <c r="X3368" i="34"/>
  <c r="X3369" i="34"/>
  <c r="X3370" i="34"/>
  <c r="X3371" i="34"/>
  <c r="X3372" i="34"/>
  <c r="X3373" i="34"/>
  <c r="X3374" i="34"/>
  <c r="X3375" i="34"/>
  <c r="X3376" i="34"/>
  <c r="X3377" i="34"/>
  <c r="X3378" i="34"/>
  <c r="X3379" i="34"/>
  <c r="X3380" i="34"/>
  <c r="X3381" i="34"/>
  <c r="X3382" i="34"/>
  <c r="X3383" i="34"/>
  <c r="X3384" i="34"/>
  <c r="X3385" i="34"/>
  <c r="X3386" i="34"/>
  <c r="X3387" i="34"/>
  <c r="X3388" i="34"/>
  <c r="X3389" i="34"/>
  <c r="X3390" i="34"/>
  <c r="X3391" i="34"/>
  <c r="X3392" i="34"/>
  <c r="X3393" i="34"/>
  <c r="X3394" i="34"/>
  <c r="X3395" i="34"/>
  <c r="X3396" i="34"/>
  <c r="X3397" i="34"/>
  <c r="X3398" i="34"/>
  <c r="X3399" i="34"/>
  <c r="X3400" i="34"/>
  <c r="X3401" i="34"/>
  <c r="X3402" i="34"/>
  <c r="X3403" i="34"/>
  <c r="X3406" i="34"/>
  <c r="X3407" i="34"/>
  <c r="X3408" i="34"/>
  <c r="X3409" i="34"/>
  <c r="X3410" i="34"/>
  <c r="X3411" i="34"/>
  <c r="X3412" i="34"/>
  <c r="X3413" i="34"/>
  <c r="X3414" i="34"/>
  <c r="X3415" i="34"/>
  <c r="X3416" i="34"/>
  <c r="X3417" i="34"/>
  <c r="X3418" i="34"/>
  <c r="X3419" i="34"/>
  <c r="X3420" i="34"/>
  <c r="X3421" i="34"/>
  <c r="X3422" i="34"/>
  <c r="X3423" i="34"/>
  <c r="X3424" i="34"/>
  <c r="X3425" i="34"/>
  <c r="X3426" i="34"/>
  <c r="X3427" i="34"/>
  <c r="X3428" i="34"/>
  <c r="X3429" i="34"/>
  <c r="X3430" i="34"/>
  <c r="X3431" i="34"/>
  <c r="X3432" i="34"/>
  <c r="X3433" i="34"/>
  <c r="X3434" i="34"/>
  <c r="X3435" i="34"/>
  <c r="X3436" i="34"/>
  <c r="X3437" i="34"/>
  <c r="X3438" i="34"/>
  <c r="X3439" i="34"/>
  <c r="X3440" i="34"/>
  <c r="X3441" i="34"/>
  <c r="X3442" i="34"/>
  <c r="X3443" i="34"/>
  <c r="X3444" i="34"/>
  <c r="X3445" i="34"/>
  <c r="X3446" i="34"/>
  <c r="X3447" i="34"/>
  <c r="X3448" i="34"/>
  <c r="X3449" i="34"/>
  <c r="X3450" i="34"/>
  <c r="X3451" i="34"/>
  <c r="X3452" i="34"/>
  <c r="X3453" i="34"/>
  <c r="X3454" i="34"/>
  <c r="X3455" i="34"/>
  <c r="X3456" i="34"/>
  <c r="X3457" i="34"/>
  <c r="X3458" i="34"/>
  <c r="X3459" i="34"/>
  <c r="X3460" i="34"/>
  <c r="X3461" i="34"/>
  <c r="X3462" i="34"/>
  <c r="X3463" i="34"/>
  <c r="X3464" i="34"/>
  <c r="X3465" i="34"/>
  <c r="X3466" i="34"/>
  <c r="X3467" i="34"/>
  <c r="X3468" i="34"/>
  <c r="X3469" i="34"/>
  <c r="X3470" i="34"/>
  <c r="X3471" i="34"/>
  <c r="X3472" i="34"/>
  <c r="X3473" i="34"/>
  <c r="X3474" i="34"/>
  <c r="X3475" i="34"/>
  <c r="X3476" i="34"/>
  <c r="X3477" i="34"/>
  <c r="X3478" i="34"/>
  <c r="X3479" i="34"/>
  <c r="X3480" i="34"/>
  <c r="X3481" i="34"/>
  <c r="X3482" i="34"/>
  <c r="X3483" i="34"/>
  <c r="X3484" i="34"/>
  <c r="X3485" i="34"/>
  <c r="X3486" i="34"/>
  <c r="X3487" i="34"/>
  <c r="X3488" i="34"/>
  <c r="X3489" i="34"/>
  <c r="X3490" i="34"/>
  <c r="X3491" i="34"/>
  <c r="X3492" i="34"/>
  <c r="X3493" i="34"/>
  <c r="X3494" i="34"/>
  <c r="X3495" i="34"/>
  <c r="X3496" i="34"/>
  <c r="X3497" i="34"/>
  <c r="X3498" i="34"/>
  <c r="X3499" i="34"/>
  <c r="X3500" i="34"/>
  <c r="X3501" i="34"/>
  <c r="X3502" i="34"/>
  <c r="X3503" i="34"/>
  <c r="X3504" i="34"/>
  <c r="X3505" i="34"/>
  <c r="X3506" i="34"/>
  <c r="X3507" i="34"/>
  <c r="X3508" i="34"/>
  <c r="X3509" i="34"/>
  <c r="X3510" i="34"/>
  <c r="X3511" i="34"/>
  <c r="X3512" i="34"/>
  <c r="X3513" i="34"/>
  <c r="X3514" i="34"/>
  <c r="X3515" i="34"/>
  <c r="X3516" i="34"/>
  <c r="X3517" i="34"/>
  <c r="X3518" i="34"/>
  <c r="X3519" i="34"/>
  <c r="X3520" i="34"/>
  <c r="X3521" i="34"/>
  <c r="X3522" i="34"/>
  <c r="X3523" i="34"/>
  <c r="X3524" i="34"/>
  <c r="X3525" i="34"/>
  <c r="X3526" i="34"/>
  <c r="X3527" i="34"/>
  <c r="X3528" i="34"/>
  <c r="X3529" i="34"/>
  <c r="X3530" i="34"/>
  <c r="X3531" i="34"/>
  <c r="X3532" i="34"/>
  <c r="X3533" i="34"/>
  <c r="X3534" i="34"/>
  <c r="X3535" i="34"/>
  <c r="X3536" i="34"/>
  <c r="X3537" i="34"/>
  <c r="X3538" i="34"/>
  <c r="X3539" i="34"/>
  <c r="X3540" i="34"/>
  <c r="X3541" i="34"/>
  <c r="X3542" i="34"/>
  <c r="X3543" i="34"/>
  <c r="X3544" i="34"/>
  <c r="X3545" i="34"/>
  <c r="X3546" i="34"/>
  <c r="X3547" i="34"/>
  <c r="X3548" i="34"/>
  <c r="X3549" i="34"/>
  <c r="X3550" i="34"/>
  <c r="X3551" i="34"/>
  <c r="X3552" i="34"/>
  <c r="X3553" i="34"/>
  <c r="X3554" i="34"/>
  <c r="X3555" i="34"/>
  <c r="X3556" i="34"/>
  <c r="X3557" i="34"/>
  <c r="X3558" i="34"/>
  <c r="X3559" i="34"/>
  <c r="X3560" i="34"/>
  <c r="X3561" i="34"/>
  <c r="X3562" i="34"/>
  <c r="X3563" i="34"/>
  <c r="X3564" i="34"/>
  <c r="X3565" i="34"/>
  <c r="X3566" i="34"/>
  <c r="X3567" i="34"/>
  <c r="X3568" i="34"/>
  <c r="X3569" i="34"/>
  <c r="X3570" i="34"/>
  <c r="X3571" i="34"/>
  <c r="X3572" i="34"/>
  <c r="X3573" i="34"/>
  <c r="X3574" i="34"/>
  <c r="X3575" i="34"/>
  <c r="X3576" i="34"/>
  <c r="X3577" i="34"/>
  <c r="X3578" i="34"/>
  <c r="X3579" i="34"/>
  <c r="X3580" i="34"/>
  <c r="X3581" i="34"/>
  <c r="X3582" i="34"/>
  <c r="X3583" i="34"/>
  <c r="X3584" i="34"/>
  <c r="X3585" i="34"/>
  <c r="X3586" i="34"/>
  <c r="X3587" i="34"/>
  <c r="X3588" i="34"/>
  <c r="X3589" i="34"/>
  <c r="X3590" i="34"/>
  <c r="X3591" i="34"/>
  <c r="X3592" i="34"/>
  <c r="X3593" i="34"/>
  <c r="X3594" i="34"/>
  <c r="X3595" i="34"/>
  <c r="X3596" i="34"/>
  <c r="X3597" i="34"/>
  <c r="X3598" i="34"/>
  <c r="X3599" i="34"/>
  <c r="X3600" i="34"/>
  <c r="X3601" i="34"/>
  <c r="X3602" i="34"/>
  <c r="X3603" i="34"/>
  <c r="X3604" i="34"/>
  <c r="X3605" i="34"/>
  <c r="X3606" i="34"/>
  <c r="X3607" i="34"/>
  <c r="X3608" i="34"/>
  <c r="X3609" i="34"/>
  <c r="X3610" i="34"/>
  <c r="X3611" i="34"/>
  <c r="X3612" i="34"/>
  <c r="X3613" i="34"/>
  <c r="X3614" i="34"/>
  <c r="X3615" i="34"/>
  <c r="X3616" i="34"/>
  <c r="X3617" i="34"/>
  <c r="X3618" i="34"/>
  <c r="X3619" i="34"/>
  <c r="X3620" i="34"/>
  <c r="X3621" i="34"/>
  <c r="X3622" i="34"/>
  <c r="X3623" i="34"/>
  <c r="X3624" i="34"/>
  <c r="X3625" i="34"/>
  <c r="X3626" i="34"/>
  <c r="X3627" i="34"/>
  <c r="X3628" i="34"/>
  <c r="X3629" i="34"/>
  <c r="X3630" i="34"/>
  <c r="X3631" i="34"/>
  <c r="X3632" i="34"/>
  <c r="X3633" i="34"/>
  <c r="X3634" i="34"/>
  <c r="X3635" i="34"/>
  <c r="X3636" i="34"/>
  <c r="X3637" i="34"/>
  <c r="X3638" i="34"/>
  <c r="X3639" i="34"/>
  <c r="X3640" i="34"/>
  <c r="X3641" i="34"/>
  <c r="X3642" i="34"/>
  <c r="X3643" i="34"/>
  <c r="X3644" i="34"/>
  <c r="X3682" i="34"/>
  <c r="X3645" i="34"/>
  <c r="X3646" i="34"/>
  <c r="X3647" i="34"/>
  <c r="X3648" i="34"/>
  <c r="X3649" i="34"/>
  <c r="X3650" i="34"/>
  <c r="X3651" i="34"/>
  <c r="X3652" i="34"/>
  <c r="X3653" i="34"/>
  <c r="X3654" i="34"/>
  <c r="X3655" i="34"/>
  <c r="X3656" i="34"/>
  <c r="X3657" i="34"/>
  <c r="X3658" i="34"/>
  <c r="X3659" i="34"/>
  <c r="X3660" i="34"/>
  <c r="X3661" i="34"/>
  <c r="X3662" i="34"/>
  <c r="X3663" i="34"/>
  <c r="X3664" i="34"/>
  <c r="X3665" i="34"/>
  <c r="X3666" i="34"/>
  <c r="X3667" i="34"/>
  <c r="X3668" i="34"/>
  <c r="X3669" i="34"/>
  <c r="X3670" i="34"/>
  <c r="X3671" i="34"/>
  <c r="X3672" i="34"/>
  <c r="X3673" i="34"/>
  <c r="X3674" i="34"/>
  <c r="X3675" i="34"/>
  <c r="X3676" i="34"/>
  <c r="X3677" i="34"/>
  <c r="X3678" i="34"/>
  <c r="X3679" i="34"/>
  <c r="X3680" i="34"/>
  <c r="X3681" i="34"/>
  <c r="X3683" i="34"/>
  <c r="X3684" i="34"/>
  <c r="X3685" i="34"/>
  <c r="X3686" i="34"/>
  <c r="X3687" i="34"/>
  <c r="X3688" i="34"/>
  <c r="X3689" i="34"/>
  <c r="X3690" i="34"/>
  <c r="X3691" i="34"/>
  <c r="X3692" i="34"/>
  <c r="X3695" i="34"/>
  <c r="X3696" i="34"/>
  <c r="X3697" i="34"/>
  <c r="X3698" i="34"/>
  <c r="X3699" i="34"/>
  <c r="X3700" i="34"/>
  <c r="X3701" i="34"/>
  <c r="X3702" i="34"/>
  <c r="X3703" i="34"/>
  <c r="X3704" i="34"/>
  <c r="X3705" i="34"/>
  <c r="X3706" i="34"/>
  <c r="X3707" i="34"/>
  <c r="X3708" i="34"/>
  <c r="X3709" i="34"/>
  <c r="X3710" i="34"/>
  <c r="X3711" i="34"/>
  <c r="X3712" i="34"/>
  <c r="X3713" i="34"/>
  <c r="X3714" i="34"/>
  <c r="X3715" i="34"/>
  <c r="X3716" i="34"/>
  <c r="X3717" i="34"/>
  <c r="X3718" i="34"/>
  <c r="X3719" i="34"/>
  <c r="X3720" i="34"/>
  <c r="X3721" i="34"/>
  <c r="X3722" i="34"/>
  <c r="X3723" i="34"/>
  <c r="X3724" i="34"/>
  <c r="X3725" i="34"/>
  <c r="X3726" i="34"/>
  <c r="X3727" i="34"/>
  <c r="X3728" i="34"/>
  <c r="X3729" i="34"/>
  <c r="X3730" i="34"/>
  <c r="X3731" i="34"/>
  <c r="X3732" i="34"/>
  <c r="X3733" i="34"/>
  <c r="X3734" i="34"/>
  <c r="X3735" i="34"/>
  <c r="X3736" i="34"/>
  <c r="X3737" i="34"/>
  <c r="X3738" i="34"/>
  <c r="X3739" i="34"/>
  <c r="X3740" i="34"/>
  <c r="X3741" i="34"/>
  <c r="X3742" i="34"/>
  <c r="X3743" i="34"/>
  <c r="X3744" i="34"/>
  <c r="X3745" i="34"/>
  <c r="X3746" i="34"/>
  <c r="X3747" i="34"/>
  <c r="X3748" i="34"/>
  <c r="X3749" i="34"/>
  <c r="X3750" i="34"/>
  <c r="X3751" i="34"/>
  <c r="X3752" i="34"/>
  <c r="X3753" i="34"/>
  <c r="X3754" i="34"/>
  <c r="X3755" i="34"/>
  <c r="X3756" i="34"/>
  <c r="X3778" i="34"/>
  <c r="X3759" i="34"/>
  <c r="X3760" i="34"/>
  <c r="X3761" i="34"/>
  <c r="X3762" i="34"/>
  <c r="X3763" i="34"/>
  <c r="X3764" i="34"/>
  <c r="X3765" i="34"/>
  <c r="X3766" i="34"/>
  <c r="X3769" i="34"/>
  <c r="X3770" i="34"/>
  <c r="X3771" i="34"/>
  <c r="X3772" i="34"/>
  <c r="X3773" i="34"/>
  <c r="X3788" i="34"/>
  <c r="X3775" i="34"/>
  <c r="X3776" i="34"/>
  <c r="X3777" i="34"/>
  <c r="X3779" i="34"/>
  <c r="X3780" i="34"/>
  <c r="X3781" i="34"/>
  <c r="X3782" i="34"/>
  <c r="X3783" i="34"/>
  <c r="X3784" i="34"/>
  <c r="X3785" i="34"/>
  <c r="X3789" i="34"/>
  <c r="X3786" i="34"/>
  <c r="X3787" i="34"/>
  <c r="X3790" i="34"/>
  <c r="X3791" i="34"/>
  <c r="X3792" i="34"/>
  <c r="X3793" i="34"/>
  <c r="X3794" i="34"/>
  <c r="X3797" i="34"/>
  <c r="X3798" i="34"/>
  <c r="X3795" i="34"/>
  <c r="X3796" i="34"/>
  <c r="X3799" i="34"/>
  <c r="X3800" i="34"/>
  <c r="X3801" i="34"/>
  <c r="X3802" i="34"/>
  <c r="X3803" i="34"/>
  <c r="X3804" i="34"/>
  <c r="X3805" i="34"/>
  <c r="X3806" i="34"/>
  <c r="X3807" i="34"/>
  <c r="X3808" i="34"/>
  <c r="X3809" i="34"/>
  <c r="X3810" i="34"/>
  <c r="X3811" i="34"/>
  <c r="X3812" i="34"/>
  <c r="X3813" i="34"/>
  <c r="X3814" i="34"/>
  <c r="X3815" i="34"/>
  <c r="X3816" i="34"/>
  <c r="X3817" i="34"/>
  <c r="X3818" i="34"/>
  <c r="X3819" i="34"/>
  <c r="X3820" i="34"/>
  <c r="X3821" i="34"/>
  <c r="X3822" i="34"/>
  <c r="X3823" i="34"/>
  <c r="X3824" i="34"/>
  <c r="X3825" i="34"/>
  <c r="X3826" i="34"/>
  <c r="X3827" i="34"/>
  <c r="X3828" i="34"/>
  <c r="X3829" i="34"/>
  <c r="X3830" i="34"/>
  <c r="X3831" i="34"/>
  <c r="X3832" i="34"/>
  <c r="X3833" i="34"/>
  <c r="X3834" i="34"/>
  <c r="X3835" i="34"/>
  <c r="X3836" i="34"/>
  <c r="X3837" i="34"/>
  <c r="X3838" i="34"/>
  <c r="X3839" i="34"/>
  <c r="X3841" i="34"/>
  <c r="X3842" i="34"/>
  <c r="X3843" i="34"/>
  <c r="X3844" i="34"/>
  <c r="X3846" i="34"/>
  <c r="X3847" i="34"/>
  <c r="X3848" i="34"/>
  <c r="X3849" i="34"/>
  <c r="X3840" i="34"/>
  <c r="X3851" i="34"/>
  <c r="X3852" i="34"/>
  <c r="X3853" i="34"/>
  <c r="X3854" i="34"/>
  <c r="X3855" i="34"/>
  <c r="X3858" i="34"/>
  <c r="X3859" i="34"/>
  <c r="X3860" i="34"/>
  <c r="X3861" i="34"/>
  <c r="X3862" i="34"/>
  <c r="X3863" i="34"/>
  <c r="X3864" i="34"/>
  <c r="X3877" i="34"/>
  <c r="X3867" i="34"/>
  <c r="X3886" i="34"/>
  <c r="X3869" i="34"/>
  <c r="X3870" i="34"/>
  <c r="X3871" i="34"/>
  <c r="X3872" i="34"/>
  <c r="X3887" i="34"/>
  <c r="X3874" i="34"/>
  <c r="X3875" i="34"/>
  <c r="X3878" i="34"/>
  <c r="X3879" i="34"/>
  <c r="X3880" i="34"/>
  <c r="X3888" i="34"/>
  <c r="X3881" i="34"/>
  <c r="X3882" i="34"/>
  <c r="X3883" i="34"/>
  <c r="X3884" i="34"/>
  <c r="X3885" i="34"/>
  <c r="X3889" i="34"/>
  <c r="X3894" i="34"/>
  <c r="X3903" i="34"/>
  <c r="X3890" i="34"/>
  <c r="X3891" i="34"/>
  <c r="X3892" i="34"/>
  <c r="X3893" i="34"/>
  <c r="X3895" i="34"/>
  <c r="X3896" i="34"/>
  <c r="X3897" i="34"/>
  <c r="X3898" i="34"/>
  <c r="X3899" i="34"/>
  <c r="X3900" i="34"/>
  <c r="X3901" i="34"/>
  <c r="X3902" i="34"/>
  <c r="X3904" i="34"/>
  <c r="X3905" i="34"/>
  <c r="X3906" i="34"/>
  <c r="X3907" i="34"/>
  <c r="X3908" i="34"/>
  <c r="X3909" i="34"/>
  <c r="X3910" i="34"/>
  <c r="X3911" i="34"/>
  <c r="X3912" i="34"/>
  <c r="X3913" i="34"/>
  <c r="X3914" i="34"/>
  <c r="X3915" i="34"/>
  <c r="X3916" i="34"/>
  <c r="X3917" i="34"/>
  <c r="X3918" i="34"/>
  <c r="X3919" i="34"/>
  <c r="X3920" i="34"/>
  <c r="X3921" i="34"/>
  <c r="X3922" i="34"/>
  <c r="X3923" i="34"/>
  <c r="X3924" i="34"/>
  <c r="X3925" i="34"/>
  <c r="X3926" i="34"/>
  <c r="X3927" i="34"/>
  <c r="X3928" i="34"/>
  <c r="X3929" i="34"/>
  <c r="X3930" i="34"/>
  <c r="X3931" i="34"/>
  <c r="X3932" i="34"/>
  <c r="X3933" i="34"/>
  <c r="X3934" i="34"/>
  <c r="X3935" i="34"/>
  <c r="X3936" i="34"/>
  <c r="X3937" i="34"/>
  <c r="X3938" i="34"/>
  <c r="X3939" i="34"/>
  <c r="X3940" i="34"/>
  <c r="X3941" i="34"/>
  <c r="X3942" i="34"/>
  <c r="X3943" i="34"/>
  <c r="X3944" i="34"/>
  <c r="X3945" i="34"/>
  <c r="X3946" i="34"/>
  <c r="X3947" i="34"/>
  <c r="X3948" i="34"/>
  <c r="X3949" i="34"/>
  <c r="X3950" i="34"/>
  <c r="X3951" i="34"/>
  <c r="X3952" i="34"/>
  <c r="X3953" i="34"/>
  <c r="X3954" i="34"/>
  <c r="X3955" i="34"/>
  <c r="X3956" i="34"/>
  <c r="X3957" i="34"/>
  <c r="X3958" i="34"/>
  <c r="X3959" i="34"/>
  <c r="X3960" i="34"/>
  <c r="X3961" i="34"/>
  <c r="X3962" i="34"/>
  <c r="X3963" i="34"/>
  <c r="X3964" i="34"/>
  <c r="X3965" i="34"/>
  <c r="X3966" i="34"/>
  <c r="X3967" i="34"/>
  <c r="X3968" i="34"/>
  <c r="X3969" i="34"/>
  <c r="X3970" i="34"/>
  <c r="X3971" i="34"/>
  <c r="X3972" i="34"/>
  <c r="X3973" i="34"/>
  <c r="X3974" i="34"/>
  <c r="X3975" i="34"/>
  <c r="X3976" i="34"/>
  <c r="X3977" i="34"/>
  <c r="X3978" i="34"/>
  <c r="X3979" i="34"/>
  <c r="X3980" i="34"/>
  <c r="X3981" i="34"/>
  <c r="X3982" i="34"/>
  <c r="X3983" i="34"/>
  <c r="X3984" i="34"/>
  <c r="X3985" i="34"/>
  <c r="X3986" i="34"/>
  <c r="X3987" i="34"/>
  <c r="X3988" i="34"/>
  <c r="X3989" i="34"/>
  <c r="X3990" i="34"/>
  <c r="X3991" i="34"/>
  <c r="X3992" i="34"/>
  <c r="X3993" i="34"/>
  <c r="X3994" i="34"/>
  <c r="X3995" i="34"/>
  <c r="X3996" i="34"/>
  <c r="X3997" i="34"/>
  <c r="X3998" i="34"/>
  <c r="X3999" i="34"/>
  <c r="X4000" i="34"/>
  <c r="X4001" i="34"/>
  <c r="X4002" i="34"/>
  <c r="X4003" i="34"/>
  <c r="X4004" i="34"/>
  <c r="X4005" i="34"/>
  <c r="X4006" i="34"/>
  <c r="X4007" i="34"/>
  <c r="X4008" i="34"/>
  <c r="X4009" i="34"/>
  <c r="X4010" i="34"/>
  <c r="X4011" i="34"/>
  <c r="X4012" i="34"/>
  <c r="X4013" i="34"/>
  <c r="X4014" i="34"/>
  <c r="X4015" i="34"/>
  <c r="X4016" i="34"/>
  <c r="X4017" i="34"/>
  <c r="X4018" i="34"/>
  <c r="X4019" i="34"/>
  <c r="X4020" i="34"/>
  <c r="X4021" i="34"/>
  <c r="X4022" i="34"/>
  <c r="X4023" i="34"/>
  <c r="X4024" i="34"/>
  <c r="X4025" i="34"/>
  <c r="X4026" i="34"/>
  <c r="X4027" i="34"/>
  <c r="X4028" i="34"/>
  <c r="X4029" i="34"/>
  <c r="X4030" i="34"/>
  <c r="X4031" i="34"/>
  <c r="X4032" i="34"/>
  <c r="X4033" i="34"/>
  <c r="X4034" i="34"/>
  <c r="X4035" i="34"/>
  <c r="X4036" i="34"/>
  <c r="X4037" i="34"/>
  <c r="X4038" i="34"/>
  <c r="X4039" i="34"/>
  <c r="X4040" i="34"/>
  <c r="X4041" i="34"/>
  <c r="X4042" i="34"/>
  <c r="X4043" i="34"/>
  <c r="X4044" i="34"/>
  <c r="X4045" i="34"/>
  <c r="X4050" i="34"/>
  <c r="X4051" i="34"/>
  <c r="X4052" i="34"/>
  <c r="X4053" i="34"/>
  <c r="X4054" i="34"/>
  <c r="X4055" i="34"/>
  <c r="X4056" i="34"/>
  <c r="X4057" i="34"/>
  <c r="X4058" i="34"/>
  <c r="X4061" i="34"/>
  <c r="X4062" i="34"/>
  <c r="X4063" i="34"/>
  <c r="X4064" i="34"/>
  <c r="X4065" i="34"/>
  <c r="X4066" i="34"/>
  <c r="X4067" i="34"/>
  <c r="X4068" i="34"/>
  <c r="X4069" i="34"/>
  <c r="X4070" i="34"/>
  <c r="X4071" i="34"/>
  <c r="X4073" i="34"/>
  <c r="X4074" i="34"/>
  <c r="X4075" i="34"/>
  <c r="X4076" i="34"/>
  <c r="X4080" i="34"/>
  <c r="X4081" i="34"/>
  <c r="X4082" i="34"/>
  <c r="X4083" i="34"/>
  <c r="X4084" i="34"/>
  <c r="X4085" i="34"/>
  <c r="X4086" i="34"/>
  <c r="X4087" i="34"/>
  <c r="X4088" i="34"/>
  <c r="X4089" i="34"/>
  <c r="X4093" i="34"/>
  <c r="X4094" i="34"/>
  <c r="X4095" i="34"/>
  <c r="X4097" i="34"/>
  <c r="X4098" i="34"/>
  <c r="X4099" i="34"/>
  <c r="X4101" i="34"/>
  <c r="X4102" i="34"/>
  <c r="X4103" i="34"/>
  <c r="X4104" i="34"/>
  <c r="X4105" i="34"/>
  <c r="X4106" i="34"/>
  <c r="X4108" i="34"/>
  <c r="X4109" i="34"/>
  <c r="X4110" i="34"/>
  <c r="X4111" i="34"/>
  <c r="X4113" i="34"/>
  <c r="X4114" i="34"/>
  <c r="X4115" i="34"/>
  <c r="X4116" i="34"/>
  <c r="X4118" i="34"/>
  <c r="X4119" i="34"/>
  <c r="X4120" i="34"/>
  <c r="X4121" i="34"/>
  <c r="X4122" i="34"/>
  <c r="X4123" i="34"/>
  <c r="X4124" i="34"/>
  <c r="X4126" i="34"/>
  <c r="X4127" i="34"/>
  <c r="X4128" i="34"/>
  <c r="X4129" i="34"/>
  <c r="X4130" i="34"/>
  <c r="X4131" i="34"/>
  <c r="X4132" i="34"/>
  <c r="X4133" i="34"/>
  <c r="X4134" i="34"/>
  <c r="X4135" i="34"/>
  <c r="X4136" i="34"/>
  <c r="X4137" i="34"/>
  <c r="X4138" i="34"/>
  <c r="X4139" i="34"/>
  <c r="X4142" i="34"/>
  <c r="X4143" i="34"/>
  <c r="X4144" i="34"/>
  <c r="X4145" i="34"/>
  <c r="X4146" i="34"/>
  <c r="X4147" i="34"/>
  <c r="X4148" i="34"/>
  <c r="X4149" i="34"/>
  <c r="X4150" i="34"/>
  <c r="X4151" i="34"/>
  <c r="X4152" i="34"/>
  <c r="X4153" i="34"/>
  <c r="X4154" i="34"/>
  <c r="X4155" i="34"/>
  <c r="X4156" i="34"/>
  <c r="X4157" i="34"/>
  <c r="X4158" i="34"/>
  <c r="X4159" i="34"/>
  <c r="X4160" i="34"/>
  <c r="X4161" i="34"/>
  <c r="X4162" i="34"/>
  <c r="X4163" i="34"/>
  <c r="X4164" i="34"/>
  <c r="X4165" i="34"/>
  <c r="X4166" i="34"/>
  <c r="X4167" i="34"/>
  <c r="X4168" i="34"/>
  <c r="X4169" i="34"/>
  <c r="X4170" i="34"/>
  <c r="X4171" i="34"/>
  <c r="X4172" i="34"/>
  <c r="X4173" i="34"/>
  <c r="X4174" i="34"/>
  <c r="X4175" i="34"/>
  <c r="X4176" i="34"/>
  <c r="X4177" i="34"/>
  <c r="X4178" i="34"/>
  <c r="X4179" i="34"/>
  <c r="X4180" i="34"/>
  <c r="X4181" i="34"/>
  <c r="X4182" i="34"/>
  <c r="X4183" i="34"/>
  <c r="X4184" i="34"/>
  <c r="X4185" i="34"/>
  <c r="X4186" i="34"/>
  <c r="X4187" i="34"/>
  <c r="X4188" i="34"/>
  <c r="X4189" i="34"/>
  <c r="X4190" i="34"/>
  <c r="X4191" i="34"/>
  <c r="X4192" i="34"/>
  <c r="X4193" i="34"/>
  <c r="X4194" i="34"/>
  <c r="X4195" i="34"/>
  <c r="X4196" i="34"/>
  <c r="X4197" i="34"/>
  <c r="X4198" i="34"/>
  <c r="X4199" i="34"/>
  <c r="X4200" i="34"/>
  <c r="X4201" i="34"/>
  <c r="X4202" i="34"/>
  <c r="X4203" i="34"/>
  <c r="X4204" i="34"/>
  <c r="X4205" i="34"/>
  <c r="X4206" i="34"/>
  <c r="X4207" i="34"/>
  <c r="X4208" i="34"/>
  <c r="X4209" i="34"/>
  <c r="X4210" i="34"/>
  <c r="X4211" i="34"/>
  <c r="X4212" i="34"/>
  <c r="X4213" i="34"/>
  <c r="X4214" i="34"/>
  <c r="X4215" i="34"/>
  <c r="X4216" i="34"/>
  <c r="X4217" i="34"/>
  <c r="X4218" i="34"/>
  <c r="X4219" i="34"/>
  <c r="X4220" i="34"/>
  <c r="X4221" i="34"/>
  <c r="X4222" i="34"/>
  <c r="X4223" i="34"/>
  <c r="X4224" i="34"/>
  <c r="X4225" i="34"/>
  <c r="X4226" i="34"/>
  <c r="X4227" i="34"/>
  <c r="X4228" i="34"/>
  <c r="X4229" i="34"/>
  <c r="X4230" i="34"/>
  <c r="X4231" i="34"/>
  <c r="X4232" i="34"/>
  <c r="X4233" i="34"/>
  <c r="X4234" i="34"/>
  <c r="X4235" i="34"/>
  <c r="X4236" i="34"/>
  <c r="X4237" i="34"/>
  <c r="X4238" i="34"/>
  <c r="X4239" i="34"/>
  <c r="X4240" i="34"/>
  <c r="X4241" i="34"/>
  <c r="X4242" i="34"/>
  <c r="X4243" i="34"/>
  <c r="X4244" i="34"/>
  <c r="X4245" i="34"/>
  <c r="X4246" i="34"/>
  <c r="X4247" i="34"/>
  <c r="X4248" i="34"/>
  <c r="X4249" i="34"/>
  <c r="X4250" i="34"/>
  <c r="X4251" i="34"/>
  <c r="X4252" i="34"/>
  <c r="X4253" i="34"/>
  <c r="X4254" i="34"/>
  <c r="X4255" i="34"/>
  <c r="X4256" i="34"/>
  <c r="X4257" i="34"/>
  <c r="X4258" i="34"/>
  <c r="X4259" i="34"/>
  <c r="X4260" i="34"/>
  <c r="X4261" i="34"/>
  <c r="X4262" i="34"/>
  <c r="X4263" i="34"/>
  <c r="X4264" i="34"/>
  <c r="X4265" i="34"/>
  <c r="X4266" i="34"/>
  <c r="X4268" i="34"/>
  <c r="X4269" i="34"/>
  <c r="X4271" i="34"/>
  <c r="X4272" i="34"/>
  <c r="X4273" i="34"/>
  <c r="X4274" i="34"/>
  <c r="X4275" i="34"/>
  <c r="X4276" i="34"/>
  <c r="X4277" i="34"/>
  <c r="X4278" i="34"/>
  <c r="X4279" i="34"/>
  <c r="X4280" i="34"/>
  <c r="X4281" i="34"/>
  <c r="X4282" i="34"/>
  <c r="X4283" i="34"/>
  <c r="X4284" i="34"/>
  <c r="X4285" i="34"/>
  <c r="X4287" i="34"/>
  <c r="X4288" i="34"/>
  <c r="X4046" i="34"/>
  <c r="X4047" i="34"/>
  <c r="X4078" i="34"/>
  <c r="X4092" i="34"/>
  <c r="X4091" i="34"/>
  <c r="X4096" i="34"/>
  <c r="X4100" i="34"/>
  <c r="X4107" i="34"/>
  <c r="X4112" i="34"/>
  <c r="X4117" i="34"/>
  <c r="X4125" i="34"/>
  <c r="X4335" i="34"/>
  <c r="X4425" i="34"/>
  <c r="X4347" i="34"/>
  <c r="X4451" i="34"/>
  <c r="X4356" i="34"/>
  <c r="X4366" i="34"/>
  <c r="X4371" i="34"/>
  <c r="X4379" i="34"/>
  <c r="X4384" i="34"/>
  <c r="X4395" i="34"/>
  <c r="X4290" i="34"/>
  <c r="X4291" i="34"/>
  <c r="X4292" i="34"/>
  <c r="X4293" i="34"/>
  <c r="X4294" i="34"/>
  <c r="X4295" i="34"/>
  <c r="X4296" i="34"/>
  <c r="X4297" i="34"/>
  <c r="X4298" i="34"/>
  <c r="X4299" i="34"/>
  <c r="X4300" i="34"/>
  <c r="X4301" i="34"/>
  <c r="X4302" i="34"/>
  <c r="X4303" i="34"/>
  <c r="X4304" i="34"/>
  <c r="X4305" i="34"/>
  <c r="X4306" i="34"/>
  <c r="X4307" i="34"/>
  <c r="X4308" i="34"/>
  <c r="X4309" i="34"/>
  <c r="X4310" i="34"/>
  <c r="X4311" i="34"/>
  <c r="X4312" i="34"/>
  <c r="X4313" i="34"/>
  <c r="X4314" i="34"/>
  <c r="X4315" i="34"/>
  <c r="X4316" i="34"/>
  <c r="X4317" i="34"/>
  <c r="X4318" i="34"/>
  <c r="X4319" i="34"/>
  <c r="X4320" i="34"/>
  <c r="X4321" i="34"/>
  <c r="X4322" i="34"/>
  <c r="X4323" i="34"/>
  <c r="X4324" i="34"/>
  <c r="X4325" i="34"/>
  <c r="X4326" i="34"/>
  <c r="X4327" i="34"/>
  <c r="X4328" i="34"/>
  <c r="X4329" i="34"/>
  <c r="X4330" i="34"/>
  <c r="X4331" i="34"/>
  <c r="X4332" i="34"/>
  <c r="X4333" i="34"/>
  <c r="X4334" i="34"/>
  <c r="X4336" i="34"/>
  <c r="X4337" i="34"/>
  <c r="X4338" i="34"/>
  <c r="X4339" i="34"/>
  <c r="X4340" i="34"/>
  <c r="X4341" i="34"/>
  <c r="X4342" i="34"/>
  <c r="X4343" i="34"/>
  <c r="X4344" i="34"/>
  <c r="X4345" i="34"/>
  <c r="X4346" i="34"/>
  <c r="X4348" i="34"/>
  <c r="X4349" i="34"/>
  <c r="X4350" i="34"/>
  <c r="X4351" i="34"/>
  <c r="X4352" i="34"/>
  <c r="X4353" i="34"/>
  <c r="X4354" i="34"/>
  <c r="X4355" i="34"/>
  <c r="X4357" i="34"/>
  <c r="X4358" i="34"/>
  <c r="X4359" i="34"/>
  <c r="X4360" i="34"/>
  <c r="X4361" i="34"/>
  <c r="X4362" i="34"/>
  <c r="X4363" i="34"/>
  <c r="X4364" i="34"/>
  <c r="X4365" i="34"/>
  <c r="X4367" i="34"/>
  <c r="X4368" i="34"/>
  <c r="X4369" i="34"/>
  <c r="X4370" i="34"/>
  <c r="X4372" i="34"/>
  <c r="X4373" i="34"/>
  <c r="X4374" i="34"/>
  <c r="X4375" i="34"/>
  <c r="X4376" i="34"/>
  <c r="X4377" i="34"/>
  <c r="X4378" i="34"/>
  <c r="X4380" i="34"/>
  <c r="X4381" i="34"/>
  <c r="X4382" i="34"/>
  <c r="X4383" i="34"/>
  <c r="X4385" i="34"/>
  <c r="X4386" i="34"/>
  <c r="X4388" i="34"/>
  <c r="X4389" i="34"/>
  <c r="X4390" i="34"/>
  <c r="X4391" i="34"/>
  <c r="X4392" i="34"/>
  <c r="X4393" i="34"/>
  <c r="X4396" i="34"/>
  <c r="X4397" i="34"/>
  <c r="X4398" i="34"/>
  <c r="X4399" i="34"/>
  <c r="X4400" i="34"/>
  <c r="X4401" i="34"/>
  <c r="X4402" i="34"/>
  <c r="X4403" i="34"/>
  <c r="X4405" i="34"/>
  <c r="X4406" i="34"/>
  <c r="X4407" i="34"/>
  <c r="X4408" i="34"/>
  <c r="X4409" i="34"/>
  <c r="X4411" i="34"/>
  <c r="X4412" i="34"/>
  <c r="X4413" i="34"/>
  <c r="X4414" i="34"/>
  <c r="X4417" i="34"/>
  <c r="X4419" i="34"/>
  <c r="X4420" i="34"/>
  <c r="X4421" i="34"/>
  <c r="X4422" i="34"/>
  <c r="X4423" i="34"/>
  <c r="X4426" i="34"/>
  <c r="X4427" i="34"/>
  <c r="X4428" i="34"/>
  <c r="X4429" i="34"/>
  <c r="X4430" i="34"/>
  <c r="X4431" i="34"/>
  <c r="X4434" i="34"/>
  <c r="X4435" i="34"/>
  <c r="X4436" i="34"/>
  <c r="X4437" i="34"/>
  <c r="X4438" i="34"/>
  <c r="X4440" i="34"/>
  <c r="X4441" i="34"/>
  <c r="X4443" i="34"/>
  <c r="X4444" i="34"/>
  <c r="X4445" i="34"/>
  <c r="X4446" i="34"/>
  <c r="X4447" i="34"/>
  <c r="X4448" i="34"/>
  <c r="X4450" i="34"/>
  <c r="X4453" i="34"/>
  <c r="X4454" i="34"/>
  <c r="X4455" i="34"/>
  <c r="X4456" i="34"/>
  <c r="X4457" i="34"/>
  <c r="X4458" i="34"/>
  <c r="X4459" i="34"/>
  <c r="X4461" i="34"/>
  <c r="X4462" i="34"/>
  <c r="X4463" i="34"/>
  <c r="X4464" i="34"/>
  <c r="X4465" i="34"/>
  <c r="X4466" i="34"/>
  <c r="X4467" i="34"/>
  <c r="X4468" i="34"/>
  <c r="X4469" i="34"/>
  <c r="X4470" i="34"/>
  <c r="X4471" i="34"/>
  <c r="X4472" i="34"/>
  <c r="X4473" i="34"/>
  <c r="X4474" i="34"/>
  <c r="X4475" i="34"/>
  <c r="X4476" i="34"/>
  <c r="X4477" i="34"/>
  <c r="X4478" i="34"/>
  <c r="X4479" i="34"/>
  <c r="X4480" i="34"/>
  <c r="X4483" i="34"/>
  <c r="X4484" i="34"/>
  <c r="X4485" i="34"/>
  <c r="X4486" i="34"/>
  <c r="X4487" i="34"/>
  <c r="X4488" i="34"/>
  <c r="X4489" i="34"/>
  <c r="X4490" i="34"/>
  <c r="X4491" i="34"/>
  <c r="X4492" i="34"/>
  <c r="X4493" i="34"/>
  <c r="X4494" i="34"/>
  <c r="X4495" i="34"/>
  <c r="X4496" i="34"/>
  <c r="X4497" i="34"/>
  <c r="X4498" i="34"/>
  <c r="X4415" i="34"/>
  <c r="X4499" i="34"/>
  <c r="X4500" i="34"/>
  <c r="X4501" i="34"/>
  <c r="X4502" i="34"/>
  <c r="X4503" i="34"/>
  <c r="X4504" i="34"/>
  <c r="X4505" i="34"/>
  <c r="X4506" i="34"/>
  <c r="X4507" i="34"/>
  <c r="X4508" i="34"/>
  <c r="X4509" i="34"/>
  <c r="X4510" i="34"/>
  <c r="X4511" i="34"/>
  <c r="X4512" i="34"/>
  <c r="X4513" i="34"/>
  <c r="X4514" i="34"/>
  <c r="X4515" i="34"/>
  <c r="X4516" i="34"/>
  <c r="X4517" i="34"/>
  <c r="X4518" i="34"/>
  <c r="X4519" i="34"/>
  <c r="X4520" i="34"/>
  <c r="X4521" i="34"/>
  <c r="X4522" i="34"/>
  <c r="X4523" i="34"/>
  <c r="X4524" i="34"/>
  <c r="X4526" i="34"/>
  <c r="X4527" i="34"/>
  <c r="X4528" i="34"/>
  <c r="X4530" i="34"/>
  <c r="X4531" i="34"/>
  <c r="X4535" i="34"/>
  <c r="X4540" i="34"/>
  <c r="X4541" i="34"/>
  <c r="X4542" i="34"/>
  <c r="X4543" i="34"/>
  <c r="X4548" i="34"/>
  <c r="X4549" i="34"/>
  <c r="X4550" i="34"/>
  <c r="X4551" i="34"/>
  <c r="X4552" i="34"/>
  <c r="X4553" i="34"/>
  <c r="X4554" i="34"/>
  <c r="X4555" i="34"/>
  <c r="X4556" i="34"/>
  <c r="X4557" i="34"/>
  <c r="X4558" i="34"/>
  <c r="X4559" i="34"/>
  <c r="X4560" i="34"/>
  <c r="X4561" i="34"/>
  <c r="X4562" i="34"/>
  <c r="X4563" i="34"/>
  <c r="X4564" i="34"/>
  <c r="X4565" i="34"/>
  <c r="X4566" i="34"/>
  <c r="X4567" i="34"/>
  <c r="X4568" i="34"/>
  <c r="X4569" i="34"/>
  <c r="X4570" i="34"/>
  <c r="X4572" i="34"/>
  <c r="X4573" i="34"/>
  <c r="X4575" i="34"/>
  <c r="X4576" i="34"/>
  <c r="X4577" i="34"/>
  <c r="X4578" i="34"/>
  <c r="X4579" i="34"/>
  <c r="X4580" i="34"/>
  <c r="X4581" i="34"/>
  <c r="X4582" i="34"/>
  <c r="X4583" i="34"/>
  <c r="X4584" i="34"/>
  <c r="X4585" i="34"/>
  <c r="X4586" i="34"/>
  <c r="X4587" i="34"/>
  <c r="X4588" i="34"/>
  <c r="X4589" i="34"/>
  <c r="X4590" i="34"/>
  <c r="X4591" i="34"/>
  <c r="X4592" i="34"/>
  <c r="X4593" i="34"/>
  <c r="X4594" i="34"/>
  <c r="X4595" i="34"/>
  <c r="X4596" i="34"/>
  <c r="X4597" i="34"/>
  <c r="X4598" i="34"/>
  <c r="X4600" i="34"/>
  <c r="X4601" i="34"/>
  <c r="X4602" i="34"/>
  <c r="X4603" i="34"/>
  <c r="X4604" i="34"/>
  <c r="X4605" i="34"/>
  <c r="H269" i="60"/>
  <c r="I269" i="60"/>
  <c r="V317" i="60"/>
  <c r="I318" i="60" s="1"/>
  <c r="H304" i="60"/>
  <c r="B80" i="55"/>
  <c r="A80" i="55" s="1"/>
  <c r="A79" i="55"/>
  <c r="AA4642" i="34"/>
  <c r="AA4644" i="34"/>
  <c r="AA4646" i="34"/>
  <c r="AA4643" i="34"/>
  <c r="AA4645" i="34"/>
  <c r="I22" i="62"/>
  <c r="X4642" i="34"/>
  <c r="X4643" i="34"/>
  <c r="X4644" i="34"/>
  <c r="X4645" i="34"/>
  <c r="X4646" i="34"/>
  <c r="B2312" i="34"/>
  <c r="B2314" i="34"/>
  <c r="B2323" i="34"/>
  <c r="B710" i="34"/>
  <c r="B714" i="34"/>
  <c r="B718" i="34"/>
  <c r="B722" i="34"/>
  <c r="B725" i="34"/>
  <c r="B727" i="34"/>
  <c r="B729" i="34"/>
  <c r="B711" i="34"/>
  <c r="B715" i="34"/>
  <c r="B719" i="34"/>
  <c r="B723" i="34"/>
  <c r="B732" i="34"/>
  <c r="B735" i="34"/>
  <c r="B1145" i="34"/>
  <c r="B1149" i="34"/>
  <c r="B1153" i="34"/>
  <c r="B393" i="34"/>
  <c r="B395" i="34"/>
  <c r="B2313" i="34"/>
  <c r="B2322" i="34"/>
  <c r="B708" i="34"/>
  <c r="B712" i="34"/>
  <c r="B716" i="34"/>
  <c r="B720" i="34"/>
  <c r="B724" i="34"/>
  <c r="B726" i="34"/>
  <c r="B728" i="34"/>
  <c r="B730" i="34"/>
  <c r="B709" i="34"/>
  <c r="B713" i="34"/>
  <c r="B717" i="34"/>
  <c r="B721" i="34"/>
  <c r="B731" i="34"/>
  <c r="B733" i="34"/>
  <c r="B736" i="34"/>
  <c r="B1146" i="34"/>
  <c r="B1151" i="34"/>
  <c r="B1154" i="34"/>
  <c r="B392" i="34"/>
  <c r="B394" i="34"/>
  <c r="K56" i="45"/>
  <c r="I56" i="45"/>
  <c r="M14" i="34"/>
  <c r="I77" i="55"/>
  <c r="A15" i="34"/>
  <c r="A17" i="34"/>
  <c r="A14" i="34"/>
  <c r="A16" i="34"/>
  <c r="G275" i="60"/>
  <c r="D93" i="60"/>
  <c r="L90" i="60"/>
  <c r="L93" i="60" s="1"/>
  <c r="A23" i="34"/>
  <c r="L205" i="60"/>
  <c r="V231" i="60"/>
  <c r="J169" i="60"/>
  <c r="H170" i="60"/>
  <c r="J174" i="60"/>
  <c r="H172" i="60"/>
  <c r="K170" i="60"/>
  <c r="J173" i="60"/>
  <c r="H174" i="60"/>
  <c r="K172" i="60"/>
  <c r="J171" i="60"/>
  <c r="K174" i="60"/>
  <c r="H173" i="60"/>
  <c r="K171" i="60"/>
  <c r="H171" i="60"/>
  <c r="K169" i="60"/>
  <c r="H169" i="60"/>
  <c r="J170" i="60"/>
  <c r="K173" i="60"/>
  <c r="J172" i="60"/>
  <c r="L206" i="60"/>
  <c r="L176" i="60"/>
  <c r="D150" i="60"/>
  <c r="L113" i="60"/>
  <c r="L118" i="60"/>
  <c r="L122" i="60"/>
  <c r="L116" i="60"/>
  <c r="L123" i="60"/>
  <c r="L120" i="60"/>
  <c r="L124" i="60"/>
  <c r="L117" i="60"/>
  <c r="L121" i="60"/>
  <c r="L125" i="60"/>
  <c r="L119" i="60"/>
  <c r="L141" i="60"/>
  <c r="L47" i="60"/>
  <c r="A113" i="60"/>
  <c r="A114" i="60" s="1"/>
  <c r="A115" i="60" s="1"/>
  <c r="A116" i="60" s="1"/>
  <c r="A117" i="60" s="1"/>
  <c r="A118" i="60" s="1"/>
  <c r="A119" i="60" s="1"/>
  <c r="A120" i="60" s="1"/>
  <c r="A121" i="60" s="1"/>
  <c r="A122" i="60" s="1"/>
  <c r="A123" i="60" s="1"/>
  <c r="A124" i="60" s="1"/>
  <c r="A125" i="60" s="1"/>
  <c r="A11" i="34"/>
  <c r="L71" i="60"/>
  <c r="L70" i="60"/>
  <c r="L69" i="60"/>
  <c r="L68" i="60"/>
  <c r="D78" i="15"/>
  <c r="C78" i="15"/>
  <c r="F15" i="56"/>
  <c r="V122" i="60"/>
  <c r="I127" i="60" s="1"/>
  <c r="V76" i="60"/>
  <c r="I72" i="60" s="1"/>
  <c r="V216" i="60"/>
  <c r="I210" i="60" s="1"/>
  <c r="V178" i="60"/>
  <c r="I176" i="60" s="1"/>
  <c r="V95" i="60"/>
  <c r="I93" i="60" s="1"/>
  <c r="I244" i="60"/>
  <c r="V150" i="60"/>
  <c r="I150" i="60" s="1"/>
  <c r="L48" i="60"/>
  <c r="V56" i="60"/>
  <c r="I52" i="60" s="1"/>
  <c r="M16" i="34"/>
  <c r="M17" i="34"/>
  <c r="M15" i="34"/>
  <c r="B81" i="55"/>
  <c r="B59" i="55"/>
  <c r="D52" i="60"/>
  <c r="G141" i="60"/>
  <c r="H239" i="60"/>
  <c r="G86" i="60"/>
  <c r="D210" i="60"/>
  <c r="D72" i="60"/>
  <c r="G111" i="60"/>
  <c r="H29" i="60"/>
  <c r="H30" i="60"/>
  <c r="K29" i="60"/>
  <c r="J29" i="60"/>
  <c r="K30" i="60"/>
  <c r="J30" i="60"/>
  <c r="I29" i="60"/>
  <c r="I30" i="60"/>
  <c r="K8" i="60"/>
  <c r="H7" i="60"/>
  <c r="K9" i="60"/>
  <c r="I8" i="60"/>
  <c r="K7" i="60"/>
  <c r="J9" i="60"/>
  <c r="H8" i="60"/>
  <c r="J7" i="60"/>
  <c r="I9" i="60"/>
  <c r="I7" i="60"/>
  <c r="H9" i="60"/>
  <c r="J8" i="60"/>
  <c r="I120" i="55"/>
  <c r="S10" i="34"/>
  <c r="R10" i="34"/>
  <c r="Q10" i="34"/>
  <c r="X10" i="34"/>
  <c r="M7" i="62"/>
  <c r="K91" i="55"/>
  <c r="K17" i="55"/>
  <c r="K30" i="55"/>
  <c r="K81" i="55"/>
  <c r="K28" i="55"/>
  <c r="K42" i="55"/>
  <c r="K14" i="55"/>
  <c r="K16" i="55"/>
  <c r="K19" i="55"/>
  <c r="K20" i="55"/>
  <c r="K27" i="55"/>
  <c r="K34" i="55"/>
  <c r="K35" i="55"/>
  <c r="K86" i="55"/>
  <c r="K59" i="55"/>
  <c r="K61" i="55"/>
  <c r="K83" i="55"/>
  <c r="K84" i="55"/>
  <c r="K9" i="62"/>
  <c r="I56" i="55"/>
  <c r="K13" i="55"/>
  <c r="K18" i="55"/>
  <c r="K29" i="55"/>
  <c r="K37" i="55"/>
  <c r="K62" i="55"/>
  <c r="K63" i="55"/>
  <c r="K85" i="55"/>
  <c r="K79" i="55"/>
  <c r="G120" i="55"/>
  <c r="G56" i="55"/>
  <c r="K12" i="55"/>
  <c r="K47" i="55"/>
  <c r="K58" i="55"/>
  <c r="K80" i="55"/>
  <c r="K6" i="62"/>
  <c r="M6" i="62"/>
  <c r="K7" i="62"/>
  <c r="M5" i="62"/>
  <c r="K8" i="62"/>
  <c r="M8" i="62"/>
  <c r="K5" i="62"/>
  <c r="M9" i="62"/>
  <c r="G22" i="62"/>
  <c r="M27" i="45"/>
  <c r="M28" i="45"/>
  <c r="M29" i="45"/>
  <c r="M30" i="45"/>
  <c r="M31" i="45"/>
  <c r="M32" i="45"/>
  <c r="M33" i="45"/>
  <c r="M34" i="45"/>
  <c r="M35" i="45"/>
  <c r="M36" i="45"/>
  <c r="M38" i="45"/>
  <c r="M39" i="45"/>
  <c r="M43" i="45"/>
  <c r="M44" i="45"/>
  <c r="M46" i="45"/>
  <c r="O47" i="45"/>
  <c r="O45" i="45"/>
  <c r="M47" i="45"/>
  <c r="O27" i="45"/>
  <c r="O28" i="45"/>
  <c r="O29" i="45"/>
  <c r="O30" i="45"/>
  <c r="O31" i="45"/>
  <c r="O32" i="45"/>
  <c r="O33" i="45"/>
  <c r="O34" i="45"/>
  <c r="O35" i="45"/>
  <c r="O36" i="45"/>
  <c r="O38" i="45"/>
  <c r="O39" i="45"/>
  <c r="O43" i="45"/>
  <c r="O44" i="45"/>
  <c r="O46" i="45"/>
  <c r="M45" i="45"/>
  <c r="H13" i="61"/>
  <c r="H14" i="61" s="1"/>
  <c r="C13" i="61"/>
  <c r="C14" i="61" s="1"/>
  <c r="F12" i="61"/>
  <c r="G12" i="61"/>
  <c r="E12" i="61"/>
  <c r="D12" i="61"/>
  <c r="A81" i="55" l="1"/>
  <c r="A82" i="55"/>
  <c r="N9" i="60"/>
  <c r="N7" i="60"/>
  <c r="I303" i="60"/>
  <c r="I315" i="60"/>
  <c r="N315" i="60" s="1"/>
  <c r="P315" i="60" s="1"/>
  <c r="I316" i="60"/>
  <c r="N316" i="60" s="1"/>
  <c r="P316" i="60" s="1"/>
  <c r="I309" i="60"/>
  <c r="I310" i="60"/>
  <c r="I311" i="60"/>
  <c r="I312" i="60"/>
  <c r="I313" i="60"/>
  <c r="N313" i="60" s="1"/>
  <c r="P313" i="60" s="1"/>
  <c r="I314" i="60"/>
  <c r="N314" i="60" s="1"/>
  <c r="P314" i="60" s="1"/>
  <c r="N8" i="60"/>
  <c r="T2322" i="34"/>
  <c r="V2322" i="34"/>
  <c r="U2322" i="34"/>
  <c r="U2313" i="34"/>
  <c r="T2313" i="34"/>
  <c r="V2313" i="34"/>
  <c r="U2323" i="34"/>
  <c r="T2323" i="34"/>
  <c r="V2323" i="34"/>
  <c r="T2314" i="34"/>
  <c r="V2314" i="34"/>
  <c r="U2314" i="34"/>
  <c r="T2312" i="34"/>
  <c r="V2312" i="34"/>
  <c r="U2312" i="34"/>
  <c r="Q394" i="34"/>
  <c r="S394" i="34"/>
  <c r="R394" i="34"/>
  <c r="R1154" i="34"/>
  <c r="Q1154" i="34"/>
  <c r="S1154" i="34"/>
  <c r="R1146" i="34"/>
  <c r="Q1146" i="34"/>
  <c r="S1146" i="34"/>
  <c r="R733" i="34"/>
  <c r="Q733" i="34"/>
  <c r="S733" i="34"/>
  <c r="R721" i="34"/>
  <c r="Q721" i="34"/>
  <c r="S721" i="34"/>
  <c r="R713" i="34"/>
  <c r="Q713" i="34"/>
  <c r="S713" i="34"/>
  <c r="Q730" i="34"/>
  <c r="S730" i="34"/>
  <c r="R730" i="34"/>
  <c r="Q726" i="34"/>
  <c r="S726" i="34"/>
  <c r="R726" i="34"/>
  <c r="Q720" i="34"/>
  <c r="S720" i="34"/>
  <c r="R720" i="34"/>
  <c r="Q712" i="34"/>
  <c r="S712" i="34"/>
  <c r="R712" i="34"/>
  <c r="Q2322" i="34"/>
  <c r="S2322" i="34"/>
  <c r="R2322" i="34"/>
  <c r="R395" i="34"/>
  <c r="Q395" i="34"/>
  <c r="S395" i="34"/>
  <c r="Q1153" i="34"/>
  <c r="S1153" i="34"/>
  <c r="R1153" i="34"/>
  <c r="Q1145" i="34"/>
  <c r="S1145" i="34"/>
  <c r="R1145" i="34"/>
  <c r="Q732" i="34"/>
  <c r="S732" i="34"/>
  <c r="R732" i="34"/>
  <c r="R719" i="34"/>
  <c r="Q719" i="34"/>
  <c r="S719" i="34"/>
  <c r="R711" i="34"/>
  <c r="Q711" i="34"/>
  <c r="S711" i="34"/>
  <c r="R727" i="34"/>
  <c r="Q727" i="34"/>
  <c r="S727" i="34"/>
  <c r="Q722" i="34"/>
  <c r="S722" i="34"/>
  <c r="R722" i="34"/>
  <c r="Q714" i="34"/>
  <c r="S714" i="34"/>
  <c r="R714" i="34"/>
  <c r="R2323" i="34"/>
  <c r="Q2323" i="34"/>
  <c r="S2323" i="34"/>
  <c r="Q2312" i="34"/>
  <c r="S2312" i="34"/>
  <c r="R2312" i="34"/>
  <c r="Q392" i="34"/>
  <c r="S392" i="34"/>
  <c r="R392" i="34"/>
  <c r="R1151" i="34"/>
  <c r="Q1151" i="34"/>
  <c r="S1151" i="34"/>
  <c r="Q736" i="34"/>
  <c r="S736" i="34"/>
  <c r="R736" i="34"/>
  <c r="R731" i="34"/>
  <c r="Q731" i="34"/>
  <c r="S731" i="34"/>
  <c r="R717" i="34"/>
  <c r="Q717" i="34"/>
  <c r="S717" i="34"/>
  <c r="R709" i="34"/>
  <c r="Q709" i="34"/>
  <c r="S709" i="34"/>
  <c r="Q728" i="34"/>
  <c r="S728" i="34"/>
  <c r="R728" i="34"/>
  <c r="Q724" i="34"/>
  <c r="S724" i="34"/>
  <c r="R724" i="34"/>
  <c r="Q716" i="34"/>
  <c r="S716" i="34"/>
  <c r="R716" i="34"/>
  <c r="Q708" i="34"/>
  <c r="S708" i="34"/>
  <c r="R708" i="34"/>
  <c r="R2313" i="34"/>
  <c r="Q2313" i="34"/>
  <c r="S2313" i="34"/>
  <c r="R393" i="34"/>
  <c r="Q393" i="34"/>
  <c r="S393" i="34"/>
  <c r="Q1149" i="34"/>
  <c r="S1149" i="34"/>
  <c r="R1149" i="34"/>
  <c r="R735" i="34"/>
  <c r="Q735" i="34"/>
  <c r="S735" i="34"/>
  <c r="R723" i="34"/>
  <c r="Q723" i="34"/>
  <c r="S723" i="34"/>
  <c r="R715" i="34"/>
  <c r="Q715" i="34"/>
  <c r="S715" i="34"/>
  <c r="R729" i="34"/>
  <c r="Q729" i="34"/>
  <c r="S729" i="34"/>
  <c r="R725" i="34"/>
  <c r="Q725" i="34"/>
  <c r="S725" i="34"/>
  <c r="Q718" i="34"/>
  <c r="S718" i="34"/>
  <c r="R718" i="34"/>
  <c r="Q710" i="34"/>
  <c r="S710" i="34"/>
  <c r="R710" i="34"/>
  <c r="Q2314" i="34"/>
  <c r="S2314" i="34"/>
  <c r="R2314" i="34"/>
  <c r="B60" i="55"/>
  <c r="A59" i="55"/>
  <c r="N303" i="60"/>
  <c r="K304" i="60"/>
  <c r="H305" i="60"/>
  <c r="H309" i="60"/>
  <c r="J304" i="60"/>
  <c r="H306" i="60"/>
  <c r="H310" i="60"/>
  <c r="I304" i="60"/>
  <c r="H307" i="60"/>
  <c r="H311" i="60"/>
  <c r="H308" i="60"/>
  <c r="H312" i="60"/>
  <c r="N312" i="60" s="1"/>
  <c r="J307" i="60"/>
  <c r="I308" i="60"/>
  <c r="J302" i="60"/>
  <c r="I302" i="60"/>
  <c r="J308" i="60"/>
  <c r="K302" i="60"/>
  <c r="I305" i="60"/>
  <c r="I306" i="60"/>
  <c r="J309" i="60"/>
  <c r="J305" i="60"/>
  <c r="J306" i="60"/>
  <c r="I307" i="60"/>
  <c r="A2314" i="34"/>
  <c r="A2323" i="34"/>
  <c r="A2312" i="34"/>
  <c r="A2313" i="34"/>
  <c r="A2322" i="34"/>
  <c r="K77" i="55"/>
  <c r="I270" i="60"/>
  <c r="K272" i="60"/>
  <c r="K273" i="60"/>
  <c r="H270" i="60"/>
  <c r="I271" i="60"/>
  <c r="H273" i="60"/>
  <c r="J269" i="60"/>
  <c r="I272" i="60"/>
  <c r="I273" i="60"/>
  <c r="H271" i="60"/>
  <c r="K269" i="60"/>
  <c r="J272" i="60"/>
  <c r="J270" i="60"/>
  <c r="K271" i="60"/>
  <c r="H272" i="60"/>
  <c r="K270" i="60"/>
  <c r="J273" i="60"/>
  <c r="J271" i="60"/>
  <c r="A727" i="34"/>
  <c r="A722" i="34"/>
  <c r="A714" i="34"/>
  <c r="A394" i="34"/>
  <c r="A1151" i="34"/>
  <c r="A736" i="34"/>
  <c r="A731" i="34"/>
  <c r="A717" i="34"/>
  <c r="A709" i="34"/>
  <c r="A726" i="34"/>
  <c r="A712" i="34"/>
  <c r="A728" i="34"/>
  <c r="A395" i="34"/>
  <c r="A1153" i="34"/>
  <c r="A1145" i="34"/>
  <c r="A732" i="34"/>
  <c r="A719" i="34"/>
  <c r="A711" i="34"/>
  <c r="A708" i="34"/>
  <c r="A729" i="34"/>
  <c r="A725" i="34"/>
  <c r="A718" i="34"/>
  <c r="A710" i="34"/>
  <c r="A716" i="34"/>
  <c r="A392" i="34"/>
  <c r="A1154" i="34"/>
  <c r="A1146" i="34"/>
  <c r="A733" i="34"/>
  <c r="A721" i="34"/>
  <c r="A713" i="34"/>
  <c r="A730" i="34"/>
  <c r="A720" i="34"/>
  <c r="A393" i="34"/>
  <c r="A1149" i="34"/>
  <c r="A735" i="34"/>
  <c r="A723" i="34"/>
  <c r="A715" i="34"/>
  <c r="A724" i="34"/>
  <c r="I173" i="60"/>
  <c r="N173" i="60" s="1"/>
  <c r="I170" i="60"/>
  <c r="N170" i="60" s="1"/>
  <c r="P170" i="60" s="1"/>
  <c r="I172" i="60"/>
  <c r="N172" i="60" s="1"/>
  <c r="I174" i="60"/>
  <c r="N174" i="60" s="1"/>
  <c r="P174" i="60" s="1"/>
  <c r="I171" i="60"/>
  <c r="N171" i="60" s="1"/>
  <c r="I169" i="60"/>
  <c r="N169" i="60" s="1"/>
  <c r="L210" i="60"/>
  <c r="H204" i="60"/>
  <c r="H206" i="60"/>
  <c r="H202" i="60"/>
  <c r="H203" i="60"/>
  <c r="H205" i="60"/>
  <c r="H207" i="60"/>
  <c r="H208" i="60"/>
  <c r="I242" i="60"/>
  <c r="H241" i="60"/>
  <c r="K240" i="60"/>
  <c r="H242" i="60"/>
  <c r="K241" i="60"/>
  <c r="J240" i="60"/>
  <c r="K242" i="60"/>
  <c r="J241" i="60"/>
  <c r="I240" i="60"/>
  <c r="J242" i="60"/>
  <c r="I241" i="60"/>
  <c r="H240" i="60"/>
  <c r="J206" i="60"/>
  <c r="I205" i="60"/>
  <c r="I206" i="60"/>
  <c r="K204" i="60"/>
  <c r="K205" i="60"/>
  <c r="J204" i="60"/>
  <c r="K206" i="60"/>
  <c r="J205" i="60"/>
  <c r="I204" i="60"/>
  <c r="I50" i="60"/>
  <c r="J50" i="60"/>
  <c r="K50" i="60"/>
  <c r="H50" i="60"/>
  <c r="G93" i="60"/>
  <c r="J145" i="60"/>
  <c r="J144" i="60"/>
  <c r="H147" i="60"/>
  <c r="K144" i="60"/>
  <c r="H146" i="60"/>
  <c r="J147" i="60"/>
  <c r="K148" i="60"/>
  <c r="H141" i="60"/>
  <c r="H145" i="60"/>
  <c r="J146" i="60"/>
  <c r="K147" i="60"/>
  <c r="H144" i="60"/>
  <c r="K146" i="60"/>
  <c r="H148" i="60"/>
  <c r="K145" i="60"/>
  <c r="J148" i="60"/>
  <c r="I145" i="60"/>
  <c r="I148" i="60"/>
  <c r="I144" i="60"/>
  <c r="I146" i="60"/>
  <c r="I147" i="60"/>
  <c r="L150" i="60"/>
  <c r="L127" i="60"/>
  <c r="H71" i="60"/>
  <c r="I70" i="60"/>
  <c r="H70" i="60"/>
  <c r="J70" i="60"/>
  <c r="I71" i="60"/>
  <c r="J71" i="60"/>
  <c r="K71" i="60"/>
  <c r="K70" i="60"/>
  <c r="L72" i="60"/>
  <c r="N29" i="60"/>
  <c r="J68" i="60"/>
  <c r="H69" i="60"/>
  <c r="K68" i="60"/>
  <c r="I69" i="60"/>
  <c r="J69" i="60"/>
  <c r="H68" i="60"/>
  <c r="K69" i="60"/>
  <c r="I68" i="60"/>
  <c r="I49" i="60"/>
  <c r="K49" i="60"/>
  <c r="J49" i="60"/>
  <c r="H49" i="60"/>
  <c r="L52" i="60"/>
  <c r="H47" i="60"/>
  <c r="I47" i="60"/>
  <c r="H48" i="60"/>
  <c r="I48" i="60"/>
  <c r="J47" i="60"/>
  <c r="K47" i="60"/>
  <c r="J48" i="60"/>
  <c r="K48" i="60"/>
  <c r="J208" i="60"/>
  <c r="K203" i="60"/>
  <c r="K202" i="60"/>
  <c r="I208" i="60"/>
  <c r="K207" i="60"/>
  <c r="J203" i="60"/>
  <c r="J202" i="60"/>
  <c r="J207" i="60"/>
  <c r="I203" i="60"/>
  <c r="I202" i="60"/>
  <c r="K208" i="60"/>
  <c r="I207" i="60"/>
  <c r="K239" i="60"/>
  <c r="J239" i="60"/>
  <c r="I239" i="60"/>
  <c r="G150" i="60"/>
  <c r="A83" i="55"/>
  <c r="G210" i="60"/>
  <c r="G244" i="60"/>
  <c r="J149" i="60"/>
  <c r="H143" i="60"/>
  <c r="K142" i="60"/>
  <c r="K141" i="60"/>
  <c r="I149" i="60"/>
  <c r="K143" i="60"/>
  <c r="J142" i="60"/>
  <c r="J141" i="60"/>
  <c r="H149" i="60"/>
  <c r="J143" i="60"/>
  <c r="I142" i="60"/>
  <c r="I141" i="60"/>
  <c r="K149" i="60"/>
  <c r="I143" i="60"/>
  <c r="H142" i="60"/>
  <c r="P7" i="60"/>
  <c r="N30" i="60"/>
  <c r="P30" i="60" s="1"/>
  <c r="B12" i="61"/>
  <c r="D13" i="61"/>
  <c r="D14" i="61" s="1"/>
  <c r="G13" i="61"/>
  <c r="G14" i="61" s="1"/>
  <c r="F13" i="61"/>
  <c r="F14" i="61" s="1"/>
  <c r="E13" i="61"/>
  <c r="E14" i="61" s="1"/>
  <c r="P8" i="60"/>
  <c r="K22" i="62"/>
  <c r="K56" i="55"/>
  <c r="K120" i="55"/>
  <c r="M22" i="62"/>
  <c r="M56" i="45"/>
  <c r="O56" i="45"/>
  <c r="B13" i="61"/>
  <c r="N11" i="60" l="1"/>
  <c r="N269" i="60"/>
  <c r="B61" i="55"/>
  <c r="A60" i="55"/>
  <c r="P303" i="60"/>
  <c r="N311" i="60"/>
  <c r="P311" i="60" s="1"/>
  <c r="N302" i="60"/>
  <c r="N304" i="60"/>
  <c r="P304" i="60" s="1"/>
  <c r="P312" i="60"/>
  <c r="N307" i="60"/>
  <c r="P307" i="60" s="1"/>
  <c r="N305" i="60"/>
  <c r="P305" i="60" s="1"/>
  <c r="P301" i="60"/>
  <c r="N310" i="60"/>
  <c r="P310" i="60" s="1"/>
  <c r="N306" i="60"/>
  <c r="P306" i="60" s="1"/>
  <c r="N308" i="60"/>
  <c r="P308" i="60" s="1"/>
  <c r="N309" i="60"/>
  <c r="P309" i="60" s="1"/>
  <c r="N273" i="60"/>
  <c r="P273" i="60" s="1"/>
  <c r="N203" i="60"/>
  <c r="P203" i="60" s="1"/>
  <c r="N141" i="60"/>
  <c r="N240" i="60"/>
  <c r="P240" i="60" s="1"/>
  <c r="N239" i="60"/>
  <c r="N202" i="60"/>
  <c r="P202" i="60" s="1"/>
  <c r="N272" i="60"/>
  <c r="P272" i="60" s="1"/>
  <c r="N271" i="60"/>
  <c r="P271" i="60" s="1"/>
  <c r="N270" i="60"/>
  <c r="P270" i="60" s="1"/>
  <c r="N176" i="60"/>
  <c r="N48" i="60"/>
  <c r="P48" i="60" s="1"/>
  <c r="N49" i="60"/>
  <c r="P49" i="60" s="1"/>
  <c r="F68" i="60" s="1"/>
  <c r="G68" i="60" s="1"/>
  <c r="N241" i="60"/>
  <c r="P241" i="60" s="1"/>
  <c r="N242" i="60"/>
  <c r="P242" i="60" s="1"/>
  <c r="N205" i="60"/>
  <c r="P205" i="60" s="1"/>
  <c r="N204" i="60"/>
  <c r="P204" i="60" s="1"/>
  <c r="N206" i="60"/>
  <c r="P206" i="60" s="1"/>
  <c r="N50" i="60"/>
  <c r="P50" i="60" s="1"/>
  <c r="P169" i="60"/>
  <c r="N148" i="60"/>
  <c r="P148" i="60" s="1"/>
  <c r="P172" i="60"/>
  <c r="N147" i="60"/>
  <c r="P147" i="60" s="1"/>
  <c r="P171" i="60"/>
  <c r="N145" i="60"/>
  <c r="P145" i="60" s="1"/>
  <c r="N146" i="60"/>
  <c r="P146" i="60" s="1"/>
  <c r="N144" i="60"/>
  <c r="P144" i="60" s="1"/>
  <c r="P173" i="60"/>
  <c r="N142" i="60"/>
  <c r="P142" i="60" s="1"/>
  <c r="N143" i="60"/>
  <c r="P143" i="60" s="1"/>
  <c r="N149" i="60"/>
  <c r="P149" i="60" s="1"/>
  <c r="N70" i="60"/>
  <c r="P70" i="60" s="1"/>
  <c r="N71" i="60"/>
  <c r="P71" i="60" s="1"/>
  <c r="N69" i="60"/>
  <c r="P69" i="60" s="1"/>
  <c r="N207" i="60"/>
  <c r="P207" i="60" s="1"/>
  <c r="P141" i="60"/>
  <c r="A84" i="55"/>
  <c r="N208" i="60"/>
  <c r="P208" i="60" s="1"/>
  <c r="P29" i="60"/>
  <c r="F47" i="60" s="1"/>
  <c r="G47" i="60" s="1"/>
  <c r="N47" i="60" s="1"/>
  <c r="N32" i="60"/>
  <c r="P9" i="60"/>
  <c r="B14" i="61"/>
  <c r="N318" i="60" l="1"/>
  <c r="N327" i="60" s="1"/>
  <c r="N244" i="60"/>
  <c r="P302" i="60"/>
  <c r="N275" i="60"/>
  <c r="B62" i="55"/>
  <c r="A61" i="55"/>
  <c r="P269" i="60"/>
  <c r="P239" i="60"/>
  <c r="G72" i="60"/>
  <c r="N68" i="60"/>
  <c r="P68" i="60" s="1"/>
  <c r="B85" i="55"/>
  <c r="A85" i="55" s="1"/>
  <c r="N150" i="60"/>
  <c r="N210" i="60"/>
  <c r="G52" i="60"/>
  <c r="B63" i="55" l="1"/>
  <c r="A62" i="55"/>
  <c r="N72" i="60"/>
  <c r="B86" i="55"/>
  <c r="A86" i="55" s="1"/>
  <c r="P47" i="60"/>
  <c r="N52" i="60"/>
  <c r="B64" i="55" l="1"/>
  <c r="A63" i="55"/>
  <c r="B87" i="55"/>
  <c r="A87" i="55" s="1"/>
  <c r="B65" i="55" l="1"/>
  <c r="A64" i="55"/>
  <c r="B88" i="55"/>
  <c r="B66" i="55" l="1"/>
  <c r="A65" i="55"/>
  <c r="B89" i="55"/>
  <c r="A89" i="55" s="1"/>
  <c r="A88" i="55"/>
  <c r="B67" i="55" l="1"/>
  <c r="A66" i="55"/>
  <c r="B68" i="55" l="1"/>
  <c r="A67" i="55"/>
  <c r="B90" i="55"/>
  <c r="A90" i="55" s="1"/>
  <c r="A68" i="55" l="1"/>
  <c r="B69" i="55"/>
  <c r="B91" i="55"/>
  <c r="A91" i="55" s="1"/>
  <c r="A69" i="55" l="1"/>
  <c r="B70" i="55"/>
  <c r="B92" i="55"/>
  <c r="A92" i="55" s="1"/>
  <c r="B71" i="55" l="1"/>
  <c r="A70" i="55"/>
  <c r="M2442" i="34"/>
  <c r="A71" i="55" l="1"/>
  <c r="B72" i="55"/>
  <c r="E3450" i="34"/>
  <c r="AA3450" i="34" s="1"/>
  <c r="A72" i="55" l="1"/>
  <c r="B73" i="55"/>
  <c r="A3450" i="34"/>
  <c r="A73" i="55" l="1"/>
  <c r="B74" i="55"/>
  <c r="M3687" i="34"/>
  <c r="A74" i="55" l="1"/>
  <c r="B75" i="55"/>
  <c r="A75" i="55" s="1"/>
  <c r="B93" i="55"/>
  <c r="A93" i="55" s="1"/>
  <c r="B94" i="55" l="1"/>
  <c r="A94" i="55" s="1"/>
  <c r="B95" i="55" l="1"/>
  <c r="A95" i="55" s="1"/>
  <c r="B96" i="55" l="1"/>
  <c r="A96" i="55" s="1"/>
  <c r="B97" i="55" l="1"/>
  <c r="A97" i="55" s="1"/>
  <c r="B98" i="55" l="1"/>
  <c r="A98" i="55" s="1"/>
  <c r="B99" i="55" l="1"/>
  <c r="A99" i="55" s="1"/>
  <c r="B100" i="55" l="1"/>
  <c r="A100" i="55" s="1"/>
  <c r="B101" i="55" l="1"/>
  <c r="A101" i="55" s="1"/>
  <c r="B102" i="55" l="1"/>
  <c r="A102" i="55" s="1"/>
  <c r="B103" i="55" l="1"/>
  <c r="A103" i="55" s="1"/>
  <c r="B104" i="55" l="1"/>
  <c r="A104" i="55" s="1"/>
  <c r="B105" i="55" l="1"/>
  <c r="A105" i="55" s="1"/>
  <c r="B106" i="55" l="1"/>
  <c r="A106" i="55" s="1"/>
  <c r="B107" i="55" l="1"/>
  <c r="A107" i="55" s="1"/>
  <c r="B108" i="55" l="1"/>
  <c r="A108" i="55" s="1"/>
  <c r="J87" i="60"/>
  <c r="J89" i="60"/>
  <c r="J91" i="60"/>
  <c r="J90" i="60"/>
  <c r="J88" i="60"/>
  <c r="J86" i="60"/>
  <c r="K91" i="60"/>
  <c r="K87" i="60"/>
  <c r="K89" i="60"/>
  <c r="K88" i="60"/>
  <c r="K90" i="60"/>
  <c r="I87" i="60"/>
  <c r="I89" i="60"/>
  <c r="I88" i="60"/>
  <c r="I90" i="60"/>
  <c r="I91" i="60"/>
  <c r="H90" i="60"/>
  <c r="H87" i="60"/>
  <c r="H88" i="60"/>
  <c r="H89" i="60"/>
  <c r="I86" i="60"/>
  <c r="H86" i="60"/>
  <c r="H91" i="60"/>
  <c r="K86" i="60"/>
  <c r="B109" i="55" l="1"/>
  <c r="A109" i="55" s="1"/>
  <c r="N90" i="60"/>
  <c r="P90" i="60" s="1"/>
  <c r="N91" i="60"/>
  <c r="P91" i="60" s="1"/>
  <c r="N86" i="60"/>
  <c r="N87" i="60"/>
  <c r="P87" i="60" s="1"/>
  <c r="N89" i="60"/>
  <c r="P89" i="60" s="1"/>
  <c r="N88" i="60"/>
  <c r="P88" i="60" s="1"/>
  <c r="P86" i="60" l="1"/>
  <c r="N93" i="60"/>
  <c r="B110" i="55"/>
  <c r="A110" i="55" s="1"/>
  <c r="D125" i="60"/>
  <c r="D127" i="60" s="1"/>
  <c r="B111" i="55" l="1"/>
  <c r="A111" i="55" s="1"/>
  <c r="I117" i="60"/>
  <c r="K114" i="60"/>
  <c r="K118" i="60"/>
  <c r="K119" i="60"/>
  <c r="J117" i="60"/>
  <c r="I113" i="60"/>
  <c r="I118" i="60"/>
  <c r="I116" i="60"/>
  <c r="I123" i="60"/>
  <c r="J118" i="60"/>
  <c r="J113" i="60"/>
  <c r="H113" i="60"/>
  <c r="H124" i="60"/>
  <c r="H112" i="60"/>
  <c r="K116" i="60"/>
  <c r="I122" i="60"/>
  <c r="K120" i="60"/>
  <c r="I125" i="60"/>
  <c r="K122" i="60"/>
  <c r="J123" i="60"/>
  <c r="J112" i="60"/>
  <c r="J122" i="60"/>
  <c r="K123" i="60"/>
  <c r="I111" i="60"/>
  <c r="K113" i="60"/>
  <c r="K124" i="60"/>
  <c r="J124" i="60"/>
  <c r="H123" i="60"/>
  <c r="H119" i="60"/>
  <c r="H117" i="60"/>
  <c r="I124" i="60"/>
  <c r="H125" i="60"/>
  <c r="I112" i="60"/>
  <c r="K112" i="60"/>
  <c r="J119" i="60"/>
  <c r="I119" i="60"/>
  <c r="J111" i="60"/>
  <c r="J115" i="60"/>
  <c r="K115" i="60"/>
  <c r="J125" i="60"/>
  <c r="K121" i="60"/>
  <c r="H115" i="60"/>
  <c r="H116" i="60"/>
  <c r="H122" i="60"/>
  <c r="K125" i="60"/>
  <c r="K111" i="60"/>
  <c r="K117" i="60"/>
  <c r="I120" i="60"/>
  <c r="J116" i="60"/>
  <c r="I115" i="60"/>
  <c r="J120" i="60"/>
  <c r="I121" i="60"/>
  <c r="J114" i="60"/>
  <c r="J121" i="60"/>
  <c r="I114" i="60"/>
  <c r="H120" i="60"/>
  <c r="H114" i="60"/>
  <c r="H111" i="60"/>
  <c r="H118" i="60"/>
  <c r="H121" i="60"/>
  <c r="G125" i="60"/>
  <c r="B112" i="55" l="1"/>
  <c r="A112" i="55" s="1"/>
  <c r="N118" i="60"/>
  <c r="P118" i="60" s="1"/>
  <c r="N121" i="60"/>
  <c r="P121" i="60" s="1"/>
  <c r="N120" i="60"/>
  <c r="P120" i="60" s="1"/>
  <c r="N122" i="60"/>
  <c r="P122" i="60" s="1"/>
  <c r="N123" i="60"/>
  <c r="P123" i="60" s="1"/>
  <c r="N113" i="60"/>
  <c r="P113" i="60" s="1"/>
  <c r="N116" i="60"/>
  <c r="P116" i="60" s="1"/>
  <c r="N111" i="60"/>
  <c r="P111" i="60" s="1"/>
  <c r="N115" i="60"/>
  <c r="P115" i="60" s="1"/>
  <c r="N117" i="60"/>
  <c r="P117" i="60" s="1"/>
  <c r="N112" i="60"/>
  <c r="P112" i="60" s="1"/>
  <c r="G127" i="60"/>
  <c r="N125" i="60"/>
  <c r="P125" i="60" s="1"/>
  <c r="N114" i="60"/>
  <c r="P114" i="60" s="1"/>
  <c r="N119" i="60"/>
  <c r="P119" i="60" s="1"/>
  <c r="N124" i="60"/>
  <c r="P124" i="60" s="1"/>
  <c r="B113" i="55" l="1"/>
  <c r="A113" i="55" s="1"/>
  <c r="N127" i="60"/>
  <c r="N321" i="60" l="1"/>
  <c r="N324" i="60" s="1"/>
  <c r="B114" i="55"/>
  <c r="A114" i="55" s="1"/>
  <c r="B115" i="55" l="1"/>
  <c r="A115" i="55" s="1"/>
  <c r="B116" i="55" l="1"/>
  <c r="A116" i="55" s="1"/>
  <c r="B117" i="55" l="1"/>
  <c r="A117" i="55" s="1"/>
  <c r="B118" i="55" l="1"/>
  <c r="A118" i="55" s="1"/>
  <c r="E2524" i="34" l="1"/>
  <c r="AA2524" i="34" s="1"/>
  <c r="E2884" i="34"/>
  <c r="AA2884" i="34" s="1"/>
  <c r="E2885" i="34"/>
  <c r="AA2885" i="34" s="1"/>
  <c r="E2681" i="34"/>
  <c r="AA2681" i="34" s="1"/>
  <c r="E2680" i="34"/>
  <c r="AA2680" i="34" s="1"/>
  <c r="E2679" i="34"/>
  <c r="AA2679" i="34" s="1"/>
  <c r="E2598" i="34"/>
  <c r="AA2598" i="34" s="1"/>
  <c r="E2493" i="34"/>
  <c r="AA2493" i="34" s="1"/>
  <c r="A307" i="34" l="1"/>
  <c r="A310" i="34"/>
  <c r="A308" i="34"/>
  <c r="A309" i="34"/>
  <c r="A2085" i="34" l="1"/>
  <c r="A2083" i="34" l="1"/>
  <c r="A2084" i="34"/>
  <c r="A2086" i="34"/>
  <c r="C530" i="34" l="1"/>
  <c r="AD530" i="34" s="1"/>
  <c r="B530" i="34" l="1"/>
  <c r="R530" i="34" l="1"/>
  <c r="S530" i="34"/>
  <c r="Q530" i="34"/>
  <c r="A530" i="34"/>
  <c r="A528" i="34"/>
  <c r="C391" i="34" l="1"/>
  <c r="AD391" i="34" s="1"/>
  <c r="B391" i="34" l="1"/>
  <c r="R391" i="34" l="1"/>
  <c r="Q391" i="34"/>
  <c r="S391" i="34"/>
  <c r="A391" i="34"/>
  <c r="C390" i="34"/>
  <c r="AD390" i="34" s="1"/>
  <c r="C389" i="34"/>
  <c r="AD389" i="34" s="1"/>
  <c r="B389" i="34" l="1"/>
  <c r="B390" i="34"/>
  <c r="R389" i="34" l="1"/>
  <c r="Q389" i="34"/>
  <c r="S389" i="34"/>
  <c r="Q390" i="34"/>
  <c r="S390" i="34"/>
  <c r="R390" i="34"/>
  <c r="A389" i="34"/>
  <c r="A390" i="34"/>
  <c r="AA1533" i="34" l="1"/>
  <c r="M975" i="34"/>
  <c r="M976" i="34"/>
  <c r="M983" i="34"/>
  <c r="M985" i="34"/>
  <c r="M986" i="34"/>
  <c r="M971" i="34"/>
  <c r="F74" i="15" l="1" a="1"/>
  <c r="F74" i="15" s="1"/>
  <c r="F60" i="15" a="1"/>
  <c r="F60" i="15" s="1"/>
  <c r="E60" i="15" a="1"/>
  <c r="E60" i="15" s="1"/>
  <c r="G60" i="15" l="1"/>
  <c r="H60" i="15"/>
  <c r="U1617" i="34" l="1"/>
  <c r="T1617" i="34"/>
  <c r="V1617" i="34"/>
  <c r="U1615" i="34"/>
  <c r="T1615" i="34"/>
  <c r="V1615" i="34"/>
  <c r="U1613" i="34"/>
  <c r="T1613" i="34"/>
  <c r="V1613" i="34"/>
  <c r="U1611" i="34"/>
  <c r="T1611" i="34"/>
  <c r="V1611" i="34"/>
  <c r="U1609" i="34"/>
  <c r="T1609" i="34"/>
  <c r="V1609" i="34"/>
  <c r="U1607" i="34"/>
  <c r="T1607" i="34"/>
  <c r="V1607" i="34"/>
  <c r="U1605" i="34"/>
  <c r="T1605" i="34"/>
  <c r="V1605" i="34"/>
  <c r="U1603" i="34"/>
  <c r="T1603" i="34"/>
  <c r="V1603" i="34"/>
  <c r="U1601" i="34"/>
  <c r="T1601" i="34"/>
  <c r="V1601" i="34"/>
  <c r="U1599" i="34"/>
  <c r="T1599" i="34"/>
  <c r="V1599" i="34"/>
  <c r="U1597" i="34"/>
  <c r="T1597" i="34"/>
  <c r="V1597" i="34"/>
  <c r="U1595" i="34"/>
  <c r="T1595" i="34"/>
  <c r="V1595" i="34"/>
  <c r="U1593" i="34"/>
  <c r="T1593" i="34"/>
  <c r="V1593" i="34"/>
  <c r="U1591" i="34"/>
  <c r="T1591" i="34"/>
  <c r="V1591" i="34"/>
  <c r="U1589" i="34"/>
  <c r="T1589" i="34"/>
  <c r="V1589" i="34"/>
  <c r="U1587" i="34"/>
  <c r="T1587" i="34"/>
  <c r="V1587" i="34"/>
  <c r="U1585" i="34"/>
  <c r="T1585" i="34"/>
  <c r="V1585" i="34"/>
  <c r="U1583" i="34"/>
  <c r="T1583" i="34"/>
  <c r="V1583" i="34"/>
  <c r="U1581" i="34"/>
  <c r="T1581" i="34"/>
  <c r="V1581" i="34"/>
  <c r="U1579" i="34"/>
  <c r="T1579" i="34"/>
  <c r="V1579" i="34"/>
  <c r="U1577" i="34"/>
  <c r="T1577" i="34"/>
  <c r="V1577" i="34"/>
  <c r="U1573" i="34"/>
  <c r="T1573" i="34"/>
  <c r="V1573" i="34"/>
  <c r="U1571" i="34"/>
  <c r="T1571" i="34"/>
  <c r="V1571" i="34"/>
  <c r="T1616" i="34"/>
  <c r="V1616" i="34"/>
  <c r="U1616" i="34"/>
  <c r="T1614" i="34"/>
  <c r="V1614" i="34"/>
  <c r="U1614" i="34"/>
  <c r="T1612" i="34"/>
  <c r="V1612" i="34"/>
  <c r="U1612" i="34"/>
  <c r="T1610" i="34"/>
  <c r="V1610" i="34"/>
  <c r="U1610" i="34"/>
  <c r="T1608" i="34"/>
  <c r="V1608" i="34"/>
  <c r="U1608" i="34"/>
  <c r="T1606" i="34"/>
  <c r="V1606" i="34"/>
  <c r="U1606" i="34"/>
  <c r="T1604" i="34"/>
  <c r="V1604" i="34"/>
  <c r="U1604" i="34"/>
  <c r="T1602" i="34"/>
  <c r="V1602" i="34"/>
  <c r="U1602" i="34"/>
  <c r="T1600" i="34"/>
  <c r="V1600" i="34"/>
  <c r="U1600" i="34"/>
  <c r="T1598" i="34"/>
  <c r="V1598" i="34"/>
  <c r="U1598" i="34"/>
  <c r="T1596" i="34"/>
  <c r="V1596" i="34"/>
  <c r="U1596" i="34"/>
  <c r="T1594" i="34"/>
  <c r="V1594" i="34"/>
  <c r="U1594" i="34"/>
  <c r="T1590" i="34"/>
  <c r="V1590" i="34"/>
  <c r="U1590" i="34"/>
  <c r="T1588" i="34"/>
  <c r="V1588" i="34"/>
  <c r="U1588" i="34"/>
  <c r="T1586" i="34"/>
  <c r="V1586" i="34"/>
  <c r="U1586" i="34"/>
  <c r="T1582" i="34"/>
  <c r="V1582" i="34"/>
  <c r="U1582" i="34"/>
  <c r="T1580" i="34"/>
  <c r="V1580" i="34"/>
  <c r="U1580" i="34"/>
  <c r="T1572" i="34"/>
  <c r="V1572" i="34"/>
  <c r="U1572" i="34"/>
  <c r="T1570" i="34"/>
  <c r="V1570" i="34"/>
  <c r="U1570" i="34"/>
  <c r="T1618" i="34" l="1"/>
  <c r="V1618" i="34"/>
  <c r="U1618" i="34"/>
  <c r="U1619" i="34"/>
  <c r="T1619" i="34"/>
  <c r="V1619" i="34"/>
  <c r="H11" i="43" l="1"/>
  <c r="B557" i="34" l="1"/>
  <c r="Q557" i="34" l="1"/>
  <c r="S557" i="34"/>
  <c r="R557" i="34"/>
  <c r="A557" i="34"/>
  <c r="B558" i="34"/>
  <c r="R558" i="34" l="1"/>
  <c r="Q558" i="34"/>
  <c r="S558" i="34"/>
  <c r="A558" i="34"/>
  <c r="B568" i="34"/>
  <c r="B569" i="34"/>
  <c r="B571" i="34"/>
  <c r="B570" i="34"/>
  <c r="B572" i="34"/>
  <c r="B562" i="34"/>
  <c r="B661" i="34"/>
  <c r="B647" i="34"/>
  <c r="B561" i="34"/>
  <c r="B639" i="34"/>
  <c r="B664" i="34"/>
  <c r="B656" i="34"/>
  <c r="B648" i="34"/>
  <c r="B636" i="34"/>
  <c r="B651" i="34"/>
  <c r="B645" i="34"/>
  <c r="B653" i="34"/>
  <c r="B564" i="34"/>
  <c r="B638" i="34"/>
  <c r="B665" i="34"/>
  <c r="B643" i="34"/>
  <c r="B637" i="34"/>
  <c r="B641" i="34"/>
  <c r="B662" i="34"/>
  <c r="B635" i="34"/>
  <c r="B655" i="34"/>
  <c r="B563" i="34"/>
  <c r="B640" i="34"/>
  <c r="B644" i="34"/>
  <c r="B652" i="34"/>
  <c r="B660" i="34"/>
  <c r="B654" i="34"/>
  <c r="B658" i="34"/>
  <c r="B646" i="34"/>
  <c r="B650" i="34"/>
  <c r="B560" i="34"/>
  <c r="B642" i="34"/>
  <c r="B659" i="34"/>
  <c r="B657" i="34"/>
  <c r="B649" i="34"/>
  <c r="B663" i="34"/>
  <c r="B559" i="34"/>
  <c r="R649" i="34" l="1"/>
  <c r="Q649" i="34"/>
  <c r="S649" i="34"/>
  <c r="R659" i="34"/>
  <c r="Q659" i="34"/>
  <c r="S659" i="34"/>
  <c r="R560" i="34"/>
  <c r="Q560" i="34"/>
  <c r="S560" i="34"/>
  <c r="Q646" i="34"/>
  <c r="S646" i="34"/>
  <c r="R646" i="34"/>
  <c r="A654" i="34"/>
  <c r="Q654" i="34"/>
  <c r="S654" i="34"/>
  <c r="R654" i="34"/>
  <c r="Q652" i="34"/>
  <c r="S652" i="34"/>
  <c r="R652" i="34"/>
  <c r="Q640" i="34"/>
  <c r="S640" i="34"/>
  <c r="R640" i="34"/>
  <c r="R655" i="34"/>
  <c r="Q655" i="34"/>
  <c r="S655" i="34"/>
  <c r="Q662" i="34"/>
  <c r="S662" i="34"/>
  <c r="R662" i="34"/>
  <c r="R637" i="34"/>
  <c r="Q637" i="34"/>
  <c r="S637" i="34"/>
  <c r="R643" i="34"/>
  <c r="Q643" i="34"/>
  <c r="S643" i="34"/>
  <c r="A638" i="34"/>
  <c r="Q638" i="34"/>
  <c r="S638" i="34"/>
  <c r="R638" i="34"/>
  <c r="A653" i="34"/>
  <c r="R653" i="34"/>
  <c r="Q653" i="34"/>
  <c r="S653" i="34"/>
  <c r="R651" i="34"/>
  <c r="Q651" i="34"/>
  <c r="S651" i="34"/>
  <c r="A648" i="34"/>
  <c r="Q648" i="34"/>
  <c r="S648" i="34"/>
  <c r="R648" i="34"/>
  <c r="Q664" i="34"/>
  <c r="S664" i="34"/>
  <c r="R664" i="34"/>
  <c r="Q561" i="34"/>
  <c r="S561" i="34"/>
  <c r="R561" i="34"/>
  <c r="R661" i="34"/>
  <c r="Q661" i="34"/>
  <c r="S661" i="34"/>
  <c r="Q572" i="34"/>
  <c r="S572" i="34"/>
  <c r="R572" i="34"/>
  <c r="R571" i="34"/>
  <c r="Q571" i="34"/>
  <c r="S571" i="34"/>
  <c r="Q568" i="34"/>
  <c r="S568" i="34"/>
  <c r="R568" i="34"/>
  <c r="Q559" i="34"/>
  <c r="S559" i="34"/>
  <c r="R559" i="34"/>
  <c r="A663" i="34"/>
  <c r="R663" i="34"/>
  <c r="Q663" i="34"/>
  <c r="S663" i="34"/>
  <c r="R657" i="34"/>
  <c r="Q657" i="34"/>
  <c r="S657" i="34"/>
  <c r="Q642" i="34"/>
  <c r="S642" i="34"/>
  <c r="R642" i="34"/>
  <c r="Q650" i="34"/>
  <c r="S650" i="34"/>
  <c r="R650" i="34"/>
  <c r="Q658" i="34"/>
  <c r="S658" i="34"/>
  <c r="R658" i="34"/>
  <c r="Q660" i="34"/>
  <c r="S660" i="34"/>
  <c r="R660" i="34"/>
  <c r="Q644" i="34"/>
  <c r="S644" i="34"/>
  <c r="R644" i="34"/>
  <c r="A563" i="34"/>
  <c r="Q563" i="34"/>
  <c r="S563" i="34"/>
  <c r="R563" i="34"/>
  <c r="R635" i="34"/>
  <c r="Q635" i="34"/>
  <c r="S635" i="34"/>
  <c r="R641" i="34"/>
  <c r="Q641" i="34"/>
  <c r="S641" i="34"/>
  <c r="Q565" i="34"/>
  <c r="R565" i="34"/>
  <c r="S565" i="34"/>
  <c r="R665" i="34"/>
  <c r="Q665" i="34"/>
  <c r="S665" i="34"/>
  <c r="R564" i="34"/>
  <c r="Q564" i="34"/>
  <c r="S564" i="34"/>
  <c r="R645" i="34"/>
  <c r="Q645" i="34"/>
  <c r="S645" i="34"/>
  <c r="Q636" i="34"/>
  <c r="S636" i="34"/>
  <c r="R636" i="34"/>
  <c r="Q656" i="34"/>
  <c r="S656" i="34"/>
  <c r="R656" i="34"/>
  <c r="R639" i="34"/>
  <c r="Q639" i="34"/>
  <c r="S639" i="34"/>
  <c r="A647" i="34"/>
  <c r="R647" i="34"/>
  <c r="Q647" i="34"/>
  <c r="S647" i="34"/>
  <c r="R562" i="34"/>
  <c r="Q562" i="34"/>
  <c r="S562" i="34"/>
  <c r="Q570" i="34"/>
  <c r="S570" i="34"/>
  <c r="R570" i="34"/>
  <c r="R569" i="34"/>
  <c r="Q569" i="34"/>
  <c r="S569" i="34"/>
  <c r="A649" i="34"/>
  <c r="A560" i="34"/>
  <c r="A646" i="34"/>
  <c r="A641" i="34"/>
  <c r="A662" i="34"/>
  <c r="A659" i="34"/>
  <c r="A559" i="34"/>
  <c r="A657" i="34"/>
  <c r="A642" i="34"/>
  <c r="A650" i="34"/>
  <c r="A658" i="34"/>
  <c r="A637" i="34"/>
  <c r="A643" i="34"/>
  <c r="A564" i="34"/>
  <c r="A640" i="34"/>
  <c r="A651" i="34"/>
  <c r="A636" i="34"/>
  <c r="A644" i="34"/>
  <c r="A656" i="34"/>
  <c r="A652" i="34"/>
  <c r="A639" i="34"/>
  <c r="A635" i="34"/>
  <c r="A655" i="34"/>
  <c r="A661" i="34"/>
  <c r="A572" i="34"/>
  <c r="A569" i="34"/>
  <c r="A568" i="34"/>
  <c r="A565" i="34"/>
  <c r="A665" i="34"/>
  <c r="A645" i="34"/>
  <c r="A664" i="34"/>
  <c r="A660" i="34"/>
  <c r="A561" i="34"/>
  <c r="A562" i="34"/>
  <c r="A570" i="34"/>
  <c r="A571" i="34"/>
  <c r="B632" i="34"/>
  <c r="B634" i="34"/>
  <c r="B689" i="34"/>
  <c r="B684" i="34"/>
  <c r="B688" i="34"/>
  <c r="B687" i="34"/>
  <c r="B685" i="34"/>
  <c r="B671" i="34"/>
  <c r="B681" i="34"/>
  <c r="B679" i="34"/>
  <c r="B670" i="34"/>
  <c r="B678" i="34"/>
  <c r="B680" i="34"/>
  <c r="B672" i="34"/>
  <c r="B676" i="34"/>
  <c r="B682" i="34"/>
  <c r="B667" i="34"/>
  <c r="B673" i="34"/>
  <c r="B675" i="34"/>
  <c r="B690" i="34"/>
  <c r="B668" i="34"/>
  <c r="B677" i="34"/>
  <c r="B633" i="34"/>
  <c r="B691" i="34"/>
  <c r="B692" i="34"/>
  <c r="B686" i="34"/>
  <c r="B669" i="34"/>
  <c r="B666" i="34"/>
  <c r="R669" i="34" l="1"/>
  <c r="Q669" i="34"/>
  <c r="S669" i="34"/>
  <c r="Q666" i="34"/>
  <c r="S666" i="34"/>
  <c r="R666" i="34"/>
  <c r="R686" i="34"/>
  <c r="Q686" i="34"/>
  <c r="S686" i="34"/>
  <c r="A692" i="34"/>
  <c r="R692" i="34"/>
  <c r="Q692" i="34"/>
  <c r="S692" i="34"/>
  <c r="R633" i="34"/>
  <c r="Q633" i="34"/>
  <c r="S633" i="34"/>
  <c r="A668" i="34"/>
  <c r="Q668" i="34"/>
  <c r="S668" i="34"/>
  <c r="R668" i="34"/>
  <c r="R675" i="34"/>
  <c r="Q675" i="34"/>
  <c r="S675" i="34"/>
  <c r="R667" i="34"/>
  <c r="Q667" i="34"/>
  <c r="S667" i="34"/>
  <c r="R676" i="34"/>
  <c r="Q676" i="34"/>
  <c r="S676" i="34"/>
  <c r="R680" i="34"/>
  <c r="Q680" i="34"/>
  <c r="S680" i="34"/>
  <c r="Q670" i="34"/>
  <c r="S670" i="34"/>
  <c r="R670" i="34"/>
  <c r="Q681" i="34"/>
  <c r="S681" i="34"/>
  <c r="R681" i="34"/>
  <c r="Q685" i="34"/>
  <c r="S685" i="34"/>
  <c r="R685" i="34"/>
  <c r="R688" i="34"/>
  <c r="Q688" i="34"/>
  <c r="S688" i="34"/>
  <c r="Q689" i="34"/>
  <c r="S689" i="34"/>
  <c r="R689" i="34"/>
  <c r="Q632" i="34"/>
  <c r="S632" i="34"/>
  <c r="R632" i="34"/>
  <c r="Q691" i="34"/>
  <c r="S691" i="34"/>
  <c r="R691" i="34"/>
  <c r="Q677" i="34"/>
  <c r="S677" i="34"/>
  <c r="R677" i="34"/>
  <c r="R690" i="34"/>
  <c r="Q690" i="34"/>
  <c r="S690" i="34"/>
  <c r="A673" i="34"/>
  <c r="R673" i="34"/>
  <c r="Q673" i="34"/>
  <c r="S673" i="34"/>
  <c r="R682" i="34"/>
  <c r="Q682" i="34"/>
  <c r="S682" i="34"/>
  <c r="Q672" i="34"/>
  <c r="S672" i="34"/>
  <c r="R672" i="34"/>
  <c r="R678" i="34"/>
  <c r="Q678" i="34"/>
  <c r="S678" i="34"/>
  <c r="Q679" i="34"/>
  <c r="S679" i="34"/>
  <c r="R679" i="34"/>
  <c r="R671" i="34"/>
  <c r="Q671" i="34"/>
  <c r="S671" i="34"/>
  <c r="Q687" i="34"/>
  <c r="S687" i="34"/>
  <c r="R687" i="34"/>
  <c r="R684" i="34"/>
  <c r="Q684" i="34"/>
  <c r="S684" i="34"/>
  <c r="Q634" i="34"/>
  <c r="S634" i="34"/>
  <c r="R634" i="34"/>
  <c r="A666" i="34"/>
  <c r="A686" i="34"/>
  <c r="A691" i="34"/>
  <c r="A677" i="34"/>
  <c r="A682" i="34"/>
  <c r="A669" i="34"/>
  <c r="A680" i="34"/>
  <c r="A690" i="34"/>
  <c r="A678" i="34"/>
  <c r="A670" i="34"/>
  <c r="A679" i="34"/>
  <c r="A681" i="34"/>
  <c r="A671" i="34"/>
  <c r="A667" i="34"/>
  <c r="A685" i="34"/>
  <c r="A688" i="34"/>
  <c r="A684" i="34"/>
  <c r="A689" i="34"/>
  <c r="A675" i="34"/>
  <c r="A633" i="34"/>
  <c r="A632" i="34"/>
  <c r="A676" i="34"/>
  <c r="A672" i="34"/>
  <c r="A687" i="34"/>
  <c r="A634" i="34"/>
  <c r="B1472" i="34"/>
  <c r="B1474" i="34"/>
  <c r="B1476" i="34"/>
  <c r="E1478" i="34"/>
  <c r="AA1478" i="34" s="1"/>
  <c r="B1478" i="34"/>
  <c r="B1480" i="34"/>
  <c r="B1482" i="34"/>
  <c r="B1484" i="34"/>
  <c r="E1484" i="34"/>
  <c r="AA1484" i="34" s="1"/>
  <c r="B1486" i="34"/>
  <c r="B1488" i="34"/>
  <c r="B1490" i="34"/>
  <c r="B1492" i="34"/>
  <c r="B1494" i="34"/>
  <c r="B1471" i="34"/>
  <c r="E1471" i="34"/>
  <c r="AA1471" i="34" s="1"/>
  <c r="B1473" i="34"/>
  <c r="B1475" i="34"/>
  <c r="B1477" i="34"/>
  <c r="E1477" i="34"/>
  <c r="AA1477" i="34" s="1"/>
  <c r="B1479" i="34"/>
  <c r="B1481" i="34"/>
  <c r="B1483" i="34"/>
  <c r="B1485" i="34"/>
  <c r="B1487" i="34"/>
  <c r="B1489" i="34"/>
  <c r="B1491" i="34"/>
  <c r="B1493" i="34"/>
  <c r="E1493" i="34"/>
  <c r="AA1493" i="34" s="1"/>
  <c r="B1495" i="34"/>
  <c r="E1473" i="34"/>
  <c r="AA1473" i="34" s="1"/>
  <c r="E1479" i="34"/>
  <c r="AA1479" i="34" s="1"/>
  <c r="E1475" i="34"/>
  <c r="AA1475" i="34" s="1"/>
  <c r="E1492" i="34"/>
  <c r="AA1492" i="34" s="1"/>
  <c r="E1489" i="34"/>
  <c r="AA1489" i="34" s="1"/>
  <c r="E1474" i="34"/>
  <c r="AA1474" i="34" s="1"/>
  <c r="E1483" i="34"/>
  <c r="AA1483" i="34" s="1"/>
  <c r="E1472" i="34"/>
  <c r="AA1472" i="34" s="1"/>
  <c r="E1494" i="34"/>
  <c r="AA1494" i="34" s="1"/>
  <c r="E1487" i="34"/>
  <c r="AA1487" i="34" s="1"/>
  <c r="E1482" i="34"/>
  <c r="AA1482" i="34" s="1"/>
  <c r="E1491" i="34"/>
  <c r="AA1491" i="34" s="1"/>
  <c r="E1488" i="34"/>
  <c r="AA1488" i="34" s="1"/>
  <c r="E1476" i="34"/>
  <c r="AA1476" i="34" s="1"/>
  <c r="E1485" i="34"/>
  <c r="AA1485" i="34" s="1"/>
  <c r="E1480" i="34"/>
  <c r="AA1480" i="34" s="1"/>
  <c r="E1486" i="34"/>
  <c r="AA1486" i="34" s="1"/>
  <c r="E1490" i="34"/>
  <c r="AA1490" i="34" s="1"/>
  <c r="E1495" i="34"/>
  <c r="AA1495" i="34" s="1"/>
  <c r="E1481" i="34"/>
  <c r="AA1481" i="34" s="1"/>
  <c r="E1470" i="34"/>
  <c r="AA1470" i="34" s="1"/>
  <c r="B1470" i="34"/>
  <c r="A1491" i="34" l="1"/>
  <c r="R1491" i="34"/>
  <c r="Q1491" i="34"/>
  <c r="S1491" i="34"/>
  <c r="R1487" i="34"/>
  <c r="Q1487" i="34"/>
  <c r="S1487" i="34"/>
  <c r="R1483" i="34"/>
  <c r="Q1483" i="34"/>
  <c r="S1483" i="34"/>
  <c r="A1479" i="34"/>
  <c r="R1479" i="34"/>
  <c r="Q1479" i="34"/>
  <c r="S1479" i="34"/>
  <c r="R1477" i="34"/>
  <c r="Q1477" i="34"/>
  <c r="S1477" i="34"/>
  <c r="R1473" i="34"/>
  <c r="Q1473" i="34"/>
  <c r="S1473" i="34"/>
  <c r="A1471" i="34"/>
  <c r="R1471" i="34"/>
  <c r="Q1471" i="34"/>
  <c r="S1471" i="34"/>
  <c r="Q1492" i="34"/>
  <c r="S1492" i="34"/>
  <c r="R1492" i="34"/>
  <c r="Q1488" i="34"/>
  <c r="S1488" i="34"/>
  <c r="R1488" i="34"/>
  <c r="Q1482" i="34"/>
  <c r="S1482" i="34"/>
  <c r="R1482" i="34"/>
  <c r="Q1478" i="34"/>
  <c r="S1478" i="34"/>
  <c r="R1478" i="34"/>
  <c r="Q1476" i="34"/>
  <c r="S1476" i="34"/>
  <c r="R1476" i="34"/>
  <c r="Q1472" i="34"/>
  <c r="S1472" i="34"/>
  <c r="R1472" i="34"/>
  <c r="Q1470" i="34"/>
  <c r="S1470" i="34"/>
  <c r="R1470" i="34"/>
  <c r="A1495" i="34"/>
  <c r="R1495" i="34"/>
  <c r="Q1495" i="34"/>
  <c r="S1495" i="34"/>
  <c r="R1493" i="34"/>
  <c r="Q1493" i="34"/>
  <c r="S1493" i="34"/>
  <c r="R1489" i="34"/>
  <c r="Q1489" i="34"/>
  <c r="S1489" i="34"/>
  <c r="R1485" i="34"/>
  <c r="Q1485" i="34"/>
  <c r="S1485" i="34"/>
  <c r="R1481" i="34"/>
  <c r="Q1481" i="34"/>
  <c r="S1481" i="34"/>
  <c r="R1475" i="34"/>
  <c r="Q1475" i="34"/>
  <c r="S1475" i="34"/>
  <c r="Q1494" i="34"/>
  <c r="S1494" i="34"/>
  <c r="R1494" i="34"/>
  <c r="Q1490" i="34"/>
  <c r="S1490" i="34"/>
  <c r="R1490" i="34"/>
  <c r="Q1486" i="34"/>
  <c r="S1486" i="34"/>
  <c r="R1486" i="34"/>
  <c r="Q1484" i="34"/>
  <c r="S1484" i="34"/>
  <c r="R1484" i="34"/>
  <c r="Q1480" i="34"/>
  <c r="S1480" i="34"/>
  <c r="R1480" i="34"/>
  <c r="Q1474" i="34"/>
  <c r="S1474" i="34"/>
  <c r="R1474" i="34"/>
  <c r="A1478" i="34"/>
  <c r="A1473" i="34"/>
  <c r="A1475" i="34"/>
  <c r="A1477" i="34"/>
  <c r="A1481" i="34"/>
  <c r="A1486" i="34"/>
  <c r="A1483" i="34"/>
  <c r="A1485" i="34"/>
  <c r="A1487" i="34"/>
  <c r="A1489" i="34"/>
  <c r="A1493" i="34"/>
  <c r="A1470" i="34"/>
  <c r="A1472" i="34"/>
  <c r="A1474" i="34"/>
  <c r="A1476" i="34"/>
  <c r="A1480" i="34"/>
  <c r="A1482" i="34"/>
  <c r="A1484" i="34"/>
  <c r="A1488" i="34"/>
  <c r="A1490" i="34"/>
  <c r="A1492" i="34"/>
  <c r="A1494" i="34"/>
  <c r="M9" i="39" l="1"/>
  <c r="I13" i="42"/>
  <c r="C15" i="39"/>
  <c r="M8" i="39"/>
  <c r="C12" i="39"/>
  <c r="H5" i="39"/>
  <c r="M16" i="39" s="1"/>
  <c r="C10" i="39"/>
  <c r="K35" i="64" l="1"/>
  <c r="L18" i="64"/>
  <c r="L35" i="64" s="1"/>
  <c r="M4527" i="34"/>
  <c r="M4266" i="34"/>
  <c r="F95" i="12" l="1" a="1"/>
  <c r="F95" i="12" s="1"/>
  <c r="F99" i="12" a="1"/>
  <c r="F99" i="12" s="1"/>
  <c r="E93" i="12" a="1"/>
  <c r="E93" i="12" s="1"/>
  <c r="E97" i="12" a="1"/>
  <c r="E97" i="12" s="1"/>
  <c r="E101" i="12" a="1"/>
  <c r="E101" i="12" s="1"/>
  <c r="F94" i="12" a="1"/>
  <c r="F94" i="12" s="1"/>
  <c r="F98" i="12" a="1"/>
  <c r="F98" i="12" s="1"/>
  <c r="E92" i="12" a="1"/>
  <c r="E92" i="12" s="1"/>
  <c r="E96" i="12" a="1"/>
  <c r="E96" i="12" s="1"/>
  <c r="E100" i="12" a="1"/>
  <c r="E100" i="12" s="1"/>
  <c r="F93" i="12" a="1"/>
  <c r="F93" i="12" s="1"/>
  <c r="H93" i="12" s="1"/>
  <c r="F97" i="12" a="1"/>
  <c r="F97" i="12" s="1"/>
  <c r="H97" i="12" s="1"/>
  <c r="F101" i="12" a="1"/>
  <c r="F101" i="12" s="1"/>
  <c r="H101" i="12" s="1"/>
  <c r="E95" i="12" a="1"/>
  <c r="E95" i="12" s="1"/>
  <c r="G95" i="12" s="1"/>
  <c r="E99" i="12" a="1"/>
  <c r="E99" i="12" s="1"/>
  <c r="G99" i="12" s="1"/>
  <c r="F92" i="12" a="1"/>
  <c r="F92" i="12" s="1"/>
  <c r="H92" i="12" s="1"/>
  <c r="F96" i="12" a="1"/>
  <c r="F96" i="12" s="1"/>
  <c r="H96" i="12" s="1"/>
  <c r="F100" i="12" a="1"/>
  <c r="F100" i="12" s="1"/>
  <c r="H100" i="12" s="1"/>
  <c r="E94" i="12" a="1"/>
  <c r="E94" i="12" s="1"/>
  <c r="G94" i="12" s="1"/>
  <c r="E98" i="12" a="1"/>
  <c r="E98" i="12" s="1"/>
  <c r="G98" i="12" s="1"/>
  <c r="E5" i="12" a="1"/>
  <c r="E5" i="12" s="1"/>
  <c r="F5" i="12" a="1"/>
  <c r="F5" i="12" s="1"/>
  <c r="E62" i="15" a="1"/>
  <c r="E62" i="15" s="1"/>
  <c r="P4648" i="34"/>
  <c r="X4648" i="34"/>
  <c r="D143" i="47" s="1"/>
  <c r="H143" i="47" s="1"/>
  <c r="Z4648" i="34"/>
  <c r="T4648" i="34"/>
  <c r="Y4648" i="34"/>
  <c r="D27" i="14"/>
  <c r="AD4648" i="34"/>
  <c r="D25" i="14"/>
  <c r="D21" i="14"/>
  <c r="D17" i="14"/>
  <c r="E10" i="15" a="1"/>
  <c r="E10" i="15" s="1"/>
  <c r="D26" i="14"/>
  <c r="D49" i="47"/>
  <c r="D22" i="14"/>
  <c r="D87" i="47"/>
  <c r="D62" i="47"/>
  <c r="D30" i="47"/>
  <c r="AB4648" i="34"/>
  <c r="D36" i="47"/>
  <c r="F4" i="12" a="1"/>
  <c r="F4" i="12" s="1"/>
  <c r="D74" i="47"/>
  <c r="E27" i="15" a="1"/>
  <c r="E27" i="15" s="1"/>
  <c r="D81" i="47"/>
  <c r="D70" i="47"/>
  <c r="D59" i="47"/>
  <c r="D38" i="47"/>
  <c r="D192" i="47"/>
  <c r="C113" i="14"/>
  <c r="H49" i="14"/>
  <c r="E137" i="14"/>
  <c r="B63" i="14"/>
  <c r="B67" i="14"/>
  <c r="B116" i="14"/>
  <c r="C24" i="14"/>
  <c r="C55" i="14"/>
  <c r="G101" i="14"/>
  <c r="H62" i="14"/>
  <c r="B19" i="14"/>
  <c r="C139" i="14"/>
  <c r="E91" i="14"/>
  <c r="G111" i="14"/>
  <c r="A113" i="14"/>
  <c r="B105" i="14"/>
  <c r="B38" i="14"/>
  <c r="C22" i="14"/>
  <c r="H142" i="14"/>
  <c r="H131" i="14"/>
  <c r="B73" i="14"/>
  <c r="G97" i="14"/>
  <c r="B90" i="14"/>
  <c r="C44" i="14"/>
  <c r="H108" i="14"/>
  <c r="C115" i="14"/>
  <c r="C61" i="14"/>
  <c r="C92" i="14"/>
  <c r="G141" i="14"/>
  <c r="B39" i="14"/>
  <c r="B32" i="14"/>
  <c r="E30" i="14"/>
  <c r="E102" i="14"/>
  <c r="C14" i="14"/>
  <c r="G126" i="14"/>
  <c r="C32" i="14"/>
  <c r="G66" i="14"/>
  <c r="H15" i="14"/>
  <c r="B52" i="14"/>
  <c r="C107" i="14"/>
  <c r="B124" i="14"/>
  <c r="B57" i="14"/>
  <c r="B34" i="14"/>
  <c r="E128" i="14"/>
  <c r="E70" i="14"/>
  <c r="E25" i="14"/>
  <c r="C57" i="14"/>
  <c r="B35" i="14"/>
  <c r="C26" i="14"/>
  <c r="E129" i="14"/>
  <c r="G76" i="14"/>
  <c r="C87" i="14"/>
  <c r="H123" i="14"/>
  <c r="G125" i="14"/>
  <c r="H37" i="14"/>
  <c r="B40" i="14"/>
  <c r="H38" i="14"/>
  <c r="H101" i="14"/>
  <c r="B98" i="14"/>
  <c r="B95" i="14"/>
  <c r="C30" i="14"/>
  <c r="H119" i="14"/>
  <c r="H44" i="14"/>
  <c r="C23" i="14"/>
  <c r="E71" i="14"/>
  <c r="H107" i="14"/>
  <c r="G84" i="14"/>
  <c r="G42" i="14"/>
  <c r="E84" i="14"/>
  <c r="G61" i="14"/>
  <c r="B25" i="14"/>
  <c r="B24" i="14"/>
  <c r="G116" i="14"/>
  <c r="E61" i="14"/>
  <c r="G117" i="14"/>
  <c r="C53" i="14"/>
  <c r="G64" i="14"/>
  <c r="B69" i="14"/>
  <c r="G105" i="14"/>
  <c r="C79" i="14"/>
  <c r="B132" i="14"/>
  <c r="G121" i="14"/>
  <c r="C78" i="14"/>
  <c r="E86" i="14"/>
  <c r="C64" i="14"/>
  <c r="A142" i="14"/>
  <c r="E126" i="14"/>
  <c r="A116" i="14"/>
  <c r="G22" i="14"/>
  <c r="A111" i="14"/>
  <c r="B137" i="14"/>
  <c r="B121" i="14"/>
  <c r="H22" i="14"/>
  <c r="E105" i="14"/>
  <c r="G132" i="14"/>
  <c r="H130" i="14"/>
  <c r="G138" i="14"/>
  <c r="C37" i="14"/>
  <c r="E123" i="14"/>
  <c r="E59" i="14"/>
  <c r="A122" i="14"/>
  <c r="A112" i="14"/>
  <c r="C119" i="14"/>
  <c r="B125" i="14"/>
  <c r="C118" i="14"/>
  <c r="G30" i="14"/>
  <c r="G39" i="14"/>
  <c r="E88" i="14"/>
  <c r="G36" i="14"/>
  <c r="H104" i="14"/>
  <c r="H39" i="14"/>
  <c r="G45" i="14"/>
  <c r="C31" i="14"/>
  <c r="B26" i="14"/>
  <c r="A128" i="14"/>
  <c r="G17" i="14"/>
  <c r="G63" i="14"/>
  <c r="H67" i="14"/>
  <c r="H99" i="14"/>
  <c r="E48" i="14"/>
  <c r="B66" i="14"/>
  <c r="H35" i="14"/>
  <c r="G129" i="14"/>
  <c r="B64" i="14"/>
  <c r="E130" i="14"/>
  <c r="H96" i="14"/>
  <c r="C108" i="14"/>
  <c r="H34" i="14"/>
  <c r="C126" i="14"/>
  <c r="C103" i="14"/>
  <c r="E17" i="14"/>
  <c r="H46" i="14"/>
  <c r="B107" i="14"/>
  <c r="A121" i="14"/>
  <c r="G28" i="14"/>
  <c r="H68" i="14"/>
  <c r="C133" i="14"/>
  <c r="G122" i="14"/>
  <c r="C129" i="14"/>
  <c r="B79" i="14"/>
  <c r="C111" i="14"/>
  <c r="H64" i="14"/>
  <c r="E135" i="14"/>
  <c r="B81" i="14"/>
  <c r="G23" i="14"/>
  <c r="B114" i="14"/>
  <c r="E87" i="14"/>
  <c r="G139" i="14"/>
  <c r="B89" i="14"/>
  <c r="A118" i="14"/>
  <c r="B41" i="14"/>
  <c r="H85" i="14"/>
  <c r="B119" i="14"/>
  <c r="G55" i="14"/>
  <c r="H137" i="14"/>
  <c r="G20" i="14"/>
  <c r="C135" i="14"/>
  <c r="C114" i="14"/>
  <c r="G81" i="14"/>
  <c r="B115" i="14"/>
  <c r="H21" i="14"/>
  <c r="B65" i="14"/>
  <c r="H81" i="14"/>
  <c r="E110" i="14"/>
  <c r="E47" i="14"/>
  <c r="A123" i="14"/>
  <c r="B43" i="14"/>
  <c r="H114" i="14"/>
  <c r="A125" i="14"/>
  <c r="E111" i="14"/>
  <c r="H132" i="14"/>
  <c r="H40" i="14"/>
  <c r="E40" i="14"/>
  <c r="H59" i="14"/>
  <c r="C123" i="14"/>
  <c r="C71" i="14"/>
  <c r="G25" i="14"/>
  <c r="E31" i="14"/>
  <c r="B70" i="14"/>
  <c r="G27" i="14"/>
  <c r="G108" i="14"/>
  <c r="B99" i="14"/>
  <c r="C117" i="14"/>
  <c r="E120" i="14"/>
  <c r="C68" i="14"/>
  <c r="G53" i="14"/>
  <c r="C65" i="14"/>
  <c r="B48" i="14"/>
  <c r="B23" i="14"/>
  <c r="C45" i="14"/>
  <c r="H103" i="14"/>
  <c r="G33" i="14"/>
  <c r="G89" i="14"/>
  <c r="H71" i="14"/>
  <c r="C21" i="14"/>
  <c r="H78" i="14"/>
  <c r="H29" i="14"/>
  <c r="H139" i="14"/>
  <c r="G102" i="14"/>
  <c r="B76" i="14"/>
  <c r="H124" i="14"/>
  <c r="C104" i="14"/>
  <c r="G59" i="14"/>
  <c r="E44" i="14"/>
  <c r="B140" i="14"/>
  <c r="E62" i="14"/>
  <c r="B37" i="14"/>
  <c r="G114" i="14"/>
  <c r="C106" i="14"/>
  <c r="C98" i="14"/>
  <c r="C85" i="14"/>
  <c r="E66" i="14"/>
  <c r="C41" i="14"/>
  <c r="B126" i="14"/>
  <c r="C102" i="14"/>
  <c r="G88" i="14"/>
  <c r="G130" i="14"/>
  <c r="C76" i="14"/>
  <c r="E35" i="14"/>
  <c r="C62" i="14"/>
  <c r="B110" i="14"/>
  <c r="E46" i="14"/>
  <c r="C105" i="14"/>
  <c r="G115" i="14"/>
  <c r="B117" i="14"/>
  <c r="B50" i="14"/>
  <c r="H95" i="14"/>
  <c r="A117" i="14"/>
  <c r="C122" i="14"/>
  <c r="G48" i="14"/>
  <c r="E60" i="14"/>
  <c r="B72" i="14"/>
  <c r="B51" i="14"/>
  <c r="B30" i="14"/>
  <c r="E34" i="14"/>
  <c r="C132" i="14"/>
  <c r="B77" i="14"/>
  <c r="E67" i="14"/>
  <c r="C86" i="14"/>
  <c r="H120" i="14"/>
  <c r="E51" i="14"/>
  <c r="H48" i="14"/>
  <c r="C94" i="14"/>
  <c r="B18" i="14"/>
  <c r="C69" i="14"/>
  <c r="B29" i="14"/>
  <c r="E89" i="14"/>
  <c r="C75" i="14"/>
  <c r="B14" i="14"/>
  <c r="C138" i="14"/>
  <c r="B100" i="14"/>
  <c r="G69" i="14"/>
  <c r="C110" i="14"/>
  <c r="H136" i="14"/>
  <c r="H93" i="14"/>
  <c r="H134" i="14"/>
  <c r="E96" i="14"/>
  <c r="E140" i="14"/>
  <c r="H74" i="14"/>
  <c r="H122" i="14"/>
  <c r="C91" i="14"/>
  <c r="A135" i="14"/>
  <c r="B102" i="14"/>
  <c r="G67" i="14"/>
  <c r="E109" i="14"/>
  <c r="C51" i="14"/>
  <c r="A124" i="14"/>
  <c r="E136" i="14"/>
  <c r="B122" i="14"/>
  <c r="G140" i="14"/>
  <c r="B129" i="14"/>
  <c r="H126" i="14"/>
  <c r="E78" i="14"/>
  <c r="G133" i="14"/>
  <c r="C47" i="14"/>
  <c r="G90" i="14"/>
  <c r="C100" i="14"/>
  <c r="G136" i="14"/>
  <c r="B15" i="14"/>
  <c r="A139" i="14"/>
  <c r="H109" i="14"/>
  <c r="G51" i="14"/>
  <c r="G18" i="14"/>
  <c r="B128" i="14"/>
  <c r="C90" i="14"/>
  <c r="E19" i="14"/>
  <c r="E139" i="14"/>
  <c r="B101" i="14"/>
  <c r="E42" i="14"/>
  <c r="H102" i="14"/>
  <c r="H47" i="14"/>
  <c r="H84" i="14"/>
  <c r="H115" i="14"/>
  <c r="B28" i="14"/>
  <c r="G44" i="14"/>
  <c r="H111" i="14"/>
  <c r="C43" i="14"/>
  <c r="C101" i="14"/>
  <c r="E50" i="14"/>
  <c r="C141" i="14"/>
  <c r="B108" i="14"/>
  <c r="E125" i="14"/>
  <c r="C143" i="14"/>
  <c r="E127" i="14"/>
  <c r="E94" i="14"/>
  <c r="H105" i="14"/>
  <c r="E79" i="14"/>
  <c r="H60" i="14"/>
  <c r="C50" i="14"/>
  <c r="E95" i="14"/>
  <c r="C120" i="14"/>
  <c r="H106" i="14"/>
  <c r="G107" i="14"/>
  <c r="C27" i="14"/>
  <c r="G91" i="14"/>
  <c r="G137" i="14"/>
  <c r="G19" i="14"/>
  <c r="B142" i="14"/>
  <c r="H91" i="14"/>
  <c r="G104" i="14"/>
  <c r="A133" i="14"/>
  <c r="H76" i="14"/>
  <c r="C58" i="14"/>
  <c r="A134" i="14"/>
  <c r="G113" i="14"/>
  <c r="E14" i="14"/>
  <c r="C136" i="14"/>
  <c r="H80" i="14"/>
  <c r="C20" i="14"/>
  <c r="G56" i="14"/>
  <c r="H143" i="14"/>
  <c r="E104" i="14"/>
  <c r="E116" i="14"/>
  <c r="C19" i="14"/>
  <c r="B111" i="14"/>
  <c r="H27" i="14"/>
  <c r="C34" i="14"/>
  <c r="E21" i="14"/>
  <c r="E131" i="14"/>
  <c r="B131" i="14"/>
  <c r="C48" i="14"/>
  <c r="E45" i="14"/>
  <c r="G135" i="14"/>
  <c r="B127" i="14"/>
  <c r="C95" i="14"/>
  <c r="A137" i="14"/>
  <c r="E77" i="14"/>
  <c r="E97" i="14"/>
  <c r="H141" i="14"/>
  <c r="B92" i="14"/>
  <c r="A140" i="14"/>
  <c r="C73" i="14"/>
  <c r="E68" i="14"/>
  <c r="B134" i="14"/>
  <c r="G109" i="14"/>
  <c r="H61" i="14"/>
  <c r="E74" i="14"/>
  <c r="G34" i="14"/>
  <c r="G74" i="14"/>
  <c r="G40" i="14"/>
  <c r="A132" i="14"/>
  <c r="G112" i="14"/>
  <c r="E118" i="14"/>
  <c r="C93" i="14"/>
  <c r="B20" i="14"/>
  <c r="B45" i="14"/>
  <c r="A136" i="14"/>
  <c r="C40" i="14"/>
  <c r="E76" i="14"/>
  <c r="G54" i="14"/>
  <c r="H66" i="14"/>
  <c r="H56" i="14"/>
  <c r="B22" i="14"/>
  <c r="H117" i="14"/>
  <c r="B46" i="14"/>
  <c r="G99" i="14"/>
  <c r="A141" i="14"/>
  <c r="G72" i="14"/>
  <c r="C81" i="14"/>
  <c r="G26" i="14"/>
  <c r="H94" i="14"/>
  <c r="H79" i="14"/>
  <c r="E72" i="14"/>
  <c r="B118" i="14"/>
  <c r="G134" i="14"/>
  <c r="C121" i="14"/>
  <c r="E93" i="14"/>
  <c r="C67" i="14"/>
  <c r="E90" i="14"/>
  <c r="E85" i="14"/>
  <c r="B17" i="14"/>
  <c r="C17" i="14"/>
  <c r="B120" i="14"/>
  <c r="C99" i="14"/>
  <c r="G123" i="14"/>
  <c r="H112" i="14"/>
  <c r="B136" i="14"/>
  <c r="E133" i="14"/>
  <c r="E114" i="14"/>
  <c r="G100" i="14"/>
  <c r="C84" i="14"/>
  <c r="E56" i="14"/>
  <c r="G103" i="14"/>
  <c r="B59" i="14"/>
  <c r="E108" i="14"/>
  <c r="H135" i="14"/>
  <c r="E54" i="14"/>
  <c r="H23" i="14"/>
  <c r="E117" i="14"/>
  <c r="H72" i="14"/>
  <c r="G57" i="14"/>
  <c r="H82" i="14"/>
  <c r="B138" i="14"/>
  <c r="E101" i="14"/>
  <c r="H20" i="14"/>
  <c r="H25" i="14"/>
  <c r="G35" i="14"/>
  <c r="E134" i="14"/>
  <c r="H42" i="14"/>
  <c r="H100" i="14"/>
  <c r="G37" i="14"/>
  <c r="B58" i="14"/>
  <c r="E107" i="14"/>
  <c r="G95" i="14"/>
  <c r="C77" i="14"/>
  <c r="B139" i="14"/>
  <c r="E22" i="14"/>
  <c r="E38" i="14"/>
  <c r="H118" i="14"/>
  <c r="C74" i="14"/>
  <c r="B123" i="14"/>
  <c r="B16" i="14"/>
  <c r="H127" i="14"/>
  <c r="H83" i="14"/>
  <c r="G128" i="14"/>
  <c r="G73" i="14"/>
  <c r="B62" i="14"/>
  <c r="E65" i="14"/>
  <c r="E119" i="14"/>
  <c r="H17" i="14"/>
  <c r="H63" i="14"/>
  <c r="B106" i="14"/>
  <c r="E18" i="14"/>
  <c r="G29" i="14"/>
  <c r="H90" i="14"/>
  <c r="H88" i="14"/>
  <c r="B44" i="14"/>
  <c r="G86" i="14"/>
  <c r="H36" i="14"/>
  <c r="B86" i="14"/>
  <c r="G92" i="14"/>
  <c r="E92" i="14"/>
  <c r="H28" i="14"/>
  <c r="H121" i="14"/>
  <c r="C18" i="14"/>
  <c r="E39" i="14"/>
  <c r="C38" i="14"/>
  <c r="G118" i="14"/>
  <c r="H65" i="14"/>
  <c r="C56" i="14"/>
  <c r="C59" i="14"/>
  <c r="B54" i="14"/>
  <c r="B93" i="14"/>
  <c r="B112" i="14"/>
  <c r="C46" i="14"/>
  <c r="A127" i="14"/>
  <c r="C39" i="14"/>
  <c r="C128" i="14"/>
  <c r="E53" i="14"/>
  <c r="E49" i="14"/>
  <c r="E23" i="14"/>
  <c r="G65" i="14"/>
  <c r="G21" i="14"/>
  <c r="B75" i="14"/>
  <c r="C60" i="14"/>
  <c r="E141" i="14"/>
  <c r="H58" i="14"/>
  <c r="B55" i="14"/>
  <c r="G98" i="14"/>
  <c r="A130" i="14"/>
  <c r="B135" i="14"/>
  <c r="H125" i="14"/>
  <c r="C140" i="14"/>
  <c r="B80" i="14"/>
  <c r="B113" i="14"/>
  <c r="E122" i="14"/>
  <c r="H92" i="14"/>
  <c r="C83" i="14"/>
  <c r="A120" i="14"/>
  <c r="C36" i="14"/>
  <c r="G50" i="14"/>
  <c r="B56" i="14"/>
  <c r="G142" i="14"/>
  <c r="C33" i="14"/>
  <c r="C16" i="14"/>
  <c r="A131" i="14"/>
  <c r="G124" i="14"/>
  <c r="H140" i="14"/>
  <c r="B130" i="14"/>
  <c r="B31" i="14"/>
  <c r="C124" i="14"/>
  <c r="B109" i="14"/>
  <c r="B82" i="14"/>
  <c r="G93" i="14"/>
  <c r="G41" i="14"/>
  <c r="H30" i="14"/>
  <c r="G60" i="14"/>
  <c r="C134" i="14"/>
  <c r="C80" i="14"/>
  <c r="E26" i="14"/>
  <c r="C130" i="14"/>
  <c r="H32" i="14"/>
  <c r="C29" i="14"/>
  <c r="G75" i="14"/>
  <c r="H19" i="14"/>
  <c r="G78" i="14"/>
  <c r="E58" i="14"/>
  <c r="C25" i="14"/>
  <c r="C63" i="14"/>
  <c r="C72" i="14"/>
  <c r="B74" i="14"/>
  <c r="H87" i="14"/>
  <c r="B85" i="14"/>
  <c r="H97" i="14"/>
  <c r="G106" i="14"/>
  <c r="H70" i="14"/>
  <c r="C88" i="14"/>
  <c r="C127" i="14"/>
  <c r="H55" i="14"/>
  <c r="G143" i="14"/>
  <c r="C116" i="14"/>
  <c r="B27" i="14"/>
  <c r="C96" i="14"/>
  <c r="E75" i="14"/>
  <c r="H89" i="14"/>
  <c r="G71" i="14"/>
  <c r="E138" i="14"/>
  <c r="G32" i="14"/>
  <c r="B133" i="14"/>
  <c r="G62" i="14"/>
  <c r="G77" i="14"/>
  <c r="E41" i="14"/>
  <c r="H129" i="14"/>
  <c r="B97" i="14"/>
  <c r="G131" i="14"/>
  <c r="C54" i="14"/>
  <c r="G43" i="14"/>
  <c r="E20" i="14"/>
  <c r="C97" i="14"/>
  <c r="E28" i="14"/>
  <c r="B61" i="14"/>
  <c r="C28" i="14"/>
  <c r="E124" i="14"/>
  <c r="H113" i="14"/>
  <c r="E142" i="14"/>
  <c r="G38" i="14"/>
  <c r="G87" i="14"/>
  <c r="G80" i="14"/>
  <c r="B68" i="14"/>
  <c r="G119" i="14"/>
  <c r="C89" i="14"/>
  <c r="B71" i="14"/>
  <c r="E32" i="14"/>
  <c r="E106" i="14"/>
  <c r="G79" i="14"/>
  <c r="H18" i="14"/>
  <c r="H75" i="14"/>
  <c r="E55" i="14"/>
  <c r="E115" i="14"/>
  <c r="B83" i="14"/>
  <c r="E15" i="14"/>
  <c r="E100" i="14"/>
  <c r="H57" i="14"/>
  <c r="E81" i="14"/>
  <c r="H41" i="14"/>
  <c r="E132" i="14"/>
  <c r="E121" i="14"/>
  <c r="C42" i="14"/>
  <c r="B47" i="14"/>
  <c r="E113" i="14"/>
  <c r="B143" i="14"/>
  <c r="E33" i="14"/>
  <c r="H69" i="14"/>
  <c r="C66" i="14"/>
  <c r="B94" i="14"/>
  <c r="E16" i="14"/>
  <c r="G120" i="14"/>
  <c r="H26" i="14"/>
  <c r="E99" i="14"/>
  <c r="H77" i="14"/>
  <c r="C35" i="14"/>
  <c r="B87" i="14"/>
  <c r="G31" i="14"/>
  <c r="C82" i="14"/>
  <c r="H54" i="14"/>
  <c r="H73" i="14"/>
  <c r="G24" i="14"/>
  <c r="B88" i="14"/>
  <c r="E43" i="14"/>
  <c r="B78" i="14"/>
  <c r="B33" i="14"/>
  <c r="E27" i="14"/>
  <c r="H51" i="14"/>
  <c r="H45" i="14"/>
  <c r="A138" i="14"/>
  <c r="A114" i="14"/>
  <c r="G127" i="14"/>
  <c r="H50" i="14"/>
  <c r="B36" i="14"/>
  <c r="E64" i="14"/>
  <c r="G52" i="14"/>
  <c r="G82" i="14"/>
  <c r="B49" i="14"/>
  <c r="H110" i="14"/>
  <c r="H43" i="14"/>
  <c r="G83" i="14"/>
  <c r="B96" i="14"/>
  <c r="G70" i="14"/>
  <c r="G110" i="14"/>
  <c r="B21" i="14"/>
  <c r="C125" i="14"/>
  <c r="G46" i="14"/>
  <c r="H133" i="14"/>
  <c r="G85" i="14"/>
  <c r="A126" i="14"/>
  <c r="E83" i="14"/>
  <c r="G96" i="14"/>
  <c r="E143" i="14"/>
  <c r="A45" i="14"/>
  <c r="L45" i="14" s="1"/>
  <c r="A52" i="14"/>
  <c r="L52" i="14" s="1"/>
  <c r="A87" i="14"/>
  <c r="L87" i="14" s="1"/>
  <c r="A59" i="14"/>
  <c r="L59" i="14" s="1"/>
  <c r="A72" i="14"/>
  <c r="L72" i="14" s="1"/>
  <c r="A15" i="14"/>
  <c r="L15" i="14" s="1"/>
  <c r="G47" i="14"/>
  <c r="E36" i="14"/>
  <c r="E103" i="14"/>
  <c r="E63" i="14"/>
  <c r="A129" i="14"/>
  <c r="B60" i="14"/>
  <c r="B103" i="14"/>
  <c r="G49" i="14"/>
  <c r="H24" i="14"/>
  <c r="E112" i="14"/>
  <c r="G68" i="14"/>
  <c r="C142" i="14"/>
  <c r="H16" i="14"/>
  <c r="E69" i="14"/>
  <c r="E29" i="14"/>
  <c r="E80" i="14"/>
  <c r="E57" i="14"/>
  <c r="E37" i="14"/>
  <c r="A19" i="14"/>
  <c r="L19" i="14" s="1"/>
  <c r="A92" i="14"/>
  <c r="L92" i="14" s="1"/>
  <c r="A35" i="14"/>
  <c r="L35" i="14" s="1"/>
  <c r="A74" i="14"/>
  <c r="L74" i="14" s="1"/>
  <c r="A103" i="14"/>
  <c r="L103" i="14" s="1"/>
  <c r="A50" i="14"/>
  <c r="L50" i="14" s="1"/>
  <c r="A62" i="14"/>
  <c r="L62" i="14" s="1"/>
  <c r="A41" i="14"/>
  <c r="L41" i="14" s="1"/>
  <c r="A43" i="14"/>
  <c r="L43" i="14" s="1"/>
  <c r="A84" i="14"/>
  <c r="L84" i="14" s="1"/>
  <c r="A82" i="14"/>
  <c r="L82" i="14" s="1"/>
  <c r="A14" i="14"/>
  <c r="L14" i="14" s="1"/>
  <c r="A64" i="14"/>
  <c r="L64" i="14" s="1"/>
  <c r="A63" i="14"/>
  <c r="L63" i="14" s="1"/>
  <c r="A70" i="14"/>
  <c r="L70" i="14" s="1"/>
  <c r="A100" i="14"/>
  <c r="L100" i="14" s="1"/>
  <c r="A98" i="14"/>
  <c r="L98" i="14" s="1"/>
  <c r="A53" i="14"/>
  <c r="L53" i="14" s="1"/>
  <c r="A37" i="14"/>
  <c r="L37" i="14" s="1"/>
  <c r="A28" i="14"/>
  <c r="L28" i="14" s="1"/>
  <c r="A66" i="14"/>
  <c r="L66" i="14" s="1"/>
  <c r="A75" i="14"/>
  <c r="L75" i="14" s="1"/>
  <c r="A71" i="14"/>
  <c r="L71" i="14" s="1"/>
  <c r="C112" i="14"/>
  <c r="G58" i="14"/>
  <c r="H33" i="14"/>
  <c r="B91" i="14"/>
  <c r="H86" i="14"/>
  <c r="B53" i="14"/>
  <c r="G94" i="14"/>
  <c r="C109" i="14"/>
  <c r="C70" i="14"/>
  <c r="G16" i="14"/>
  <c r="C137" i="14"/>
  <c r="B84" i="14"/>
  <c r="A115" i="14"/>
  <c r="B42" i="14"/>
  <c r="H31" i="14"/>
  <c r="A143" i="14"/>
  <c r="C15" i="14"/>
  <c r="A24" i="14"/>
  <c r="L24" i="14" s="1"/>
  <c r="A16" i="14"/>
  <c r="L16" i="14" s="1"/>
  <c r="A57" i="14"/>
  <c r="L57" i="14" s="1"/>
  <c r="A68" i="14"/>
  <c r="L68" i="14" s="1"/>
  <c r="A17" i="14"/>
  <c r="L17" i="14" s="1"/>
  <c r="A40" i="14"/>
  <c r="L40" i="14" s="1"/>
  <c r="C49" i="14"/>
  <c r="C52" i="14"/>
  <c r="B104" i="14"/>
  <c r="A119" i="14"/>
  <c r="C131" i="14"/>
  <c r="H53" i="14"/>
  <c r="H138" i="14"/>
  <c r="H116" i="14"/>
  <c r="H98" i="14"/>
  <c r="H128" i="14"/>
  <c r="E52" i="14"/>
  <c r="B141" i="14"/>
  <c r="E73" i="14"/>
  <c r="E24" i="14"/>
  <c r="H52" i="14"/>
  <c r="E98" i="14"/>
  <c r="E82" i="14"/>
  <c r="G15" i="14"/>
  <c r="A56" i="14"/>
  <c r="L56" i="14" s="1"/>
  <c r="A55" i="14"/>
  <c r="L55" i="14" s="1"/>
  <c r="A26" i="14"/>
  <c r="L26" i="14" s="1"/>
  <c r="A46" i="14"/>
  <c r="L46" i="14" s="1"/>
  <c r="A83" i="14"/>
  <c r="L83" i="14" s="1"/>
  <c r="A73" i="14"/>
  <c r="L73" i="14" s="1"/>
  <c r="A106" i="14"/>
  <c r="L106" i="14" s="1"/>
  <c r="A30" i="14"/>
  <c r="L30" i="14" s="1"/>
  <c r="A79" i="14"/>
  <c r="L79" i="14" s="1"/>
  <c r="A69" i="14"/>
  <c r="L69" i="14" s="1"/>
  <c r="A90" i="14"/>
  <c r="L90" i="14" s="1"/>
  <c r="A44" i="14"/>
  <c r="L44" i="14" s="1"/>
  <c r="A108" i="14"/>
  <c r="L108" i="14" s="1"/>
  <c r="A58" i="14"/>
  <c r="L58" i="14" s="1"/>
  <c r="A77" i="14"/>
  <c r="L77" i="14" s="1"/>
  <c r="A48" i="14"/>
  <c r="L48" i="14" s="1"/>
  <c r="A38" i="14"/>
  <c r="L38" i="14" s="1"/>
  <c r="A34" i="14"/>
  <c r="L34" i="14" s="1"/>
  <c r="A78" i="14"/>
  <c r="L78" i="14" s="1"/>
  <c r="A102" i="14"/>
  <c r="L102" i="14" s="1"/>
  <c r="A93" i="14"/>
  <c r="L93" i="14" s="1"/>
  <c r="A95" i="14"/>
  <c r="L95" i="14" s="1"/>
  <c r="A107" i="14"/>
  <c r="L107" i="14" s="1"/>
  <c r="A101" i="14"/>
  <c r="L101" i="14" s="1"/>
  <c r="A39" i="14"/>
  <c r="L39" i="14" s="1"/>
  <c r="A80" i="14"/>
  <c r="L80" i="14" s="1"/>
  <c r="A81" i="14"/>
  <c r="L81" i="14" s="1"/>
  <c r="A94" i="14"/>
  <c r="L94" i="14" s="1"/>
  <c r="A29" i="14"/>
  <c r="L29" i="14" s="1"/>
  <c r="A32" i="14"/>
  <c r="L32" i="14" s="1"/>
  <c r="A89" i="14"/>
  <c r="L89" i="14" s="1"/>
  <c r="A36" i="14"/>
  <c r="L36" i="14" s="1"/>
  <c r="A54" i="14"/>
  <c r="L54" i="14" s="1"/>
  <c r="A61" i="14"/>
  <c r="L61" i="14" s="1"/>
  <c r="A25" i="14"/>
  <c r="L25" i="14" s="1"/>
  <c r="A20" i="14"/>
  <c r="L20" i="14" s="1"/>
  <c r="A18" i="14"/>
  <c r="L18" i="14" s="1"/>
  <c r="A51" i="14"/>
  <c r="L51" i="14" s="1"/>
  <c r="A85" i="14"/>
  <c r="L85" i="14" s="1"/>
  <c r="A22" i="14"/>
  <c r="L22" i="14" s="1"/>
  <c r="A76" i="14"/>
  <c r="L76" i="14" s="1"/>
  <c r="A109" i="14"/>
  <c r="L109" i="14" s="1"/>
  <c r="A110" i="14"/>
  <c r="L110" i="14" s="1"/>
  <c r="A47" i="14"/>
  <c r="L47" i="14" s="1"/>
  <c r="A105" i="14"/>
  <c r="L105" i="14" s="1"/>
  <c r="A23" i="14"/>
  <c r="L23" i="14" s="1"/>
  <c r="A65" i="14"/>
  <c r="L65" i="14" s="1"/>
  <c r="A104" i="14"/>
  <c r="L104" i="14" s="1"/>
  <c r="A96" i="14"/>
  <c r="L96" i="14" s="1"/>
  <c r="A60" i="14"/>
  <c r="L60" i="14" s="1"/>
  <c r="A86" i="14"/>
  <c r="L86" i="14" s="1"/>
  <c r="A21" i="14"/>
  <c r="L21" i="14" s="1"/>
  <c r="A49" i="14"/>
  <c r="L49" i="14" s="1"/>
  <c r="A97" i="14"/>
  <c r="L97" i="14" s="1"/>
  <c r="A27" i="14"/>
  <c r="L27" i="14" s="1"/>
  <c r="A31" i="14"/>
  <c r="L31" i="14" s="1"/>
  <c r="A99" i="14"/>
  <c r="L99" i="14" s="1"/>
  <c r="A33" i="14"/>
  <c r="L33" i="14" s="1"/>
  <c r="A91" i="14"/>
  <c r="L91" i="14" s="1"/>
  <c r="A42" i="14"/>
  <c r="L42" i="14" s="1"/>
  <c r="A88" i="14"/>
  <c r="L88" i="14" s="1"/>
  <c r="A67" i="14"/>
  <c r="L67" i="14" s="1"/>
  <c r="D61" i="14"/>
  <c r="D67" i="14"/>
  <c r="D95" i="14"/>
  <c r="D123" i="14"/>
  <c r="D118" i="14"/>
  <c r="D75" i="14"/>
  <c r="D89" i="14"/>
  <c r="D133" i="14"/>
  <c r="D94" i="14"/>
  <c r="D134" i="14"/>
  <c r="D38" i="14"/>
  <c r="D52" i="14"/>
  <c r="D44" i="14"/>
  <c r="D92" i="14"/>
  <c r="D138" i="14"/>
  <c r="D122" i="14"/>
  <c r="D54" i="14"/>
  <c r="D73" i="14"/>
  <c r="D103" i="14"/>
  <c r="D120" i="14"/>
  <c r="D47" i="14"/>
  <c r="D74" i="14"/>
  <c r="D104" i="14"/>
  <c r="D109" i="14"/>
  <c r="D91" i="14"/>
  <c r="D57" i="14"/>
  <c r="D102" i="14"/>
  <c r="D143" i="14"/>
  <c r="D84" i="14"/>
  <c r="D39" i="14"/>
  <c r="D116" i="14"/>
  <c r="D85" i="14"/>
  <c r="D70" i="14"/>
  <c r="D48" i="14"/>
  <c r="D100" i="14"/>
  <c r="D56" i="14"/>
  <c r="D135" i="14"/>
  <c r="D110" i="14"/>
  <c r="D97" i="14"/>
  <c r="D126" i="14"/>
  <c r="D45" i="14"/>
  <c r="D65" i="14"/>
  <c r="D98" i="14"/>
  <c r="D55" i="14"/>
  <c r="D41" i="14"/>
  <c r="D124" i="14"/>
  <c r="D90" i="14"/>
  <c r="D93" i="14"/>
  <c r="D78" i="14"/>
  <c r="D66" i="14"/>
  <c r="D50" i="14"/>
  <c r="D140" i="14"/>
  <c r="D112" i="14"/>
  <c r="D59" i="14"/>
  <c r="D77" i="14"/>
  <c r="D15" i="14"/>
  <c r="D18" i="14"/>
  <c r="D40" i="14"/>
  <c r="D105" i="14"/>
  <c r="D114" i="14"/>
  <c r="D115" i="14"/>
  <c r="D111" i="14"/>
  <c r="D33" i="14"/>
  <c r="D63" i="14"/>
  <c r="D43" i="14"/>
  <c r="D34" i="14"/>
  <c r="D108" i="14"/>
  <c r="D80" i="14"/>
  <c r="D14" i="14"/>
  <c r="D79" i="14"/>
  <c r="D42" i="14"/>
  <c r="D71" i="14"/>
  <c r="D49" i="14"/>
  <c r="D60" i="14"/>
  <c r="D99" i="14"/>
  <c r="D62" i="14"/>
  <c r="D46" i="14"/>
  <c r="D51" i="14"/>
  <c r="D82" i="14"/>
  <c r="D113" i="14"/>
  <c r="D131" i="14"/>
  <c r="D106" i="14"/>
  <c r="D136" i="14"/>
  <c r="D132" i="14"/>
  <c r="D20" i="14"/>
  <c r="D87" i="14"/>
  <c r="D128" i="14"/>
  <c r="D24" i="14"/>
  <c r="D37" i="14"/>
  <c r="D117" i="14"/>
  <c r="D125" i="14"/>
  <c r="D137" i="14"/>
  <c r="D119" i="14"/>
  <c r="D86" i="14"/>
  <c r="D107" i="14"/>
  <c r="D72" i="14"/>
  <c r="D139" i="14"/>
  <c r="D35" i="14"/>
  <c r="D58" i="14"/>
  <c r="D96" i="14"/>
  <c r="D69" i="14"/>
  <c r="D81" i="14"/>
  <c r="D130" i="14"/>
  <c r="D88" i="14"/>
  <c r="D36" i="14"/>
  <c r="D142" i="14"/>
  <c r="D121" i="14"/>
  <c r="D68" i="14"/>
  <c r="D101" i="14"/>
  <c r="D83" i="14"/>
  <c r="D76" i="14"/>
  <c r="D129" i="14"/>
  <c r="D127" i="14"/>
  <c r="D16" i="14"/>
  <c r="D64" i="14"/>
  <c r="D53" i="14"/>
  <c r="D30" i="14"/>
  <c r="D67" i="47"/>
  <c r="D61" i="47"/>
  <c r="J64" i="55" a="1"/>
  <c r="J64" i="55" s="1"/>
  <c r="J37" i="55" a="1"/>
  <c r="J37" i="55" s="1"/>
  <c r="J105" i="55" a="1"/>
  <c r="J105" i="55" s="1"/>
  <c r="J15" i="55" a="1"/>
  <c r="J15" i="55" s="1"/>
  <c r="J50" i="55" a="1"/>
  <c r="J50" i="55" s="1"/>
  <c r="J110" i="55" a="1"/>
  <c r="J110" i="55" s="1"/>
  <c r="J94" i="55" a="1"/>
  <c r="J94" i="55" s="1"/>
  <c r="J95" i="55" a="1"/>
  <c r="J95" i="55" s="1"/>
  <c r="J26" i="55" a="1"/>
  <c r="J26" i="55" s="1"/>
  <c r="J71" i="55" a="1"/>
  <c r="J71" i="55" s="1"/>
  <c r="J14" i="55" a="1"/>
  <c r="J14" i="55" s="1"/>
  <c r="F72" i="15" a="1"/>
  <c r="F72" i="15" s="1"/>
  <c r="J81" i="55" a="1"/>
  <c r="J81" i="55" s="1"/>
  <c r="J92" i="55" a="1"/>
  <c r="J92" i="55" s="1"/>
  <c r="J18" i="55" a="1"/>
  <c r="J18" i="55" s="1"/>
  <c r="J109" i="55" a="1"/>
  <c r="J109" i="55" s="1"/>
  <c r="J32" i="55" a="1"/>
  <c r="J32" i="55" s="1"/>
  <c r="J36" i="55" a="1"/>
  <c r="J36" i="55" s="1"/>
  <c r="J59" i="55" a="1"/>
  <c r="J59" i="55" s="1"/>
  <c r="J97" i="55" a="1"/>
  <c r="J97" i="55" s="1"/>
  <c r="J90" i="55" a="1"/>
  <c r="J90" i="55" s="1"/>
  <c r="F69" i="15" a="1"/>
  <c r="F69" i="15" s="1"/>
  <c r="J48" i="55" a="1"/>
  <c r="J48" i="55" s="1"/>
  <c r="J113" i="55" a="1"/>
  <c r="J113" i="55" s="1"/>
  <c r="J49" i="55" a="1"/>
  <c r="J49" i="55" s="1"/>
  <c r="J47" i="55" a="1"/>
  <c r="J47" i="55" s="1"/>
  <c r="S4648" i="34"/>
  <c r="F67" i="15" a="1"/>
  <c r="F67" i="15" s="1"/>
  <c r="J93" i="55" a="1"/>
  <c r="J93" i="55" s="1"/>
  <c r="J88" i="55" a="1"/>
  <c r="J88" i="55" s="1"/>
  <c r="J66" i="55" a="1"/>
  <c r="J66" i="55" s="1"/>
  <c r="J46" i="55" a="1"/>
  <c r="J46" i="55" s="1"/>
  <c r="F71" i="15" a="1"/>
  <c r="F71" i="15" s="1"/>
  <c r="J107" i="55" a="1"/>
  <c r="J107" i="55" s="1"/>
  <c r="J34" i="55" a="1"/>
  <c r="J34" i="55" s="1"/>
  <c r="J23" i="55" a="1"/>
  <c r="J23" i="55" s="1"/>
  <c r="J73" i="55" a="1"/>
  <c r="J73" i="55" s="1"/>
  <c r="J103" i="55" a="1"/>
  <c r="J103" i="55" s="1"/>
  <c r="J104" i="55" a="1"/>
  <c r="J104" i="55" s="1"/>
  <c r="F63" i="15" a="1"/>
  <c r="F63" i="15" s="1"/>
  <c r="J84" i="55" a="1"/>
  <c r="J84" i="55" s="1"/>
  <c r="J30" i="55" a="1"/>
  <c r="J30" i="55" s="1"/>
  <c r="J89" i="55" a="1"/>
  <c r="J89" i="55" s="1"/>
  <c r="J29" i="55" a="1"/>
  <c r="J29" i="55" s="1"/>
  <c r="J99" i="55" a="1"/>
  <c r="J99" i="55" s="1"/>
  <c r="J44" i="55" a="1"/>
  <c r="J44" i="55" s="1"/>
  <c r="R4648" i="34"/>
  <c r="J100" i="55" a="1"/>
  <c r="J100" i="55" s="1"/>
  <c r="J86" i="55" a="1"/>
  <c r="J86" i="55" s="1"/>
  <c r="J28" i="55" a="1"/>
  <c r="J28" i="55" s="1"/>
  <c r="J75" i="55" a="1"/>
  <c r="J75" i="55" s="1"/>
  <c r="F70" i="15" a="1"/>
  <c r="F70" i="15" s="1"/>
  <c r="J13" i="55" a="1"/>
  <c r="J13" i="55" s="1"/>
  <c r="F73" i="15" a="1"/>
  <c r="F73" i="15" s="1"/>
  <c r="J87" i="55" a="1"/>
  <c r="J87" i="55" s="1"/>
  <c r="J98" i="55" a="1"/>
  <c r="J98" i="55" s="1"/>
  <c r="J62" i="55" a="1"/>
  <c r="J62" i="55" s="1"/>
  <c r="J80" i="55" a="1"/>
  <c r="J80" i="55" s="1"/>
  <c r="J115" i="55" a="1"/>
  <c r="J115" i="55" s="1"/>
  <c r="J117" i="55" a="1"/>
  <c r="J117" i="55" s="1"/>
  <c r="J25" i="55" a="1"/>
  <c r="J25" i="55" s="1"/>
  <c r="J118" i="55" a="1"/>
  <c r="J118" i="55" s="1"/>
  <c r="M4648" i="34"/>
  <c r="J112" i="55" a="1"/>
  <c r="J112" i="55" s="1"/>
  <c r="J65" i="55" a="1"/>
  <c r="J65" i="55" s="1"/>
  <c r="J40" i="55" a="1"/>
  <c r="J40" i="55" s="1"/>
  <c r="V4648" i="34"/>
  <c r="J31" i="55" a="1"/>
  <c r="J31" i="55" s="1"/>
  <c r="J54" i="55" a="1"/>
  <c r="J54" i="55" s="1"/>
  <c r="J111" i="55" a="1"/>
  <c r="J111" i="55" s="1"/>
  <c r="J41" i="55" a="1"/>
  <c r="J41" i="55" s="1"/>
  <c r="J27" i="55" a="1"/>
  <c r="J27" i="55" s="1"/>
  <c r="F68" i="15" a="1"/>
  <c r="F68" i="15" s="1"/>
  <c r="J19" i="55" a="1"/>
  <c r="J19" i="55" s="1"/>
  <c r="J116" i="55" a="1"/>
  <c r="J116" i="55" s="1"/>
  <c r="J83" i="55" a="1"/>
  <c r="J83" i="55" s="1"/>
  <c r="J16" i="55" a="1"/>
  <c r="J16" i="55" s="1"/>
  <c r="J91" i="55" a="1"/>
  <c r="J91" i="55" s="1"/>
  <c r="U4648" i="34"/>
  <c r="J108" i="55" a="1"/>
  <c r="J108" i="55" s="1"/>
  <c r="J68" i="55" a="1"/>
  <c r="J68" i="55" s="1"/>
  <c r="J69" i="55" a="1"/>
  <c r="J69" i="55" s="1"/>
  <c r="J51" i="55" a="1"/>
  <c r="J51" i="55" s="1"/>
  <c r="J67" i="55" a="1"/>
  <c r="J67" i="55" s="1"/>
  <c r="J22" i="55" a="1"/>
  <c r="J22" i="55" s="1"/>
  <c r="J101" i="55" a="1"/>
  <c r="J101" i="55" s="1"/>
  <c r="J35" i="55" a="1"/>
  <c r="J35" i="55" s="1"/>
  <c r="J106" i="55" a="1"/>
  <c r="J106" i="55" s="1"/>
  <c r="J43" i="55" a="1"/>
  <c r="J43" i="55" s="1"/>
  <c r="J38" i="55" a="1"/>
  <c r="J38" i="55" s="1"/>
  <c r="J24" i="55" a="1"/>
  <c r="J24" i="55" s="1"/>
  <c r="J102" i="55" a="1"/>
  <c r="J102" i="55" s="1"/>
  <c r="J45" i="55" a="1"/>
  <c r="J45" i="55" s="1"/>
  <c r="J85" i="55" a="1"/>
  <c r="J85" i="55" s="1"/>
  <c r="J60" i="55" a="1"/>
  <c r="J60" i="55" s="1"/>
  <c r="J21" i="55" a="1"/>
  <c r="J21" i="55" s="1"/>
  <c r="J42" i="55" a="1"/>
  <c r="J42" i="55" s="1"/>
  <c r="J70" i="55" a="1"/>
  <c r="J70" i="55" s="1"/>
  <c r="J39" i="55" a="1"/>
  <c r="J39" i="55" s="1"/>
  <c r="J72" i="55" a="1"/>
  <c r="J72" i="55" s="1"/>
  <c r="J17" i="55" a="1"/>
  <c r="J17" i="55" s="1"/>
  <c r="J53" i="55" a="1"/>
  <c r="J53" i="55" s="1"/>
  <c r="J74" i="55" a="1"/>
  <c r="J74" i="55" s="1"/>
  <c r="J33" i="55" a="1"/>
  <c r="J33" i="55" s="1"/>
  <c r="F66" i="15" a="1"/>
  <c r="F66" i="15" s="1"/>
  <c r="J61" i="55" a="1"/>
  <c r="J61" i="55" s="1"/>
  <c r="J96" i="55" a="1"/>
  <c r="J96" i="55" s="1"/>
  <c r="J52" i="55" a="1"/>
  <c r="J52" i="55" s="1"/>
  <c r="J114" i="55" a="1"/>
  <c r="J114" i="55" s="1"/>
  <c r="J63" i="55" a="1"/>
  <c r="J63" i="55" s="1"/>
  <c r="J54" i="45" a="1"/>
  <c r="J54" i="45" s="1"/>
  <c r="J20" i="55" a="1"/>
  <c r="J20" i="55" s="1"/>
  <c r="J20" i="45" a="1"/>
  <c r="J20" i="45" s="1"/>
  <c r="E73" i="15" a="1"/>
  <c r="E73" i="15" s="1"/>
  <c r="I73" i="15" s="1"/>
  <c r="E12" i="12" a="1"/>
  <c r="E12" i="12" s="1"/>
  <c r="J51" i="45" a="1"/>
  <c r="J51" i="45" s="1"/>
  <c r="E61" i="12" a="1"/>
  <c r="E61" i="12" s="1"/>
  <c r="E72" i="15" a="1"/>
  <c r="E72" i="15" s="1"/>
  <c r="H17" i="55" a="1"/>
  <c r="H17" i="55" s="1"/>
  <c r="L14" i="45" a="1"/>
  <c r="L14" i="45" s="1"/>
  <c r="F27" i="12" a="1"/>
  <c r="F27" i="12" s="1"/>
  <c r="E29" i="12" a="1"/>
  <c r="E29" i="12" s="1"/>
  <c r="E8" i="12" a="1"/>
  <c r="E8" i="12" s="1"/>
  <c r="F51" i="12" a="1"/>
  <c r="F51" i="12" s="1"/>
  <c r="J5" i="45" a="1"/>
  <c r="J5" i="45" s="1"/>
  <c r="J52" i="45" a="1"/>
  <c r="J52" i="45" s="1"/>
  <c r="H40" i="55" a="1"/>
  <c r="H40" i="55" s="1"/>
  <c r="H110" i="55" a="1"/>
  <c r="H110" i="55" s="1"/>
  <c r="L110" i="55" s="1"/>
  <c r="F38" i="15" a="1"/>
  <c r="F38" i="15" s="1"/>
  <c r="J9" i="45" a="1"/>
  <c r="J9" i="45" s="1"/>
  <c r="H17" i="62" a="1"/>
  <c r="H17" i="62" s="1"/>
  <c r="F60" i="12" a="1"/>
  <c r="F60" i="12" s="1"/>
  <c r="E15" i="12" a="1"/>
  <c r="E15" i="12" s="1"/>
  <c r="J7" i="45" a="1"/>
  <c r="J7" i="45" s="1"/>
  <c r="J17" i="45" a="1"/>
  <c r="J17" i="45" s="1"/>
  <c r="H50" i="55" a="1"/>
  <c r="H50" i="55" s="1"/>
  <c r="H93" i="55" a="1"/>
  <c r="H93" i="55" s="1"/>
  <c r="L93" i="55" s="1"/>
  <c r="H60" i="55" a="1"/>
  <c r="H60" i="55" s="1"/>
  <c r="E84" i="12" a="1"/>
  <c r="E84" i="12" s="1"/>
  <c r="H16" i="62" a="1"/>
  <c r="H16" i="62" s="1"/>
  <c r="H21" i="62" a="1"/>
  <c r="H21" i="62" s="1"/>
  <c r="H10" i="62" a="1"/>
  <c r="H10" i="62" s="1"/>
  <c r="E66" i="15" a="1"/>
  <c r="E66" i="15" s="1"/>
  <c r="H114" i="55" a="1"/>
  <c r="H114" i="55" s="1"/>
  <c r="H73" i="55" a="1"/>
  <c r="H73" i="55" s="1"/>
  <c r="L73" i="55" s="1"/>
  <c r="H20" i="62" a="1"/>
  <c r="H20" i="62" s="1"/>
  <c r="H15" i="55" a="1"/>
  <c r="H15" i="55" s="1"/>
  <c r="H109" i="55" a="1"/>
  <c r="H109" i="55" s="1"/>
  <c r="E74" i="15" a="1"/>
  <c r="E74" i="15" s="1"/>
  <c r="I74" i="15" s="1"/>
  <c r="E32" i="12" a="1"/>
  <c r="E32" i="12" s="1"/>
  <c r="L50" i="45" a="1"/>
  <c r="L50" i="45" s="1"/>
  <c r="E29" i="15" a="1"/>
  <c r="E29" i="15" s="1"/>
  <c r="H30" i="55" a="1"/>
  <c r="H30" i="55" s="1"/>
  <c r="L30" i="55" s="1"/>
  <c r="H61" i="55" a="1"/>
  <c r="H61" i="55" s="1"/>
  <c r="J10" i="45" a="1"/>
  <c r="J10" i="45" s="1"/>
  <c r="H42" i="55" a="1"/>
  <c r="H42" i="55" s="1"/>
  <c r="L42" i="55" s="1"/>
  <c r="H108" i="55" a="1"/>
  <c r="H108" i="55" s="1"/>
  <c r="J8" i="62" a="1"/>
  <c r="J8" i="62" s="1"/>
  <c r="E64" i="12" a="1"/>
  <c r="E64" i="12" s="1"/>
  <c r="E26" i="15" a="1"/>
  <c r="E26" i="15" s="1"/>
  <c r="J25" i="45" a="1"/>
  <c r="J25" i="45" s="1"/>
  <c r="E24" i="15" a="1"/>
  <c r="E24" i="15" s="1"/>
  <c r="F52" i="12" a="1"/>
  <c r="F52" i="12" s="1"/>
  <c r="J27" i="45" a="1"/>
  <c r="J27" i="45" s="1"/>
  <c r="E75" i="12" a="1"/>
  <c r="E75" i="12" s="1"/>
  <c r="E35" i="12" a="1"/>
  <c r="E35" i="12" s="1"/>
  <c r="L19" i="45" a="1"/>
  <c r="L19" i="45" s="1"/>
  <c r="H28" i="55" a="1"/>
  <c r="H28" i="55" s="1"/>
  <c r="H70" i="55" a="1"/>
  <c r="H70" i="55" s="1"/>
  <c r="L70" i="55" s="1"/>
  <c r="F71" i="12" a="1"/>
  <c r="F71" i="12" s="1"/>
  <c r="F65" i="12" a="1"/>
  <c r="F65" i="12" s="1"/>
  <c r="H98" i="55" a="1"/>
  <c r="H98" i="55" s="1"/>
  <c r="E69" i="15" a="1"/>
  <c r="E69" i="15" s="1"/>
  <c r="I69" i="15" s="1"/>
  <c r="J11" i="62" a="1"/>
  <c r="J11" i="62" s="1"/>
  <c r="H97" i="55" a="1"/>
  <c r="H97" i="55" s="1"/>
  <c r="L97" i="55" s="1"/>
  <c r="H89" i="55" a="1"/>
  <c r="H89" i="55" s="1"/>
  <c r="F58" i="12" a="1"/>
  <c r="F58" i="12" s="1"/>
  <c r="F81" i="12" a="1"/>
  <c r="F81" i="12" s="1"/>
  <c r="H23" i="55" a="1"/>
  <c r="H23" i="55" s="1"/>
  <c r="L23" i="55" s="1"/>
  <c r="E19" i="12" a="1"/>
  <c r="E19" i="12" s="1"/>
  <c r="H44" i="55" a="1"/>
  <c r="H44" i="55" s="1"/>
  <c r="L44" i="55" s="1"/>
  <c r="J9" i="62" a="1"/>
  <c r="J9" i="62" s="1"/>
  <c r="E77" i="12" a="1"/>
  <c r="E77" i="12" s="1"/>
  <c r="F51" i="15" a="1"/>
  <c r="F51" i="15" s="1"/>
  <c r="E20" i="12" a="1"/>
  <c r="E20" i="12" s="1"/>
  <c r="E76" i="12" a="1"/>
  <c r="E76" i="12" s="1"/>
  <c r="F22" i="12" a="1"/>
  <c r="F22" i="12" s="1"/>
  <c r="L45" i="45" a="1"/>
  <c r="L45" i="45" s="1"/>
  <c r="L11" i="45" a="1"/>
  <c r="L11" i="45" s="1"/>
  <c r="H71" i="55" a="1"/>
  <c r="H71" i="55" s="1"/>
  <c r="J49" i="45" a="1"/>
  <c r="J49" i="45" s="1"/>
  <c r="F53" i="12" a="1"/>
  <c r="F53" i="12" s="1"/>
  <c r="F7" i="12" a="1"/>
  <c r="F7" i="12" s="1"/>
  <c r="J41" i="45" a="1"/>
  <c r="J41" i="45" s="1"/>
  <c r="H29" i="55" a="1"/>
  <c r="H29" i="55" s="1"/>
  <c r="L29" i="55" s="1"/>
  <c r="H112" i="55" a="1"/>
  <c r="H112" i="55" s="1"/>
  <c r="E24" i="12" a="1"/>
  <c r="E24" i="12" s="1"/>
  <c r="F44" i="12" a="1"/>
  <c r="F44" i="12" s="1"/>
  <c r="E43" i="15" a="1"/>
  <c r="E43" i="15" s="1"/>
  <c r="L36" i="45" a="1"/>
  <c r="L36" i="45" s="1"/>
  <c r="H35" i="55" a="1"/>
  <c r="H35" i="55" s="1"/>
  <c r="E57" i="12" a="1"/>
  <c r="E57" i="12" s="1"/>
  <c r="H14" i="62" a="1"/>
  <c r="H14" i="62" s="1"/>
  <c r="F36" i="12" a="1"/>
  <c r="F36" i="12" s="1"/>
  <c r="J26" i="45" a="1"/>
  <c r="J26" i="45" s="1"/>
  <c r="L39" i="45" a="1"/>
  <c r="L39" i="45" s="1"/>
  <c r="J6" i="45" a="1"/>
  <c r="J6" i="45" s="1"/>
  <c r="H52" i="55" a="1"/>
  <c r="H52" i="55" s="1"/>
  <c r="J6" i="62" a="1"/>
  <c r="J6" i="62" s="1"/>
  <c r="H87" i="55" a="1"/>
  <c r="H87" i="55" s="1"/>
  <c r="L47" i="45" a="1"/>
  <c r="L47" i="45" s="1"/>
  <c r="H92" i="55" a="1"/>
  <c r="H92" i="55" s="1"/>
  <c r="H111" i="55" a="1"/>
  <c r="H111" i="55" s="1"/>
  <c r="L111" i="55" s="1"/>
  <c r="E91" i="12" a="1"/>
  <c r="E91" i="12" s="1"/>
  <c r="F20" i="15" a="1"/>
  <c r="F20" i="15" s="1"/>
  <c r="E62" i="12" a="1"/>
  <c r="E62" i="12" s="1"/>
  <c r="E37" i="12" a="1"/>
  <c r="E37" i="12" s="1"/>
  <c r="E23" i="12" a="1"/>
  <c r="E23" i="12" s="1"/>
  <c r="E13" i="12" a="1"/>
  <c r="E13" i="12" s="1"/>
  <c r="E78" i="12" a="1"/>
  <c r="E78" i="12" s="1"/>
  <c r="F63" i="12" a="1"/>
  <c r="F63" i="12" s="1"/>
  <c r="E88" i="12" a="1"/>
  <c r="E88" i="12" s="1"/>
  <c r="F79" i="12" a="1"/>
  <c r="F79" i="12" s="1"/>
  <c r="E87" i="12" a="1"/>
  <c r="E87" i="12" s="1"/>
  <c r="E10" i="12" a="1"/>
  <c r="E10" i="12" s="1"/>
  <c r="E26" i="12" a="1"/>
  <c r="E26" i="12" s="1"/>
  <c r="F42" i="15" a="1"/>
  <c r="F42" i="15" s="1"/>
  <c r="L33" i="45" a="1"/>
  <c r="L33" i="45" s="1"/>
  <c r="F21" i="12" a="1"/>
  <c r="F21" i="12" s="1"/>
  <c r="E67" i="12" a="1"/>
  <c r="E67" i="12" s="1"/>
  <c r="E70" i="15" a="1"/>
  <c r="E70" i="15" s="1"/>
  <c r="I70" i="15" s="1"/>
  <c r="L32" i="45" a="1"/>
  <c r="L32" i="45" s="1"/>
  <c r="H63" i="55" a="1"/>
  <c r="H63" i="55" s="1"/>
  <c r="L63" i="55" s="1"/>
  <c r="E47" i="12" a="1"/>
  <c r="E47" i="12" s="1"/>
  <c r="H27" i="55" a="1"/>
  <c r="H27" i="55" s="1"/>
  <c r="L27" i="55" s="1"/>
  <c r="F52" i="15" a="1"/>
  <c r="F52" i="15" s="1"/>
  <c r="H24" i="55" a="1"/>
  <c r="H24" i="55" s="1"/>
  <c r="E73" i="12" a="1"/>
  <c r="E73" i="12" s="1"/>
  <c r="F70" i="12" a="1"/>
  <c r="F70" i="12" s="1"/>
  <c r="E83" i="12" a="1"/>
  <c r="E83" i="12" s="1"/>
  <c r="H19" i="62" a="1"/>
  <c r="H19" i="62" s="1"/>
  <c r="F34" i="12" a="1"/>
  <c r="F34" i="12" s="1"/>
  <c r="F13" i="15" a="1"/>
  <c r="F13" i="15" s="1"/>
  <c r="J29" i="45" a="1"/>
  <c r="J29" i="45" s="1"/>
  <c r="J46" i="45" a="1"/>
  <c r="J46" i="45" s="1"/>
  <c r="F55" i="12" a="1"/>
  <c r="F55" i="12" s="1"/>
  <c r="J15" i="45" a="1"/>
  <c r="J15" i="45" s="1"/>
  <c r="L53" i="45" a="1"/>
  <c r="L53" i="45" s="1"/>
  <c r="H104" i="55" a="1"/>
  <c r="H104" i="55" s="1"/>
  <c r="J7" i="62" a="1"/>
  <c r="J7" i="62" s="1"/>
  <c r="L24" i="45" a="1"/>
  <c r="L24" i="45" s="1"/>
  <c r="F59" i="12" a="1"/>
  <c r="F59" i="12" s="1"/>
  <c r="E43" i="12" a="1"/>
  <c r="E43" i="12" s="1"/>
  <c r="H13" i="55" a="1"/>
  <c r="H13" i="55" s="1"/>
  <c r="L6" i="45" a="1"/>
  <c r="L6" i="45" s="1"/>
  <c r="P6" i="45" s="1"/>
  <c r="F34" i="15" a="1"/>
  <c r="F34" i="15" s="1"/>
  <c r="F25" i="15" a="1"/>
  <c r="F25" i="15" s="1"/>
  <c r="L17" i="45" a="1"/>
  <c r="L17" i="45" s="1"/>
  <c r="E38" i="12" a="1"/>
  <c r="E38" i="12" s="1"/>
  <c r="J28" i="45" a="1"/>
  <c r="J28" i="45" s="1"/>
  <c r="F49" i="12" a="1"/>
  <c r="F49" i="12" s="1"/>
  <c r="F28" i="12" a="1"/>
  <c r="F28" i="12" s="1"/>
  <c r="F72" i="12" a="1"/>
  <c r="F72" i="12" s="1"/>
  <c r="L5" i="45" a="1"/>
  <c r="L5" i="45" s="1"/>
  <c r="P5" i="45" s="1"/>
  <c r="E25" i="12" a="1"/>
  <c r="E25" i="12" s="1"/>
  <c r="H106" i="55" a="1"/>
  <c r="H106" i="55" s="1"/>
  <c r="E11" i="12" a="1"/>
  <c r="E11" i="12" s="1"/>
  <c r="E85" i="12" a="1"/>
  <c r="E85" i="12" s="1"/>
  <c r="F14" i="12" a="1"/>
  <c r="F14" i="12" s="1"/>
  <c r="J38" i="45" a="1"/>
  <c r="J38" i="45" s="1"/>
  <c r="F45" i="12" a="1"/>
  <c r="F45" i="12" s="1"/>
  <c r="L21" i="45" a="1"/>
  <c r="L21" i="45" s="1"/>
  <c r="E15" i="15" a="1"/>
  <c r="E15" i="15" s="1"/>
  <c r="E33" i="12" a="1"/>
  <c r="E33" i="12" s="1"/>
  <c r="F74" i="12" a="1"/>
  <c r="F74" i="12" s="1"/>
  <c r="J22" i="45" a="1"/>
  <c r="J22" i="45" s="1"/>
  <c r="F62" i="15" a="1"/>
  <c r="F62" i="15" s="1"/>
  <c r="F64" i="15" s="1"/>
  <c r="F65" i="15" s="1"/>
  <c r="H12" i="62" a="1"/>
  <c r="H12" i="62" s="1"/>
  <c r="L16" i="45" a="1"/>
  <c r="L16" i="45" s="1"/>
  <c r="F80" i="12" a="1"/>
  <c r="F80" i="12" s="1"/>
  <c r="E41" i="12" a="1"/>
  <c r="E41" i="12" s="1"/>
  <c r="F50" i="12" a="1"/>
  <c r="F50" i="12" s="1"/>
  <c r="J48" i="45" a="1"/>
  <c r="J48" i="45" s="1"/>
  <c r="J12" i="45" a="1"/>
  <c r="J12" i="45" s="1"/>
  <c r="J13" i="62" a="1"/>
  <c r="J13" i="62" s="1"/>
  <c r="E63" i="15" a="1"/>
  <c r="E63" i="15" s="1"/>
  <c r="H18" i="62" a="1"/>
  <c r="H18" i="62" s="1"/>
  <c r="L7" i="45" a="1"/>
  <c r="L7" i="45" s="1"/>
  <c r="E18" i="12" a="1"/>
  <c r="E18" i="12" s="1"/>
  <c r="J19" i="45" a="1"/>
  <c r="J19" i="45" s="1"/>
  <c r="E68" i="12" a="1"/>
  <c r="E68" i="12" s="1"/>
  <c r="E40" i="12" a="1"/>
  <c r="E40" i="12" s="1"/>
  <c r="E31" i="12" a="1"/>
  <c r="E31" i="12" s="1"/>
  <c r="E46" i="12" a="1"/>
  <c r="E46" i="12" s="1"/>
  <c r="F6" i="12" a="1"/>
  <c r="F6" i="12" s="1"/>
  <c r="F86" i="12" a="1"/>
  <c r="F86" i="12" s="1"/>
  <c r="E22" i="15" a="1"/>
  <c r="E22" i="15" s="1"/>
  <c r="J15" i="62" a="1"/>
  <c r="J15" i="62" s="1"/>
  <c r="L44" i="45" a="1"/>
  <c r="L44" i="45" s="1"/>
  <c r="H83" i="55" a="1"/>
  <c r="H83" i="55" s="1"/>
  <c r="L23" i="45" a="1"/>
  <c r="L23" i="45" s="1"/>
  <c r="J40" i="45" a="1"/>
  <c r="J40" i="45" s="1"/>
  <c r="J13" i="45" a="1"/>
  <c r="J13" i="45" s="1"/>
  <c r="F28" i="15" a="1"/>
  <c r="F28" i="15" s="1"/>
  <c r="J42" i="45" a="1"/>
  <c r="J42" i="45" s="1"/>
  <c r="F48" i="12" a="1"/>
  <c r="F48" i="12" s="1"/>
  <c r="E69" i="12" a="1"/>
  <c r="E69" i="12" s="1"/>
  <c r="E16" i="12" a="1"/>
  <c r="E16" i="12" s="1"/>
  <c r="E9" i="12" a="1"/>
  <c r="E9" i="12" s="1"/>
  <c r="J31" i="45" a="1"/>
  <c r="J31" i="45" s="1"/>
  <c r="E90" i="12" a="1"/>
  <c r="E90" i="12" s="1"/>
  <c r="E50" i="15" a="1"/>
  <c r="E50" i="15" s="1"/>
  <c r="F82" i="12" a="1"/>
  <c r="F82" i="12" s="1"/>
  <c r="H59" i="55" a="1"/>
  <c r="H59" i="55" s="1"/>
  <c r="H113" i="55" a="1"/>
  <c r="H113" i="55" s="1"/>
  <c r="L113" i="55" s="1"/>
  <c r="E39" i="12" a="1"/>
  <c r="E39" i="12" s="1"/>
  <c r="E55" i="15" a="1"/>
  <c r="E55" i="15" s="1"/>
  <c r="D13" i="39"/>
  <c r="H18" i="55" a="1"/>
  <c r="H18" i="55" s="1"/>
  <c r="E89" i="12" a="1"/>
  <c r="E89" i="12" s="1"/>
  <c r="J43" i="45" a="1"/>
  <c r="J43" i="45" s="1"/>
  <c r="L34" i="45" a="1"/>
  <c r="L34" i="45" s="1"/>
  <c r="E42" i="12" a="1"/>
  <c r="E42" i="12" s="1"/>
  <c r="F17" i="12" a="1"/>
  <c r="F17" i="12" s="1"/>
  <c r="H84" i="55" a="1"/>
  <c r="H84" i="55" s="1"/>
  <c r="E68" i="15" a="1"/>
  <c r="E68" i="15" s="1"/>
  <c r="I68" i="15" s="1"/>
  <c r="F56" i="12" a="1"/>
  <c r="F56" i="12" s="1"/>
  <c r="F30" i="12" a="1"/>
  <c r="F30" i="12" s="1"/>
  <c r="L35" i="45" a="1"/>
  <c r="L35" i="45" s="1"/>
  <c r="F54" i="12" a="1"/>
  <c r="F54" i="12" s="1"/>
  <c r="H34" i="55" a="1"/>
  <c r="H34" i="55" s="1"/>
  <c r="F40" i="15" a="1"/>
  <c r="F40" i="15" s="1"/>
  <c r="H74" i="55" a="1"/>
  <c r="H74" i="55" s="1"/>
  <c r="J30" i="45" a="1"/>
  <c r="J30" i="45" s="1"/>
  <c r="J37" i="45" a="1"/>
  <c r="J37" i="45" s="1"/>
  <c r="L18" i="45" a="1"/>
  <c r="L18" i="45" s="1"/>
  <c r="F66" i="12" a="1"/>
  <c r="F66" i="12" s="1"/>
  <c r="F44" i="15" a="1"/>
  <c r="F44" i="15" s="1"/>
  <c r="E6" i="12" a="1"/>
  <c r="E6" i="12" s="1"/>
  <c r="G6" i="12" s="1"/>
  <c r="E20" i="15" a="1"/>
  <c r="E20" i="15" s="1"/>
  <c r="E14" i="12" a="1"/>
  <c r="E14" i="12" s="1"/>
  <c r="G14" i="12" s="1"/>
  <c r="H72" i="55" a="1"/>
  <c r="H72" i="55" s="1"/>
  <c r="H101" i="55" a="1"/>
  <c r="H101" i="55" s="1"/>
  <c r="L101" i="55" s="1"/>
  <c r="F57" i="12" a="1"/>
  <c r="F57" i="12" s="1"/>
  <c r="H105" i="55" a="1"/>
  <c r="H105" i="55" s="1"/>
  <c r="J53" i="45" a="1"/>
  <c r="J53" i="45" s="1"/>
  <c r="E65" i="12" a="1"/>
  <c r="E65" i="12" s="1"/>
  <c r="G65" i="12" s="1"/>
  <c r="E71" i="15" a="1"/>
  <c r="E71" i="15" s="1"/>
  <c r="I71" i="15" s="1"/>
  <c r="F50" i="15" a="1"/>
  <c r="F50" i="15" s="1"/>
  <c r="L49" i="45" a="1"/>
  <c r="L49" i="45" s="1"/>
  <c r="H49" i="55" a="1"/>
  <c r="H49" i="55" s="1"/>
  <c r="J47" i="45" a="1"/>
  <c r="J47" i="45" s="1"/>
  <c r="H91" i="55" a="1"/>
  <c r="H91" i="55" s="1"/>
  <c r="L91" i="55" s="1"/>
  <c r="L12" i="45" a="1"/>
  <c r="L12" i="45" s="1"/>
  <c r="E36" i="12" a="1"/>
  <c r="E36" i="12" s="1"/>
  <c r="L20" i="45" a="1"/>
  <c r="L20" i="45" s="1"/>
  <c r="P20" i="45" s="1"/>
  <c r="E22" i="12" a="1"/>
  <c r="E22" i="12" s="1"/>
  <c r="E67" i="15" a="1"/>
  <c r="E67" i="15" s="1"/>
  <c r="H46" i="55" a="1"/>
  <c r="H46" i="55" s="1"/>
  <c r="L46" i="55" s="1"/>
  <c r="F24" i="15" a="1"/>
  <c r="F24" i="15" s="1"/>
  <c r="H24" i="15" s="1"/>
  <c r="F41" i="12" a="1"/>
  <c r="F41" i="12" s="1"/>
  <c r="H41" i="12" s="1"/>
  <c r="E38" i="15" a="1"/>
  <c r="E38" i="15" s="1"/>
  <c r="G38" i="15" s="1"/>
  <c r="J14" i="45" a="1"/>
  <c r="J14" i="45" s="1"/>
  <c r="N14" i="45" s="1"/>
  <c r="H117" i="55" a="1"/>
  <c r="H117" i="55" s="1"/>
  <c r="H45" i="55" a="1"/>
  <c r="H45" i="55" s="1"/>
  <c r="H41" i="55" a="1"/>
  <c r="H41" i="55" s="1"/>
  <c r="H36" i="55" a="1"/>
  <c r="H36" i="55" s="1"/>
  <c r="L36" i="55" s="1"/>
  <c r="E51" i="15" a="1"/>
  <c r="E51" i="15" s="1"/>
  <c r="G51" i="15" s="1"/>
  <c r="H20" i="55" a="1"/>
  <c r="H20" i="55" s="1"/>
  <c r="L20" i="55" s="1"/>
  <c r="H68" i="55" a="1"/>
  <c r="H68" i="55" s="1"/>
  <c r="F32" i="12" a="1"/>
  <c r="F32" i="12" s="1"/>
  <c r="H90" i="55" a="1"/>
  <c r="H90" i="55" s="1"/>
  <c r="L90" i="55" s="1"/>
  <c r="F85" i="12" a="1"/>
  <c r="F85" i="12" s="1"/>
  <c r="F68" i="12" a="1"/>
  <c r="F68" i="12" s="1"/>
  <c r="J18" i="62" a="1"/>
  <c r="J18" i="62" s="1"/>
  <c r="N18" i="62" s="1"/>
  <c r="H118" i="55" a="1"/>
  <c r="H118" i="55" s="1"/>
  <c r="E13" i="15" a="1"/>
  <c r="E13" i="15" s="1"/>
  <c r="F29" i="15" a="1"/>
  <c r="F29" i="15" s="1"/>
  <c r="H29" i="15" s="1"/>
  <c r="J10" i="62" a="1"/>
  <c r="J10" i="62" s="1"/>
  <c r="N10" i="62" s="1"/>
  <c r="F46" i="12" a="1"/>
  <c r="F46" i="12" s="1"/>
  <c r="H96" i="55" a="1"/>
  <c r="H96" i="55" s="1"/>
  <c r="F37" i="12" a="1"/>
  <c r="F37" i="12" s="1"/>
  <c r="F33" i="12" a="1"/>
  <c r="F33" i="12" s="1"/>
  <c r="E27" i="12" a="1"/>
  <c r="E27" i="12" s="1"/>
  <c r="G27" i="12" s="1"/>
  <c r="J33" i="45" a="1"/>
  <c r="J33" i="45" s="1"/>
  <c r="F35" i="12" a="1"/>
  <c r="F35" i="12" s="1"/>
  <c r="H35" i="12" s="1"/>
  <c r="J36" i="45" a="1"/>
  <c r="J36" i="45" s="1"/>
  <c r="H69" i="55" a="1"/>
  <c r="H69" i="55" s="1"/>
  <c r="E42" i="15" a="1"/>
  <c r="E42" i="15" s="1"/>
  <c r="L46" i="45" a="1"/>
  <c r="L46" i="45" s="1"/>
  <c r="H62" i="55" a="1"/>
  <c r="H62" i="55" s="1"/>
  <c r="H14" i="55" a="1"/>
  <c r="H14" i="55" s="1"/>
  <c r="L14" i="55" s="1"/>
  <c r="H53" i="55" a="1"/>
  <c r="H53" i="55" s="1"/>
  <c r="L53" i="55" s="1"/>
  <c r="F83" i="12" a="1"/>
  <c r="F83" i="12" s="1"/>
  <c r="F87" i="12" a="1"/>
  <c r="F87" i="12" s="1"/>
  <c r="F24" i="12" a="1"/>
  <c r="F24" i="12" s="1"/>
  <c r="J39" i="45" a="1"/>
  <c r="J39" i="45" s="1"/>
  <c r="E16" i="15" a="1"/>
  <c r="E16" i="15" s="1"/>
  <c r="E55" i="12" a="1"/>
  <c r="E55" i="12" s="1"/>
  <c r="J23" i="45" a="1"/>
  <c r="J23" i="45" s="1"/>
  <c r="H39" i="55" a="1"/>
  <c r="H39" i="55" s="1"/>
  <c r="E48" i="12" a="1"/>
  <c r="E48" i="12" s="1"/>
  <c r="G48" i="12" s="1"/>
  <c r="F15" i="15" a="1"/>
  <c r="F15" i="15" s="1"/>
  <c r="H15" i="15" s="1"/>
  <c r="F78" i="12" a="1"/>
  <c r="F78" i="12" s="1"/>
  <c r="H78" i="12" s="1"/>
  <c r="H9" i="62" a="1"/>
  <c r="H9" i="62" s="1"/>
  <c r="J12" i="55" a="1"/>
  <c r="J12" i="55" s="1"/>
  <c r="F38" i="12" a="1"/>
  <c r="F38" i="12" s="1"/>
  <c r="H38" i="12" s="1"/>
  <c r="F26" i="15" a="1"/>
  <c r="F26" i="15" s="1"/>
  <c r="H26" i="15" s="1"/>
  <c r="L27" i="45" a="1"/>
  <c r="L27" i="45" s="1"/>
  <c r="H102" i="55" a="1"/>
  <c r="H102" i="55" s="1"/>
  <c r="H31" i="55" a="1"/>
  <c r="H31" i="55" s="1"/>
  <c r="H19" i="55" a="1"/>
  <c r="H19" i="55" s="1"/>
  <c r="L19" i="55" s="1"/>
  <c r="F26" i="12" a="1"/>
  <c r="F26" i="12" s="1"/>
  <c r="H26" i="12" s="1"/>
  <c r="E66" i="12" a="1"/>
  <c r="E66" i="12" s="1"/>
  <c r="F73" i="12" a="1"/>
  <c r="F73" i="12" s="1"/>
  <c r="E74" i="12" a="1"/>
  <c r="E74" i="12" s="1"/>
  <c r="H107" i="55" a="1"/>
  <c r="H107" i="55" s="1"/>
  <c r="J44" i="45" a="1"/>
  <c r="J44" i="45" s="1"/>
  <c r="F12" i="12" a="1"/>
  <c r="F12" i="12" s="1"/>
  <c r="H12" i="12" s="1"/>
  <c r="L43" i="45" a="1"/>
  <c r="L43" i="45" s="1"/>
  <c r="P43" i="45" s="1"/>
  <c r="J79" i="55" a="1"/>
  <c r="J79" i="55" s="1"/>
  <c r="F69" i="12" a="1"/>
  <c r="F69" i="12" s="1"/>
  <c r="E82" i="12" a="1"/>
  <c r="E82" i="12" s="1"/>
  <c r="F43" i="12" a="1"/>
  <c r="F43" i="12" s="1"/>
  <c r="H43" i="12" s="1"/>
  <c r="L54" i="45" a="1"/>
  <c r="L54" i="45" s="1"/>
  <c r="P54" i="45" s="1"/>
  <c r="E80" i="12" a="1"/>
  <c r="E80" i="12" s="1"/>
  <c r="E58" i="12" a="1"/>
  <c r="E58" i="12" s="1"/>
  <c r="F67" i="12" a="1"/>
  <c r="F67" i="12" s="1"/>
  <c r="H99" i="55" a="1"/>
  <c r="H99" i="55" s="1"/>
  <c r="L99" i="55" s="1"/>
  <c r="L42" i="45" a="1"/>
  <c r="L42" i="45" s="1"/>
  <c r="J34" i="45" a="1"/>
  <c r="J34" i="45" s="1"/>
  <c r="H43" i="55" a="1"/>
  <c r="H43" i="55" s="1"/>
  <c r="L38" i="45" a="1"/>
  <c r="L38" i="45" s="1"/>
  <c r="P38" i="45" s="1"/>
  <c r="E40" i="15" a="1"/>
  <c r="E40" i="15" s="1"/>
  <c r="L15" i="45" a="1"/>
  <c r="L15" i="45" s="1"/>
  <c r="J50" i="45" a="1"/>
  <c r="J50" i="45" s="1"/>
  <c r="N50" i="45" s="1"/>
  <c r="F23" i="12" a="1"/>
  <c r="F23" i="12" s="1"/>
  <c r="H23" i="12" s="1"/>
  <c r="L22" i="45" a="1"/>
  <c r="L22" i="45" s="1"/>
  <c r="F31" i="12" a="1"/>
  <c r="F31" i="12" s="1"/>
  <c r="H86" i="55" a="1"/>
  <c r="H86" i="55" s="1"/>
  <c r="F9" i="12" a="1"/>
  <c r="F9" i="12" s="1"/>
  <c r="E30" i="12" a="1"/>
  <c r="E30" i="12" s="1"/>
  <c r="J24" i="45" a="1"/>
  <c r="J24" i="45" s="1"/>
  <c r="L8" i="45" a="1"/>
  <c r="L8" i="45" s="1"/>
  <c r="E31" i="15" a="1"/>
  <c r="E31" i="15" s="1"/>
  <c r="L37" i="45" a="1"/>
  <c r="L37" i="45" s="1"/>
  <c r="L52" i="45" a="1"/>
  <c r="L52" i="45" s="1"/>
  <c r="H32" i="55" a="1"/>
  <c r="H32" i="55" s="1"/>
  <c r="L40" i="45" a="1"/>
  <c r="L40" i="45" s="1"/>
  <c r="P40" i="45" s="1"/>
  <c r="L29" i="45" a="1"/>
  <c r="L29" i="45" s="1"/>
  <c r="F13" i="12" a="1"/>
  <c r="F13" i="12" s="1"/>
  <c r="E44" i="15" a="1"/>
  <c r="E44" i="15" s="1"/>
  <c r="H37" i="55" a="1"/>
  <c r="H37" i="55" s="1"/>
  <c r="H8" i="62" a="1"/>
  <c r="H8" i="62" s="1"/>
  <c r="H25" i="55" a="1"/>
  <c r="H25" i="55" s="1"/>
  <c r="L25" i="55" s="1"/>
  <c r="F76" i="12" a="1"/>
  <c r="F76" i="12" s="1"/>
  <c r="F43" i="15" a="1"/>
  <c r="F43" i="15" s="1"/>
  <c r="F10" i="12" a="1"/>
  <c r="F10" i="12" s="1"/>
  <c r="H10" i="12" s="1"/>
  <c r="F33" i="15" a="1"/>
  <c r="F33" i="15" s="1"/>
  <c r="J21" i="45" a="1"/>
  <c r="J21" i="45" s="1"/>
  <c r="H75" i="55" a="1"/>
  <c r="H75" i="55" s="1"/>
  <c r="L75" i="55" s="1"/>
  <c r="H16" i="55" a="1"/>
  <c r="H16" i="55" s="1"/>
  <c r="E72" i="12" a="1"/>
  <c r="E72" i="12" s="1"/>
  <c r="J18" i="45" a="1"/>
  <c r="J18" i="45" s="1"/>
  <c r="L31" i="45" a="1"/>
  <c r="L31" i="45" s="1"/>
  <c r="P31" i="45" s="1"/>
  <c r="E59" i="12" a="1"/>
  <c r="E59" i="12" s="1"/>
  <c r="E54" i="15" a="1"/>
  <c r="E54" i="15" s="1"/>
  <c r="J58" i="55" a="1"/>
  <c r="J58" i="55" s="1"/>
  <c r="E51" i="12" a="1"/>
  <c r="E51" i="12" s="1"/>
  <c r="F31" i="15" a="1"/>
  <c r="F31" i="15" s="1"/>
  <c r="L25" i="45" a="1"/>
  <c r="L25" i="45" s="1"/>
  <c r="F15" i="12" a="1"/>
  <c r="F15" i="12" s="1"/>
  <c r="F16" i="15" a="1"/>
  <c r="F16" i="15" s="1"/>
  <c r="F12" i="15" a="1"/>
  <c r="F12" i="15" s="1"/>
  <c r="F29" i="12" a="1"/>
  <c r="F29" i="12" s="1"/>
  <c r="F42" i="12" a="1"/>
  <c r="F42" i="12" s="1"/>
  <c r="H22" i="55" a="1"/>
  <c r="H22" i="55" s="1"/>
  <c r="L22" i="55" s="1"/>
  <c r="F36" i="15" a="1"/>
  <c r="F36" i="15" s="1"/>
  <c r="F77" i="12" a="1"/>
  <c r="F77" i="12" s="1"/>
  <c r="E25" i="15" a="1"/>
  <c r="E25" i="15" s="1"/>
  <c r="G25" i="15" s="1"/>
  <c r="I25" i="15" s="1"/>
  <c r="E7" i="12" a="1"/>
  <c r="E7" i="12" s="1"/>
  <c r="H6" i="62" a="1"/>
  <c r="H6" i="62" s="1"/>
  <c r="L6" i="62" s="1"/>
  <c r="E63" i="12" a="1"/>
  <c r="E63" i="12" s="1"/>
  <c r="E56" i="12" a="1"/>
  <c r="E56" i="12" s="1"/>
  <c r="E79" i="12" a="1"/>
  <c r="E79" i="12" s="1"/>
  <c r="H88" i="55" a="1"/>
  <c r="H88" i="55" s="1"/>
  <c r="L88" i="55" s="1"/>
  <c r="E70" i="12" a="1"/>
  <c r="E70" i="12" s="1"/>
  <c r="F8" i="12" a="1"/>
  <c r="F8" i="12" s="1"/>
  <c r="L48" i="45" a="1"/>
  <c r="L48" i="45" s="1"/>
  <c r="J14" i="62" a="1"/>
  <c r="J14" i="62" s="1"/>
  <c r="N14" i="62" s="1"/>
  <c r="L10" i="45" a="1"/>
  <c r="L10" i="45" s="1"/>
  <c r="H100" i="55" a="1"/>
  <c r="H100" i="55" s="1"/>
  <c r="L100" i="55" s="1"/>
  <c r="E50" i="12" a="1"/>
  <c r="E50" i="12" s="1"/>
  <c r="G50" i="12" s="1"/>
  <c r="H26" i="55" a="1"/>
  <c r="H26" i="55" s="1"/>
  <c r="F47" i="12" a="1"/>
  <c r="F47" i="12" s="1"/>
  <c r="H13" i="62" a="1"/>
  <c r="H13" i="62" s="1"/>
  <c r="L13" i="62" s="1"/>
  <c r="E28" i="12" a="1"/>
  <c r="E28" i="12" s="1"/>
  <c r="G28" i="12" s="1"/>
  <c r="E44" i="12" a="1"/>
  <c r="E44" i="12" s="1"/>
  <c r="H54" i="55" a="1"/>
  <c r="H54" i="55" s="1"/>
  <c r="L54" i="55" s="1"/>
  <c r="J17" i="62" a="1"/>
  <c r="J17" i="62" s="1"/>
  <c r="E54" i="12" a="1"/>
  <c r="E54" i="12" s="1"/>
  <c r="G54" i="12" s="1"/>
  <c r="F91" i="12" a="1"/>
  <c r="F91" i="12" s="1"/>
  <c r="E52" i="15" a="1"/>
  <c r="E52" i="15" s="1"/>
  <c r="G52" i="15" s="1"/>
  <c r="H66" i="55" a="1"/>
  <c r="H66" i="55" s="1"/>
  <c r="F88" i="12" a="1"/>
  <c r="F88" i="12" s="1"/>
  <c r="H88" i="12" s="1"/>
  <c r="F49" i="15" a="1"/>
  <c r="F49" i="15" s="1"/>
  <c r="L26" i="45" a="1"/>
  <c r="L26" i="45" s="1"/>
  <c r="E49" i="12" a="1"/>
  <c r="E49" i="12" s="1"/>
  <c r="G49" i="12" s="1"/>
  <c r="H33" i="55" a="1"/>
  <c r="H33" i="55" s="1"/>
  <c r="H94" i="55" a="1"/>
  <c r="H94" i="55" s="1"/>
  <c r="F40" i="12" a="1"/>
  <c r="F40" i="12" s="1"/>
  <c r="H40" i="12" s="1"/>
  <c r="J19" i="62" a="1"/>
  <c r="J19" i="62" s="1"/>
  <c r="N19" i="62" s="1"/>
  <c r="H115" i="55" a="1"/>
  <c r="H115" i="55" s="1"/>
  <c r="L115" i="55" s="1"/>
  <c r="E34" i="15" a="1"/>
  <c r="E34" i="15" s="1"/>
  <c r="H21" i="55" a="1"/>
  <c r="H21" i="55" s="1"/>
  <c r="E34" i="12" a="1"/>
  <c r="E34" i="12" s="1"/>
  <c r="F19" i="12" a="1"/>
  <c r="F19" i="12" s="1"/>
  <c r="H19" i="12" s="1"/>
  <c r="E33" i="15" a="1"/>
  <c r="E33" i="15" s="1"/>
  <c r="F57" i="15" a="1"/>
  <c r="F57" i="15" s="1"/>
  <c r="L51" i="45" a="1"/>
  <c r="L51" i="45" s="1"/>
  <c r="P51" i="45" s="1"/>
  <c r="E81" i="12" a="1"/>
  <c r="E81" i="12" s="1"/>
  <c r="G81" i="12" s="1"/>
  <c r="J16" i="45" a="1"/>
  <c r="J16" i="45" s="1"/>
  <c r="N16" i="45" s="1"/>
  <c r="L28" i="45" a="1"/>
  <c r="L28" i="45" s="1"/>
  <c r="P28" i="45" s="1"/>
  <c r="E21" i="12" a="1"/>
  <c r="E21" i="12" s="1"/>
  <c r="G21" i="12" s="1"/>
  <c r="F84" i="12" a="1"/>
  <c r="F84" i="12" s="1"/>
  <c r="H84" i="12" s="1"/>
  <c r="J45" i="45" a="1"/>
  <c r="J45" i="45" s="1"/>
  <c r="H65" i="55" a="1"/>
  <c r="H65" i="55" s="1"/>
  <c r="L65" i="55" s="1"/>
  <c r="E28" i="15" a="1"/>
  <c r="E28" i="15" s="1"/>
  <c r="E45" i="12" a="1"/>
  <c r="E45" i="12" s="1"/>
  <c r="F61" i="12" a="1"/>
  <c r="F61" i="12" s="1"/>
  <c r="H11" i="62" a="1"/>
  <c r="H11" i="62" s="1"/>
  <c r="L11" i="62" s="1"/>
  <c r="E60" i="12" a="1"/>
  <c r="E60" i="12" s="1"/>
  <c r="G60" i="12" s="1"/>
  <c r="L41" i="45" a="1"/>
  <c r="L41" i="45" s="1"/>
  <c r="P41" i="45" s="1"/>
  <c r="F20" i="12" a="1"/>
  <c r="F20" i="12" s="1"/>
  <c r="H20" i="12" s="1"/>
  <c r="L13" i="45" a="1"/>
  <c r="L13" i="45" s="1"/>
  <c r="F90" i="12" a="1"/>
  <c r="F90" i="12" s="1"/>
  <c r="H90" i="12" s="1"/>
  <c r="H80" i="55" a="1"/>
  <c r="H80" i="55" s="1"/>
  <c r="F75" i="12" a="1"/>
  <c r="F75" i="12" s="1"/>
  <c r="H75" i="12" s="1"/>
  <c r="H67" i="55" a="1"/>
  <c r="H67" i="55" s="1"/>
  <c r="E52" i="12" a="1"/>
  <c r="E52" i="12" s="1"/>
  <c r="G52" i="12" s="1"/>
  <c r="H48" i="55" a="1"/>
  <c r="H48" i="55" s="1"/>
  <c r="L48" i="55" s="1"/>
  <c r="J21" i="62" a="1"/>
  <c r="J21" i="62" s="1"/>
  <c r="F64" i="12" a="1"/>
  <c r="F64" i="12" s="1"/>
  <c r="E53" i="12" a="1"/>
  <c r="E53" i="12" s="1"/>
  <c r="E71" i="12" a="1"/>
  <c r="E71" i="12" s="1"/>
  <c r="G71" i="12" s="1"/>
  <c r="F89" i="12" a="1"/>
  <c r="F89" i="12" s="1"/>
  <c r="F47" i="15" a="1"/>
  <c r="F47" i="15" s="1"/>
  <c r="J11" i="45" a="1"/>
  <c r="J11" i="45" s="1"/>
  <c r="N11" i="45" s="1"/>
  <c r="E17" i="12" a="1"/>
  <c r="E17" i="12" s="1"/>
  <c r="G17" i="12" s="1"/>
  <c r="L30" i="45" a="1"/>
  <c r="L30" i="45" s="1"/>
  <c r="F11" i="12" a="1"/>
  <c r="F11" i="12" s="1"/>
  <c r="H15" i="62" a="1"/>
  <c r="H15" i="62" s="1"/>
  <c r="E57" i="15" a="1"/>
  <c r="E57" i="15" s="1"/>
  <c r="F59" i="15" a="1"/>
  <c r="F59" i="15" s="1"/>
  <c r="H116" i="55" a="1"/>
  <c r="H116" i="55" s="1"/>
  <c r="L116" i="55" s="1"/>
  <c r="J12" i="62" a="1"/>
  <c r="J12" i="62" s="1"/>
  <c r="J20" i="62" a="1"/>
  <c r="J20" i="62" s="1"/>
  <c r="H47" i="55" a="1"/>
  <c r="H47" i="55" s="1"/>
  <c r="L47" i="55" s="1"/>
  <c r="E59" i="15" a="1"/>
  <c r="E59" i="15" s="1"/>
  <c r="H85" i="55" a="1"/>
  <c r="H85" i="55" s="1"/>
  <c r="L85" i="55" s="1"/>
  <c r="F62" i="12" a="1"/>
  <c r="F62" i="12" s="1"/>
  <c r="H62" i="12" s="1"/>
  <c r="H7" i="62" a="1"/>
  <c r="H7" i="62" s="1"/>
  <c r="J16" i="62" a="1"/>
  <c r="J16" i="62" s="1"/>
  <c r="J35" i="45" a="1"/>
  <c r="J35" i="45" s="1"/>
  <c r="N35" i="45" s="1"/>
  <c r="E86" i="12" a="1"/>
  <c r="E86" i="12" s="1"/>
  <c r="G86" i="12" s="1"/>
  <c r="H64" i="55" a="1"/>
  <c r="H64" i="55" s="1"/>
  <c r="H103" i="55" a="1"/>
  <c r="H103" i="55" s="1"/>
  <c r="F25" i="12" a="1"/>
  <c r="F25" i="12" s="1"/>
  <c r="H25" i="12" s="1"/>
  <c r="H38" i="55" a="1"/>
  <c r="H38" i="55" s="1"/>
  <c r="F16" i="12" a="1"/>
  <c r="F16" i="12" s="1"/>
  <c r="F18" i="12" a="1"/>
  <c r="F18" i="12" s="1"/>
  <c r="H51" i="55" a="1"/>
  <c r="H51" i="55" s="1"/>
  <c r="J32" i="45" a="1"/>
  <c r="J32" i="45" s="1"/>
  <c r="N32" i="45" s="1"/>
  <c r="E21" i="15" a="1"/>
  <c r="E21" i="15" s="1"/>
  <c r="H58" i="55" a="1"/>
  <c r="H58" i="55" s="1"/>
  <c r="F39" i="12" a="1"/>
  <c r="F39" i="12" s="1"/>
  <c r="J5" i="62" a="1"/>
  <c r="J5" i="62" s="1"/>
  <c r="F22" i="15" a="1"/>
  <c r="F22" i="15" s="1"/>
  <c r="H22" i="15" s="1"/>
  <c r="E18" i="15" a="1"/>
  <c r="E18" i="15" s="1"/>
  <c r="E12" i="15" a="1"/>
  <c r="E12" i="15" s="1"/>
  <c r="E36" i="15" a="1"/>
  <c r="E36" i="15" s="1"/>
  <c r="F55" i="15" a="1"/>
  <c r="F55" i="15" s="1"/>
  <c r="H55" i="15" s="1"/>
  <c r="E39" i="15" a="1"/>
  <c r="E39" i="15" s="1"/>
  <c r="F21" i="15" a="1"/>
  <c r="F21" i="15" s="1"/>
  <c r="F39" i="15" a="1"/>
  <c r="F39" i="15" s="1"/>
  <c r="F18" i="15" a="1"/>
  <c r="F18" i="15" s="1"/>
  <c r="H95" i="55" a="1"/>
  <c r="H95" i="55" s="1"/>
  <c r="J8" i="45" a="1"/>
  <c r="J8" i="45" s="1"/>
  <c r="H12" i="55" a="1"/>
  <c r="H12" i="55" s="1"/>
  <c r="H79" i="55" a="1"/>
  <c r="H79" i="55" s="1"/>
  <c r="AA4648" i="34"/>
  <c r="Q4648" i="34"/>
  <c r="L9" i="45" a="1"/>
  <c r="L9" i="45" s="1"/>
  <c r="H81" i="55" a="1"/>
  <c r="H81" i="55" s="1"/>
  <c r="F27" i="15" a="1"/>
  <c r="F27" i="15" s="1"/>
  <c r="E47" i="15" a="1"/>
  <c r="E47" i="15" s="1"/>
  <c r="E49" i="15" a="1"/>
  <c r="E49" i="15" s="1"/>
  <c r="F54" i="15" a="1"/>
  <c r="F54" i="15" s="1"/>
  <c r="D22" i="47"/>
  <c r="D76" i="47"/>
  <c r="D29" i="14"/>
  <c r="D84" i="47"/>
  <c r="D29" i="47"/>
  <c r="D41" i="47"/>
  <c r="D32" i="14"/>
  <c r="D26" i="47"/>
  <c r="AC4648" i="34"/>
  <c r="G14" i="14"/>
  <c r="D35" i="47"/>
  <c r="D46" i="47"/>
  <c r="D79" i="47"/>
  <c r="D48" i="47"/>
  <c r="D47" i="47"/>
  <c r="D68" i="47"/>
  <c r="D28" i="47"/>
  <c r="H14" i="14"/>
  <c r="W4648" i="34"/>
  <c r="D64" i="47"/>
  <c r="D39" i="47"/>
  <c r="D34" i="47"/>
  <c r="D51" i="47"/>
  <c r="D44" i="47"/>
  <c r="D28" i="14"/>
  <c r="D141" i="14"/>
  <c r="G46" i="47"/>
  <c r="F209" i="47"/>
  <c r="E185" i="47"/>
  <c r="F66" i="47"/>
  <c r="C91" i="47"/>
  <c r="B187" i="47"/>
  <c r="B27" i="47"/>
  <c r="E169" i="47"/>
  <c r="B190" i="47"/>
  <c r="E234" i="47"/>
  <c r="B204" i="47"/>
  <c r="F53" i="47"/>
  <c r="E215" i="47"/>
  <c r="G234" i="47"/>
  <c r="E23" i="47"/>
  <c r="B151" i="47"/>
  <c r="C165" i="47"/>
  <c r="A228" i="47"/>
  <c r="G155" i="47"/>
  <c r="B150" i="47"/>
  <c r="F226" i="47"/>
  <c r="F158" i="47"/>
  <c r="E180" i="47"/>
  <c r="B196" i="47"/>
  <c r="B232" i="47"/>
  <c r="C142" i="47"/>
  <c r="B216" i="47"/>
  <c r="G71" i="47"/>
  <c r="C201" i="47"/>
  <c r="C86" i="47"/>
  <c r="G86" i="47"/>
  <c r="G146" i="47"/>
  <c r="F157" i="47"/>
  <c r="E111" i="47"/>
  <c r="F201" i="47"/>
  <c r="C37" i="47"/>
  <c r="E205" i="47"/>
  <c r="B41" i="47"/>
  <c r="F100" i="47"/>
  <c r="F128" i="47"/>
  <c r="F215" i="47"/>
  <c r="C98" i="47"/>
  <c r="F81" i="47"/>
  <c r="C166" i="47"/>
  <c r="B81" i="47"/>
  <c r="B172" i="47"/>
  <c r="A209" i="47"/>
  <c r="F145" i="47"/>
  <c r="F214" i="47"/>
  <c r="B40" i="47"/>
  <c r="F124" i="47"/>
  <c r="F204" i="47"/>
  <c r="C55" i="47"/>
  <c r="B62" i="47"/>
  <c r="A223" i="47"/>
  <c r="E122" i="47"/>
  <c r="B22" i="47"/>
  <c r="A225" i="47"/>
  <c r="F112" i="47"/>
  <c r="G220" i="47"/>
  <c r="E71" i="47"/>
  <c r="F125" i="47"/>
  <c r="F213" i="47"/>
  <c r="F120" i="47"/>
  <c r="G58" i="47"/>
  <c r="C237" i="47"/>
  <c r="C110" i="47"/>
  <c r="G79" i="47"/>
  <c r="E161" i="47"/>
  <c r="G127" i="47"/>
  <c r="E132" i="47"/>
  <c r="B182" i="47"/>
  <c r="F87" i="47"/>
  <c r="C58" i="47"/>
  <c r="B129" i="47"/>
  <c r="B17" i="47"/>
  <c r="C218" i="47"/>
  <c r="G102" i="47"/>
  <c r="G62" i="47"/>
  <c r="B83" i="47"/>
  <c r="C72" i="47"/>
  <c r="E61" i="47"/>
  <c r="F89" i="47"/>
  <c r="A227" i="47"/>
  <c r="E156" i="47"/>
  <c r="A211" i="47"/>
  <c r="B93" i="47"/>
  <c r="B170" i="47"/>
  <c r="A214" i="47"/>
  <c r="B36" i="47"/>
  <c r="F236" i="47"/>
  <c r="B35" i="47"/>
  <c r="E237" i="47"/>
  <c r="C230" i="47"/>
  <c r="B124" i="47"/>
  <c r="B30" i="47"/>
  <c r="G59" i="47"/>
  <c r="E120" i="47"/>
  <c r="E109" i="47"/>
  <c r="E65" i="47"/>
  <c r="B226" i="47"/>
  <c r="G123" i="47"/>
  <c r="E158" i="47"/>
  <c r="F72" i="47"/>
  <c r="G73" i="47"/>
  <c r="F219" i="47"/>
  <c r="C153" i="47"/>
  <c r="F20" i="47"/>
  <c r="C172" i="47"/>
  <c r="C60" i="47"/>
  <c r="C112" i="47"/>
  <c r="A202" i="47"/>
  <c r="A230" i="47"/>
  <c r="C54" i="47"/>
  <c r="E140" i="47"/>
  <c r="F205" i="47"/>
  <c r="B206" i="47"/>
  <c r="B100" i="47"/>
  <c r="C90" i="47"/>
  <c r="C175" i="47"/>
  <c r="E75" i="47"/>
  <c r="F22" i="47"/>
  <c r="G45" i="47"/>
  <c r="F179" i="47"/>
  <c r="C146" i="47"/>
  <c r="F19" i="47"/>
  <c r="C87" i="47"/>
  <c r="G158" i="47"/>
  <c r="C21" i="47"/>
  <c r="C102" i="47"/>
  <c r="C178" i="47"/>
  <c r="B106" i="47"/>
  <c r="E220" i="47"/>
  <c r="E107" i="47"/>
  <c r="E135" i="47"/>
  <c r="F109" i="47"/>
  <c r="F151" i="47"/>
  <c r="B104" i="47"/>
  <c r="G87" i="47"/>
  <c r="C199" i="47"/>
  <c r="A236" i="47"/>
  <c r="C220" i="47"/>
  <c r="A206" i="47"/>
  <c r="E164" i="47"/>
  <c r="B74" i="47"/>
  <c r="E57" i="47"/>
  <c r="E43" i="47"/>
  <c r="C44" i="47"/>
  <c r="A210" i="47"/>
  <c r="C126" i="47"/>
  <c r="E151" i="47"/>
  <c r="G81" i="47"/>
  <c r="B132" i="47"/>
  <c r="C173" i="47"/>
  <c r="F43" i="47"/>
  <c r="G103" i="47"/>
  <c r="G205" i="47"/>
  <c r="E60" i="47"/>
  <c r="G199" i="47"/>
  <c r="C96" i="47"/>
  <c r="E53" i="47"/>
  <c r="F96" i="47"/>
  <c r="E147" i="47"/>
  <c r="G157" i="47"/>
  <c r="F140" i="47"/>
  <c r="G180" i="47"/>
  <c r="B136" i="47"/>
  <c r="G43" i="47"/>
  <c r="E87" i="47"/>
  <c r="G200" i="47"/>
  <c r="B76" i="47"/>
  <c r="A215" i="47"/>
  <c r="B201" i="47"/>
  <c r="G53" i="47"/>
  <c r="C93" i="47"/>
  <c r="G122" i="47"/>
  <c r="G161" i="47"/>
  <c r="E72" i="47"/>
  <c r="G112" i="47"/>
  <c r="G237" i="47"/>
  <c r="G29" i="47"/>
  <c r="F186" i="47"/>
  <c r="E182" i="47"/>
  <c r="F228" i="47"/>
  <c r="C33" i="47"/>
  <c r="C41" i="47"/>
  <c r="B163" i="47"/>
  <c r="C235" i="47"/>
  <c r="C191" i="47"/>
  <c r="B188" i="47"/>
  <c r="E99" i="47"/>
  <c r="F152" i="47"/>
  <c r="G156" i="47"/>
  <c r="G89" i="47"/>
  <c r="B75" i="47"/>
  <c r="C171" i="47"/>
  <c r="G23" i="47"/>
  <c r="E97" i="47"/>
  <c r="B37" i="47"/>
  <c r="E174" i="47"/>
  <c r="C36" i="47"/>
  <c r="F225" i="47"/>
  <c r="C104" i="47"/>
  <c r="B160" i="47"/>
  <c r="F232" i="47"/>
  <c r="E34" i="47"/>
  <c r="G19" i="47"/>
  <c r="F184" i="47"/>
  <c r="B156" i="47"/>
  <c r="G187" i="47"/>
  <c r="E203" i="47"/>
  <c r="G202" i="47"/>
  <c r="G107" i="47"/>
  <c r="C192" i="47"/>
  <c r="G115" i="47"/>
  <c r="F177" i="47"/>
  <c r="C78" i="47"/>
  <c r="F168" i="47"/>
  <c r="C94" i="47"/>
  <c r="G110" i="47"/>
  <c r="G194" i="47"/>
  <c r="G17" i="47"/>
  <c r="G82" i="47"/>
  <c r="E204" i="47"/>
  <c r="C50" i="47"/>
  <c r="C234" i="47"/>
  <c r="C67" i="47"/>
  <c r="B97" i="47"/>
  <c r="B167" i="47"/>
  <c r="E33" i="47"/>
  <c r="B39" i="47"/>
  <c r="G52" i="47"/>
  <c r="F117" i="47"/>
  <c r="E210" i="47"/>
  <c r="B153" i="47"/>
  <c r="G214" i="47"/>
  <c r="F42" i="47"/>
  <c r="G188" i="47"/>
  <c r="B229" i="47"/>
  <c r="E86" i="47"/>
  <c r="G141" i="47"/>
  <c r="G26" i="47"/>
  <c r="C22" i="47"/>
  <c r="C24" i="47"/>
  <c r="G167" i="47"/>
  <c r="F74" i="47"/>
  <c r="F71" i="47"/>
  <c r="B146" i="47"/>
  <c r="C125" i="47"/>
  <c r="C107" i="47"/>
  <c r="E223" i="47"/>
  <c r="B90" i="47"/>
  <c r="F212" i="47"/>
  <c r="A208" i="47"/>
  <c r="B38" i="47"/>
  <c r="G226" i="47"/>
  <c r="E25" i="47"/>
  <c r="E63" i="47"/>
  <c r="G84" i="47"/>
  <c r="G130" i="47"/>
  <c r="G105" i="47"/>
  <c r="C121" i="47"/>
  <c r="F118" i="47"/>
  <c r="B117" i="47"/>
  <c r="C34" i="47"/>
  <c r="C69" i="47"/>
  <c r="C123" i="47"/>
  <c r="B145" i="47"/>
  <c r="F88" i="47"/>
  <c r="C176" i="47"/>
  <c r="E209" i="47"/>
  <c r="F211" i="47"/>
  <c r="F28" i="47"/>
  <c r="C164" i="47"/>
  <c r="E165" i="47"/>
  <c r="E134" i="47"/>
  <c r="G231" i="47"/>
  <c r="A203" i="47"/>
  <c r="B53" i="47"/>
  <c r="E89" i="47"/>
  <c r="E128" i="47"/>
  <c r="E206" i="47"/>
  <c r="E48" i="47"/>
  <c r="A204" i="47"/>
  <c r="C137" i="47"/>
  <c r="B126" i="47"/>
  <c r="F113" i="47"/>
  <c r="B222" i="47"/>
  <c r="E64" i="47"/>
  <c r="F50" i="47"/>
  <c r="F156" i="47"/>
  <c r="G27" i="47"/>
  <c r="E153" i="47"/>
  <c r="B105" i="47"/>
  <c r="G183" i="47"/>
  <c r="G201" i="47"/>
  <c r="F41" i="47"/>
  <c r="F191" i="47"/>
  <c r="E195" i="47"/>
  <c r="G28" i="47"/>
  <c r="E74" i="47"/>
  <c r="G33" i="47"/>
  <c r="B20" i="47"/>
  <c r="G149" i="47"/>
  <c r="E233" i="47"/>
  <c r="F86" i="47"/>
  <c r="F47" i="47"/>
  <c r="E21" i="47"/>
  <c r="C71" i="47"/>
  <c r="G104" i="47"/>
  <c r="C130" i="47"/>
  <c r="B185" i="47"/>
  <c r="E84" i="47"/>
  <c r="B194" i="47"/>
  <c r="B148" i="47"/>
  <c r="B65" i="47"/>
  <c r="E145" i="47"/>
  <c r="F83" i="47"/>
  <c r="E235" i="47"/>
  <c r="E168" i="47"/>
  <c r="C149" i="47"/>
  <c r="C64" i="47"/>
  <c r="E50" i="47"/>
  <c r="B184" i="47"/>
  <c r="G177" i="47"/>
  <c r="G159" i="47"/>
  <c r="F31" i="47"/>
  <c r="F183" i="47"/>
  <c r="F17" i="47"/>
  <c r="C203" i="47"/>
  <c r="C124" i="47"/>
  <c r="F57" i="47"/>
  <c r="G88" i="47"/>
  <c r="G18" i="47"/>
  <c r="C42" i="47"/>
  <c r="C105" i="47"/>
  <c r="E81" i="47"/>
  <c r="C205" i="47"/>
  <c r="C101" i="47"/>
  <c r="C227" i="47"/>
  <c r="G135" i="47"/>
  <c r="B102" i="47"/>
  <c r="E96" i="47"/>
  <c r="C155" i="47"/>
  <c r="F234" i="47"/>
  <c r="G185" i="47"/>
  <c r="E40" i="47"/>
  <c r="E191" i="47"/>
  <c r="C182" i="47"/>
  <c r="E66" i="47"/>
  <c r="B203" i="47"/>
  <c r="G36" i="47"/>
  <c r="B21" i="47"/>
  <c r="G60" i="47"/>
  <c r="C40" i="47"/>
  <c r="F185" i="47"/>
  <c r="G68" i="47"/>
  <c r="E103" i="47"/>
  <c r="B236" i="47"/>
  <c r="B225" i="47"/>
  <c r="E162" i="47"/>
  <c r="B198" i="47"/>
  <c r="F182" i="47"/>
  <c r="B217" i="47"/>
  <c r="C186" i="47"/>
  <c r="G94" i="47"/>
  <c r="F131" i="47"/>
  <c r="B173" i="47"/>
  <c r="G197" i="47"/>
  <c r="F200" i="47"/>
  <c r="F147" i="47"/>
  <c r="F167" i="47"/>
  <c r="G230" i="47"/>
  <c r="E119" i="47"/>
  <c r="F106" i="47"/>
  <c r="E178" i="47"/>
  <c r="C92" i="47"/>
  <c r="C88" i="47"/>
  <c r="F123" i="47"/>
  <c r="G70" i="47"/>
  <c r="C117" i="47"/>
  <c r="G38" i="47"/>
  <c r="B158" i="47"/>
  <c r="B234" i="47"/>
  <c r="C211" i="47"/>
  <c r="E146" i="47"/>
  <c r="C214" i="47"/>
  <c r="A234" i="47"/>
  <c r="G101" i="47"/>
  <c r="C168" i="47"/>
  <c r="B15" i="47"/>
  <c r="B195" i="47"/>
  <c r="C136" i="47"/>
  <c r="F36" i="47"/>
  <c r="E231" i="47"/>
  <c r="G24" i="47"/>
  <c r="E101" i="47"/>
  <c r="E100" i="47"/>
  <c r="F163" i="47"/>
  <c r="A233" i="47"/>
  <c r="C100" i="47"/>
  <c r="F84" i="47"/>
  <c r="E24" i="47"/>
  <c r="F67" i="47"/>
  <c r="E17" i="47"/>
  <c r="G39" i="47"/>
  <c r="C26" i="47"/>
  <c r="C134" i="47"/>
  <c r="F122" i="47"/>
  <c r="C193" i="47"/>
  <c r="E177" i="47"/>
  <c r="B98" i="47"/>
  <c r="G126" i="47"/>
  <c r="F98" i="47"/>
  <c r="E118" i="47"/>
  <c r="E88" i="47"/>
  <c r="B34" i="47"/>
  <c r="B162" i="47"/>
  <c r="F26" i="47"/>
  <c r="B48" i="47"/>
  <c r="C150" i="47"/>
  <c r="E143" i="47"/>
  <c r="F229" i="47"/>
  <c r="C223" i="47"/>
  <c r="G51" i="47"/>
  <c r="G69" i="47"/>
  <c r="G119" i="47"/>
  <c r="C85" i="47"/>
  <c r="G125" i="47"/>
  <c r="C236" i="47"/>
  <c r="B68" i="47"/>
  <c r="G108" i="47"/>
  <c r="G22" i="47"/>
  <c r="C141" i="47"/>
  <c r="E44" i="47"/>
  <c r="B227" i="47"/>
  <c r="F119" i="47"/>
  <c r="B109" i="47"/>
  <c r="E179" i="47"/>
  <c r="F130" i="47"/>
  <c r="C194" i="47"/>
  <c r="B213" i="47"/>
  <c r="G176" i="47"/>
  <c r="C135" i="47"/>
  <c r="F155" i="47"/>
  <c r="A231" i="47"/>
  <c r="F24" i="47"/>
  <c r="C65" i="47"/>
  <c r="F231" i="47"/>
  <c r="B45" i="47"/>
  <c r="B118" i="47"/>
  <c r="E227" i="47"/>
  <c r="G225" i="47"/>
  <c r="B171" i="47"/>
  <c r="C118" i="47"/>
  <c r="B85" i="47"/>
  <c r="G211" i="47"/>
  <c r="B237" i="47"/>
  <c r="E58" i="47"/>
  <c r="G48" i="47"/>
  <c r="C115" i="47"/>
  <c r="E149" i="47"/>
  <c r="F162" i="47"/>
  <c r="G134" i="47"/>
  <c r="F190" i="47"/>
  <c r="C108" i="47"/>
  <c r="G236" i="47"/>
  <c r="B80" i="47"/>
  <c r="E137" i="47"/>
  <c r="C216" i="47"/>
  <c r="C38" i="47"/>
  <c r="B189" i="47"/>
  <c r="B199" i="47"/>
  <c r="C209" i="47"/>
  <c r="G85" i="47"/>
  <c r="B111" i="47"/>
  <c r="F188" i="47"/>
  <c r="C51" i="47"/>
  <c r="B120" i="47"/>
  <c r="G99" i="47"/>
  <c r="B115" i="47"/>
  <c r="B210" i="47"/>
  <c r="G113" i="47"/>
  <c r="G80" i="47"/>
  <c r="C45" i="47"/>
  <c r="E218" i="47"/>
  <c r="C160" i="47"/>
  <c r="G97" i="47"/>
  <c r="B107" i="47"/>
  <c r="C106" i="47"/>
  <c r="E123" i="47"/>
  <c r="G129" i="47"/>
  <c r="B230" i="47"/>
  <c r="B209" i="47"/>
  <c r="E166" i="47"/>
  <c r="E167" i="47"/>
  <c r="C163" i="47"/>
  <c r="F33" i="47"/>
  <c r="B61" i="47"/>
  <c r="G209" i="47"/>
  <c r="C59" i="47"/>
  <c r="G170" i="47"/>
  <c r="B212" i="47"/>
  <c r="G178" i="47"/>
  <c r="E222" i="47"/>
  <c r="B114" i="47"/>
  <c r="C32" i="47"/>
  <c r="C229" i="47"/>
  <c r="C231" i="47"/>
  <c r="F91" i="47"/>
  <c r="G208" i="47"/>
  <c r="C138" i="47"/>
  <c r="G47" i="47"/>
  <c r="B174" i="47"/>
  <c r="C131" i="47"/>
  <c r="G91" i="47"/>
  <c r="C185" i="47"/>
  <c r="G222" i="47"/>
  <c r="F178" i="47"/>
  <c r="F165" i="47"/>
  <c r="B69" i="47"/>
  <c r="E35" i="47"/>
  <c r="F146" i="47"/>
  <c r="E207" i="47"/>
  <c r="G221" i="47"/>
  <c r="G219" i="47"/>
  <c r="G75" i="47"/>
  <c r="G20" i="47"/>
  <c r="C74" i="47"/>
  <c r="G190" i="47"/>
  <c r="C148" i="47"/>
  <c r="B19" i="47"/>
  <c r="F16" i="47"/>
  <c r="E157" i="47"/>
  <c r="C224" i="47"/>
  <c r="F115" i="47"/>
  <c r="F230" i="47"/>
  <c r="F54" i="47"/>
  <c r="B141" i="47"/>
  <c r="G224" i="47"/>
  <c r="E56" i="47"/>
  <c r="C57" i="47"/>
  <c r="G109" i="47"/>
  <c r="G128" i="47"/>
  <c r="F62" i="47"/>
  <c r="B147" i="47"/>
  <c r="E188" i="47"/>
  <c r="F23" i="47"/>
  <c r="E28" i="47"/>
  <c r="C189" i="47"/>
  <c r="E176" i="47"/>
  <c r="F180" i="47"/>
  <c r="G50" i="47"/>
  <c r="C30" i="47"/>
  <c r="G144" i="47"/>
  <c r="C18" i="47"/>
  <c r="E114" i="47"/>
  <c r="G217" i="47"/>
  <c r="C97" i="47"/>
  <c r="C77" i="47"/>
  <c r="E148" i="47"/>
  <c r="C140" i="47"/>
  <c r="F45" i="47"/>
  <c r="E187" i="47"/>
  <c r="G120" i="47"/>
  <c r="B235" i="47"/>
  <c r="G117" i="47"/>
  <c r="C128" i="47"/>
  <c r="G233" i="47"/>
  <c r="E150" i="47"/>
  <c r="E190" i="47"/>
  <c r="B175" i="47"/>
  <c r="F172" i="47"/>
  <c r="B135" i="47"/>
  <c r="G34" i="47"/>
  <c r="F30" i="47"/>
  <c r="C70" i="47"/>
  <c r="F171" i="47"/>
  <c r="E98" i="47"/>
  <c r="G77" i="47"/>
  <c r="E55" i="47"/>
  <c r="G152" i="47"/>
  <c r="C25" i="47"/>
  <c r="C195" i="47"/>
  <c r="G192" i="47"/>
  <c r="G162" i="47"/>
  <c r="F110" i="47"/>
  <c r="E37" i="47"/>
  <c r="E160" i="47"/>
  <c r="B202" i="47"/>
  <c r="A221" i="47"/>
  <c r="B218" i="47"/>
  <c r="E181" i="47"/>
  <c r="A207" i="47"/>
  <c r="B60" i="47"/>
  <c r="F44" i="47"/>
  <c r="E224" i="47"/>
  <c r="B177" i="47"/>
  <c r="E155" i="47"/>
  <c r="F144" i="47"/>
  <c r="F27" i="47"/>
  <c r="E92" i="47"/>
  <c r="E46" i="47"/>
  <c r="C221" i="47"/>
  <c r="G153" i="47"/>
  <c r="F73" i="47"/>
  <c r="G133" i="47"/>
  <c r="F65" i="47"/>
  <c r="C147" i="47"/>
  <c r="G54" i="47"/>
  <c r="F49" i="47"/>
  <c r="F97" i="47"/>
  <c r="F99" i="47"/>
  <c r="G198" i="47"/>
  <c r="G106" i="47"/>
  <c r="F203" i="47"/>
  <c r="F55" i="47"/>
  <c r="E36" i="47"/>
  <c r="C184" i="47"/>
  <c r="G41" i="47"/>
  <c r="B28" i="47"/>
  <c r="C162" i="47"/>
  <c r="C76" i="47"/>
  <c r="E124" i="47"/>
  <c r="F208" i="47"/>
  <c r="F137" i="47"/>
  <c r="F114" i="47"/>
  <c r="E230" i="47"/>
  <c r="B108" i="47"/>
  <c r="G92" i="47"/>
  <c r="C233" i="47"/>
  <c r="B96" i="47"/>
  <c r="F29" i="47"/>
  <c r="G174" i="47"/>
  <c r="G184" i="47"/>
  <c r="E85" i="47"/>
  <c r="G31" i="47"/>
  <c r="F85" i="47"/>
  <c r="B200" i="47"/>
  <c r="E154" i="47"/>
  <c r="F237" i="47"/>
  <c r="B221" i="47"/>
  <c r="G212" i="47"/>
  <c r="E94" i="47"/>
  <c r="E208" i="47"/>
  <c r="C228" i="47"/>
  <c r="F37" i="47"/>
  <c r="G138" i="47"/>
  <c r="C204" i="47"/>
  <c r="G223" i="47"/>
  <c r="E232" i="47"/>
  <c r="C52" i="47"/>
  <c r="F64" i="47"/>
  <c r="F170" i="47"/>
  <c r="B122" i="47"/>
  <c r="C114" i="47"/>
  <c r="G93" i="47"/>
  <c r="E27" i="47"/>
  <c r="B26" i="47"/>
  <c r="A222" i="47"/>
  <c r="F61" i="47"/>
  <c r="B103" i="47"/>
  <c r="F103" i="47"/>
  <c r="E225" i="47"/>
  <c r="C15" i="47"/>
  <c r="E110" i="47"/>
  <c r="C62" i="47"/>
  <c r="F134" i="47"/>
  <c r="C187" i="47"/>
  <c r="G121" i="47"/>
  <c r="G213" i="47"/>
  <c r="A224" i="47"/>
  <c r="C206" i="47"/>
  <c r="B63" i="47"/>
  <c r="G204" i="47"/>
  <c r="F104" i="47"/>
  <c r="E38" i="47"/>
  <c r="B178" i="47"/>
  <c r="F46" i="47"/>
  <c r="B58" i="47"/>
  <c r="E68" i="47"/>
  <c r="C219" i="47"/>
  <c r="F149" i="47"/>
  <c r="B231" i="47"/>
  <c r="A213" i="47"/>
  <c r="G195" i="47"/>
  <c r="F102" i="47"/>
  <c r="E219" i="47"/>
  <c r="F108" i="47"/>
  <c r="E20" i="47"/>
  <c r="C79" i="47"/>
  <c r="F56" i="47"/>
  <c r="F197" i="47"/>
  <c r="C210" i="47"/>
  <c r="B193" i="47"/>
  <c r="E106" i="47"/>
  <c r="F164" i="47"/>
  <c r="E116" i="47"/>
  <c r="C190" i="47"/>
  <c r="B128" i="47"/>
  <c r="C99" i="47"/>
  <c r="B78" i="47"/>
  <c r="C95" i="47"/>
  <c r="E226" i="47"/>
  <c r="B219" i="47"/>
  <c r="F195" i="47"/>
  <c r="F181" i="47"/>
  <c r="G191" i="47"/>
  <c r="C198" i="47"/>
  <c r="A235" i="47"/>
  <c r="E184" i="47"/>
  <c r="B176" i="47"/>
  <c r="B46" i="47"/>
  <c r="C217" i="47"/>
  <c r="B123" i="47"/>
  <c r="E121" i="47"/>
  <c r="C49" i="47"/>
  <c r="C43" i="47"/>
  <c r="C197" i="47"/>
  <c r="E16" i="47"/>
  <c r="C53" i="47"/>
  <c r="E193" i="47"/>
  <c r="B220" i="47"/>
  <c r="G37" i="47"/>
  <c r="F116" i="47"/>
  <c r="B138" i="47"/>
  <c r="B131" i="47"/>
  <c r="C232" i="47"/>
  <c r="B223" i="47"/>
  <c r="B88" i="47"/>
  <c r="C39" i="47"/>
  <c r="G142" i="47"/>
  <c r="G56" i="47"/>
  <c r="B18" i="47"/>
  <c r="F77" i="47"/>
  <c r="G215" i="47"/>
  <c r="F60" i="47"/>
  <c r="F126" i="47"/>
  <c r="A212" i="47"/>
  <c r="C139" i="47"/>
  <c r="B143" i="47"/>
  <c r="G154" i="47"/>
  <c r="F154" i="47"/>
  <c r="C129" i="47"/>
  <c r="E80" i="47"/>
  <c r="E196" i="47"/>
  <c r="F32" i="47"/>
  <c r="E211" i="47"/>
  <c r="C116" i="47"/>
  <c r="B197" i="47"/>
  <c r="E175" i="47"/>
  <c r="F160" i="47"/>
  <c r="E189" i="47"/>
  <c r="E31" i="47"/>
  <c r="E202" i="47"/>
  <c r="F150" i="47"/>
  <c r="F75" i="47"/>
  <c r="B92" i="47"/>
  <c r="B164" i="47"/>
  <c r="F35" i="47"/>
  <c r="F59" i="47"/>
  <c r="G44" i="47"/>
  <c r="B113" i="47"/>
  <c r="B211" i="47"/>
  <c r="C212" i="47"/>
  <c r="C23" i="47"/>
  <c r="F207" i="47"/>
  <c r="G32" i="47"/>
  <c r="F148" i="47"/>
  <c r="B139" i="47"/>
  <c r="F217" i="47"/>
  <c r="B57" i="47"/>
  <c r="F40" i="47"/>
  <c r="B64" i="47"/>
  <c r="E144" i="47"/>
  <c r="B168" i="47"/>
  <c r="F48" i="47"/>
  <c r="A217" i="47"/>
  <c r="F193" i="47"/>
  <c r="B130" i="47"/>
  <c r="B179" i="47"/>
  <c r="F224" i="47"/>
  <c r="F138" i="47"/>
  <c r="B51" i="47"/>
  <c r="A229" i="47"/>
  <c r="B127" i="47"/>
  <c r="E199" i="47"/>
  <c r="F142" i="47"/>
  <c r="C207" i="47"/>
  <c r="B47" i="47"/>
  <c r="G148" i="47"/>
  <c r="E172" i="47"/>
  <c r="E171" i="47"/>
  <c r="G25" i="47"/>
  <c r="E141" i="47"/>
  <c r="C132" i="47"/>
  <c r="C127" i="47"/>
  <c r="F220" i="47"/>
  <c r="B165" i="47"/>
  <c r="E73" i="47"/>
  <c r="C161" i="47"/>
  <c r="G175" i="47"/>
  <c r="B157" i="47"/>
  <c r="C68" i="47"/>
  <c r="F129" i="47"/>
  <c r="F192" i="47"/>
  <c r="A205" i="47"/>
  <c r="C159" i="47"/>
  <c r="F70" i="47"/>
  <c r="B42" i="47"/>
  <c r="E197" i="47"/>
  <c r="C154" i="47"/>
  <c r="C35" i="47"/>
  <c r="C75" i="47"/>
  <c r="F132" i="47"/>
  <c r="E79" i="47"/>
  <c r="C200" i="47"/>
  <c r="F95" i="47"/>
  <c r="B180" i="47"/>
  <c r="B25" i="47"/>
  <c r="G172" i="47"/>
  <c r="E125" i="47"/>
  <c r="F121" i="47"/>
  <c r="E82" i="47"/>
  <c r="C19" i="47"/>
  <c r="C63" i="47"/>
  <c r="G171" i="47"/>
  <c r="G132" i="47"/>
  <c r="E200" i="47"/>
  <c r="G16" i="47"/>
  <c r="A201" i="47"/>
  <c r="B208" i="47"/>
  <c r="A237" i="47"/>
  <c r="C111" i="47"/>
  <c r="C17" i="47"/>
  <c r="C16" i="47"/>
  <c r="E51" i="47"/>
  <c r="G63" i="47"/>
  <c r="E76" i="47"/>
  <c r="B215" i="47"/>
  <c r="C120" i="47"/>
  <c r="F210" i="47"/>
  <c r="G98" i="47"/>
  <c r="C177" i="47"/>
  <c r="G131" i="47"/>
  <c r="E19" i="47"/>
  <c r="C28" i="47"/>
  <c r="B186" i="47"/>
  <c r="B55" i="47"/>
  <c r="C208" i="47"/>
  <c r="A216" i="47"/>
  <c r="E26" i="47"/>
  <c r="E198" i="47"/>
  <c r="F101" i="47"/>
  <c r="G166" i="47"/>
  <c r="B140" i="47"/>
  <c r="G90" i="47"/>
  <c r="G96" i="47"/>
  <c r="F227" i="47"/>
  <c r="C81" i="47"/>
  <c r="C20" i="47"/>
  <c r="F141" i="47"/>
  <c r="C180" i="47"/>
  <c r="F202" i="47"/>
  <c r="C66" i="47"/>
  <c r="E90" i="47"/>
  <c r="G151" i="47"/>
  <c r="B183" i="47"/>
  <c r="C215" i="47"/>
  <c r="B166" i="47"/>
  <c r="B101" i="47"/>
  <c r="F92" i="47"/>
  <c r="B207" i="47"/>
  <c r="C109" i="47"/>
  <c r="G42" i="47"/>
  <c r="E201" i="47"/>
  <c r="F198" i="47"/>
  <c r="B82" i="47"/>
  <c r="F161" i="47"/>
  <c r="C119" i="47"/>
  <c r="B142" i="47"/>
  <c r="F69" i="47"/>
  <c r="C27" i="47"/>
  <c r="G145" i="47"/>
  <c r="E133" i="47"/>
  <c r="B152" i="47"/>
  <c r="B52" i="47"/>
  <c r="C89" i="47"/>
  <c r="G181" i="47"/>
  <c r="E186" i="47"/>
  <c r="B137" i="47"/>
  <c r="B33" i="47"/>
  <c r="E117" i="47"/>
  <c r="F169" i="47"/>
  <c r="G140" i="47"/>
  <c r="F159" i="47"/>
  <c r="E159" i="47"/>
  <c r="E54" i="47"/>
  <c r="F143" i="47"/>
  <c r="E130" i="47"/>
  <c r="B155" i="47"/>
  <c r="A226" i="47"/>
  <c r="E194" i="47"/>
  <c r="G114" i="47"/>
  <c r="F79" i="47"/>
  <c r="F175" i="47"/>
  <c r="F133" i="47"/>
  <c r="G165" i="47"/>
  <c r="G207" i="47"/>
  <c r="B144" i="47"/>
  <c r="G206" i="47"/>
  <c r="G124" i="47"/>
  <c r="F18" i="47"/>
  <c r="G169" i="47"/>
  <c r="E102" i="47"/>
  <c r="G49" i="47"/>
  <c r="G74" i="47"/>
  <c r="G203" i="47"/>
  <c r="C103" i="47"/>
  <c r="G150" i="47"/>
  <c r="F63" i="47"/>
  <c r="A220" i="47"/>
  <c r="E67" i="47"/>
  <c r="F199" i="47"/>
  <c r="B31" i="47"/>
  <c r="G76" i="47"/>
  <c r="E59" i="47"/>
  <c r="E221" i="47"/>
  <c r="F135" i="47"/>
  <c r="C179" i="47"/>
  <c r="G235" i="47"/>
  <c r="E173" i="47"/>
  <c r="F173" i="47"/>
  <c r="C73" i="47"/>
  <c r="C225" i="47"/>
  <c r="E192" i="47"/>
  <c r="G168" i="47"/>
  <c r="F166" i="47"/>
  <c r="E70" i="47"/>
  <c r="B73" i="47"/>
  <c r="E229" i="47"/>
  <c r="B95" i="47"/>
  <c r="B70" i="47"/>
  <c r="C167" i="47"/>
  <c r="E78" i="47"/>
  <c r="G228" i="47"/>
  <c r="E52" i="47"/>
  <c r="B161" i="47"/>
  <c r="F221" i="47"/>
  <c r="B134" i="47"/>
  <c r="B50" i="47"/>
  <c r="F52" i="47"/>
  <c r="F233" i="47"/>
  <c r="C226" i="47"/>
  <c r="G164" i="47"/>
  <c r="E22" i="47"/>
  <c r="E45" i="47"/>
  <c r="G67" i="47"/>
  <c r="E83" i="47"/>
  <c r="C80" i="47"/>
  <c r="B43" i="47"/>
  <c r="E69" i="47"/>
  <c r="E115" i="47"/>
  <c r="C156" i="47"/>
  <c r="E213" i="47"/>
  <c r="C158" i="47"/>
  <c r="C174" i="47"/>
  <c r="G193" i="47"/>
  <c r="G189" i="47"/>
  <c r="C31" i="47"/>
  <c r="C113" i="47"/>
  <c r="G35" i="47"/>
  <c r="E93" i="47"/>
  <c r="G61" i="47"/>
  <c r="B94" i="47"/>
  <c r="C183" i="47"/>
  <c r="F127" i="47"/>
  <c r="A218" i="47"/>
  <c r="G196" i="47"/>
  <c r="E30" i="47"/>
  <c r="C83" i="47"/>
  <c r="B29" i="47"/>
  <c r="G163" i="47"/>
  <c r="G30" i="47"/>
  <c r="G210" i="47"/>
  <c r="E29" i="47"/>
  <c r="F107" i="47"/>
  <c r="F93" i="47"/>
  <c r="F139" i="47"/>
  <c r="E42" i="47"/>
  <c r="B214" i="47"/>
  <c r="F194" i="47"/>
  <c r="G136" i="47"/>
  <c r="B99" i="47"/>
  <c r="F235" i="47"/>
  <c r="G143" i="47"/>
  <c r="F51" i="47"/>
  <c r="B44" i="47"/>
  <c r="E228" i="47"/>
  <c r="B87" i="47"/>
  <c r="B149" i="47"/>
  <c r="B133" i="47"/>
  <c r="G227" i="47"/>
  <c r="C122" i="47"/>
  <c r="C48" i="47"/>
  <c r="G78" i="47"/>
  <c r="F34" i="47"/>
  <c r="F21" i="47"/>
  <c r="F206" i="47"/>
  <c r="F39" i="47"/>
  <c r="G139" i="47"/>
  <c r="F105" i="47"/>
  <c r="B125" i="47"/>
  <c r="F58" i="47"/>
  <c r="B119" i="47"/>
  <c r="G118" i="47"/>
  <c r="F68" i="47"/>
  <c r="C61" i="47"/>
  <c r="C196" i="47"/>
  <c r="E214" i="47"/>
  <c r="E15" i="47"/>
  <c r="B159" i="47"/>
  <c r="G100" i="47"/>
  <c r="B110" i="47"/>
  <c r="G65" i="47"/>
  <c r="B79" i="47"/>
  <c r="E47" i="47"/>
  <c r="B205" i="47"/>
  <c r="C157" i="47"/>
  <c r="G64" i="47"/>
  <c r="G179" i="47"/>
  <c r="E108" i="47"/>
  <c r="C145" i="47"/>
  <c r="G21" i="47"/>
  <c r="C169" i="47"/>
  <c r="E49" i="47"/>
  <c r="G182" i="47"/>
  <c r="F94" i="47"/>
  <c r="A219" i="47"/>
  <c r="B121" i="47"/>
  <c r="B67" i="47"/>
  <c r="C46" i="47"/>
  <c r="E112" i="47"/>
  <c r="B191" i="47"/>
  <c r="E91" i="47"/>
  <c r="E41" i="47"/>
  <c r="B86" i="47"/>
  <c r="B72" i="47"/>
  <c r="E217" i="47"/>
  <c r="A232" i="47"/>
  <c r="E95" i="47"/>
  <c r="B54" i="47"/>
  <c r="G72" i="47"/>
  <c r="B23" i="47"/>
  <c r="E212" i="47"/>
  <c r="C213" i="47"/>
  <c r="G57" i="47"/>
  <c r="C151" i="47"/>
  <c r="E77" i="47"/>
  <c r="F218" i="47"/>
  <c r="G216" i="47"/>
  <c r="F111" i="47"/>
  <c r="B224" i="47"/>
  <c r="C144" i="47"/>
  <c r="F189" i="47"/>
  <c r="G40" i="47"/>
  <c r="C29" i="47"/>
  <c r="B71" i="47"/>
  <c r="E127" i="47"/>
  <c r="B49" i="47"/>
  <c r="E131" i="47"/>
  <c r="C82" i="47"/>
  <c r="E236" i="47"/>
  <c r="E62" i="47"/>
  <c r="G160" i="47"/>
  <c r="E136" i="47"/>
  <c r="E126" i="47"/>
  <c r="B228" i="47"/>
  <c r="G173" i="47"/>
  <c r="F78" i="47"/>
  <c r="E18" i="47"/>
  <c r="F136" i="47"/>
  <c r="G66" i="47"/>
  <c r="E105" i="47"/>
  <c r="B89" i="47"/>
  <c r="C56" i="47"/>
  <c r="F223" i="47"/>
  <c r="G229" i="47"/>
  <c r="E170" i="47"/>
  <c r="F216" i="47"/>
  <c r="B116" i="47"/>
  <c r="E113" i="47"/>
  <c r="E183" i="47"/>
  <c r="E152" i="47"/>
  <c r="F176" i="47"/>
  <c r="B169" i="47"/>
  <c r="F90" i="47"/>
  <c r="B66" i="47"/>
  <c r="B59" i="47"/>
  <c r="G218" i="47"/>
  <c r="F38" i="47"/>
  <c r="B84" i="47"/>
  <c r="B233" i="47"/>
  <c r="E138" i="47"/>
  <c r="F82" i="47"/>
  <c r="B154" i="47"/>
  <c r="C188" i="47"/>
  <c r="B181" i="47"/>
  <c r="F222" i="47"/>
  <c r="G95" i="47"/>
  <c r="E39" i="47"/>
  <c r="F76" i="47"/>
  <c r="G137" i="47"/>
  <c r="F80" i="47"/>
  <c r="C170" i="47"/>
  <c r="B16" i="47"/>
  <c r="C181" i="47"/>
  <c r="F187" i="47"/>
  <c r="E129" i="47"/>
  <c r="B112" i="47"/>
  <c r="B32" i="47"/>
  <c r="F174" i="47"/>
  <c r="C133" i="47"/>
  <c r="E104" i="47"/>
  <c r="E163" i="47"/>
  <c r="F196" i="47"/>
  <c r="G232" i="47"/>
  <c r="G83" i="47"/>
  <c r="C202" i="47"/>
  <c r="E32" i="47"/>
  <c r="B192" i="47"/>
  <c r="G186" i="47"/>
  <c r="G55" i="47"/>
  <c r="B77" i="47"/>
  <c r="B56" i="47"/>
  <c r="C47" i="47"/>
  <c r="E139" i="47"/>
  <c r="G147" i="47"/>
  <c r="E142" i="47"/>
  <c r="C222" i="47"/>
  <c r="C84" i="47"/>
  <c r="B24" i="47"/>
  <c r="F153" i="47"/>
  <c r="G116" i="47"/>
  <c r="C152" i="47"/>
  <c r="C143" i="47"/>
  <c r="G111" i="47"/>
  <c r="B91" i="47"/>
  <c r="E216" i="47"/>
  <c r="F25" i="47"/>
  <c r="A51" i="47"/>
  <c r="J51" i="47" s="1"/>
  <c r="A170" i="47"/>
  <c r="J170" i="47" s="1"/>
  <c r="A177" i="47"/>
  <c r="J177" i="47" s="1"/>
  <c r="A76" i="47"/>
  <c r="J76" i="47" s="1"/>
  <c r="A34" i="47"/>
  <c r="J34" i="47" s="1"/>
  <c r="A66" i="47"/>
  <c r="J66" i="47" s="1"/>
  <c r="A138" i="47"/>
  <c r="J138" i="47" s="1"/>
  <c r="A136" i="47"/>
  <c r="J136" i="47" s="1"/>
  <c r="A98" i="47"/>
  <c r="J98" i="47" s="1"/>
  <c r="A185" i="47"/>
  <c r="J185" i="47" s="1"/>
  <c r="A151" i="47"/>
  <c r="J151" i="47" s="1"/>
  <c r="A162" i="47"/>
  <c r="J162" i="47" s="1"/>
  <c r="A16" i="47"/>
  <c r="J16" i="47" s="1"/>
  <c r="A52" i="47"/>
  <c r="J52" i="47" s="1"/>
  <c r="A167" i="47"/>
  <c r="J167" i="47" s="1"/>
  <c r="A48" i="47"/>
  <c r="J48" i="47" s="1"/>
  <c r="A33" i="47"/>
  <c r="J33" i="47" s="1"/>
  <c r="A101" i="47"/>
  <c r="J101" i="47" s="1"/>
  <c r="A57" i="47"/>
  <c r="J57" i="47" s="1"/>
  <c r="A45" i="47"/>
  <c r="J45" i="47" s="1"/>
  <c r="A28" i="47"/>
  <c r="J28" i="47" s="1"/>
  <c r="A38" i="47"/>
  <c r="J38" i="47" s="1"/>
  <c r="A73" i="47"/>
  <c r="J73" i="47" s="1"/>
  <c r="A109" i="47"/>
  <c r="J109" i="47" s="1"/>
  <c r="A133" i="47"/>
  <c r="J133" i="47" s="1"/>
  <c r="A140" i="47"/>
  <c r="J140" i="47" s="1"/>
  <c r="A86" i="47"/>
  <c r="J86" i="47" s="1"/>
  <c r="A78" i="47"/>
  <c r="J78" i="47" s="1"/>
  <c r="A91" i="47"/>
  <c r="J91" i="47" s="1"/>
  <c r="A120" i="47"/>
  <c r="J120" i="47" s="1"/>
  <c r="A65" i="47"/>
  <c r="J65" i="47" s="1"/>
  <c r="A50" i="47"/>
  <c r="J50" i="47" s="1"/>
  <c r="A128" i="47"/>
  <c r="J128" i="47" s="1"/>
  <c r="A77" i="47"/>
  <c r="J77" i="47" s="1"/>
  <c r="A15" i="47"/>
  <c r="J15" i="47" s="1"/>
  <c r="A119" i="47"/>
  <c r="J119" i="47" s="1"/>
  <c r="A198" i="47"/>
  <c r="J198" i="47" s="1"/>
  <c r="A114" i="47"/>
  <c r="J114" i="47" s="1"/>
  <c r="A139" i="47"/>
  <c r="J139" i="47" s="1"/>
  <c r="A46" i="47"/>
  <c r="J46" i="47" s="1"/>
  <c r="A21" i="47"/>
  <c r="J21" i="47" s="1"/>
  <c r="A49" i="47"/>
  <c r="J49" i="47" s="1"/>
  <c r="A118" i="47"/>
  <c r="J118" i="47" s="1"/>
  <c r="A175" i="47"/>
  <c r="J175" i="47" s="1"/>
  <c r="A100" i="47"/>
  <c r="J100" i="47" s="1"/>
  <c r="A24" i="47"/>
  <c r="J24" i="47" s="1"/>
  <c r="A72" i="47"/>
  <c r="J72" i="47" s="1"/>
  <c r="A186" i="47"/>
  <c r="J186" i="47" s="1"/>
  <c r="A95" i="47"/>
  <c r="J95" i="47" s="1"/>
  <c r="A192" i="47"/>
  <c r="J192" i="47" s="1"/>
  <c r="A35" i="47"/>
  <c r="J35" i="47" s="1"/>
  <c r="A55" i="47"/>
  <c r="J55" i="47" s="1"/>
  <c r="A152" i="47"/>
  <c r="J152" i="47" s="1"/>
  <c r="A112" i="47"/>
  <c r="J112" i="47" s="1"/>
  <c r="A60" i="47"/>
  <c r="J60" i="47" s="1"/>
  <c r="A58" i="47"/>
  <c r="J58" i="47" s="1"/>
  <c r="A23" i="47"/>
  <c r="J23" i="47" s="1"/>
  <c r="A20" i="47"/>
  <c r="J20" i="47" s="1"/>
  <c r="A26" i="47"/>
  <c r="J26" i="47" s="1"/>
  <c r="A142" i="47"/>
  <c r="J142" i="47" s="1"/>
  <c r="A103" i="47"/>
  <c r="J103" i="47" s="1"/>
  <c r="A149" i="47"/>
  <c r="J149" i="47" s="1"/>
  <c r="A132" i="47"/>
  <c r="J132" i="47" s="1"/>
  <c r="A166" i="47"/>
  <c r="J166" i="47" s="1"/>
  <c r="A99" i="47"/>
  <c r="J99" i="47" s="1"/>
  <c r="A110" i="47"/>
  <c r="J110" i="47" s="1"/>
  <c r="A145" i="47"/>
  <c r="J145" i="47" s="1"/>
  <c r="A153" i="47"/>
  <c r="J153" i="47" s="1"/>
  <c r="A193" i="47"/>
  <c r="J193" i="47" s="1"/>
  <c r="A173" i="47"/>
  <c r="J173" i="47" s="1"/>
  <c r="A89" i="47"/>
  <c r="J89" i="47" s="1"/>
  <c r="A117" i="47"/>
  <c r="J117" i="47" s="1"/>
  <c r="A30" i="47"/>
  <c r="J30" i="47" s="1"/>
  <c r="A160" i="47"/>
  <c r="J160" i="47" s="1"/>
  <c r="A105" i="47"/>
  <c r="J105" i="47" s="1"/>
  <c r="A158" i="47"/>
  <c r="J158" i="47" s="1"/>
  <c r="A182" i="47"/>
  <c r="J182" i="47" s="1"/>
  <c r="A37" i="47"/>
  <c r="J37" i="47" s="1"/>
  <c r="A88" i="47"/>
  <c r="J88" i="47" s="1"/>
  <c r="A115" i="47"/>
  <c r="J115" i="47" s="1"/>
  <c r="A53" i="47"/>
  <c r="J53" i="47" s="1"/>
  <c r="A87" i="47"/>
  <c r="J87" i="47" s="1"/>
  <c r="A172" i="47"/>
  <c r="J172" i="47" s="1"/>
  <c r="A199" i="47"/>
  <c r="J199" i="47" s="1"/>
  <c r="A81" i="47"/>
  <c r="J81" i="47" s="1"/>
  <c r="A161" i="47"/>
  <c r="J161" i="47" s="1"/>
  <c r="A200" i="47"/>
  <c r="J200" i="47" s="1"/>
  <c r="A104" i="47"/>
  <c r="J104" i="47" s="1"/>
  <c r="A131" i="47"/>
  <c r="J131" i="47" s="1"/>
  <c r="A85" i="47"/>
  <c r="J85" i="47" s="1"/>
  <c r="A122" i="47"/>
  <c r="J122" i="47" s="1"/>
  <c r="A165" i="47"/>
  <c r="J165" i="47" s="1"/>
  <c r="A137" i="47"/>
  <c r="J137" i="47" s="1"/>
  <c r="A59" i="47"/>
  <c r="J59" i="47" s="1"/>
  <c r="A84" i="47"/>
  <c r="J84" i="47" s="1"/>
  <c r="A107" i="47"/>
  <c r="J107" i="47" s="1"/>
  <c r="A19" i="47"/>
  <c r="J19" i="47" s="1"/>
  <c r="A135" i="47"/>
  <c r="J135" i="47" s="1"/>
  <c r="A127" i="47"/>
  <c r="J127" i="47" s="1"/>
  <c r="A54" i="47"/>
  <c r="J54" i="47" s="1"/>
  <c r="A116" i="47"/>
  <c r="J116" i="47" s="1"/>
  <c r="A176" i="47"/>
  <c r="J176" i="47" s="1"/>
  <c r="A178" i="47"/>
  <c r="J178" i="47" s="1"/>
  <c r="A106" i="47"/>
  <c r="J106" i="47" s="1"/>
  <c r="A125" i="47"/>
  <c r="J125" i="47" s="1"/>
  <c r="A97" i="47"/>
  <c r="J97" i="47" s="1"/>
  <c r="A47" i="47"/>
  <c r="J47" i="47" s="1"/>
  <c r="A42" i="47"/>
  <c r="J42" i="47" s="1"/>
  <c r="A69" i="47"/>
  <c r="J69" i="47" s="1"/>
  <c r="A191" i="47"/>
  <c r="J191" i="47" s="1"/>
  <c r="A123" i="47"/>
  <c r="J123" i="47" s="1"/>
  <c r="A148" i="47"/>
  <c r="J148" i="47" s="1"/>
  <c r="A147" i="47"/>
  <c r="J147" i="47" s="1"/>
  <c r="A184" i="47"/>
  <c r="J184" i="47" s="1"/>
  <c r="A70" i="47"/>
  <c r="J70" i="47" s="1"/>
  <c r="A67" i="47"/>
  <c r="J67" i="47" s="1"/>
  <c r="A17" i="47"/>
  <c r="J17" i="47" s="1"/>
  <c r="A154" i="47"/>
  <c r="J154" i="47" s="1"/>
  <c r="A36" i="47"/>
  <c r="J36" i="47" s="1"/>
  <c r="A188" i="47"/>
  <c r="J188" i="47" s="1"/>
  <c r="A90" i="47"/>
  <c r="J90" i="47" s="1"/>
  <c r="A25" i="47"/>
  <c r="J25" i="47" s="1"/>
  <c r="A179" i="47"/>
  <c r="J179" i="47" s="1"/>
  <c r="A39" i="47"/>
  <c r="J39" i="47" s="1"/>
  <c r="A174" i="47"/>
  <c r="J174" i="47" s="1"/>
  <c r="A113" i="47"/>
  <c r="J113" i="47" s="1"/>
  <c r="A146" i="47"/>
  <c r="J146" i="47" s="1"/>
  <c r="A141" i="47"/>
  <c r="J141" i="47" s="1"/>
  <c r="A71" i="47"/>
  <c r="J71" i="47" s="1"/>
  <c r="A44" i="47"/>
  <c r="J44" i="47" s="1"/>
  <c r="A157" i="47"/>
  <c r="J157" i="47" s="1"/>
  <c r="A169" i="47"/>
  <c r="J169" i="47" s="1"/>
  <c r="A156" i="47"/>
  <c r="J156" i="47" s="1"/>
  <c r="A43" i="47"/>
  <c r="J43" i="47" s="1"/>
  <c r="A189" i="47"/>
  <c r="J189" i="47" s="1"/>
  <c r="A96" i="47"/>
  <c r="J96" i="47" s="1"/>
  <c r="A102" i="47"/>
  <c r="J102" i="47" s="1"/>
  <c r="A63" i="47"/>
  <c r="J63" i="47" s="1"/>
  <c r="A143" i="47"/>
  <c r="J143" i="47" s="1"/>
  <c r="A74" i="47"/>
  <c r="J74" i="47" s="1"/>
  <c r="A40" i="47"/>
  <c r="J40" i="47" s="1"/>
  <c r="A64" i="47"/>
  <c r="J64" i="47" s="1"/>
  <c r="A195" i="47"/>
  <c r="J195" i="47" s="1"/>
  <c r="A130" i="47"/>
  <c r="J130" i="47" s="1"/>
  <c r="A196" i="47"/>
  <c r="J196" i="47" s="1"/>
  <c r="A150" i="47"/>
  <c r="J150" i="47" s="1"/>
  <c r="A80" i="47"/>
  <c r="J80" i="47" s="1"/>
  <c r="A197" i="47"/>
  <c r="J197" i="47" s="1"/>
  <c r="A168" i="47"/>
  <c r="J168" i="47" s="1"/>
  <c r="A31" i="47"/>
  <c r="J31" i="47" s="1"/>
  <c r="A61" i="47"/>
  <c r="J61" i="47" s="1"/>
  <c r="A27" i="47"/>
  <c r="J27" i="47" s="1"/>
  <c r="A68" i="47"/>
  <c r="J68" i="47" s="1"/>
  <c r="A94" i="47"/>
  <c r="J94" i="47" s="1"/>
  <c r="A181" i="47"/>
  <c r="J181" i="47" s="1"/>
  <c r="A29" i="47"/>
  <c r="J29" i="47" s="1"/>
  <c r="A108" i="47"/>
  <c r="J108" i="47" s="1"/>
  <c r="A124" i="47"/>
  <c r="J124" i="47" s="1"/>
  <c r="A82" i="47"/>
  <c r="J82" i="47" s="1"/>
  <c r="A163" i="47"/>
  <c r="J163" i="47" s="1"/>
  <c r="A134" i="47"/>
  <c r="J134" i="47" s="1"/>
  <c r="A32" i="47"/>
  <c r="J32" i="47" s="1"/>
  <c r="A159" i="47"/>
  <c r="J159" i="47" s="1"/>
  <c r="A62" i="47"/>
  <c r="J62" i="47" s="1"/>
  <c r="A18" i="47"/>
  <c r="J18" i="47" s="1"/>
  <c r="A93" i="47"/>
  <c r="J93" i="47" s="1"/>
  <c r="A164" i="47"/>
  <c r="J164" i="47" s="1"/>
  <c r="A83" i="47"/>
  <c r="J83" i="47" s="1"/>
  <c r="A180" i="47"/>
  <c r="J180" i="47" s="1"/>
  <c r="A111" i="47"/>
  <c r="J111" i="47" s="1"/>
  <c r="A121" i="47"/>
  <c r="J121" i="47" s="1"/>
  <c r="A144" i="47"/>
  <c r="J144" i="47" s="1"/>
  <c r="A183" i="47"/>
  <c r="J183" i="47" s="1"/>
  <c r="A190" i="47"/>
  <c r="J190" i="47" s="1"/>
  <c r="A92" i="47"/>
  <c r="J92" i="47" s="1"/>
  <c r="A155" i="47"/>
  <c r="J155" i="47" s="1"/>
  <c r="A187" i="47"/>
  <c r="J187" i="47" s="1"/>
  <c r="A41" i="47"/>
  <c r="J41" i="47" s="1"/>
  <c r="A75" i="47"/>
  <c r="J75" i="47" s="1"/>
  <c r="A171" i="47"/>
  <c r="J171" i="47" s="1"/>
  <c r="A79" i="47"/>
  <c r="J79" i="47" s="1"/>
  <c r="A129" i="47"/>
  <c r="J129" i="47" s="1"/>
  <c r="A126" i="47"/>
  <c r="J126" i="47" s="1"/>
  <c r="A22" i="47"/>
  <c r="J22" i="47" s="1"/>
  <c r="A194" i="47"/>
  <c r="J194" i="47" s="1"/>
  <c r="A56" i="47"/>
  <c r="J56" i="47" s="1"/>
  <c r="G15" i="47"/>
  <c r="D96" i="47"/>
  <c r="D226" i="47"/>
  <c r="D205" i="47"/>
  <c r="D161" i="47"/>
  <c r="D187" i="47"/>
  <c r="D142" i="47"/>
  <c r="D103" i="47"/>
  <c r="D224" i="47"/>
  <c r="D175" i="47"/>
  <c r="D158" i="47"/>
  <c r="D130" i="47"/>
  <c r="D112" i="47"/>
  <c r="D191" i="47"/>
  <c r="D15" i="47"/>
  <c r="D172" i="47"/>
  <c r="D108" i="47"/>
  <c r="D214" i="47"/>
  <c r="D186" i="47"/>
  <c r="D231" i="47"/>
  <c r="D164" i="47"/>
  <c r="D136" i="47"/>
  <c r="D105" i="47"/>
  <c r="D91" i="47"/>
  <c r="D139" i="47"/>
  <c r="D100" i="47"/>
  <c r="D133" i="47"/>
  <c r="D110" i="47"/>
  <c r="D99" i="47"/>
  <c r="D135" i="47"/>
  <c r="D188" i="47"/>
  <c r="D232" i="47"/>
  <c r="D198" i="47"/>
  <c r="D170" i="47"/>
  <c r="D119" i="47"/>
  <c r="D58" i="47"/>
  <c r="D17" i="47"/>
  <c r="D156" i="47"/>
  <c r="D149" i="47"/>
  <c r="D121" i="47"/>
  <c r="D234" i="47"/>
  <c r="D147" i="47"/>
  <c r="D31" i="47"/>
  <c r="D53" i="47"/>
  <c r="D56" i="47"/>
  <c r="D212" i="47"/>
  <c r="D184" i="47"/>
  <c r="D150" i="47"/>
  <c r="D122" i="47"/>
  <c r="D167" i="47"/>
  <c r="D104" i="47"/>
  <c r="D90" i="47"/>
  <c r="D221" i="47"/>
  <c r="D177" i="47"/>
  <c r="D116" i="47"/>
  <c r="D98" i="47"/>
  <c r="D237" i="47"/>
  <c r="D193" i="47"/>
  <c r="D219" i="47"/>
  <c r="D229" i="47"/>
  <c r="D201" i="47"/>
  <c r="D144" i="47"/>
  <c r="D227" i="47"/>
  <c r="D183" i="47"/>
  <c r="D236" i="47"/>
  <c r="D117" i="47"/>
  <c r="D230" i="47"/>
  <c r="D202" i="47"/>
  <c r="D115" i="47"/>
  <c r="D93" i="47"/>
  <c r="D233" i="47"/>
  <c r="D218" i="47"/>
  <c r="D131" i="47"/>
  <c r="D204" i="47"/>
  <c r="D213" i="47"/>
  <c r="D185" i="47"/>
  <c r="D128" i="47"/>
  <c r="D211" i="47"/>
  <c r="D18" i="47"/>
  <c r="D27" i="47"/>
  <c r="D54" i="47"/>
  <c r="D55" i="47"/>
  <c r="D220" i="47"/>
  <c r="D165" i="47"/>
  <c r="D137" i="47"/>
  <c r="D86" i="47"/>
  <c r="D163" i="47"/>
  <c r="D111" i="47"/>
  <c r="D228" i="47"/>
  <c r="D200" i="47"/>
  <c r="D166" i="47"/>
  <c r="D138" i="47"/>
  <c r="D215" i="47"/>
  <c r="D124" i="47"/>
  <c r="D216" i="47"/>
  <c r="D182" i="47"/>
  <c r="D154" i="47"/>
  <c r="D199" i="47"/>
  <c r="D190" i="47"/>
  <c r="D162" i="47"/>
  <c r="D141" i="47"/>
  <c r="D223" i="47"/>
  <c r="D123" i="47"/>
  <c r="D85" i="47"/>
  <c r="D217" i="47"/>
  <c r="D160" i="47"/>
  <c r="D113" i="47"/>
  <c r="D222" i="47"/>
  <c r="D194" i="47"/>
  <c r="D173" i="47"/>
  <c r="D176" i="47"/>
  <c r="D127" i="47"/>
  <c r="D171" i="47"/>
  <c r="D174" i="47"/>
  <c r="D146" i="47"/>
  <c r="D125" i="47"/>
  <c r="D207" i="47"/>
  <c r="D23" i="47"/>
  <c r="D33" i="47"/>
  <c r="D52" i="47"/>
  <c r="D65" i="47"/>
  <c r="D73" i="47"/>
  <c r="D82" i="47"/>
  <c r="D88" i="47"/>
  <c r="D210" i="47"/>
  <c r="D189" i="47"/>
  <c r="D145" i="47"/>
  <c r="D235" i="47"/>
  <c r="D40" i="47"/>
  <c r="D126" i="47"/>
  <c r="D95" i="47"/>
  <c r="D208" i="47"/>
  <c r="D159" i="47"/>
  <c r="D151" i="47"/>
  <c r="D92" i="47"/>
  <c r="D181" i="47"/>
  <c r="D153" i="47"/>
  <c r="D94" i="47"/>
  <c r="D179" i="47"/>
  <c r="D140" i="47"/>
  <c r="D197" i="47"/>
  <c r="D169" i="47"/>
  <c r="D102" i="47"/>
  <c r="D195" i="47"/>
  <c r="D203" i="47"/>
  <c r="D148" i="47"/>
  <c r="D120" i="47"/>
  <c r="D97" i="47"/>
  <c r="D225" i="47"/>
  <c r="D109" i="47"/>
  <c r="D206" i="47"/>
  <c r="D178" i="47"/>
  <c r="D157" i="47"/>
  <c r="D114" i="47"/>
  <c r="D180" i="47"/>
  <c r="D152" i="47"/>
  <c r="D118" i="47"/>
  <c r="F15" i="47"/>
  <c r="D129" i="47"/>
  <c r="D155" i="47"/>
  <c r="D132" i="47"/>
  <c r="D106" i="47"/>
  <c r="D89" i="47"/>
  <c r="D209" i="47"/>
  <c r="D21" i="47"/>
  <c r="D25" i="47"/>
  <c r="D32" i="47"/>
  <c r="D37" i="47"/>
  <c r="D43" i="47"/>
  <c r="D50" i="47"/>
  <c r="D71" i="47"/>
  <c r="D196" i="47"/>
  <c r="D168" i="47"/>
  <c r="D134" i="47"/>
  <c r="D107" i="47"/>
  <c r="D16" i="47"/>
  <c r="D19" i="47"/>
  <c r="D77" i="47"/>
  <c r="D75" i="47"/>
  <c r="H5" i="62" a="1"/>
  <c r="H5" i="62" s="1"/>
  <c r="F10" i="15" a="1"/>
  <c r="F10" i="15" s="1"/>
  <c r="E4" i="12" a="1"/>
  <c r="E4" i="12" s="1"/>
  <c r="D45" i="47"/>
  <c r="D42" i="47"/>
  <c r="D23" i="14"/>
  <c r="D19" i="14"/>
  <c r="D72" i="47"/>
  <c r="D66" i="47"/>
  <c r="D57" i="47"/>
  <c r="D101" i="47"/>
  <c r="C14" i="39"/>
  <c r="L102" i="55" l="1"/>
  <c r="L68" i="55"/>
  <c r="L41" i="55"/>
  <c r="L59" i="55"/>
  <c r="L87" i="55"/>
  <c r="P37" i="45"/>
  <c r="P42" i="45"/>
  <c r="H69" i="12"/>
  <c r="N44" i="45"/>
  <c r="G66" i="12"/>
  <c r="P17" i="45"/>
  <c r="B148" i="69"/>
  <c r="D148" i="69"/>
  <c r="A148" i="69"/>
  <c r="G148" i="69"/>
  <c r="I148" i="69"/>
  <c r="H148" i="69"/>
  <c r="G96" i="12"/>
  <c r="H98" i="12"/>
  <c r="G101" i="12"/>
  <c r="G93" i="12"/>
  <c r="H95" i="12"/>
  <c r="G100" i="12"/>
  <c r="G92" i="12"/>
  <c r="H94" i="12"/>
  <c r="G97" i="12"/>
  <c r="H99" i="12"/>
  <c r="G56" i="12"/>
  <c r="H42" i="12"/>
  <c r="G74" i="12"/>
  <c r="G42" i="15"/>
  <c r="G13" i="15"/>
  <c r="G22" i="12"/>
  <c r="L108" i="55"/>
  <c r="I72" i="15"/>
  <c r="D80" i="47"/>
  <c r="D24" i="47"/>
  <c r="D63" i="47"/>
  <c r="D20" i="47"/>
  <c r="D60" i="47"/>
  <c r="D78" i="47"/>
  <c r="D69" i="47"/>
  <c r="D83" i="47"/>
  <c r="D31" i="14"/>
  <c r="B24" i="56"/>
  <c r="D24" i="56" s="1"/>
  <c r="G23" i="56"/>
  <c r="F23" i="56"/>
  <c r="H23" i="56" s="1"/>
  <c r="B23" i="56"/>
  <c r="D23" i="56" s="1"/>
  <c r="G22" i="56"/>
  <c r="F22" i="56"/>
  <c r="H22" i="56" s="1"/>
  <c r="B22" i="56"/>
  <c r="D22" i="56" s="1"/>
  <c r="G26" i="56"/>
  <c r="F26" i="56"/>
  <c r="H26" i="56" s="1"/>
  <c r="B26" i="56"/>
  <c r="G25" i="56"/>
  <c r="F25" i="56"/>
  <c r="H25" i="56" s="1"/>
  <c r="B25" i="56"/>
  <c r="D25" i="56" s="1"/>
  <c r="G24" i="56"/>
  <c r="F24" i="56"/>
  <c r="H24" i="56" s="1"/>
  <c r="B19" i="56"/>
  <c r="F19" i="56"/>
  <c r="B20" i="56"/>
  <c r="F20" i="56"/>
  <c r="B21" i="56"/>
  <c r="F21" i="56"/>
  <c r="G19" i="56"/>
  <c r="G20" i="56"/>
  <c r="G21" i="56"/>
  <c r="D6" i="56"/>
  <c r="G5" i="12"/>
  <c r="H5" i="12"/>
  <c r="P9" i="45"/>
  <c r="L95" i="55"/>
  <c r="H18" i="12"/>
  <c r="L38" i="55"/>
  <c r="L103" i="55"/>
  <c r="N16" i="62"/>
  <c r="N20" i="62"/>
  <c r="H11" i="12"/>
  <c r="H64" i="12"/>
  <c r="L67" i="55"/>
  <c r="L80" i="55"/>
  <c r="G45" i="12"/>
  <c r="L21" i="55"/>
  <c r="L33" i="55"/>
  <c r="P26" i="45"/>
  <c r="P10" i="45"/>
  <c r="P48" i="45"/>
  <c r="G70" i="12"/>
  <c r="G79" i="12"/>
  <c r="G63" i="12"/>
  <c r="G7" i="12"/>
  <c r="H77" i="12"/>
  <c r="H29" i="12"/>
  <c r="P25" i="45"/>
  <c r="G51" i="12"/>
  <c r="G72" i="12"/>
  <c r="H43" i="15"/>
  <c r="L37" i="55"/>
  <c r="H13" i="12"/>
  <c r="P52" i="45"/>
  <c r="G58" i="12"/>
  <c r="J120" i="55"/>
  <c r="J121" i="55" s="1"/>
  <c r="L107" i="55"/>
  <c r="L31" i="55"/>
  <c r="J56" i="55"/>
  <c r="J57" i="55" s="1"/>
  <c r="H24" i="12"/>
  <c r="L69" i="55"/>
  <c r="H37" i="12"/>
  <c r="L118" i="55"/>
  <c r="L117" i="55"/>
  <c r="I67" i="15"/>
  <c r="P49" i="45"/>
  <c r="L72" i="55"/>
  <c r="L83" i="55"/>
  <c r="I63" i="15"/>
  <c r="L106" i="55"/>
  <c r="L92" i="55"/>
  <c r="L52" i="55"/>
  <c r="L112" i="55"/>
  <c r="L71" i="55"/>
  <c r="L98" i="55"/>
  <c r="L109" i="55"/>
  <c r="L15" i="55"/>
  <c r="L81" i="55"/>
  <c r="N84" i="55" s="1"/>
  <c r="H39" i="12"/>
  <c r="L51" i="55"/>
  <c r="H16" i="12"/>
  <c r="L64" i="55"/>
  <c r="L7" i="62"/>
  <c r="N12" i="62"/>
  <c r="L15" i="62"/>
  <c r="H89" i="12"/>
  <c r="G53" i="12"/>
  <c r="N21" i="62"/>
  <c r="H61" i="12"/>
  <c r="G28" i="15"/>
  <c r="N45" i="45"/>
  <c r="G34" i="12"/>
  <c r="G34" i="15"/>
  <c r="L94" i="55"/>
  <c r="L66" i="55"/>
  <c r="H91" i="12"/>
  <c r="N17" i="62"/>
  <c r="G44" i="12"/>
  <c r="L26" i="55"/>
  <c r="H8" i="12"/>
  <c r="H15" i="12"/>
  <c r="J77" i="55"/>
  <c r="J78" i="55" s="1"/>
  <c r="G59" i="12"/>
  <c r="N18" i="45"/>
  <c r="L16" i="55"/>
  <c r="N21" i="45"/>
  <c r="H76" i="12"/>
  <c r="L8" i="62"/>
  <c r="P29" i="45"/>
  <c r="L32" i="55"/>
  <c r="G30" i="12"/>
  <c r="L86" i="55"/>
  <c r="P22" i="45"/>
  <c r="G40" i="15"/>
  <c r="L43" i="55"/>
  <c r="H67" i="12"/>
  <c r="G80" i="12"/>
  <c r="P27" i="45"/>
  <c r="L9" i="62"/>
  <c r="L39" i="55"/>
  <c r="G55" i="12"/>
  <c r="H87" i="12"/>
  <c r="L62" i="55"/>
  <c r="N36" i="45"/>
  <c r="N33" i="45"/>
  <c r="H33" i="12"/>
  <c r="L96" i="55"/>
  <c r="H85" i="12"/>
  <c r="H32" i="12"/>
  <c r="L45" i="55"/>
  <c r="G36" i="12"/>
  <c r="L49" i="55"/>
  <c r="L105" i="55"/>
  <c r="L74" i="55"/>
  <c r="L34" i="55"/>
  <c r="L84" i="55"/>
  <c r="L18" i="55"/>
  <c r="L104" i="55"/>
  <c r="L24" i="55"/>
  <c r="L35" i="55"/>
  <c r="L50" i="55"/>
  <c r="F238" i="47"/>
  <c r="H147" i="14"/>
  <c r="H9" i="12"/>
  <c r="H31" i="12"/>
  <c r="P46" i="45"/>
  <c r="G20" i="15"/>
  <c r="G147" i="14"/>
  <c r="I143" i="47"/>
  <c r="L28" i="55"/>
  <c r="H47" i="12"/>
  <c r="P30" i="45"/>
  <c r="N39" i="45"/>
  <c r="P13" i="45"/>
  <c r="N24" i="45"/>
  <c r="P15" i="45"/>
  <c r="N47" i="45"/>
  <c r="P7" i="45"/>
  <c r="G68" i="12"/>
  <c r="P19" i="45"/>
  <c r="L60" i="55"/>
  <c r="N34" i="45"/>
  <c r="G82" i="12"/>
  <c r="H73" i="12"/>
  <c r="N23" i="45"/>
  <c r="H46" i="12"/>
  <c r="H57" i="12"/>
  <c r="G50" i="15"/>
  <c r="N12" i="45"/>
  <c r="P53" i="45"/>
  <c r="G83" i="12"/>
  <c r="L89" i="55"/>
  <c r="H50" i="15"/>
  <c r="H66" i="12"/>
  <c r="P35" i="45"/>
  <c r="N43" i="45"/>
  <c r="G55" i="15"/>
  <c r="H82" i="12"/>
  <c r="G9" i="12"/>
  <c r="N42" i="45"/>
  <c r="P23" i="45"/>
  <c r="G22" i="15"/>
  <c r="G31" i="12"/>
  <c r="G18" i="12"/>
  <c r="N13" i="62"/>
  <c r="G41" i="12"/>
  <c r="G15" i="15"/>
  <c r="H14" i="12"/>
  <c r="G25" i="12"/>
  <c r="H49" i="12"/>
  <c r="H25" i="15"/>
  <c r="G43" i="12"/>
  <c r="N46" i="45"/>
  <c r="L19" i="62"/>
  <c r="H21" i="12"/>
  <c r="G10" i="12"/>
  <c r="H63" i="12"/>
  <c r="G37" i="12"/>
  <c r="N6" i="62"/>
  <c r="N26" i="45"/>
  <c r="G24" i="12"/>
  <c r="H7" i="12"/>
  <c r="P11" i="45"/>
  <c r="G20" i="12"/>
  <c r="H58" i="12"/>
  <c r="G75" i="12"/>
  <c r="N25" i="45"/>
  <c r="L20" i="62"/>
  <c r="L10" i="62"/>
  <c r="N7" i="45"/>
  <c r="N9" i="45"/>
  <c r="N52" i="45"/>
  <c r="G29" i="12"/>
  <c r="E64" i="15"/>
  <c r="P18" i="45"/>
  <c r="H40" i="15"/>
  <c r="H30" i="12"/>
  <c r="H17" i="12"/>
  <c r="G89" i="12"/>
  <c r="G39" i="12"/>
  <c r="G16" i="12"/>
  <c r="H28" i="15"/>
  <c r="H86" i="12"/>
  <c r="G40" i="12"/>
  <c r="H80" i="12"/>
  <c r="N22" i="45"/>
  <c r="P21" i="45"/>
  <c r="G85" i="12"/>
  <c r="N28" i="45"/>
  <c r="H34" i="15"/>
  <c r="H59" i="12"/>
  <c r="N29" i="45"/>
  <c r="H52" i="15"/>
  <c r="P32" i="45"/>
  <c r="P33" i="45"/>
  <c r="G87" i="12"/>
  <c r="G78" i="12"/>
  <c r="G62" i="12"/>
  <c r="H36" i="12"/>
  <c r="P36" i="45"/>
  <c r="H53" i="12"/>
  <c r="P45" i="45"/>
  <c r="H51" i="15"/>
  <c r="G19" i="12"/>
  <c r="N27" i="45"/>
  <c r="G26" i="15"/>
  <c r="G29" i="15"/>
  <c r="L21" i="62"/>
  <c r="G15" i="12"/>
  <c r="H38" i="15"/>
  <c r="N5" i="45"/>
  <c r="H27" i="12"/>
  <c r="G61" i="12"/>
  <c r="N20" i="45"/>
  <c r="I62" i="15"/>
  <c r="N37" i="45"/>
  <c r="H56" i="12"/>
  <c r="G42" i="12"/>
  <c r="G90" i="12"/>
  <c r="G69" i="12"/>
  <c r="N13" i="45"/>
  <c r="P44" i="45"/>
  <c r="H6" i="12"/>
  <c r="L18" i="62"/>
  <c r="N48" i="45"/>
  <c r="P16" i="45"/>
  <c r="H74" i="12"/>
  <c r="H45" i="12"/>
  <c r="G11" i="12"/>
  <c r="H72" i="12"/>
  <c r="G38" i="12"/>
  <c r="P24" i="45"/>
  <c r="N15" i="45"/>
  <c r="H13" i="15"/>
  <c r="H70" i="12"/>
  <c r="H42" i="15"/>
  <c r="H79" i="12"/>
  <c r="G13" i="12"/>
  <c r="H20" i="15"/>
  <c r="P47" i="45"/>
  <c r="N6" i="45"/>
  <c r="L14" i="62"/>
  <c r="G43" i="15"/>
  <c r="N49" i="45"/>
  <c r="H22" i="12"/>
  <c r="G77" i="12"/>
  <c r="H65" i="12"/>
  <c r="H52" i="12"/>
  <c r="G64" i="12"/>
  <c r="N10" i="45"/>
  <c r="P50" i="45"/>
  <c r="L114" i="55"/>
  <c r="L16" i="62"/>
  <c r="H60" i="12"/>
  <c r="H51" i="12"/>
  <c r="P14" i="45"/>
  <c r="N51" i="45"/>
  <c r="H83" i="12"/>
  <c r="H68" i="12"/>
  <c r="P12" i="45"/>
  <c r="N53" i="45"/>
  <c r="N30" i="45"/>
  <c r="H54" i="12"/>
  <c r="P34" i="45"/>
  <c r="N31" i="45"/>
  <c r="H48" i="12"/>
  <c r="N40" i="45"/>
  <c r="N15" i="62"/>
  <c r="G46" i="12"/>
  <c r="N19" i="45"/>
  <c r="H50" i="12"/>
  <c r="L12" i="62"/>
  <c r="G33" i="12"/>
  <c r="N38" i="45"/>
  <c r="H28" i="12"/>
  <c r="L13" i="55"/>
  <c r="N7" i="62"/>
  <c r="H55" i="12"/>
  <c r="H34" i="12"/>
  <c r="G73" i="12"/>
  <c r="G47" i="12"/>
  <c r="G67" i="12"/>
  <c r="G26" i="12"/>
  <c r="G88" i="12"/>
  <c r="G23" i="12"/>
  <c r="G91" i="12"/>
  <c r="P39" i="45"/>
  <c r="G57" i="12"/>
  <c r="H44" i="12"/>
  <c r="N41" i="45"/>
  <c r="G76" i="12"/>
  <c r="N9" i="62"/>
  <c r="H81" i="12"/>
  <c r="N11" i="62"/>
  <c r="H71" i="12"/>
  <c r="G35" i="12"/>
  <c r="G24" i="15"/>
  <c r="N8" i="62"/>
  <c r="L61" i="55"/>
  <c r="G32" i="12"/>
  <c r="I66" i="15"/>
  <c r="G84" i="12"/>
  <c r="N17" i="45"/>
  <c r="L17" i="62"/>
  <c r="L40" i="55"/>
  <c r="G8" i="12"/>
  <c r="L17" i="55"/>
  <c r="G12" i="12"/>
  <c r="N54" i="45"/>
  <c r="G238" i="47"/>
  <c r="I101" i="47"/>
  <c r="H101" i="47"/>
  <c r="E103" i="12"/>
  <c r="E105" i="12" s="1"/>
  <c r="G4" i="12"/>
  <c r="F11" i="15"/>
  <c r="H10" i="15"/>
  <c r="H11" i="15" s="1"/>
  <c r="H22" i="62"/>
  <c r="H24" i="62" s="1"/>
  <c r="L5" i="62"/>
  <c r="H107" i="47"/>
  <c r="I107" i="47"/>
  <c r="H134" i="47"/>
  <c r="I134" i="47"/>
  <c r="I168" i="47"/>
  <c r="H168" i="47"/>
  <c r="H196" i="47"/>
  <c r="I196" i="47"/>
  <c r="H209" i="47"/>
  <c r="I209" i="47"/>
  <c r="H89" i="47"/>
  <c r="I89" i="47"/>
  <c r="I106" i="47"/>
  <c r="H106" i="47"/>
  <c r="I132" i="47"/>
  <c r="H132" i="47"/>
  <c r="I155" i="47"/>
  <c r="H155" i="47"/>
  <c r="H129" i="47"/>
  <c r="I129" i="47"/>
  <c r="I118" i="47"/>
  <c r="H118" i="47"/>
  <c r="H152" i="47"/>
  <c r="I152" i="47"/>
  <c r="I180" i="47"/>
  <c r="H180" i="47"/>
  <c r="I114" i="47"/>
  <c r="H114" i="47"/>
  <c r="H157" i="47"/>
  <c r="I157" i="47"/>
  <c r="H178" i="47"/>
  <c r="I178" i="47"/>
  <c r="H206" i="47"/>
  <c r="I206" i="47"/>
  <c r="H109" i="47"/>
  <c r="I109" i="47"/>
  <c r="I225" i="47"/>
  <c r="H225" i="47"/>
  <c r="I97" i="47"/>
  <c r="H97" i="47"/>
  <c r="I120" i="47"/>
  <c r="H120" i="47"/>
  <c r="H148" i="47"/>
  <c r="I148" i="47"/>
  <c r="H203" i="47"/>
  <c r="I203" i="47"/>
  <c r="I195" i="47"/>
  <c r="H195" i="47"/>
  <c r="H102" i="47"/>
  <c r="I102" i="47"/>
  <c r="H169" i="47"/>
  <c r="I169" i="47"/>
  <c r="H197" i="47"/>
  <c r="I197" i="47"/>
  <c r="I140" i="47"/>
  <c r="H140" i="47"/>
  <c r="H179" i="47"/>
  <c r="I179" i="47"/>
  <c r="I94" i="47"/>
  <c r="H94" i="47"/>
  <c r="I153" i="47"/>
  <c r="H153" i="47"/>
  <c r="I181" i="47"/>
  <c r="H181" i="47"/>
  <c r="H92" i="47"/>
  <c r="I92" i="47"/>
  <c r="H151" i="47"/>
  <c r="I151" i="47"/>
  <c r="I159" i="47"/>
  <c r="H159" i="47"/>
  <c r="H208" i="47"/>
  <c r="I208" i="47"/>
  <c r="H95" i="47"/>
  <c r="I95" i="47"/>
  <c r="I126" i="47"/>
  <c r="H126" i="47"/>
  <c r="H235" i="47"/>
  <c r="I235" i="47"/>
  <c r="H145" i="47"/>
  <c r="I145" i="47"/>
  <c r="H189" i="47"/>
  <c r="I189" i="47"/>
  <c r="H210" i="47"/>
  <c r="I210" i="47"/>
  <c r="I88" i="47"/>
  <c r="H88" i="47"/>
  <c r="H207" i="47"/>
  <c r="I207" i="47"/>
  <c r="H125" i="47"/>
  <c r="I125" i="47"/>
  <c r="H146" i="47"/>
  <c r="I146" i="47"/>
  <c r="H174" i="47"/>
  <c r="I174" i="47"/>
  <c r="I171" i="47"/>
  <c r="H171" i="47"/>
  <c r="H127" i="47"/>
  <c r="I127" i="47"/>
  <c r="I176" i="47"/>
  <c r="H176" i="47"/>
  <c r="H173" i="47"/>
  <c r="I173" i="47"/>
  <c r="H194" i="47"/>
  <c r="I194" i="47"/>
  <c r="H222" i="47"/>
  <c r="I222" i="47"/>
  <c r="H113" i="47"/>
  <c r="I113" i="47"/>
  <c r="I160" i="47"/>
  <c r="H160" i="47"/>
  <c r="I217" i="47"/>
  <c r="H217" i="47"/>
  <c r="I85" i="47"/>
  <c r="H85" i="47"/>
  <c r="H123" i="47"/>
  <c r="I123" i="47"/>
  <c r="I223" i="47"/>
  <c r="H223" i="47"/>
  <c r="I141" i="47"/>
  <c r="H141" i="47"/>
  <c r="I162" i="47"/>
  <c r="H162" i="47"/>
  <c r="I190" i="47"/>
  <c r="H190" i="47"/>
  <c r="H199" i="47"/>
  <c r="I199" i="47"/>
  <c r="H154" i="47"/>
  <c r="I154" i="47"/>
  <c r="H182" i="47"/>
  <c r="I182" i="47"/>
  <c r="I216" i="47"/>
  <c r="H216" i="47"/>
  <c r="I124" i="47"/>
  <c r="H124" i="47"/>
  <c r="H215" i="47"/>
  <c r="I215" i="47"/>
  <c r="I138" i="47"/>
  <c r="H138" i="47"/>
  <c r="I166" i="47"/>
  <c r="H166" i="47"/>
  <c r="H200" i="47"/>
  <c r="I200" i="47"/>
  <c r="I228" i="47"/>
  <c r="H228" i="47"/>
  <c r="H111" i="47"/>
  <c r="I111" i="47"/>
  <c r="I163" i="47"/>
  <c r="H163" i="47"/>
  <c r="H86" i="47"/>
  <c r="I86" i="47"/>
  <c r="H137" i="47"/>
  <c r="I137" i="47"/>
  <c r="H165" i="47"/>
  <c r="I165" i="47"/>
  <c r="I220" i="47"/>
  <c r="H220" i="47"/>
  <c r="I211" i="47"/>
  <c r="H211" i="47"/>
  <c r="H128" i="47"/>
  <c r="I128" i="47"/>
  <c r="H185" i="47"/>
  <c r="I185" i="47"/>
  <c r="H213" i="47"/>
  <c r="I213" i="47"/>
  <c r="I204" i="47"/>
  <c r="H204" i="47"/>
  <c r="I131" i="47"/>
  <c r="H131" i="47"/>
  <c r="H218" i="47"/>
  <c r="I218" i="47"/>
  <c r="H233" i="47"/>
  <c r="I233" i="47"/>
  <c r="H93" i="47"/>
  <c r="I93" i="47"/>
  <c r="I115" i="47"/>
  <c r="H115" i="47"/>
  <c r="H202" i="47"/>
  <c r="I202" i="47"/>
  <c r="H230" i="47"/>
  <c r="I230" i="47"/>
  <c r="H117" i="47"/>
  <c r="I117" i="47"/>
  <c r="I236" i="47"/>
  <c r="H236" i="47"/>
  <c r="I183" i="47"/>
  <c r="H183" i="47"/>
  <c r="H227" i="47"/>
  <c r="I227" i="47"/>
  <c r="I144" i="47"/>
  <c r="H144" i="47"/>
  <c r="I201" i="47"/>
  <c r="H201" i="47"/>
  <c r="I229" i="47"/>
  <c r="H229" i="47"/>
  <c r="I219" i="47"/>
  <c r="H219" i="47"/>
  <c r="H193" i="47"/>
  <c r="I193" i="47"/>
  <c r="H237" i="47"/>
  <c r="I237" i="47"/>
  <c r="H98" i="47"/>
  <c r="I98" i="47"/>
  <c r="I116" i="47"/>
  <c r="H116" i="47"/>
  <c r="I177" i="47"/>
  <c r="H177" i="47"/>
  <c r="I221" i="47"/>
  <c r="H221" i="47"/>
  <c r="I90" i="47"/>
  <c r="H90" i="47"/>
  <c r="I104" i="47"/>
  <c r="H104" i="47"/>
  <c r="I167" i="47"/>
  <c r="H167" i="47"/>
  <c r="I122" i="47"/>
  <c r="H122" i="47"/>
  <c r="I150" i="47"/>
  <c r="H150" i="47"/>
  <c r="H184" i="47"/>
  <c r="I184" i="47"/>
  <c r="I212" i="47"/>
  <c r="H212" i="47"/>
  <c r="I147" i="47"/>
  <c r="H147" i="47"/>
  <c r="H234" i="47"/>
  <c r="I234" i="47"/>
  <c r="H121" i="47"/>
  <c r="I121" i="47"/>
  <c r="H149" i="47"/>
  <c r="I149" i="47"/>
  <c r="I156" i="47"/>
  <c r="H156" i="47"/>
  <c r="H119" i="47"/>
  <c r="I119" i="47"/>
  <c r="H170" i="47"/>
  <c r="I170" i="47"/>
  <c r="H198" i="47"/>
  <c r="I198" i="47"/>
  <c r="I232" i="47"/>
  <c r="H232" i="47"/>
  <c r="I188" i="47"/>
  <c r="H188" i="47"/>
  <c r="H135" i="47"/>
  <c r="I135" i="47"/>
  <c r="I99" i="47"/>
  <c r="H99" i="47"/>
  <c r="I110" i="47"/>
  <c r="H110" i="47"/>
  <c r="H133" i="47"/>
  <c r="I133" i="47"/>
  <c r="I100" i="47"/>
  <c r="H100" i="47"/>
  <c r="I139" i="47"/>
  <c r="H139" i="47"/>
  <c r="I91" i="47"/>
  <c r="H91" i="47"/>
  <c r="I105" i="47"/>
  <c r="H105" i="47"/>
  <c r="I136" i="47"/>
  <c r="H136" i="47"/>
  <c r="H164" i="47"/>
  <c r="I164" i="47"/>
  <c r="I231" i="47"/>
  <c r="H231" i="47"/>
  <c r="I186" i="47"/>
  <c r="H186" i="47"/>
  <c r="I214" i="47"/>
  <c r="H214" i="47"/>
  <c r="H108" i="47"/>
  <c r="I108" i="47"/>
  <c r="H172" i="47"/>
  <c r="I172" i="47"/>
  <c r="I15" i="47"/>
  <c r="H15" i="47"/>
  <c r="H191" i="47"/>
  <c r="I191" i="47"/>
  <c r="I112" i="47"/>
  <c r="H112" i="47"/>
  <c r="H130" i="47"/>
  <c r="I130" i="47"/>
  <c r="H158" i="47"/>
  <c r="I158" i="47"/>
  <c r="I175" i="47"/>
  <c r="H175" i="47"/>
  <c r="H224" i="47"/>
  <c r="I224" i="47"/>
  <c r="H103" i="47"/>
  <c r="I103" i="47"/>
  <c r="I142" i="47"/>
  <c r="H142" i="47"/>
  <c r="I187" i="47"/>
  <c r="H187" i="47"/>
  <c r="H161" i="47"/>
  <c r="I161" i="47"/>
  <c r="H205" i="47"/>
  <c r="I205" i="47"/>
  <c r="H226" i="47"/>
  <c r="I226" i="47"/>
  <c r="I96" i="47"/>
  <c r="H96" i="47"/>
  <c r="J141" i="14"/>
  <c r="I141" i="14"/>
  <c r="I21" i="52"/>
  <c r="G21" i="52"/>
  <c r="I23" i="52"/>
  <c r="G20" i="52"/>
  <c r="G23" i="52"/>
  <c r="E20" i="52"/>
  <c r="E21" i="52"/>
  <c r="B22" i="52"/>
  <c r="E18" i="52"/>
  <c r="H24" i="52"/>
  <c r="J23" i="52"/>
  <c r="B24" i="52"/>
  <c r="H23" i="52"/>
  <c r="A18" i="52"/>
  <c r="H20" i="52"/>
  <c r="D24" i="52"/>
  <c r="A19" i="52"/>
  <c r="C24" i="52"/>
  <c r="E17" i="52"/>
  <c r="I18" i="52"/>
  <c r="J19" i="52"/>
  <c r="A22" i="52"/>
  <c r="D17" i="52"/>
  <c r="A25" i="52"/>
  <c r="H25" i="52"/>
  <c r="B23" i="52"/>
  <c r="G19" i="52"/>
  <c r="G22" i="52"/>
  <c r="D21" i="52"/>
  <c r="J21" i="52"/>
  <c r="I20" i="52"/>
  <c r="B20" i="52"/>
  <c r="D20" i="52"/>
  <c r="A20" i="52"/>
  <c r="E25" i="52"/>
  <c r="A24" i="52"/>
  <c r="D22" i="52"/>
  <c r="D18" i="52"/>
  <c r="I25" i="52"/>
  <c r="J25" i="52"/>
  <c r="I22" i="52"/>
  <c r="G18" i="52"/>
  <c r="E19" i="52"/>
  <c r="C23" i="52"/>
  <c r="D19" i="52"/>
  <c r="A17" i="52"/>
  <c r="B18" i="52"/>
  <c r="I24" i="52"/>
  <c r="J20" i="52"/>
  <c r="E23" i="52"/>
  <c r="B25" i="52"/>
  <c r="B17" i="52"/>
  <c r="J24" i="52"/>
  <c r="C25" i="52"/>
  <c r="A23" i="52"/>
  <c r="J18" i="52"/>
  <c r="H21" i="52"/>
  <c r="D25" i="52"/>
  <c r="A21" i="52"/>
  <c r="G24" i="52"/>
  <c r="H22" i="52"/>
  <c r="D23" i="52"/>
  <c r="E22" i="52"/>
  <c r="B19" i="52"/>
  <c r="J22" i="52"/>
  <c r="I19" i="52"/>
  <c r="H18" i="52"/>
  <c r="B21" i="52"/>
  <c r="E24" i="52"/>
  <c r="G25" i="52"/>
  <c r="H19" i="52"/>
  <c r="C17" i="52"/>
  <c r="C20" i="52"/>
  <c r="C21" i="52"/>
  <c r="C22" i="52"/>
  <c r="C18" i="52"/>
  <c r="J17" i="52"/>
  <c r="H17" i="52"/>
  <c r="C19" i="52"/>
  <c r="G17" i="52"/>
  <c r="I17" i="52"/>
  <c r="D15" i="58"/>
  <c r="C16" i="58"/>
  <c r="H17" i="58"/>
  <c r="C17" i="58"/>
  <c r="G17" i="58"/>
  <c r="D19" i="58"/>
  <c r="D24" i="58"/>
  <c r="H25" i="58"/>
  <c r="H20" i="58"/>
  <c r="D30" i="58"/>
  <c r="C29" i="58"/>
  <c r="G28" i="58"/>
  <c r="G26" i="58"/>
  <c r="H19" i="58"/>
  <c r="H22" i="58"/>
  <c r="D20" i="58"/>
  <c r="C23" i="58"/>
  <c r="C14" i="58"/>
  <c r="C18" i="58"/>
  <c r="H23" i="58"/>
  <c r="C27" i="58"/>
  <c r="H27" i="58"/>
  <c r="G24" i="58"/>
  <c r="D22" i="58"/>
  <c r="C22" i="58"/>
  <c r="D28" i="58"/>
  <c r="G20" i="58"/>
  <c r="C19" i="58"/>
  <c r="C24" i="58"/>
  <c r="H26" i="58"/>
  <c r="D14" i="58"/>
  <c r="H29" i="58"/>
  <c r="G16" i="58"/>
  <c r="C28" i="58"/>
  <c r="G27" i="58"/>
  <c r="G22" i="58"/>
  <c r="H18" i="58"/>
  <c r="D27" i="58"/>
  <c r="H24" i="58"/>
  <c r="G15" i="58"/>
  <c r="D25" i="58"/>
  <c r="C21" i="58"/>
  <c r="C20" i="58"/>
  <c r="H15" i="58"/>
  <c r="G25" i="58"/>
  <c r="G19" i="58"/>
  <c r="H30" i="58"/>
  <c r="G18" i="58"/>
  <c r="C30" i="58"/>
  <c r="G30" i="58"/>
  <c r="G29" i="58"/>
  <c r="D16" i="58"/>
  <c r="D26" i="58"/>
  <c r="C15" i="58"/>
  <c r="C25" i="58"/>
  <c r="H21" i="58"/>
  <c r="C26" i="58"/>
  <c r="H16" i="58"/>
  <c r="D18" i="58"/>
  <c r="H28" i="58"/>
  <c r="D29" i="58"/>
  <c r="G21" i="58"/>
  <c r="G23" i="58"/>
  <c r="D23" i="58"/>
  <c r="D17" i="58"/>
  <c r="D21" i="58"/>
  <c r="E29" i="58"/>
  <c r="E21" i="58"/>
  <c r="E20" i="58"/>
  <c r="E15" i="58"/>
  <c r="E16" i="58"/>
  <c r="E27" i="58"/>
  <c r="E22" i="58"/>
  <c r="E28" i="58"/>
  <c r="E18" i="58"/>
  <c r="E23" i="58"/>
  <c r="E24" i="58"/>
  <c r="E26" i="58"/>
  <c r="E25" i="58"/>
  <c r="E30" i="58"/>
  <c r="B22" i="58"/>
  <c r="B24" i="58"/>
  <c r="B28" i="58"/>
  <c r="B20" i="58"/>
  <c r="B15" i="58"/>
  <c r="E17" i="58"/>
  <c r="E19" i="58"/>
  <c r="B26" i="58"/>
  <c r="B19" i="58"/>
  <c r="B18" i="58"/>
  <c r="B25" i="58"/>
  <c r="B27" i="58"/>
  <c r="E14" i="58"/>
  <c r="B23" i="58"/>
  <c r="B14" i="58"/>
  <c r="B29" i="58"/>
  <c r="B30" i="58"/>
  <c r="B21" i="58"/>
  <c r="B17" i="58"/>
  <c r="B16" i="58"/>
  <c r="H14" i="58"/>
  <c r="G14" i="58"/>
  <c r="F56" i="15"/>
  <c r="H54" i="15"/>
  <c r="H56" i="15" s="1"/>
  <c r="E53" i="15"/>
  <c r="G49" i="15"/>
  <c r="G47" i="15"/>
  <c r="E48" i="15"/>
  <c r="F30" i="15"/>
  <c r="H27" i="15"/>
  <c r="H30" i="15" s="1"/>
  <c r="N325" i="60"/>
  <c r="J66" i="15" s="1"/>
  <c r="G70" i="42"/>
  <c r="A71" i="42"/>
  <c r="F43" i="42"/>
  <c r="D45" i="42"/>
  <c r="C94" i="42"/>
  <c r="D94" i="42"/>
  <c r="B82" i="42"/>
  <c r="B26" i="42"/>
  <c r="F70" i="42"/>
  <c r="H103" i="42"/>
  <c r="B108" i="42"/>
  <c r="G74" i="42"/>
  <c r="H89" i="42"/>
  <c r="A104" i="42"/>
  <c r="B107" i="42"/>
  <c r="B94" i="42"/>
  <c r="H26" i="42"/>
  <c r="B63" i="42"/>
  <c r="F23" i="42"/>
  <c r="F59" i="42"/>
  <c r="B36" i="42"/>
  <c r="G84" i="42"/>
  <c r="A53" i="42"/>
  <c r="G49" i="42"/>
  <c r="G61" i="42"/>
  <c r="C44" i="42"/>
  <c r="F27" i="42"/>
  <c r="G23" i="42"/>
  <c r="A22" i="42"/>
  <c r="C116" i="42"/>
  <c r="A94" i="42"/>
  <c r="H55" i="42"/>
  <c r="F28" i="42"/>
  <c r="F32" i="42"/>
  <c r="G89" i="42"/>
  <c r="F51" i="42"/>
  <c r="F24" i="42"/>
  <c r="G79" i="42"/>
  <c r="B73" i="42"/>
  <c r="C106" i="42"/>
  <c r="A18" i="42"/>
  <c r="A69" i="42"/>
  <c r="F91" i="42"/>
  <c r="G108" i="42"/>
  <c r="C62" i="42"/>
  <c r="C78" i="42"/>
  <c r="H56" i="42"/>
  <c r="A84" i="42"/>
  <c r="A33" i="42"/>
  <c r="B45" i="42"/>
  <c r="G65" i="42"/>
  <c r="C15" i="42"/>
  <c r="C93" i="42"/>
  <c r="G45" i="42"/>
  <c r="B39" i="42"/>
  <c r="C96" i="42"/>
  <c r="B95" i="42"/>
  <c r="A43" i="42"/>
  <c r="A54" i="42"/>
  <c r="A62" i="42"/>
  <c r="D37" i="42"/>
  <c r="A82" i="42"/>
  <c r="F48" i="42"/>
  <c r="D53" i="42"/>
  <c r="A59" i="42"/>
  <c r="H107" i="42"/>
  <c r="H66" i="42"/>
  <c r="B51" i="42"/>
  <c r="G27" i="42"/>
  <c r="A25" i="42"/>
  <c r="D77" i="42"/>
  <c r="B98" i="42"/>
  <c r="C84" i="42"/>
  <c r="C88" i="42"/>
  <c r="F17" i="42"/>
  <c r="A105" i="42"/>
  <c r="C31" i="42"/>
  <c r="H99" i="42"/>
  <c r="A39" i="42"/>
  <c r="A95" i="42"/>
  <c r="A108" i="42"/>
  <c r="C112" i="42"/>
  <c r="H34" i="42"/>
  <c r="H86" i="42"/>
  <c r="C109" i="42"/>
  <c r="A77" i="42"/>
  <c r="C85" i="42"/>
  <c r="D24" i="42"/>
  <c r="D113" i="42"/>
  <c r="G96" i="42"/>
  <c r="F35" i="42"/>
  <c r="G59" i="42"/>
  <c r="A50" i="42"/>
  <c r="B84" i="42"/>
  <c r="B112" i="42"/>
  <c r="D112" i="42"/>
  <c r="C87" i="42"/>
  <c r="G38" i="42"/>
  <c r="G107" i="42"/>
  <c r="C89" i="42"/>
  <c r="H90" i="42"/>
  <c r="C51" i="42"/>
  <c r="F94" i="42"/>
  <c r="D87" i="42"/>
  <c r="H48" i="42"/>
  <c r="G97" i="42"/>
  <c r="B32" i="42"/>
  <c r="H75" i="42"/>
  <c r="B110" i="42"/>
  <c r="H18" i="42"/>
  <c r="F97" i="42"/>
  <c r="G101" i="42"/>
  <c r="F21" i="42"/>
  <c r="B113" i="42"/>
  <c r="G73" i="42"/>
  <c r="D34" i="42"/>
  <c r="H88" i="42"/>
  <c r="G75" i="42"/>
  <c r="D18" i="42"/>
  <c r="D83" i="42"/>
  <c r="F15" i="42"/>
  <c r="H114" i="42"/>
  <c r="H67" i="42"/>
  <c r="B75" i="42"/>
  <c r="H39" i="42"/>
  <c r="H110" i="42"/>
  <c r="C21" i="42"/>
  <c r="F109" i="42"/>
  <c r="D35" i="42"/>
  <c r="G95" i="42"/>
  <c r="B53" i="42"/>
  <c r="B35" i="42"/>
  <c r="B104" i="42"/>
  <c r="A115" i="42"/>
  <c r="A87" i="42"/>
  <c r="C100" i="42"/>
  <c r="A102" i="42"/>
  <c r="G71" i="42"/>
  <c r="G111" i="42"/>
  <c r="G92" i="42"/>
  <c r="G17" i="42"/>
  <c r="C27" i="42"/>
  <c r="A35" i="42"/>
  <c r="A89" i="42"/>
  <c r="G90" i="42"/>
  <c r="B42" i="42"/>
  <c r="B91" i="42"/>
  <c r="F76" i="42"/>
  <c r="D116" i="42"/>
  <c r="A44" i="42"/>
  <c r="D31" i="42"/>
  <c r="F41" i="42"/>
  <c r="D88" i="42"/>
  <c r="D95" i="42"/>
  <c r="C65" i="42"/>
  <c r="H25" i="42"/>
  <c r="F81" i="42"/>
  <c r="D17" i="42"/>
  <c r="C91" i="42"/>
  <c r="C115" i="42"/>
  <c r="F20" i="42"/>
  <c r="B69" i="42"/>
  <c r="A23" i="42"/>
  <c r="G25" i="42"/>
  <c r="F33" i="42"/>
  <c r="A57" i="42"/>
  <c r="B76" i="42"/>
  <c r="F25" i="42"/>
  <c r="A111" i="42"/>
  <c r="C98" i="42"/>
  <c r="G98" i="42"/>
  <c r="H84" i="42"/>
  <c r="B68" i="42"/>
  <c r="D38" i="42"/>
  <c r="C83" i="42"/>
  <c r="B46" i="42"/>
  <c r="G91" i="42"/>
  <c r="H93" i="42"/>
  <c r="D69" i="42"/>
  <c r="B85" i="42"/>
  <c r="A56" i="42"/>
  <c r="G80" i="42"/>
  <c r="H87" i="42"/>
  <c r="F87" i="42"/>
  <c r="F19" i="42"/>
  <c r="C23" i="42"/>
  <c r="D114" i="42"/>
  <c r="H32" i="42"/>
  <c r="C24" i="42"/>
  <c r="H38" i="42"/>
  <c r="H30" i="42"/>
  <c r="D93" i="42"/>
  <c r="A114" i="42"/>
  <c r="H22" i="42"/>
  <c r="C68" i="42"/>
  <c r="C82" i="42"/>
  <c r="C45" i="42"/>
  <c r="F46" i="42"/>
  <c r="G72" i="42"/>
  <c r="D80" i="42"/>
  <c r="H113" i="42"/>
  <c r="F34" i="42"/>
  <c r="H111" i="42"/>
  <c r="D29" i="42"/>
  <c r="A51" i="42"/>
  <c r="F39" i="42"/>
  <c r="C101" i="42"/>
  <c r="D106" i="42"/>
  <c r="G85" i="42"/>
  <c r="D102" i="42"/>
  <c r="B103" i="42"/>
  <c r="F108" i="42"/>
  <c r="H15" i="42"/>
  <c r="G19" i="42"/>
  <c r="F112" i="42"/>
  <c r="F54" i="42"/>
  <c r="F85" i="42"/>
  <c r="C42" i="42"/>
  <c r="F101" i="42"/>
  <c r="F78" i="42"/>
  <c r="D43" i="42"/>
  <c r="A27" i="42"/>
  <c r="B59" i="42"/>
  <c r="A26" i="42"/>
  <c r="G86" i="42"/>
  <c r="A41" i="42"/>
  <c r="F47" i="42"/>
  <c r="H50" i="42"/>
  <c r="H19" i="42"/>
  <c r="C79" i="42"/>
  <c r="C26" i="42"/>
  <c r="C61" i="42"/>
  <c r="G69" i="42"/>
  <c r="C75" i="42"/>
  <c r="A81" i="42"/>
  <c r="C49" i="42"/>
  <c r="F61" i="42"/>
  <c r="C95" i="42"/>
  <c r="H116" i="42"/>
  <c r="H31" i="42"/>
  <c r="G60" i="42"/>
  <c r="B29" i="42"/>
  <c r="F69" i="42"/>
  <c r="H29" i="42"/>
  <c r="G32" i="42"/>
  <c r="F90" i="42"/>
  <c r="F82" i="42"/>
  <c r="F49" i="42"/>
  <c r="C57" i="42"/>
  <c r="A97" i="42"/>
  <c r="D104" i="42"/>
  <c r="F60" i="42"/>
  <c r="F37" i="42"/>
  <c r="G22" i="42"/>
  <c r="B20" i="42"/>
  <c r="C56" i="42"/>
  <c r="H101" i="42"/>
  <c r="B15" i="42"/>
  <c r="B34" i="42"/>
  <c r="B115" i="42"/>
  <c r="B54" i="42"/>
  <c r="B83" i="42"/>
  <c r="H85" i="42"/>
  <c r="B92" i="42"/>
  <c r="B38" i="42"/>
  <c r="H72" i="42"/>
  <c r="D109" i="42"/>
  <c r="H54" i="42"/>
  <c r="D56" i="42"/>
  <c r="H102" i="42"/>
  <c r="H115" i="42"/>
  <c r="F88" i="42"/>
  <c r="A93" i="42"/>
  <c r="C50" i="42"/>
  <c r="D62" i="42"/>
  <c r="H37" i="42"/>
  <c r="D82" i="42"/>
  <c r="D108" i="42"/>
  <c r="H95" i="42"/>
  <c r="C43" i="42"/>
  <c r="H65" i="42"/>
  <c r="G35" i="42"/>
  <c r="C39" i="42"/>
  <c r="H59" i="42"/>
  <c r="A96" i="42"/>
  <c r="B28" i="42"/>
  <c r="D103" i="42"/>
  <c r="A83" i="42"/>
  <c r="G30" i="42"/>
  <c r="C16" i="42"/>
  <c r="A88" i="42"/>
  <c r="D86" i="42"/>
  <c r="C97" i="42"/>
  <c r="H44" i="42"/>
  <c r="A60" i="42"/>
  <c r="C99" i="42"/>
  <c r="A79" i="42"/>
  <c r="G100" i="42"/>
  <c r="C33" i="42"/>
  <c r="F77" i="42"/>
  <c r="D91" i="42"/>
  <c r="A20" i="42"/>
  <c r="D32" i="42"/>
  <c r="B101" i="42"/>
  <c r="A21" i="42"/>
  <c r="H49" i="42"/>
  <c r="F114" i="42"/>
  <c r="A78" i="42"/>
  <c r="F31" i="42"/>
  <c r="G40" i="42"/>
  <c r="A45" i="42"/>
  <c r="A28" i="42"/>
  <c r="F92" i="42"/>
  <c r="C36" i="42"/>
  <c r="H35" i="42"/>
  <c r="D71" i="42"/>
  <c r="C104" i="42"/>
  <c r="H82" i="42"/>
  <c r="D58" i="42"/>
  <c r="G18" i="42"/>
  <c r="G28" i="42"/>
  <c r="H43" i="42"/>
  <c r="D26" i="42"/>
  <c r="B49" i="42"/>
  <c r="G83" i="42"/>
  <c r="G15" i="42"/>
  <c r="F115" i="42"/>
  <c r="F58" i="42"/>
  <c r="C19" i="42"/>
  <c r="B109" i="42"/>
  <c r="G48" i="42"/>
  <c r="C73" i="42"/>
  <c r="D16" i="42"/>
  <c r="G54" i="42"/>
  <c r="H41" i="42"/>
  <c r="A32" i="42"/>
  <c r="B80" i="42"/>
  <c r="A58" i="42"/>
  <c r="F107" i="42"/>
  <c r="A65" i="42"/>
  <c r="F16" i="42"/>
  <c r="F100" i="42"/>
  <c r="A106" i="42"/>
  <c r="D46" i="42"/>
  <c r="D54" i="42"/>
  <c r="H105" i="42"/>
  <c r="H42" i="42"/>
  <c r="H73" i="42"/>
  <c r="H64" i="42"/>
  <c r="D92" i="42"/>
  <c r="H58" i="42"/>
  <c r="G66" i="42"/>
  <c r="C81" i="42"/>
  <c r="G102" i="42"/>
  <c r="B79" i="42"/>
  <c r="D84" i="42"/>
  <c r="H33" i="42"/>
  <c r="G63" i="42"/>
  <c r="C80" i="42"/>
  <c r="F65" i="42"/>
  <c r="G113" i="42"/>
  <c r="A40" i="42"/>
  <c r="H24" i="42"/>
  <c r="A91" i="42"/>
  <c r="A98" i="42"/>
  <c r="B60" i="42"/>
  <c r="A73" i="42"/>
  <c r="D96" i="42"/>
  <c r="D78" i="42"/>
  <c r="B88" i="42"/>
  <c r="G81" i="42"/>
  <c r="D60" i="42"/>
  <c r="G110" i="42"/>
  <c r="F83" i="42"/>
  <c r="H97" i="42"/>
  <c r="A76" i="42"/>
  <c r="C69" i="42"/>
  <c r="C32" i="42"/>
  <c r="F42" i="42"/>
  <c r="F89" i="42"/>
  <c r="G105" i="42"/>
  <c r="B72" i="42"/>
  <c r="D20" i="42"/>
  <c r="B17" i="42"/>
  <c r="D33" i="42"/>
  <c r="A100" i="42"/>
  <c r="B55" i="42"/>
  <c r="B23" i="42"/>
  <c r="C90" i="42"/>
  <c r="D115" i="42"/>
  <c r="A63" i="42"/>
  <c r="H45" i="42"/>
  <c r="G51" i="42"/>
  <c r="H96" i="42"/>
  <c r="D67" i="42"/>
  <c r="G55" i="42"/>
  <c r="G57" i="42"/>
  <c r="F44" i="42"/>
  <c r="F53" i="42"/>
  <c r="C113" i="42"/>
  <c r="A46" i="42"/>
  <c r="H106" i="42"/>
  <c r="B81" i="42"/>
  <c r="B57" i="42"/>
  <c r="B21" i="42"/>
  <c r="F84" i="42"/>
  <c r="C114" i="42"/>
  <c r="H61" i="42"/>
  <c r="F93" i="42"/>
  <c r="C107" i="42"/>
  <c r="F36" i="42"/>
  <c r="D61" i="42"/>
  <c r="C52" i="42"/>
  <c r="D66" i="42"/>
  <c r="A72" i="42"/>
  <c r="H21" i="42"/>
  <c r="B56" i="42"/>
  <c r="H27" i="42"/>
  <c r="C111" i="42"/>
  <c r="D101" i="42"/>
  <c r="G82" i="42"/>
  <c r="H53" i="42"/>
  <c r="D74" i="42"/>
  <c r="G64" i="42"/>
  <c r="H108" i="42"/>
  <c r="A42" i="42"/>
  <c r="F105" i="42"/>
  <c r="H57" i="42"/>
  <c r="D48" i="42"/>
  <c r="D28" i="42"/>
  <c r="B50" i="42"/>
  <c r="D79" i="42"/>
  <c r="F52" i="42"/>
  <c r="F29" i="42"/>
  <c r="G16" i="42"/>
  <c r="B40" i="42"/>
  <c r="D59" i="42"/>
  <c r="C55" i="42"/>
  <c r="G112" i="42"/>
  <c r="F40" i="42"/>
  <c r="H68" i="42"/>
  <c r="A66" i="42"/>
  <c r="C77" i="42"/>
  <c r="B86" i="42"/>
  <c r="A80" i="42"/>
  <c r="G46" i="42"/>
  <c r="G114" i="42"/>
  <c r="H76" i="42"/>
  <c r="H46" i="42"/>
  <c r="A61" i="42"/>
  <c r="B19" i="42"/>
  <c r="B71" i="42"/>
  <c r="F73" i="42"/>
  <c r="H51" i="42"/>
  <c r="C60" i="42"/>
  <c r="C105" i="42"/>
  <c r="H104" i="42"/>
  <c r="A29" i="42"/>
  <c r="C30" i="42"/>
  <c r="H100" i="42"/>
  <c r="D85" i="42"/>
  <c r="A75" i="42"/>
  <c r="A52" i="42"/>
  <c r="B100" i="42"/>
  <c r="G56" i="42"/>
  <c r="B93" i="42"/>
  <c r="F96" i="42"/>
  <c r="A31" i="42"/>
  <c r="B116" i="42"/>
  <c r="H70" i="42"/>
  <c r="D98" i="42"/>
  <c r="B67" i="42"/>
  <c r="C70" i="42"/>
  <c r="B111" i="42"/>
  <c r="D107" i="42"/>
  <c r="D44" i="42"/>
  <c r="C14" i="42"/>
  <c r="G93" i="42"/>
  <c r="A86" i="42"/>
  <c r="H94" i="42"/>
  <c r="B77" i="42"/>
  <c r="D25" i="42"/>
  <c r="D55" i="42"/>
  <c r="G21" i="42"/>
  <c r="C59" i="42"/>
  <c r="H71" i="42"/>
  <c r="F79" i="42"/>
  <c r="G62" i="42"/>
  <c r="H79" i="42"/>
  <c r="G103" i="42"/>
  <c r="B44" i="42"/>
  <c r="F55" i="42"/>
  <c r="C76" i="42"/>
  <c r="B90" i="42"/>
  <c r="D47" i="42"/>
  <c r="G37" i="42"/>
  <c r="F110" i="42"/>
  <c r="H52" i="42"/>
  <c r="C102" i="42"/>
  <c r="B89" i="42"/>
  <c r="F38" i="42"/>
  <c r="F95" i="42"/>
  <c r="F57" i="42"/>
  <c r="H17" i="42"/>
  <c r="G106" i="42"/>
  <c r="G31" i="42"/>
  <c r="C108" i="42"/>
  <c r="B37" i="42"/>
  <c r="G34" i="42"/>
  <c r="C37" i="42"/>
  <c r="C48" i="42"/>
  <c r="B22" i="42"/>
  <c r="F63" i="42"/>
  <c r="C47" i="42"/>
  <c r="B27" i="42"/>
  <c r="D50" i="42"/>
  <c r="C71" i="42"/>
  <c r="B66" i="42"/>
  <c r="B64" i="42"/>
  <c r="D21" i="42"/>
  <c r="D99" i="42"/>
  <c r="F68" i="42"/>
  <c r="C34" i="42"/>
  <c r="B61" i="42"/>
  <c r="D49" i="42"/>
  <c r="H60" i="42"/>
  <c r="D73" i="42"/>
  <c r="D36" i="42"/>
  <c r="C72" i="42"/>
  <c r="B106" i="42"/>
  <c r="A47" i="42"/>
  <c r="G58" i="42"/>
  <c r="D30" i="42"/>
  <c r="A15" i="42"/>
  <c r="B52" i="42"/>
  <c r="F75" i="42"/>
  <c r="D39" i="42"/>
  <c r="G20" i="42"/>
  <c r="B58" i="42"/>
  <c r="C28" i="42"/>
  <c r="F86" i="42"/>
  <c r="F113" i="42"/>
  <c r="C63" i="42"/>
  <c r="H98" i="42"/>
  <c r="C66" i="42"/>
  <c r="A68" i="42"/>
  <c r="D40" i="42"/>
  <c r="B65" i="42"/>
  <c r="D42" i="42"/>
  <c r="H112" i="42"/>
  <c r="G94" i="42"/>
  <c r="B47" i="42"/>
  <c r="A116" i="42"/>
  <c r="H91" i="42"/>
  <c r="A99" i="42"/>
  <c r="D64" i="42"/>
  <c r="A48" i="42"/>
  <c r="C67" i="42"/>
  <c r="F56" i="42"/>
  <c r="F66" i="42"/>
  <c r="A19" i="42"/>
  <c r="F104" i="42"/>
  <c r="G47" i="42"/>
  <c r="F18" i="42"/>
  <c r="A37" i="42"/>
  <c r="F102" i="42"/>
  <c r="F103" i="42"/>
  <c r="C41" i="42"/>
  <c r="F111" i="42"/>
  <c r="F30" i="42"/>
  <c r="D75" i="42"/>
  <c r="B97" i="42"/>
  <c r="F74" i="42"/>
  <c r="C38" i="42"/>
  <c r="C110" i="42"/>
  <c r="C64" i="42"/>
  <c r="B70" i="42"/>
  <c r="B62" i="42"/>
  <c r="C58" i="42"/>
  <c r="F45" i="42"/>
  <c r="B43" i="42"/>
  <c r="F98" i="42"/>
  <c r="F50" i="42"/>
  <c r="A55" i="42"/>
  <c r="F106" i="42"/>
  <c r="H92" i="42"/>
  <c r="D100" i="42"/>
  <c r="H20" i="42"/>
  <c r="F26" i="42"/>
  <c r="A34" i="42"/>
  <c r="A70" i="42"/>
  <c r="D63" i="42"/>
  <c r="B18" i="42"/>
  <c r="B16" i="42"/>
  <c r="E81" i="42"/>
  <c r="E80" i="42"/>
  <c r="E72" i="42"/>
  <c r="E105" i="42"/>
  <c r="I105" i="42" s="1"/>
  <c r="E76" i="42"/>
  <c r="E86" i="42"/>
  <c r="E97" i="42"/>
  <c r="E92" i="42"/>
  <c r="E109" i="42"/>
  <c r="I109" i="42" s="1"/>
  <c r="H77" i="42"/>
  <c r="C18" i="42"/>
  <c r="B25" i="42"/>
  <c r="D15" i="42"/>
  <c r="B41" i="42"/>
  <c r="H83" i="42"/>
  <c r="G33" i="42"/>
  <c r="A30" i="42"/>
  <c r="H36" i="42"/>
  <c r="A38" i="42"/>
  <c r="F14" i="42"/>
  <c r="G36" i="42"/>
  <c r="H28" i="42"/>
  <c r="B48" i="42"/>
  <c r="B105" i="42"/>
  <c r="D89" i="42"/>
  <c r="D19" i="42"/>
  <c r="H63" i="42"/>
  <c r="A90" i="42"/>
  <c r="G109" i="42"/>
  <c r="C46" i="42"/>
  <c r="D72" i="42"/>
  <c r="H23" i="42"/>
  <c r="H78" i="42"/>
  <c r="F116" i="42"/>
  <c r="G88" i="42"/>
  <c r="H80" i="42"/>
  <c r="B96" i="42"/>
  <c r="D51" i="42"/>
  <c r="G116" i="42"/>
  <c r="C54" i="42"/>
  <c r="G104" i="42"/>
  <c r="H62" i="42"/>
  <c r="G76" i="42"/>
  <c r="A113" i="42"/>
  <c r="A85" i="42"/>
  <c r="D97" i="42"/>
  <c r="H81" i="42"/>
  <c r="G44" i="42"/>
  <c r="D111" i="42"/>
  <c r="B74" i="42"/>
  <c r="G39" i="42"/>
  <c r="C86" i="42"/>
  <c r="A92" i="42"/>
  <c r="C53" i="42"/>
  <c r="A109" i="42"/>
  <c r="G43" i="42"/>
  <c r="A101" i="42"/>
  <c r="F64" i="42"/>
  <c r="B30" i="42"/>
  <c r="H109" i="42"/>
  <c r="H74" i="42"/>
  <c r="D110" i="42"/>
  <c r="B33" i="42"/>
  <c r="F67" i="42"/>
  <c r="B99" i="42"/>
  <c r="A110" i="42"/>
  <c r="B87" i="42"/>
  <c r="G52" i="42"/>
  <c r="G99" i="42"/>
  <c r="D23" i="42"/>
  <c r="G42" i="42"/>
  <c r="C22" i="42"/>
  <c r="D52" i="42"/>
  <c r="D22" i="42"/>
  <c r="C92" i="42"/>
  <c r="C25" i="42"/>
  <c r="A107" i="42"/>
  <c r="G26" i="42"/>
  <c r="A36" i="42"/>
  <c r="A24" i="42"/>
  <c r="G53" i="42"/>
  <c r="C103" i="42"/>
  <c r="G29" i="42"/>
  <c r="C17" i="42"/>
  <c r="G67" i="42"/>
  <c r="C40" i="42"/>
  <c r="H16" i="42"/>
  <c r="D76" i="42"/>
  <c r="D105" i="42"/>
  <c r="F62" i="42"/>
  <c r="G87" i="42"/>
  <c r="B31" i="42"/>
  <c r="C35" i="42"/>
  <c r="G78" i="42"/>
  <c r="G77" i="42"/>
  <c r="A16" i="42"/>
  <c r="C74" i="42"/>
  <c r="G50" i="42"/>
  <c r="G41" i="42"/>
  <c r="G68" i="42"/>
  <c r="G115" i="42"/>
  <c r="F80" i="42"/>
  <c r="A74" i="42"/>
  <c r="D65" i="42"/>
  <c r="D57" i="42"/>
  <c r="C20" i="42"/>
  <c r="D27" i="42"/>
  <c r="D68" i="42"/>
  <c r="B114" i="42"/>
  <c r="A103" i="42"/>
  <c r="D81" i="42"/>
  <c r="A17" i="42"/>
  <c r="G24" i="42"/>
  <c r="B14" i="42"/>
  <c r="D90" i="42"/>
  <c r="B102" i="42"/>
  <c r="H47" i="42"/>
  <c r="C29" i="42"/>
  <c r="F71" i="42"/>
  <c r="A112" i="42"/>
  <c r="D70" i="42"/>
  <c r="H69" i="42"/>
  <c r="B78" i="42"/>
  <c r="F99" i="42"/>
  <c r="F22" i="42"/>
  <c r="B24" i="42"/>
  <c r="A49" i="42"/>
  <c r="A64" i="42"/>
  <c r="H40" i="42"/>
  <c r="A67" i="42"/>
  <c r="D41" i="42"/>
  <c r="F72" i="42"/>
  <c r="E107" i="42"/>
  <c r="I107" i="42" s="1"/>
  <c r="E96" i="42"/>
  <c r="E104" i="42"/>
  <c r="E106" i="42"/>
  <c r="I106" i="42" s="1"/>
  <c r="E71" i="42"/>
  <c r="E93" i="42"/>
  <c r="E94" i="42"/>
  <c r="E101" i="42"/>
  <c r="E84" i="42"/>
  <c r="E103" i="42"/>
  <c r="E110" i="42"/>
  <c r="I110" i="42" s="1"/>
  <c r="E95" i="42"/>
  <c r="E99" i="42"/>
  <c r="E98" i="42"/>
  <c r="E79" i="42"/>
  <c r="E115" i="42"/>
  <c r="I115" i="42" s="1"/>
  <c r="E113" i="42"/>
  <c r="I113" i="42" s="1"/>
  <c r="E68" i="42"/>
  <c r="E90" i="42"/>
  <c r="E78" i="42"/>
  <c r="E116" i="42"/>
  <c r="I116" i="42" s="1"/>
  <c r="E112" i="42"/>
  <c r="I112" i="42" s="1"/>
  <c r="E77" i="42"/>
  <c r="E82" i="42"/>
  <c r="E83" i="42"/>
  <c r="E75" i="42"/>
  <c r="E87" i="42"/>
  <c r="E111" i="42"/>
  <c r="I111" i="42" s="1"/>
  <c r="E85" i="42"/>
  <c r="E73" i="42"/>
  <c r="E108" i="42"/>
  <c r="I108" i="42" s="1"/>
  <c r="E88" i="42"/>
  <c r="A14" i="42"/>
  <c r="A125" i="42" s="1"/>
  <c r="E89" i="42"/>
  <c r="E69" i="42"/>
  <c r="E91" i="42"/>
  <c r="E100" i="42"/>
  <c r="E102" i="42"/>
  <c r="E114" i="42"/>
  <c r="I114" i="42" s="1"/>
  <c r="E74" i="42"/>
  <c r="E70" i="42"/>
  <c r="E64" i="42"/>
  <c r="E56" i="42"/>
  <c r="E48" i="42"/>
  <c r="E40" i="42"/>
  <c r="E32" i="42"/>
  <c r="E24" i="42"/>
  <c r="E16" i="42"/>
  <c r="E66" i="42"/>
  <c r="E58" i="42"/>
  <c r="E50" i="42"/>
  <c r="E42" i="42"/>
  <c r="E34" i="42"/>
  <c r="E26" i="42"/>
  <c r="E18" i="42"/>
  <c r="E60" i="42"/>
  <c r="E52" i="42"/>
  <c r="E44" i="42"/>
  <c r="E36" i="42"/>
  <c r="E28" i="42"/>
  <c r="E20" i="42"/>
  <c r="E62" i="42"/>
  <c r="E54" i="42"/>
  <c r="E46" i="42"/>
  <c r="E38" i="42"/>
  <c r="E30" i="42"/>
  <c r="E22" i="42"/>
  <c r="E14" i="42"/>
  <c r="E51" i="42"/>
  <c r="D14" i="42"/>
  <c r="E57" i="42"/>
  <c r="E25" i="42"/>
  <c r="E67" i="42"/>
  <c r="E37" i="42"/>
  <c r="E47" i="42"/>
  <c r="E15" i="42"/>
  <c r="E39" i="42"/>
  <c r="E27" i="42"/>
  <c r="E41" i="42"/>
  <c r="E43" i="42"/>
  <c r="E59" i="42"/>
  <c r="E53" i="42"/>
  <c r="E21" i="42"/>
  <c r="E63" i="42"/>
  <c r="E31" i="42"/>
  <c r="E35" i="42"/>
  <c r="E45" i="42"/>
  <c r="H14" i="42"/>
  <c r="E65" i="42"/>
  <c r="E33" i="42"/>
  <c r="E19" i="42"/>
  <c r="E29" i="42"/>
  <c r="E23" i="42"/>
  <c r="E55" i="42"/>
  <c r="E49" i="42"/>
  <c r="E61" i="42"/>
  <c r="E17" i="42"/>
  <c r="G14" i="42"/>
  <c r="G17" i="56"/>
  <c r="A9" i="56"/>
  <c r="G18" i="56"/>
  <c r="G8" i="56"/>
  <c r="G7" i="56"/>
  <c r="F31" i="56"/>
  <c r="B17" i="56"/>
  <c r="B18" i="56"/>
  <c r="F18" i="56"/>
  <c r="F17" i="56"/>
  <c r="L79" i="55"/>
  <c r="L120" i="55" s="1"/>
  <c r="L121" i="55" s="1"/>
  <c r="H120" i="55"/>
  <c r="H121" i="55" s="1"/>
  <c r="H56" i="55"/>
  <c r="H57" i="55" s="1"/>
  <c r="L12" i="55"/>
  <c r="J56" i="45"/>
  <c r="N8" i="45"/>
  <c r="H18" i="15"/>
  <c r="F19" i="15"/>
  <c r="F41" i="15"/>
  <c r="H39" i="15"/>
  <c r="H41" i="15" s="1"/>
  <c r="H21" i="15"/>
  <c r="F23" i="15"/>
  <c r="E41" i="15"/>
  <c r="G39" i="15"/>
  <c r="G41" i="15" s="1"/>
  <c r="G36" i="15"/>
  <c r="E37" i="15"/>
  <c r="E14" i="15"/>
  <c r="G12" i="15"/>
  <c r="G14" i="15" s="1"/>
  <c r="G18" i="15"/>
  <c r="E19" i="15"/>
  <c r="G19" i="15" s="1"/>
  <c r="J22" i="62"/>
  <c r="J24" i="62" s="1"/>
  <c r="N5" i="62"/>
  <c r="L58" i="55"/>
  <c r="L77" i="55" s="1"/>
  <c r="H77" i="55"/>
  <c r="H78" i="55" s="1"/>
  <c r="G21" i="15"/>
  <c r="E23" i="15"/>
  <c r="G59" i="15"/>
  <c r="G61" i="15" s="1"/>
  <c r="E61" i="15"/>
  <c r="H59" i="15"/>
  <c r="H61" i="15" s="1"/>
  <c r="F61" i="15"/>
  <c r="E58" i="15"/>
  <c r="G57" i="15"/>
  <c r="F48" i="15"/>
  <c r="H48" i="15" s="1"/>
  <c r="H47" i="15"/>
  <c r="H57" i="15"/>
  <c r="F58" i="15"/>
  <c r="E35" i="15"/>
  <c r="G33" i="15"/>
  <c r="G35" i="15" s="1"/>
  <c r="H49" i="15"/>
  <c r="H53" i="15" s="1"/>
  <c r="F53" i="15"/>
  <c r="H36" i="15"/>
  <c r="F37" i="15"/>
  <c r="H12" i="15"/>
  <c r="H14" i="15" s="1"/>
  <c r="F14" i="15"/>
  <c r="H16" i="15"/>
  <c r="H17" i="15" s="1"/>
  <c r="F17" i="15"/>
  <c r="F32" i="15"/>
  <c r="H31" i="15"/>
  <c r="H32" i="15" s="1"/>
  <c r="E56" i="15"/>
  <c r="G54" i="15"/>
  <c r="F35" i="15"/>
  <c r="H33" i="15"/>
  <c r="H35" i="15" s="1"/>
  <c r="E45" i="15"/>
  <c r="G44" i="15"/>
  <c r="G45" i="15" s="1"/>
  <c r="E32" i="15"/>
  <c r="G31" i="15"/>
  <c r="G32" i="15" s="1"/>
  <c r="L56" i="45"/>
  <c r="L57" i="45" s="1"/>
  <c r="P8" i="45"/>
  <c r="E17" i="15"/>
  <c r="G16" i="15"/>
  <c r="G17" i="15" s="1"/>
  <c r="F45" i="15"/>
  <c r="H44" i="15"/>
  <c r="H45" i="15" s="1"/>
  <c r="I53" i="14"/>
  <c r="J53" i="14"/>
  <c r="J64" i="14"/>
  <c r="I64" i="14"/>
  <c r="J127" i="14"/>
  <c r="I127" i="14"/>
  <c r="I129" i="14"/>
  <c r="J129" i="14"/>
  <c r="I76" i="14"/>
  <c r="J76" i="14"/>
  <c r="J83" i="14"/>
  <c r="I83" i="14"/>
  <c r="J101" i="14"/>
  <c r="I101" i="14"/>
  <c r="I68" i="14"/>
  <c r="J68" i="14"/>
  <c r="I121" i="14"/>
  <c r="J121" i="14"/>
  <c r="J142" i="14"/>
  <c r="I142" i="14"/>
  <c r="J36" i="14"/>
  <c r="I36" i="14"/>
  <c r="I88" i="14"/>
  <c r="J88" i="14"/>
  <c r="I130" i="14"/>
  <c r="J130" i="14"/>
  <c r="J81" i="14"/>
  <c r="I81" i="14"/>
  <c r="J69" i="14"/>
  <c r="I69" i="14"/>
  <c r="J96" i="14"/>
  <c r="I96" i="14"/>
  <c r="J58" i="14"/>
  <c r="I58" i="14"/>
  <c r="J35" i="14"/>
  <c r="I35" i="14"/>
  <c r="I139" i="14"/>
  <c r="J139" i="14"/>
  <c r="J72" i="14"/>
  <c r="I72" i="14"/>
  <c r="I107" i="14"/>
  <c r="J107" i="14"/>
  <c r="J86" i="14"/>
  <c r="I86" i="14"/>
  <c r="J119" i="14"/>
  <c r="I119" i="14"/>
  <c r="I137" i="14"/>
  <c r="J137" i="14"/>
  <c r="I125" i="14"/>
  <c r="J125" i="14"/>
  <c r="J117" i="14"/>
  <c r="I117" i="14"/>
  <c r="J37" i="14"/>
  <c r="I37" i="14"/>
  <c r="J128" i="14"/>
  <c r="I128" i="14"/>
  <c r="I87" i="14"/>
  <c r="J87" i="14"/>
  <c r="J132" i="14"/>
  <c r="I132" i="14"/>
  <c r="I136" i="14"/>
  <c r="J136" i="14"/>
  <c r="I106" i="14"/>
  <c r="J106" i="14"/>
  <c r="J131" i="14"/>
  <c r="I131" i="14"/>
  <c r="I113" i="14"/>
  <c r="J113" i="14"/>
  <c r="J82" i="14"/>
  <c r="I82" i="14"/>
  <c r="I51" i="14"/>
  <c r="J51" i="14"/>
  <c r="J46" i="14"/>
  <c r="I46" i="14"/>
  <c r="J62" i="14"/>
  <c r="I62" i="14"/>
  <c r="J99" i="14"/>
  <c r="I99" i="14"/>
  <c r="J60" i="14"/>
  <c r="I60" i="14"/>
  <c r="I49" i="14"/>
  <c r="J49" i="14"/>
  <c r="J71" i="14"/>
  <c r="I71" i="14"/>
  <c r="I42" i="14"/>
  <c r="J42" i="14"/>
  <c r="J79" i="14"/>
  <c r="I79" i="14"/>
  <c r="I14" i="14"/>
  <c r="J14" i="14"/>
  <c r="J80" i="14"/>
  <c r="I80" i="14"/>
  <c r="I108" i="14"/>
  <c r="J108" i="14"/>
  <c r="J34" i="14"/>
  <c r="I34" i="14"/>
  <c r="J43" i="14"/>
  <c r="I43" i="14"/>
  <c r="J63" i="14"/>
  <c r="I63" i="14"/>
  <c r="I33" i="14"/>
  <c r="J33" i="14"/>
  <c r="J111" i="14"/>
  <c r="I111" i="14"/>
  <c r="J115" i="14"/>
  <c r="I115" i="14"/>
  <c r="J114" i="14"/>
  <c r="I114" i="14"/>
  <c r="I105" i="14"/>
  <c r="J105" i="14"/>
  <c r="J40" i="14"/>
  <c r="I40" i="14"/>
  <c r="I77" i="14"/>
  <c r="J77" i="14"/>
  <c r="J59" i="14"/>
  <c r="I59" i="14"/>
  <c r="I112" i="14"/>
  <c r="J112" i="14"/>
  <c r="I140" i="14"/>
  <c r="J140" i="14"/>
  <c r="I50" i="14"/>
  <c r="J50" i="14"/>
  <c r="J66" i="14"/>
  <c r="I66" i="14"/>
  <c r="J78" i="14"/>
  <c r="I78" i="14"/>
  <c r="J93" i="14"/>
  <c r="I93" i="14"/>
  <c r="I90" i="14"/>
  <c r="J90" i="14"/>
  <c r="I124" i="14"/>
  <c r="J124" i="14"/>
  <c r="J41" i="14"/>
  <c r="I41" i="14"/>
  <c r="I55" i="14"/>
  <c r="J55" i="14"/>
  <c r="I98" i="14"/>
  <c r="J98" i="14"/>
  <c r="I65" i="14"/>
  <c r="J65" i="14"/>
  <c r="I45" i="14"/>
  <c r="J45" i="14"/>
  <c r="I126" i="14"/>
  <c r="J126" i="14"/>
  <c r="J97" i="14"/>
  <c r="I97" i="14"/>
  <c r="I110" i="14"/>
  <c r="J110" i="14"/>
  <c r="J135" i="14"/>
  <c r="I135" i="14"/>
  <c r="J56" i="14"/>
  <c r="I56" i="14"/>
  <c r="I100" i="14"/>
  <c r="J100" i="14"/>
  <c r="J48" i="14"/>
  <c r="I48" i="14"/>
  <c r="I70" i="14"/>
  <c r="J70" i="14"/>
  <c r="J85" i="14"/>
  <c r="I85" i="14"/>
  <c r="J116" i="14"/>
  <c r="I116" i="14"/>
  <c r="J39" i="14"/>
  <c r="I39" i="14"/>
  <c r="I84" i="14"/>
  <c r="J84" i="14"/>
  <c r="J143" i="14"/>
  <c r="I143" i="14"/>
  <c r="J102" i="14"/>
  <c r="I102" i="14"/>
  <c r="I57" i="14"/>
  <c r="J57" i="14"/>
  <c r="I91" i="14"/>
  <c r="J91" i="14"/>
  <c r="J109" i="14"/>
  <c r="I109" i="14"/>
  <c r="J104" i="14"/>
  <c r="I104" i="14"/>
  <c r="J74" i="14"/>
  <c r="I74" i="14"/>
  <c r="I47" i="14"/>
  <c r="J47" i="14"/>
  <c r="J120" i="14"/>
  <c r="I120" i="14"/>
  <c r="I103" i="14"/>
  <c r="J103" i="14"/>
  <c r="J73" i="14"/>
  <c r="I73" i="14"/>
  <c r="I54" i="14"/>
  <c r="J54" i="14"/>
  <c r="J122" i="14"/>
  <c r="I122" i="14"/>
  <c r="J138" i="14"/>
  <c r="I138" i="14"/>
  <c r="I92" i="14"/>
  <c r="J92" i="14"/>
  <c r="I44" i="14"/>
  <c r="J44" i="14"/>
  <c r="I52" i="14"/>
  <c r="J52" i="14"/>
  <c r="J38" i="14"/>
  <c r="I38" i="14"/>
  <c r="J134" i="14"/>
  <c r="I134" i="14"/>
  <c r="J94" i="14"/>
  <c r="I94" i="14"/>
  <c r="I133" i="14"/>
  <c r="J133" i="14"/>
  <c r="I89" i="14"/>
  <c r="J89" i="14"/>
  <c r="I75" i="14"/>
  <c r="J75" i="14"/>
  <c r="J118" i="14"/>
  <c r="I118" i="14"/>
  <c r="I123" i="14"/>
  <c r="J123" i="14"/>
  <c r="J95" i="14"/>
  <c r="I95" i="14"/>
  <c r="I67" i="14"/>
  <c r="J67" i="14"/>
  <c r="J61" i="14"/>
  <c r="I61" i="14"/>
  <c r="I192" i="47"/>
  <c r="H192" i="47"/>
  <c r="E30" i="15"/>
  <c r="G27" i="15"/>
  <c r="F103" i="12"/>
  <c r="F105" i="12" s="1"/>
  <c r="H4" i="12"/>
  <c r="E144" i="57"/>
  <c r="E141" i="57"/>
  <c r="C153" i="57"/>
  <c r="G37" i="57"/>
  <c r="C32" i="57"/>
  <c r="C74" i="57"/>
  <c r="E69" i="57"/>
  <c r="C129" i="57"/>
  <c r="E126" i="57"/>
  <c r="G127" i="57"/>
  <c r="E131" i="57"/>
  <c r="G146" i="57"/>
  <c r="E147" i="57"/>
  <c r="G17" i="57"/>
  <c r="I101" i="57"/>
  <c r="E81" i="57"/>
  <c r="C139" i="57"/>
  <c r="G147" i="57"/>
  <c r="I146" i="57"/>
  <c r="E128" i="57"/>
  <c r="I139" i="57"/>
  <c r="I31" i="57"/>
  <c r="C40" i="57"/>
  <c r="G69" i="57"/>
  <c r="G70" i="57"/>
  <c r="E21" i="57"/>
  <c r="C66" i="57"/>
  <c r="C118" i="57"/>
  <c r="C87" i="57"/>
  <c r="I49" i="57"/>
  <c r="G150" i="57"/>
  <c r="I39" i="57"/>
  <c r="G90" i="57"/>
  <c r="G86" i="57"/>
  <c r="G120" i="57"/>
  <c r="C25" i="57"/>
  <c r="E155" i="57"/>
  <c r="I61" i="57"/>
  <c r="E48" i="57"/>
  <c r="G36" i="57"/>
  <c r="E138" i="57"/>
  <c r="C120" i="57"/>
  <c r="E102" i="57"/>
  <c r="I148" i="57"/>
  <c r="E50" i="57"/>
  <c r="C30" i="57"/>
  <c r="C82" i="57"/>
  <c r="C21" i="57"/>
  <c r="E95" i="57"/>
  <c r="G62" i="57"/>
  <c r="C58" i="57"/>
  <c r="E121" i="57"/>
  <c r="C26" i="57"/>
  <c r="C130" i="57"/>
  <c r="C148" i="57"/>
  <c r="E30" i="57"/>
  <c r="E17" i="57"/>
  <c r="E59" i="57"/>
  <c r="E125" i="57"/>
  <c r="G159" i="57"/>
  <c r="C51" i="57"/>
  <c r="I55" i="57"/>
  <c r="C15" i="57"/>
  <c r="G65" i="57"/>
  <c r="C61" i="57"/>
  <c r="C56" i="57"/>
  <c r="G157" i="57"/>
  <c r="I156" i="57"/>
  <c r="I122" i="57"/>
  <c r="E49" i="57"/>
  <c r="C127" i="57"/>
  <c r="I81" i="57"/>
  <c r="I18" i="57"/>
  <c r="E111" i="57"/>
  <c r="I113" i="57"/>
  <c r="C94" i="57"/>
  <c r="I38" i="57"/>
  <c r="E71" i="57"/>
  <c r="C23" i="57"/>
  <c r="I87" i="57"/>
  <c r="I102" i="57"/>
  <c r="I46" i="57"/>
  <c r="C95" i="57"/>
  <c r="I44" i="57"/>
  <c r="I86" i="57"/>
  <c r="C63" i="57"/>
  <c r="G92" i="57"/>
  <c r="G84" i="57"/>
  <c r="G47" i="57"/>
  <c r="I97" i="57"/>
  <c r="G118" i="57"/>
  <c r="I141" i="57"/>
  <c r="G59" i="57"/>
  <c r="G76" i="57"/>
  <c r="I52" i="57"/>
  <c r="E55" i="57"/>
  <c r="I84" i="57"/>
  <c r="C116" i="57"/>
  <c r="G46" i="57"/>
  <c r="G98" i="57"/>
  <c r="C60" i="57"/>
  <c r="I29" i="57"/>
  <c r="E45" i="57"/>
  <c r="I142" i="57"/>
  <c r="I59" i="57"/>
  <c r="I158" i="57"/>
  <c r="E76" i="57"/>
  <c r="E150" i="57"/>
  <c r="E130" i="57"/>
  <c r="E25" i="57"/>
  <c r="I143" i="57"/>
  <c r="C44" i="57"/>
  <c r="G123" i="57"/>
  <c r="I114" i="57"/>
  <c r="C55" i="57"/>
  <c r="G51" i="57"/>
  <c r="C157" i="57"/>
  <c r="C150" i="57"/>
  <c r="G85" i="57"/>
  <c r="E92" i="57"/>
  <c r="I22" i="57"/>
  <c r="C24" i="57"/>
  <c r="E23" i="57"/>
  <c r="I131" i="57"/>
  <c r="I153" i="57"/>
  <c r="I137" i="57"/>
  <c r="G100" i="57"/>
  <c r="I94" i="57"/>
  <c r="C81" i="57"/>
  <c r="I152" i="57"/>
  <c r="G18" i="57"/>
  <c r="G26" i="57"/>
  <c r="E107" i="57"/>
  <c r="I53" i="57"/>
  <c r="G28" i="57"/>
  <c r="E101" i="57"/>
  <c r="E63" i="57"/>
  <c r="E143" i="57"/>
  <c r="G134" i="57"/>
  <c r="C110" i="57"/>
  <c r="C86" i="57"/>
  <c r="E91" i="57"/>
  <c r="G148" i="57"/>
  <c r="I127" i="57"/>
  <c r="E98" i="57"/>
  <c r="I35" i="57"/>
  <c r="C138" i="57"/>
  <c r="C109" i="57"/>
  <c r="G95" i="57"/>
  <c r="I25" i="57"/>
  <c r="C158" i="57"/>
  <c r="C141" i="57"/>
  <c r="E89" i="57"/>
  <c r="C29" i="57"/>
  <c r="C62" i="57"/>
  <c r="G129" i="57"/>
  <c r="C31" i="57"/>
  <c r="C27" i="57"/>
  <c r="G107" i="57"/>
  <c r="I125" i="57"/>
  <c r="E70" i="57"/>
  <c r="I96" i="57"/>
  <c r="C103" i="57"/>
  <c r="G33" i="57"/>
  <c r="I41" i="57"/>
  <c r="E18" i="57"/>
  <c r="C71" i="57"/>
  <c r="E79" i="57"/>
  <c r="E103" i="57"/>
  <c r="C48" i="57"/>
  <c r="I28" i="57"/>
  <c r="G108" i="57"/>
  <c r="I110" i="57"/>
  <c r="G34" i="57"/>
  <c r="C64" i="57"/>
  <c r="E148" i="57"/>
  <c r="G139" i="57"/>
  <c r="G154" i="57"/>
  <c r="G137" i="57"/>
  <c r="E38" i="57"/>
  <c r="I77" i="57"/>
  <c r="E67" i="57"/>
  <c r="E110" i="57"/>
  <c r="G109" i="57"/>
  <c r="E56" i="57"/>
  <c r="G131" i="57"/>
  <c r="C106" i="57"/>
  <c r="E27" i="57"/>
  <c r="G75" i="57"/>
  <c r="C107" i="57"/>
  <c r="I68" i="57"/>
  <c r="E31" i="57"/>
  <c r="G88" i="57"/>
  <c r="G144" i="57"/>
  <c r="I30" i="57"/>
  <c r="I124" i="57"/>
  <c r="G29" i="57"/>
  <c r="E159" i="57"/>
  <c r="E108" i="57"/>
  <c r="G74" i="57"/>
  <c r="C98" i="57"/>
  <c r="I112" i="57"/>
  <c r="C132" i="57"/>
  <c r="C20" i="57"/>
  <c r="E117" i="57"/>
  <c r="E58" i="57"/>
  <c r="E127" i="57"/>
  <c r="C65" i="57"/>
  <c r="G141" i="57"/>
  <c r="E39" i="57"/>
  <c r="I116" i="57"/>
  <c r="C35" i="57"/>
  <c r="E43" i="57"/>
  <c r="G103" i="57"/>
  <c r="I74" i="57"/>
  <c r="I80" i="57"/>
  <c r="G66" i="57"/>
  <c r="E135" i="57"/>
  <c r="I123" i="57"/>
  <c r="I16" i="57"/>
  <c r="I126" i="57"/>
  <c r="C46" i="57"/>
  <c r="C144" i="57"/>
  <c r="E85" i="57"/>
  <c r="I115" i="57"/>
  <c r="C105" i="57"/>
  <c r="I27" i="57"/>
  <c r="G21" i="57"/>
  <c r="E73" i="57"/>
  <c r="C146" i="57"/>
  <c r="E46" i="57"/>
  <c r="I83" i="57"/>
  <c r="G99" i="57"/>
  <c r="C39" i="57"/>
  <c r="C43" i="57"/>
  <c r="E68" i="57"/>
  <c r="E65" i="57"/>
  <c r="G57" i="57"/>
  <c r="I111" i="57"/>
  <c r="I36" i="57"/>
  <c r="G60" i="57"/>
  <c r="G41" i="57"/>
  <c r="E74" i="57"/>
  <c r="I69" i="57"/>
  <c r="C124" i="57"/>
  <c r="C100" i="57"/>
  <c r="C17" i="57"/>
  <c r="G132" i="57"/>
  <c r="E134" i="57"/>
  <c r="C84" i="57"/>
  <c r="G61" i="57"/>
  <c r="I134" i="57"/>
  <c r="C123" i="57"/>
  <c r="G101" i="57"/>
  <c r="G50" i="57"/>
  <c r="I90" i="57"/>
  <c r="C49" i="57"/>
  <c r="E57" i="57"/>
  <c r="C133" i="57"/>
  <c r="G80" i="57"/>
  <c r="C140" i="57"/>
  <c r="E151" i="57"/>
  <c r="C111" i="57"/>
  <c r="I57" i="57"/>
  <c r="I42" i="57"/>
  <c r="I104" i="57"/>
  <c r="I43" i="57"/>
  <c r="E62" i="57"/>
  <c r="G82" i="57"/>
  <c r="G39" i="57"/>
  <c r="G119" i="57"/>
  <c r="C119" i="57"/>
  <c r="C36" i="57"/>
  <c r="I75" i="57"/>
  <c r="E34" i="57"/>
  <c r="I118" i="57"/>
  <c r="G117" i="57"/>
  <c r="C143" i="57"/>
  <c r="E19" i="57"/>
  <c r="E86" i="57"/>
  <c r="C78" i="57"/>
  <c r="C54" i="57"/>
  <c r="E158" i="57"/>
  <c r="C101" i="57"/>
  <c r="I33" i="57"/>
  <c r="I71" i="57"/>
  <c r="C69" i="57"/>
  <c r="C77" i="57"/>
  <c r="G122" i="57"/>
  <c r="E36" i="57"/>
  <c r="C75" i="57"/>
  <c r="E112" i="57"/>
  <c r="G155" i="57"/>
  <c r="I19" i="57"/>
  <c r="E145" i="57"/>
  <c r="I56" i="57"/>
  <c r="G121" i="57"/>
  <c r="I50" i="57"/>
  <c r="E140" i="57"/>
  <c r="I130" i="57"/>
  <c r="E72" i="57"/>
  <c r="G55" i="57"/>
  <c r="E26" i="57"/>
  <c r="I128" i="57"/>
  <c r="I37" i="57"/>
  <c r="I132" i="57"/>
  <c r="E94" i="57"/>
  <c r="I62" i="57"/>
  <c r="E136" i="57"/>
  <c r="E87" i="57"/>
  <c r="C151" i="57"/>
  <c r="I117" i="57"/>
  <c r="G135" i="57"/>
  <c r="G67" i="57"/>
  <c r="F40" i="57"/>
  <c r="D118" i="57"/>
  <c r="F64" i="57"/>
  <c r="D92" i="57"/>
  <c r="D157" i="57"/>
  <c r="F52" i="57"/>
  <c r="F142" i="57"/>
  <c r="B14" i="57"/>
  <c r="A14" i="57" s="1"/>
  <c r="B147" i="57"/>
  <c r="A147" i="57" s="1"/>
  <c r="B143" i="57"/>
  <c r="A143" i="57" s="1"/>
  <c r="B118" i="57"/>
  <c r="A118" i="57" s="1"/>
  <c r="B154" i="57"/>
  <c r="A154" i="57" s="1"/>
  <c r="B128" i="57"/>
  <c r="A128" i="57" s="1"/>
  <c r="B90" i="57"/>
  <c r="A90" i="57" s="1"/>
  <c r="B86" i="57"/>
  <c r="A86" i="57" s="1"/>
  <c r="C126" i="57"/>
  <c r="C102" i="57"/>
  <c r="C34" i="57"/>
  <c r="C134" i="57"/>
  <c r="G152" i="57"/>
  <c r="E51" i="57"/>
  <c r="C83" i="57"/>
  <c r="G49" i="57"/>
  <c r="I32" i="57"/>
  <c r="G40" i="57"/>
  <c r="I106" i="57"/>
  <c r="C50" i="57"/>
  <c r="G97" i="57"/>
  <c r="C154" i="57"/>
  <c r="C113" i="57"/>
  <c r="E137" i="57"/>
  <c r="G140" i="57"/>
  <c r="E153" i="57"/>
  <c r="C67" i="57"/>
  <c r="C115" i="57"/>
  <c r="G102" i="57"/>
  <c r="C99" i="57"/>
  <c r="C18" i="57"/>
  <c r="I40" i="57"/>
  <c r="G35" i="57"/>
  <c r="E29" i="57"/>
  <c r="I85" i="57"/>
  <c r="G111" i="57"/>
  <c r="I108" i="57"/>
  <c r="C70" i="57"/>
  <c r="G48" i="57"/>
  <c r="G136" i="57"/>
  <c r="E132" i="57"/>
  <c r="I66" i="57"/>
  <c r="C117" i="57"/>
  <c r="I144" i="57"/>
  <c r="E93" i="57"/>
  <c r="C22" i="57"/>
  <c r="G68" i="57"/>
  <c r="G89" i="57"/>
  <c r="C73" i="57"/>
  <c r="E47" i="57"/>
  <c r="E154" i="57"/>
  <c r="G45" i="57"/>
  <c r="E37" i="57"/>
  <c r="E16" i="57"/>
  <c r="G133" i="57"/>
  <c r="C131" i="57"/>
  <c r="G158" i="57"/>
  <c r="I54" i="57"/>
  <c r="C156" i="57"/>
  <c r="E96" i="57"/>
  <c r="E77" i="57"/>
  <c r="E129" i="57"/>
  <c r="I79" i="57"/>
  <c r="E24" i="57"/>
  <c r="E33" i="57"/>
  <c r="G149" i="57"/>
  <c r="G105" i="57"/>
  <c r="C145" i="57"/>
  <c r="C47" i="57"/>
  <c r="I63" i="57"/>
  <c r="I67" i="57"/>
  <c r="I121" i="57"/>
  <c r="G113" i="57"/>
  <c r="E64" i="57"/>
  <c r="E114" i="57"/>
  <c r="G71" i="57"/>
  <c r="G104" i="57"/>
  <c r="G64" i="57"/>
  <c r="G73" i="57"/>
  <c r="G38" i="57"/>
  <c r="E22" i="57"/>
  <c r="G143" i="57"/>
  <c r="C136" i="57"/>
  <c r="E53" i="57"/>
  <c r="G87" i="57"/>
  <c r="I64" i="57"/>
  <c r="G56" i="57"/>
  <c r="E28" i="57"/>
  <c r="I154" i="57"/>
  <c r="I155" i="57"/>
  <c r="G91" i="57"/>
  <c r="I129" i="57"/>
  <c r="E66" i="57"/>
  <c r="G52" i="57"/>
  <c r="G31" i="57"/>
  <c r="C68" i="57"/>
  <c r="C52" i="57"/>
  <c r="I73" i="57"/>
  <c r="E80" i="57"/>
  <c r="G54" i="57"/>
  <c r="C89" i="57"/>
  <c r="C33" i="57"/>
  <c r="G16" i="57"/>
  <c r="I89" i="57"/>
  <c r="G42" i="57"/>
  <c r="E119" i="57"/>
  <c r="G27" i="57"/>
  <c r="C90" i="57"/>
  <c r="C76" i="57"/>
  <c r="E156" i="57"/>
  <c r="G63" i="57"/>
  <c r="I70" i="57"/>
  <c r="C97" i="57"/>
  <c r="C122" i="57"/>
  <c r="I138" i="57"/>
  <c r="E60" i="57"/>
  <c r="I47" i="57"/>
  <c r="E32" i="57"/>
  <c r="E133" i="57"/>
  <c r="C59" i="57"/>
  <c r="I20" i="57"/>
  <c r="I103" i="57"/>
  <c r="C85" i="57"/>
  <c r="C125" i="57"/>
  <c r="G20" i="57"/>
  <c r="E142" i="57"/>
  <c r="G53" i="57"/>
  <c r="E100" i="57"/>
  <c r="E146" i="57"/>
  <c r="E15" i="57"/>
  <c r="C72" i="57"/>
  <c r="I136" i="57"/>
  <c r="G153" i="57"/>
  <c r="E97" i="57"/>
  <c r="I145" i="57"/>
  <c r="E35" i="57"/>
  <c r="C91" i="57"/>
  <c r="C121" i="57"/>
  <c r="G83" i="57"/>
  <c r="I92" i="57"/>
  <c r="I82" i="57"/>
  <c r="G112" i="57"/>
  <c r="E124" i="57"/>
  <c r="I17" i="57"/>
  <c r="I135" i="57"/>
  <c r="E104" i="57"/>
  <c r="E84" i="57"/>
  <c r="E149" i="57"/>
  <c r="G77" i="57"/>
  <c r="E52" i="57"/>
  <c r="C41" i="57"/>
  <c r="E106" i="57"/>
  <c r="I21" i="57"/>
  <c r="G44" i="57"/>
  <c r="G114" i="57"/>
  <c r="C37" i="57"/>
  <c r="E99" i="57"/>
  <c r="G93" i="57"/>
  <c r="E88" i="57"/>
  <c r="G138" i="57"/>
  <c r="C79" i="57"/>
  <c r="E40" i="57"/>
  <c r="I34" i="57"/>
  <c r="C88" i="57"/>
  <c r="G22" i="57"/>
  <c r="I107" i="57"/>
  <c r="C142" i="57"/>
  <c r="E113" i="57"/>
  <c r="C159" i="57"/>
  <c r="G94" i="57"/>
  <c r="I51" i="57"/>
  <c r="C42" i="57"/>
  <c r="C137" i="57"/>
  <c r="G124" i="57"/>
  <c r="E61" i="57"/>
  <c r="E20" i="57"/>
  <c r="I147" i="57"/>
  <c r="E120" i="57"/>
  <c r="C135" i="57"/>
  <c r="E42" i="57"/>
  <c r="G110" i="57"/>
  <c r="C28" i="57"/>
  <c r="C152" i="57"/>
  <c r="G128" i="57"/>
  <c r="G126" i="57"/>
  <c r="C149" i="57"/>
  <c r="I150" i="57"/>
  <c r="E83" i="57"/>
  <c r="G78" i="57"/>
  <c r="E109" i="57"/>
  <c r="G81" i="57"/>
  <c r="G142" i="57"/>
  <c r="E78" i="57"/>
  <c r="I23" i="57"/>
  <c r="C104" i="57"/>
  <c r="G125" i="57"/>
  <c r="G130" i="57"/>
  <c r="I119" i="57"/>
  <c r="I93" i="57"/>
  <c r="E75" i="57"/>
  <c r="I48" i="57"/>
  <c r="C114" i="57"/>
  <c r="I58" i="57"/>
  <c r="E139" i="57"/>
  <c r="G151" i="57"/>
  <c r="I99" i="57"/>
  <c r="E82" i="57"/>
  <c r="G145" i="57"/>
  <c r="I60" i="57"/>
  <c r="I157" i="57"/>
  <c r="I76" i="57"/>
  <c r="I72" i="57"/>
  <c r="G116" i="57"/>
  <c r="E41" i="57"/>
  <c r="G15" i="57"/>
  <c r="G72" i="57"/>
  <c r="E118" i="57"/>
  <c r="G25" i="57"/>
  <c r="I98" i="57"/>
  <c r="I159" i="57"/>
  <c r="C93" i="57"/>
  <c r="E44" i="57"/>
  <c r="G24" i="57"/>
  <c r="I26" i="57"/>
  <c r="E122" i="57"/>
  <c r="I78" i="57"/>
  <c r="G19" i="57"/>
  <c r="C92" i="57"/>
  <c r="E115" i="57"/>
  <c r="C128" i="57"/>
  <c r="G43" i="57"/>
  <c r="I149" i="57"/>
  <c r="I91" i="57"/>
  <c r="E105" i="57"/>
  <c r="I109" i="57"/>
  <c r="G106" i="57"/>
  <c r="I88" i="57"/>
  <c r="G156" i="57"/>
  <c r="I24" i="57"/>
  <c r="I95" i="57"/>
  <c r="C19" i="57"/>
  <c r="I45" i="57"/>
  <c r="G23" i="57"/>
  <c r="C38" i="57"/>
  <c r="C80" i="57"/>
  <c r="E152" i="57"/>
  <c r="G79" i="57"/>
  <c r="E14" i="57"/>
  <c r="C45" i="57"/>
  <c r="I133" i="57"/>
  <c r="G115" i="57"/>
  <c r="G32" i="57"/>
  <c r="G58" i="57"/>
  <c r="C57" i="57"/>
  <c r="I65" i="57"/>
  <c r="C96" i="57"/>
  <c r="E54" i="57"/>
  <c r="E157" i="57"/>
  <c r="I15" i="57"/>
  <c r="C112" i="57"/>
  <c r="E116" i="57"/>
  <c r="G96" i="57"/>
  <c r="I100" i="57"/>
  <c r="I140" i="57"/>
  <c r="I151" i="57"/>
  <c r="E123" i="57"/>
  <c r="I120" i="57"/>
  <c r="C108" i="57"/>
  <c r="C53" i="57"/>
  <c r="C147" i="57"/>
  <c r="E90" i="57"/>
  <c r="G30" i="57"/>
  <c r="C16" i="57"/>
  <c r="C155" i="57"/>
  <c r="I105" i="57"/>
  <c r="D94" i="57"/>
  <c r="D140" i="57"/>
  <c r="D132" i="57"/>
  <c r="F20" i="57"/>
  <c r="F74" i="57"/>
  <c r="F148" i="57"/>
  <c r="F28" i="57"/>
  <c r="B151" i="57"/>
  <c r="A151" i="57" s="1"/>
  <c r="B159" i="57"/>
  <c r="A159" i="57" s="1"/>
  <c r="B137" i="57"/>
  <c r="A137" i="57" s="1"/>
  <c r="D107" i="57"/>
  <c r="D149" i="57"/>
  <c r="F78" i="57"/>
  <c r="F75" i="57"/>
  <c r="B89" i="57"/>
  <c r="A89" i="57" s="1"/>
  <c r="B130" i="57"/>
  <c r="A130" i="57" s="1"/>
  <c r="D89" i="57"/>
  <c r="F85" i="57"/>
  <c r="F132" i="57"/>
  <c r="F158" i="57"/>
  <c r="F118" i="57"/>
  <c r="D148" i="57"/>
  <c r="F153" i="57"/>
  <c r="D133" i="57"/>
  <c r="D95" i="57"/>
  <c r="D98" i="57"/>
  <c r="F101" i="57"/>
  <c r="F50" i="57"/>
  <c r="F152" i="57"/>
  <c r="F137" i="57"/>
  <c r="F47" i="57"/>
  <c r="B132" i="57"/>
  <c r="A132" i="57" s="1"/>
  <c r="B120" i="57"/>
  <c r="A120" i="57" s="1"/>
  <c r="B116" i="57"/>
  <c r="A116" i="57" s="1"/>
  <c r="B123" i="57"/>
  <c r="A123" i="57" s="1"/>
  <c r="C14" i="57"/>
  <c r="B163" i="57" s="1"/>
  <c r="B133" i="57"/>
  <c r="A133" i="57" s="1"/>
  <c r="B96" i="57"/>
  <c r="A96" i="57" s="1"/>
  <c r="B148" i="57"/>
  <c r="A148" i="57" s="1"/>
  <c r="B127" i="57"/>
  <c r="A127" i="57" s="1"/>
  <c r="B138" i="57"/>
  <c r="A138" i="57" s="1"/>
  <c r="B140" i="57"/>
  <c r="A140" i="57" s="1"/>
  <c r="B98" i="57"/>
  <c r="A98" i="57" s="1"/>
  <c r="F157" i="57"/>
  <c r="D102" i="57"/>
  <c r="F126" i="57"/>
  <c r="B103" i="57"/>
  <c r="A103" i="57" s="1"/>
  <c r="B121" i="57"/>
  <c r="A121" i="57" s="1"/>
  <c r="D139" i="57"/>
  <c r="F72" i="57"/>
  <c r="F41" i="57"/>
  <c r="D128" i="57"/>
  <c r="B122" i="57"/>
  <c r="A122" i="57" s="1"/>
  <c r="B134" i="57"/>
  <c r="A134" i="57" s="1"/>
  <c r="B111" i="57"/>
  <c r="A111" i="57" s="1"/>
  <c r="B93" i="57"/>
  <c r="A93" i="57" s="1"/>
  <c r="B145" i="57"/>
  <c r="A145" i="57" s="1"/>
  <c r="B115" i="57"/>
  <c r="A115" i="57" s="1"/>
  <c r="B88" i="57"/>
  <c r="A88" i="57" s="1"/>
  <c r="B113" i="57"/>
  <c r="A113" i="57" s="1"/>
  <c r="F138" i="57"/>
  <c r="F84" i="57"/>
  <c r="F159" i="57"/>
  <c r="B81" i="57"/>
  <c r="B73" i="57"/>
  <c r="B65" i="57"/>
  <c r="B57" i="57"/>
  <c r="B49" i="57"/>
  <c r="B41" i="57"/>
  <c r="B33" i="57"/>
  <c r="B25" i="57"/>
  <c r="B17" i="57"/>
  <c r="D93" i="57"/>
  <c r="B156" i="57"/>
  <c r="A156" i="57" s="1"/>
  <c r="B146" i="57"/>
  <c r="A146" i="57" s="1"/>
  <c r="B84" i="57"/>
  <c r="A84" i="57" s="1"/>
  <c r="D144" i="57"/>
  <c r="F119" i="57"/>
  <c r="F26" i="57"/>
  <c r="B74" i="57"/>
  <c r="B42" i="57"/>
  <c r="F81" i="57"/>
  <c r="F150" i="57"/>
  <c r="F136" i="57"/>
  <c r="D120" i="57"/>
  <c r="F156" i="57"/>
  <c r="F45" i="57"/>
  <c r="B83" i="57"/>
  <c r="B75" i="57"/>
  <c r="B67" i="57"/>
  <c r="B59" i="57"/>
  <c r="B51" i="57"/>
  <c r="B43" i="57"/>
  <c r="B35" i="57"/>
  <c r="B27" i="57"/>
  <c r="B19" i="57"/>
  <c r="B155" i="57"/>
  <c r="A155" i="57" s="1"/>
  <c r="B112" i="57"/>
  <c r="A112" i="57" s="1"/>
  <c r="G14" i="57"/>
  <c r="B119" i="57"/>
  <c r="A119" i="57" s="1"/>
  <c r="B101" i="57"/>
  <c r="A101" i="57" s="1"/>
  <c r="B100" i="57"/>
  <c r="A100" i="57" s="1"/>
  <c r="B136" i="57"/>
  <c r="A136" i="57" s="1"/>
  <c r="B99" i="57"/>
  <c r="A99" i="57" s="1"/>
  <c r="B92" i="57"/>
  <c r="A92" i="57" s="1"/>
  <c r="D87" i="57"/>
  <c r="D146" i="57"/>
  <c r="F125" i="57"/>
  <c r="B107" i="57"/>
  <c r="A107" i="57" s="1"/>
  <c r="B102" i="57"/>
  <c r="A102" i="57" s="1"/>
  <c r="D155" i="57"/>
  <c r="D111" i="57"/>
  <c r="F21" i="57"/>
  <c r="F151" i="57"/>
  <c r="D115" i="57"/>
  <c r="F51" i="57"/>
  <c r="F117" i="57"/>
  <c r="D113" i="57"/>
  <c r="F44" i="57"/>
  <c r="D101" i="57"/>
  <c r="D135" i="57"/>
  <c r="F135" i="57"/>
  <c r="F68" i="57"/>
  <c r="F131" i="57"/>
  <c r="D88" i="57"/>
  <c r="D108" i="57"/>
  <c r="D142" i="57"/>
  <c r="B150" i="57"/>
  <c r="A150" i="57" s="1"/>
  <c r="B87" i="57"/>
  <c r="A87" i="57" s="1"/>
  <c r="B105" i="57"/>
  <c r="A105" i="57" s="1"/>
  <c r="B149" i="57"/>
  <c r="A149" i="57" s="1"/>
  <c r="B135" i="57"/>
  <c r="A135" i="57" s="1"/>
  <c r="B110" i="57"/>
  <c r="A110" i="57" s="1"/>
  <c r="B108" i="57"/>
  <c r="A108" i="57" s="1"/>
  <c r="B106" i="57"/>
  <c r="A106" i="57" s="1"/>
  <c r="D150" i="57"/>
  <c r="B139" i="57"/>
  <c r="A139" i="57" s="1"/>
  <c r="B94" i="57"/>
  <c r="A94" i="57" s="1"/>
  <c r="B142" i="57"/>
  <c r="A142" i="57" s="1"/>
  <c r="B125" i="57"/>
  <c r="A125" i="57" s="1"/>
  <c r="D96" i="57"/>
  <c r="D90" i="57"/>
  <c r="F102" i="57"/>
  <c r="B109" i="57"/>
  <c r="A109" i="57" s="1"/>
  <c r="B85" i="57"/>
  <c r="A85" i="57" s="1"/>
  <c r="D159" i="57"/>
  <c r="D106" i="57"/>
  <c r="F92" i="57"/>
  <c r="D141" i="57"/>
  <c r="B157" i="57"/>
  <c r="A157" i="57" s="1"/>
  <c r="B91" i="57"/>
  <c r="A91" i="57" s="1"/>
  <c r="B153" i="57"/>
  <c r="A153" i="57" s="1"/>
  <c r="B141" i="57"/>
  <c r="A141" i="57" s="1"/>
  <c r="B117" i="57"/>
  <c r="A117" i="57" s="1"/>
  <c r="B97" i="57"/>
  <c r="A97" i="57" s="1"/>
  <c r="B95" i="57"/>
  <c r="A95" i="57" s="1"/>
  <c r="B129" i="57"/>
  <c r="A129" i="57" s="1"/>
  <c r="B104" i="57"/>
  <c r="A104" i="57" s="1"/>
  <c r="F25" i="57"/>
  <c r="F88" i="57"/>
  <c r="B77" i="57"/>
  <c r="B69" i="57"/>
  <c r="B61" i="57"/>
  <c r="B53" i="57"/>
  <c r="B45" i="57"/>
  <c r="B37" i="57"/>
  <c r="B29" i="57"/>
  <c r="B21" i="57"/>
  <c r="F35" i="57"/>
  <c r="B124" i="57"/>
  <c r="A124" i="57" s="1"/>
  <c r="B126" i="57"/>
  <c r="A126" i="57" s="1"/>
  <c r="B152" i="57"/>
  <c r="A152" i="57" s="1"/>
  <c r="B131" i="57"/>
  <c r="A131" i="57" s="1"/>
  <c r="F106" i="57"/>
  <c r="D156" i="57"/>
  <c r="F29" i="57"/>
  <c r="F91" i="57"/>
  <c r="B58" i="57"/>
  <c r="B26" i="57"/>
  <c r="F48" i="57"/>
  <c r="D125" i="57"/>
  <c r="D158" i="57"/>
  <c r="D104" i="57"/>
  <c r="F120" i="57"/>
  <c r="F23" i="57"/>
  <c r="B79" i="57"/>
  <c r="B71" i="57"/>
  <c r="B63" i="57"/>
  <c r="B55" i="57"/>
  <c r="B47" i="57"/>
  <c r="B39" i="57"/>
  <c r="B31" i="57"/>
  <c r="B23" i="57"/>
  <c r="B15" i="57"/>
  <c r="A15" i="57" s="1"/>
  <c r="B114" i="57"/>
  <c r="A114" i="57" s="1"/>
  <c r="B158" i="57"/>
  <c r="A158" i="57" s="1"/>
  <c r="B144" i="57"/>
  <c r="A144" i="57" s="1"/>
  <c r="F79" i="57"/>
  <c r="F139" i="57"/>
  <c r="D137" i="57"/>
  <c r="F95" i="57"/>
  <c r="F73" i="57"/>
  <c r="F127" i="57"/>
  <c r="F77" i="57"/>
  <c r="F99" i="57"/>
  <c r="B76" i="57"/>
  <c r="B44" i="57"/>
  <c r="D121" i="57"/>
  <c r="D145" i="57"/>
  <c r="D117" i="57"/>
  <c r="F122" i="57"/>
  <c r="F128" i="57"/>
  <c r="F123" i="57"/>
  <c r="B64" i="57"/>
  <c r="B32" i="57"/>
  <c r="D78" i="57"/>
  <c r="D46" i="57"/>
  <c r="D14" i="57"/>
  <c r="F140" i="57"/>
  <c r="F116" i="57"/>
  <c r="D153" i="57"/>
  <c r="F33" i="57"/>
  <c r="F53" i="57"/>
  <c r="F110" i="57"/>
  <c r="F155" i="57"/>
  <c r="F98" i="57"/>
  <c r="D109" i="57"/>
  <c r="F129" i="57"/>
  <c r="D122" i="57"/>
  <c r="D127" i="57"/>
  <c r="F36" i="57"/>
  <c r="F19" i="57"/>
  <c r="F62" i="57"/>
  <c r="F145" i="57"/>
  <c r="D136" i="57"/>
  <c r="B82" i="57"/>
  <c r="B50" i="57"/>
  <c r="B18" i="57"/>
  <c r="D91" i="57"/>
  <c r="D86" i="57"/>
  <c r="F63" i="57"/>
  <c r="D116" i="57"/>
  <c r="F18" i="57"/>
  <c r="F43" i="57"/>
  <c r="F86" i="57"/>
  <c r="F24" i="57"/>
  <c r="F76" i="57"/>
  <c r="F109" i="57"/>
  <c r="D143" i="57"/>
  <c r="F121" i="57"/>
  <c r="F57" i="57"/>
  <c r="F37" i="57"/>
  <c r="F134" i="57"/>
  <c r="D54" i="57"/>
  <c r="D22" i="57"/>
  <c r="D100" i="57"/>
  <c r="F71" i="57"/>
  <c r="F59" i="57"/>
  <c r="F146" i="57"/>
  <c r="F34" i="57"/>
  <c r="F144" i="57"/>
  <c r="F87" i="57"/>
  <c r="F58" i="57"/>
  <c r="D103" i="57"/>
  <c r="F65" i="57"/>
  <c r="F124" i="57"/>
  <c r="D131" i="57"/>
  <c r="F67" i="57"/>
  <c r="F154" i="57"/>
  <c r="F108" i="57"/>
  <c r="B62" i="57"/>
  <c r="B30" i="57"/>
  <c r="F49" i="57"/>
  <c r="D58" i="57"/>
  <c r="D26" i="57"/>
  <c r="D79" i="57"/>
  <c r="D47" i="57"/>
  <c r="D15" i="57"/>
  <c r="I14" i="57"/>
  <c r="B54" i="57"/>
  <c r="B22" i="57"/>
  <c r="F56" i="57"/>
  <c r="F111" i="57"/>
  <c r="D84" i="57"/>
  <c r="F113" i="57"/>
  <c r="F69" i="57"/>
  <c r="F46" i="57"/>
  <c r="F90" i="57"/>
  <c r="D152" i="57"/>
  <c r="F149" i="57"/>
  <c r="D97" i="57"/>
  <c r="B60" i="57"/>
  <c r="B28" i="57"/>
  <c r="F143" i="57"/>
  <c r="D119" i="57"/>
  <c r="D99" i="57"/>
  <c r="F104" i="57"/>
  <c r="D138" i="57"/>
  <c r="F83" i="57"/>
  <c r="F70" i="57"/>
  <c r="D147" i="57"/>
  <c r="B80" i="57"/>
  <c r="B48" i="57"/>
  <c r="B16" i="57"/>
  <c r="D62" i="57"/>
  <c r="D30" i="57"/>
  <c r="D85" i="57"/>
  <c r="D114" i="57"/>
  <c r="F133" i="57"/>
  <c r="F112" i="57"/>
  <c r="F97" i="57"/>
  <c r="F89" i="57"/>
  <c r="F66" i="57"/>
  <c r="D126" i="57"/>
  <c r="D123" i="57"/>
  <c r="F141" i="57"/>
  <c r="F82" i="57"/>
  <c r="F96" i="57"/>
  <c r="F100" i="57"/>
  <c r="F38" i="57"/>
  <c r="D105" i="57"/>
  <c r="D66" i="57"/>
  <c r="D34" i="57"/>
  <c r="D55" i="57"/>
  <c r="D23" i="57"/>
  <c r="B52" i="57"/>
  <c r="B20" i="57"/>
  <c r="F39" i="57"/>
  <c r="F115" i="57"/>
  <c r="B66" i="57"/>
  <c r="B34" i="57"/>
  <c r="D134" i="57"/>
  <c r="F60" i="57"/>
  <c r="F30" i="57"/>
  <c r="F15" i="57"/>
  <c r="F22" i="57"/>
  <c r="D112" i="57"/>
  <c r="F93" i="57"/>
  <c r="F55" i="57"/>
  <c r="F107" i="57"/>
  <c r="F17" i="57"/>
  <c r="F147" i="57"/>
  <c r="F42" i="57"/>
  <c r="F61" i="57"/>
  <c r="D154" i="57"/>
  <c r="F130" i="57"/>
  <c r="D151" i="57"/>
  <c r="D70" i="57"/>
  <c r="D38" i="57"/>
  <c r="D130" i="57"/>
  <c r="F27" i="57"/>
  <c r="D129" i="57"/>
  <c r="F16" i="57"/>
  <c r="F54" i="57"/>
  <c r="F103" i="57"/>
  <c r="F31" i="57"/>
  <c r="F80" i="57"/>
  <c r="D124" i="57"/>
  <c r="F114" i="57"/>
  <c r="F32" i="57"/>
  <c r="F94" i="57"/>
  <c r="D110" i="57"/>
  <c r="B78" i="57"/>
  <c r="B46" i="57"/>
  <c r="D74" i="57"/>
  <c r="D42" i="57"/>
  <c r="F105" i="57"/>
  <c r="D63" i="57"/>
  <c r="D31" i="57"/>
  <c r="D18" i="57"/>
  <c r="D71" i="57"/>
  <c r="B70" i="57"/>
  <c r="D59" i="57"/>
  <c r="D56" i="57"/>
  <c r="D53" i="57"/>
  <c r="D19" i="57"/>
  <c r="D64" i="57"/>
  <c r="D29" i="57"/>
  <c r="B56" i="57"/>
  <c r="D76" i="57"/>
  <c r="D73" i="57"/>
  <c r="D36" i="57"/>
  <c r="D33" i="57"/>
  <c r="D50" i="57"/>
  <c r="B68" i="57"/>
  <c r="B24" i="57"/>
  <c r="D27" i="57"/>
  <c r="D72" i="57"/>
  <c r="D69" i="57"/>
  <c r="D43" i="57"/>
  <c r="D80" i="57"/>
  <c r="D16" i="57"/>
  <c r="D45" i="57"/>
  <c r="D67" i="57"/>
  <c r="D28" i="57"/>
  <c r="D82" i="57"/>
  <c r="B36" i="57"/>
  <c r="D35" i="57"/>
  <c r="D24" i="57"/>
  <c r="D21" i="57"/>
  <c r="B72" i="57"/>
  <c r="D75" i="57"/>
  <c r="D32" i="57"/>
  <c r="D61" i="57"/>
  <c r="B40" i="57"/>
  <c r="D44" i="57"/>
  <c r="D41" i="57"/>
  <c r="D68" i="57"/>
  <c r="D65" i="57"/>
  <c r="D39" i="57"/>
  <c r="B38" i="57"/>
  <c r="D51" i="57"/>
  <c r="D40" i="57"/>
  <c r="D37" i="57"/>
  <c r="D83" i="57"/>
  <c r="D48" i="57"/>
  <c r="D77" i="57"/>
  <c r="D60" i="57"/>
  <c r="D57" i="57"/>
  <c r="D20" i="57"/>
  <c r="D81" i="57"/>
  <c r="D17" i="57"/>
  <c r="D49" i="57"/>
  <c r="D52" i="57"/>
  <c r="D25" i="57"/>
  <c r="F14" i="57"/>
  <c r="I87" i="47"/>
  <c r="H87" i="47"/>
  <c r="G10" i="15"/>
  <c r="G11" i="15" s="1"/>
  <c r="E11" i="15"/>
  <c r="I17" i="69"/>
  <c r="A20" i="69"/>
  <c r="A22" i="69"/>
  <c r="G27" i="69"/>
  <c r="D24" i="69"/>
  <c r="G24" i="69"/>
  <c r="H17" i="69"/>
  <c r="H27" i="69"/>
  <c r="G17" i="69"/>
  <c r="G23" i="69"/>
  <c r="I21" i="69"/>
  <c r="G19" i="69"/>
  <c r="G21" i="69"/>
  <c r="I15" i="69"/>
  <c r="H24" i="69"/>
  <c r="H23" i="69"/>
  <c r="A15" i="69"/>
  <c r="D17" i="69"/>
  <c r="A25" i="69"/>
  <c r="A19" i="69"/>
  <c r="H19" i="69"/>
  <c r="G28" i="69"/>
  <c r="G14" i="69"/>
  <c r="H18" i="69"/>
  <c r="A16" i="69"/>
  <c r="H15" i="69"/>
  <c r="D25" i="69"/>
  <c r="A14" i="69"/>
  <c r="I23" i="69"/>
  <c r="A17" i="69"/>
  <c r="D15" i="69"/>
  <c r="G22" i="69"/>
  <c r="I16" i="69"/>
  <c r="D28" i="69"/>
  <c r="A28" i="69"/>
  <c r="H16" i="69"/>
  <c r="D27" i="69"/>
  <c r="I26" i="69"/>
  <c r="D26" i="69"/>
  <c r="I14" i="69"/>
  <c r="I20" i="69"/>
  <c r="A18" i="69"/>
  <c r="G16" i="69"/>
  <c r="D18" i="69"/>
  <c r="G25" i="69"/>
  <c r="D19" i="69"/>
  <c r="D21" i="69"/>
  <c r="I19" i="69"/>
  <c r="G15" i="69"/>
  <c r="A24" i="69"/>
  <c r="D22" i="69"/>
  <c r="G18" i="69"/>
  <c r="G26" i="69"/>
  <c r="D23" i="69"/>
  <c r="D14" i="69"/>
  <c r="H21" i="69"/>
  <c r="I22" i="69"/>
  <c r="H22" i="69"/>
  <c r="I25" i="69"/>
  <c r="I28" i="69"/>
  <c r="A27" i="69"/>
  <c r="I24" i="69"/>
  <c r="H26" i="69"/>
  <c r="I27" i="69"/>
  <c r="G20" i="69"/>
  <c r="D16" i="69"/>
  <c r="A23" i="69"/>
  <c r="I18" i="69"/>
  <c r="H25" i="69"/>
  <c r="A26" i="69"/>
  <c r="A21" i="69"/>
  <c r="H14" i="69"/>
  <c r="H28" i="69"/>
  <c r="H20" i="69"/>
  <c r="D20" i="69"/>
  <c r="B24" i="69"/>
  <c r="F24" i="69" s="1"/>
  <c r="B18" i="69"/>
  <c r="F18" i="69" s="1"/>
  <c r="B26" i="69"/>
  <c r="F26" i="69" s="1"/>
  <c r="B20" i="69"/>
  <c r="F20" i="69" s="1"/>
  <c r="B28" i="69"/>
  <c r="F28" i="69" s="1"/>
  <c r="B15" i="69"/>
  <c r="B23" i="69"/>
  <c r="F23" i="69" s="1"/>
  <c r="B19" i="69"/>
  <c r="F19" i="69" s="1"/>
  <c r="B17" i="69"/>
  <c r="F17" i="69" s="1"/>
  <c r="B21" i="69"/>
  <c r="F21" i="69" s="1"/>
  <c r="B27" i="69"/>
  <c r="F27" i="69" s="1"/>
  <c r="B22" i="69"/>
  <c r="F22" i="69" s="1"/>
  <c r="B16" i="69"/>
  <c r="F16" i="69" s="1"/>
  <c r="B25" i="69"/>
  <c r="F25" i="69" s="1"/>
  <c r="B14" i="69"/>
  <c r="F41" i="63"/>
  <c r="B73" i="63"/>
  <c r="K31" i="63"/>
  <c r="H69" i="63"/>
  <c r="I27" i="63"/>
  <c r="J54" i="63"/>
  <c r="K75" i="63"/>
  <c r="K74" i="63"/>
  <c r="E64" i="63"/>
  <c r="F102" i="63"/>
  <c r="H31" i="63"/>
  <c r="F95" i="63"/>
  <c r="K36" i="63"/>
  <c r="H25" i="63"/>
  <c r="I51" i="63"/>
  <c r="B19" i="63"/>
  <c r="J58" i="63"/>
  <c r="I48" i="63"/>
  <c r="K20" i="63"/>
  <c r="H82" i="63"/>
  <c r="K60" i="63"/>
  <c r="B62" i="63"/>
  <c r="I90" i="63"/>
  <c r="F90" i="63"/>
  <c r="K109" i="63"/>
  <c r="E66" i="63"/>
  <c r="F18" i="63"/>
  <c r="H75" i="63"/>
  <c r="K82" i="63"/>
  <c r="K63" i="63"/>
  <c r="E52" i="63"/>
  <c r="E38" i="63"/>
  <c r="K94" i="63"/>
  <c r="I32" i="63"/>
  <c r="E95" i="63"/>
  <c r="J78" i="63"/>
  <c r="J41" i="63"/>
  <c r="I92" i="63"/>
  <c r="E26" i="63"/>
  <c r="E77" i="63"/>
  <c r="J101" i="63"/>
  <c r="B60" i="63"/>
  <c r="J83" i="63"/>
  <c r="I23" i="63"/>
  <c r="H34" i="63"/>
  <c r="K98" i="63"/>
  <c r="F97" i="63"/>
  <c r="F21" i="63"/>
  <c r="B100" i="63"/>
  <c r="J26" i="63"/>
  <c r="H22" i="63"/>
  <c r="I75" i="63"/>
  <c r="H87" i="63"/>
  <c r="E29" i="63"/>
  <c r="J108" i="63"/>
  <c r="B37" i="63"/>
  <c r="B23" i="63"/>
  <c r="K77" i="63"/>
  <c r="I84" i="63"/>
  <c r="I61" i="63"/>
  <c r="H28" i="63"/>
  <c r="B36" i="63"/>
  <c r="H70" i="63"/>
  <c r="B102" i="63"/>
  <c r="K50" i="63"/>
  <c r="K23" i="63"/>
  <c r="F34" i="63"/>
  <c r="E81" i="63"/>
  <c r="B85" i="63"/>
  <c r="E27" i="63"/>
  <c r="F56" i="63"/>
  <c r="H109" i="63"/>
  <c r="E68" i="63"/>
  <c r="F85" i="63"/>
  <c r="J98" i="63"/>
  <c r="B54" i="63"/>
  <c r="E33" i="63"/>
  <c r="E72" i="63"/>
  <c r="K48" i="63"/>
  <c r="H105" i="63"/>
  <c r="H33" i="63"/>
  <c r="F103" i="63"/>
  <c r="B83" i="63"/>
  <c r="E34" i="63"/>
  <c r="F69" i="63"/>
  <c r="I44" i="63"/>
  <c r="K55" i="63"/>
  <c r="F101" i="63"/>
  <c r="H93" i="63"/>
  <c r="K47" i="63"/>
  <c r="B101" i="63"/>
  <c r="E56" i="63"/>
  <c r="K33" i="63"/>
  <c r="F92" i="63"/>
  <c r="I69" i="63"/>
  <c r="F40" i="63"/>
  <c r="H85" i="63"/>
  <c r="B29" i="63"/>
  <c r="I39" i="63"/>
  <c r="B80" i="63"/>
  <c r="J25" i="63"/>
  <c r="J66" i="63"/>
  <c r="K65" i="63"/>
  <c r="I97" i="63"/>
  <c r="F100" i="63"/>
  <c r="F50" i="63"/>
  <c r="J80" i="63"/>
  <c r="F87" i="63"/>
  <c r="I89" i="63"/>
  <c r="E88" i="63"/>
  <c r="K18" i="63"/>
  <c r="H71" i="63"/>
  <c r="B51" i="63"/>
  <c r="E101" i="63"/>
  <c r="K68" i="63"/>
  <c r="J55" i="63"/>
  <c r="E109" i="63"/>
  <c r="J34" i="63"/>
  <c r="K56" i="63"/>
  <c r="B26" i="63"/>
  <c r="I101" i="63"/>
  <c r="H32" i="63"/>
  <c r="J60" i="63"/>
  <c r="E43" i="63"/>
  <c r="E53" i="63"/>
  <c r="H80" i="63"/>
  <c r="J49" i="63"/>
  <c r="I74" i="63"/>
  <c r="K86" i="63"/>
  <c r="B97" i="63"/>
  <c r="H45" i="63"/>
  <c r="B94" i="63"/>
  <c r="H48" i="63"/>
  <c r="E85" i="63"/>
  <c r="F67" i="63"/>
  <c r="K107" i="63"/>
  <c r="J43" i="63"/>
  <c r="J61" i="63"/>
  <c r="J57" i="63"/>
  <c r="J85" i="63"/>
  <c r="J76" i="63"/>
  <c r="J20" i="63"/>
  <c r="F78" i="63"/>
  <c r="K95" i="63"/>
  <c r="B61" i="63"/>
  <c r="B88" i="63"/>
  <c r="E55" i="63"/>
  <c r="E78" i="63"/>
  <c r="B86" i="63"/>
  <c r="J105" i="63"/>
  <c r="E90" i="63"/>
  <c r="I107" i="63"/>
  <c r="J100" i="63"/>
  <c r="B92" i="63"/>
  <c r="J96" i="63"/>
  <c r="H61" i="63"/>
  <c r="J40" i="63"/>
  <c r="F93" i="63"/>
  <c r="F60" i="63"/>
  <c r="I71" i="63"/>
  <c r="E17" i="63"/>
  <c r="J19" i="63"/>
  <c r="I54" i="63"/>
  <c r="I49" i="63"/>
  <c r="I59" i="63"/>
  <c r="B30" i="63"/>
  <c r="F83" i="63"/>
  <c r="F107" i="63"/>
  <c r="E99" i="63"/>
  <c r="E49" i="63"/>
  <c r="H72" i="63"/>
  <c r="F32" i="63"/>
  <c r="B108" i="63"/>
  <c r="B49" i="63"/>
  <c r="E73" i="63"/>
  <c r="E18" i="63"/>
  <c r="J56" i="63"/>
  <c r="F33" i="63"/>
  <c r="B67" i="63"/>
  <c r="E39" i="63"/>
  <c r="H78" i="63"/>
  <c r="E65" i="63"/>
  <c r="E103" i="63"/>
  <c r="J91" i="63"/>
  <c r="F106" i="63"/>
  <c r="K29" i="63"/>
  <c r="K35" i="63"/>
  <c r="E35" i="63"/>
  <c r="J94" i="63"/>
  <c r="F20" i="63"/>
  <c r="J23" i="63"/>
  <c r="K52" i="63"/>
  <c r="B106" i="63"/>
  <c r="I42" i="63"/>
  <c r="I104" i="63"/>
  <c r="H76" i="63"/>
  <c r="B107" i="63"/>
  <c r="J86" i="63"/>
  <c r="H24" i="63"/>
  <c r="I88" i="63"/>
  <c r="F80" i="63"/>
  <c r="K57" i="63"/>
  <c r="J75" i="63"/>
  <c r="J107" i="63"/>
  <c r="E76" i="63"/>
  <c r="F51" i="63"/>
  <c r="J92" i="63"/>
  <c r="J18" i="63"/>
  <c r="H26" i="63"/>
  <c r="B28" i="63"/>
  <c r="K28" i="63"/>
  <c r="E45" i="63"/>
  <c r="I45" i="63"/>
  <c r="B63" i="63"/>
  <c r="B77" i="63"/>
  <c r="E32" i="63"/>
  <c r="H41" i="63"/>
  <c r="E47" i="63"/>
  <c r="E84" i="63"/>
  <c r="J81" i="63"/>
  <c r="F75" i="63"/>
  <c r="H52" i="63"/>
  <c r="J93" i="63"/>
  <c r="K22" i="63"/>
  <c r="I94" i="63"/>
  <c r="J70" i="63"/>
  <c r="E104" i="63"/>
  <c r="B44" i="63"/>
  <c r="I38" i="63"/>
  <c r="E46" i="63"/>
  <c r="B66" i="63"/>
  <c r="I95" i="63"/>
  <c r="B70" i="63"/>
  <c r="H35" i="63"/>
  <c r="E28" i="63"/>
  <c r="H23" i="63"/>
  <c r="K104" i="63"/>
  <c r="I82" i="63"/>
  <c r="H94" i="63"/>
  <c r="B24" i="63"/>
  <c r="J35" i="63"/>
  <c r="B74" i="63"/>
  <c r="F22" i="63"/>
  <c r="F28" i="63"/>
  <c r="K106" i="63"/>
  <c r="H21" i="63"/>
  <c r="H107" i="63"/>
  <c r="H53" i="63"/>
  <c r="H102" i="63"/>
  <c r="K100" i="63"/>
  <c r="I91" i="63"/>
  <c r="J52" i="63"/>
  <c r="I40" i="63"/>
  <c r="B40" i="63"/>
  <c r="H50" i="63"/>
  <c r="B64" i="63"/>
  <c r="B47" i="63"/>
  <c r="H51" i="63"/>
  <c r="I100" i="63"/>
  <c r="B91" i="63"/>
  <c r="F49" i="63"/>
  <c r="J46" i="63"/>
  <c r="K96" i="63"/>
  <c r="H79" i="63"/>
  <c r="H66" i="63"/>
  <c r="F109" i="63"/>
  <c r="K42" i="63"/>
  <c r="J74" i="63"/>
  <c r="K71" i="63"/>
  <c r="E70" i="63"/>
  <c r="K93" i="63"/>
  <c r="E91" i="63"/>
  <c r="J77" i="63"/>
  <c r="K32" i="63"/>
  <c r="H39" i="63"/>
  <c r="J38" i="63"/>
  <c r="H54" i="63"/>
  <c r="F29" i="63"/>
  <c r="K105" i="63"/>
  <c r="I24" i="63"/>
  <c r="B52" i="63"/>
  <c r="K21" i="63"/>
  <c r="K58" i="63"/>
  <c r="K81" i="63"/>
  <c r="H68" i="63"/>
  <c r="B21" i="63"/>
  <c r="E40" i="63"/>
  <c r="I35" i="63"/>
  <c r="B48" i="63"/>
  <c r="F74" i="63"/>
  <c r="E108" i="63"/>
  <c r="E36" i="63"/>
  <c r="H91" i="63"/>
  <c r="I96" i="63"/>
  <c r="I22" i="63"/>
  <c r="E98" i="63"/>
  <c r="I52" i="63"/>
  <c r="B104" i="63"/>
  <c r="I43" i="63"/>
  <c r="B72" i="63"/>
  <c r="B22" i="63"/>
  <c r="F27" i="63"/>
  <c r="H84" i="63"/>
  <c r="F58" i="63"/>
  <c r="K89" i="63"/>
  <c r="J71" i="63"/>
  <c r="B27" i="63"/>
  <c r="J97" i="63"/>
  <c r="I63" i="63"/>
  <c r="E80" i="63"/>
  <c r="I19" i="63"/>
  <c r="K43" i="63"/>
  <c r="B43" i="63"/>
  <c r="J72" i="63"/>
  <c r="E97" i="63"/>
  <c r="H98" i="63"/>
  <c r="B89" i="63"/>
  <c r="H90" i="63"/>
  <c r="F30" i="63"/>
  <c r="E20" i="63"/>
  <c r="F44" i="63"/>
  <c r="E102" i="63"/>
  <c r="I73" i="63"/>
  <c r="F108" i="63"/>
  <c r="I66" i="63"/>
  <c r="F71" i="63"/>
  <c r="I72" i="63"/>
  <c r="H73" i="63"/>
  <c r="E107" i="63"/>
  <c r="I81" i="63"/>
  <c r="B68" i="63"/>
  <c r="B55" i="63"/>
  <c r="E100" i="63"/>
  <c r="J87" i="63"/>
  <c r="I68" i="63"/>
  <c r="F65" i="63"/>
  <c r="J104" i="63"/>
  <c r="E96" i="63"/>
  <c r="E31" i="63"/>
  <c r="J33" i="63"/>
  <c r="F59" i="63"/>
  <c r="H95" i="63"/>
  <c r="I106" i="63"/>
  <c r="K30" i="63"/>
  <c r="H100" i="63"/>
  <c r="I58" i="63"/>
  <c r="K99" i="63"/>
  <c r="I47" i="63"/>
  <c r="K76" i="63"/>
  <c r="B20" i="63"/>
  <c r="B81" i="63"/>
  <c r="H56" i="63"/>
  <c r="I60" i="63"/>
  <c r="K79" i="63"/>
  <c r="B65" i="63"/>
  <c r="E58" i="63"/>
  <c r="E74" i="63"/>
  <c r="F77" i="63"/>
  <c r="B95" i="63"/>
  <c r="F105" i="63"/>
  <c r="B53" i="63"/>
  <c r="I86" i="63"/>
  <c r="B59" i="63"/>
  <c r="K97" i="63"/>
  <c r="E59" i="63"/>
  <c r="K90" i="63"/>
  <c r="F52" i="63"/>
  <c r="J36" i="63"/>
  <c r="B35" i="63"/>
  <c r="F38" i="63"/>
  <c r="H57" i="63"/>
  <c r="H86" i="63"/>
  <c r="J95" i="63"/>
  <c r="B31" i="63"/>
  <c r="B42" i="63"/>
  <c r="K64" i="63"/>
  <c r="F91" i="63"/>
  <c r="H49" i="63"/>
  <c r="F31" i="63"/>
  <c r="F47" i="63"/>
  <c r="E21" i="63"/>
  <c r="J31" i="63"/>
  <c r="K59" i="63"/>
  <c r="B90" i="63"/>
  <c r="F76" i="63"/>
  <c r="H38" i="63"/>
  <c r="J27" i="63"/>
  <c r="K103" i="63"/>
  <c r="I20" i="63"/>
  <c r="J106" i="63"/>
  <c r="F35" i="63"/>
  <c r="J42" i="63"/>
  <c r="E93" i="63"/>
  <c r="F72" i="63"/>
  <c r="B78" i="63"/>
  <c r="H99" i="63"/>
  <c r="E61" i="63"/>
  <c r="K45" i="63"/>
  <c r="H103" i="63"/>
  <c r="E57" i="63"/>
  <c r="F79" i="63"/>
  <c r="I102" i="63"/>
  <c r="F89" i="63"/>
  <c r="E50" i="63"/>
  <c r="K73" i="63"/>
  <c r="E67" i="63"/>
  <c r="K54" i="63"/>
  <c r="H47" i="63"/>
  <c r="E63" i="63"/>
  <c r="H43" i="63"/>
  <c r="I29" i="63"/>
  <c r="E86" i="63"/>
  <c r="F53" i="63"/>
  <c r="E48" i="63"/>
  <c r="F23" i="63"/>
  <c r="K67" i="63"/>
  <c r="E44" i="63"/>
  <c r="E105" i="63"/>
  <c r="H97" i="63"/>
  <c r="K27" i="63"/>
  <c r="J22" i="63"/>
  <c r="F88" i="63"/>
  <c r="K19" i="63"/>
  <c r="I64" i="63"/>
  <c r="I57" i="63"/>
  <c r="B98" i="63"/>
  <c r="I41" i="63"/>
  <c r="K92" i="63"/>
  <c r="B58" i="63"/>
  <c r="H40" i="63"/>
  <c r="I109" i="63"/>
  <c r="I103" i="63"/>
  <c r="E94" i="63"/>
  <c r="E71" i="63"/>
  <c r="I105" i="63"/>
  <c r="I30" i="63"/>
  <c r="K102" i="63"/>
  <c r="I76" i="63"/>
  <c r="F94" i="63"/>
  <c r="I65" i="63"/>
  <c r="H106" i="63"/>
  <c r="F39" i="63"/>
  <c r="F63" i="63"/>
  <c r="E23" i="63"/>
  <c r="J79" i="63"/>
  <c r="E79" i="63"/>
  <c r="H29" i="63"/>
  <c r="K108" i="63"/>
  <c r="K46" i="63"/>
  <c r="F64" i="63"/>
  <c r="F26" i="63"/>
  <c r="J90" i="63"/>
  <c r="I31" i="63"/>
  <c r="B103" i="63"/>
  <c r="H62" i="63"/>
  <c r="I34" i="63"/>
  <c r="F48" i="63"/>
  <c r="J69" i="63"/>
  <c r="H64" i="63"/>
  <c r="E25" i="63"/>
  <c r="I36" i="63"/>
  <c r="B76" i="63"/>
  <c r="B69" i="63"/>
  <c r="I46" i="63"/>
  <c r="C30" i="63"/>
  <c r="A30" i="63" s="1"/>
  <c r="C74" i="63"/>
  <c r="A74" i="63" s="1"/>
  <c r="C32" i="63"/>
  <c r="A32" i="63" s="1"/>
  <c r="C100" i="63"/>
  <c r="A100" i="63" s="1"/>
  <c r="C43" i="63"/>
  <c r="A43" i="63" s="1"/>
  <c r="K26" i="63"/>
  <c r="J73" i="63"/>
  <c r="K51" i="63"/>
  <c r="I93" i="63"/>
  <c r="K72" i="63"/>
  <c r="I18" i="63"/>
  <c r="F70" i="63"/>
  <c r="B32" i="63"/>
  <c r="F96" i="63"/>
  <c r="J59" i="63"/>
  <c r="K44" i="63"/>
  <c r="E24" i="63"/>
  <c r="J82" i="63"/>
  <c r="B79" i="63"/>
  <c r="E69" i="63"/>
  <c r="H27" i="63"/>
  <c r="H30" i="63"/>
  <c r="E92" i="63"/>
  <c r="F98" i="63"/>
  <c r="J65" i="63"/>
  <c r="K84" i="63"/>
  <c r="B93" i="63"/>
  <c r="K80" i="63"/>
  <c r="F43" i="63"/>
  <c r="I62" i="63"/>
  <c r="B39" i="63"/>
  <c r="I53" i="63"/>
  <c r="J84" i="63"/>
  <c r="F54" i="63"/>
  <c r="K101" i="63"/>
  <c r="K78" i="63"/>
  <c r="J67" i="63"/>
  <c r="E51" i="63"/>
  <c r="I83" i="63"/>
  <c r="F86" i="63"/>
  <c r="I50" i="63"/>
  <c r="J32" i="63"/>
  <c r="J37" i="63"/>
  <c r="J89" i="63"/>
  <c r="H63" i="63"/>
  <c r="B84" i="63"/>
  <c r="J99" i="63"/>
  <c r="H42" i="63"/>
  <c r="E22" i="63"/>
  <c r="B57" i="63"/>
  <c r="B109" i="63"/>
  <c r="B38" i="63"/>
  <c r="B96" i="63"/>
  <c r="H18" i="63"/>
  <c r="K62" i="63"/>
  <c r="I67" i="63"/>
  <c r="H59" i="63"/>
  <c r="I37" i="63"/>
  <c r="H96" i="63"/>
  <c r="K40" i="63"/>
  <c r="J29" i="63"/>
  <c r="B17" i="63"/>
  <c r="H83" i="63"/>
  <c r="H58" i="63"/>
  <c r="H77" i="63"/>
  <c r="J103" i="63"/>
  <c r="B75" i="63"/>
  <c r="F73" i="63"/>
  <c r="K70" i="63"/>
  <c r="F57" i="63"/>
  <c r="J30" i="63"/>
  <c r="H19" i="63"/>
  <c r="E60" i="63"/>
  <c r="F61" i="63"/>
  <c r="I28" i="63"/>
  <c r="B50" i="63"/>
  <c r="I21" i="63"/>
  <c r="B25" i="63"/>
  <c r="H37" i="63"/>
  <c r="K34" i="63"/>
  <c r="B56" i="63"/>
  <c r="I33" i="63"/>
  <c r="F81" i="63"/>
  <c r="K88" i="63"/>
  <c r="K37" i="63"/>
  <c r="K87" i="63"/>
  <c r="F19" i="63"/>
  <c r="J64" i="63"/>
  <c r="E75" i="63"/>
  <c r="I26" i="63"/>
  <c r="J28" i="63"/>
  <c r="F25" i="63"/>
  <c r="I99" i="63"/>
  <c r="F84" i="63"/>
  <c r="K38" i="63"/>
  <c r="E30" i="63"/>
  <c r="B46" i="63"/>
  <c r="H67" i="63"/>
  <c r="E62" i="63"/>
  <c r="E54" i="63"/>
  <c r="F66" i="63"/>
  <c r="J44" i="63"/>
  <c r="J63" i="63"/>
  <c r="J88" i="63"/>
  <c r="J48" i="63"/>
  <c r="H104" i="63"/>
  <c r="K49" i="63"/>
  <c r="F104" i="63"/>
  <c r="B87" i="63"/>
  <c r="I78" i="63"/>
  <c r="E89" i="63"/>
  <c r="I55" i="63"/>
  <c r="H46" i="63"/>
  <c r="I25" i="63"/>
  <c r="H20" i="63"/>
  <c r="I56" i="63"/>
  <c r="E42" i="63"/>
  <c r="I108" i="63"/>
  <c r="J21" i="63"/>
  <c r="F36" i="63"/>
  <c r="F62" i="63"/>
  <c r="K39" i="63"/>
  <c r="K24" i="63"/>
  <c r="H74" i="63"/>
  <c r="H36" i="63"/>
  <c r="H81" i="63"/>
  <c r="K53" i="63"/>
  <c r="K69" i="63"/>
  <c r="F45" i="63"/>
  <c r="K83" i="63"/>
  <c r="I77" i="63"/>
  <c r="I80" i="63"/>
  <c r="F82" i="63"/>
  <c r="B105" i="63"/>
  <c r="F68" i="63"/>
  <c r="K91" i="63"/>
  <c r="E83" i="63"/>
  <c r="K25" i="63"/>
  <c r="F99" i="63"/>
  <c r="K66" i="63"/>
  <c r="J39" i="63"/>
  <c r="I70" i="63"/>
  <c r="E19" i="63"/>
  <c r="H88" i="63"/>
  <c r="F55" i="63"/>
  <c r="H92" i="63"/>
  <c r="J109" i="63"/>
  <c r="K85" i="63"/>
  <c r="I87" i="63"/>
  <c r="B45" i="63"/>
  <c r="J68" i="63"/>
  <c r="I79" i="63"/>
  <c r="J45" i="63"/>
  <c r="E41" i="63"/>
  <c r="H89" i="63"/>
  <c r="B71" i="63"/>
  <c r="J50" i="63"/>
  <c r="B41" i="63"/>
  <c r="F37" i="63"/>
  <c r="J102" i="63"/>
  <c r="B33" i="63"/>
  <c r="F17" i="63"/>
  <c r="B34" i="63"/>
  <c r="B18" i="63"/>
  <c r="F46" i="63"/>
  <c r="E106" i="63"/>
  <c r="J47" i="63"/>
  <c r="F42" i="63"/>
  <c r="H101" i="63"/>
  <c r="J62" i="63"/>
  <c r="I85" i="63"/>
  <c r="B99" i="63"/>
  <c r="H60" i="63"/>
  <c r="E37" i="63"/>
  <c r="J24" i="63"/>
  <c r="H65" i="63"/>
  <c r="H44" i="63"/>
  <c r="J53" i="63"/>
  <c r="J51" i="63"/>
  <c r="E82" i="63"/>
  <c r="K41" i="63"/>
  <c r="B82" i="63"/>
  <c r="E87" i="63"/>
  <c r="F24" i="63"/>
  <c r="I98" i="63"/>
  <c r="H55" i="63"/>
  <c r="K61" i="63"/>
  <c r="H108" i="63"/>
  <c r="C50" i="63"/>
  <c r="A50" i="63" s="1"/>
  <c r="C66" i="63"/>
  <c r="A66" i="63" s="1"/>
  <c r="C76" i="63"/>
  <c r="A76" i="63" s="1"/>
  <c r="C72" i="63"/>
  <c r="A72" i="63" s="1"/>
  <c r="C22" i="63"/>
  <c r="A22" i="63" s="1"/>
  <c r="C88" i="63"/>
  <c r="A88" i="63" s="1"/>
  <c r="C39" i="63"/>
  <c r="A39" i="63" s="1"/>
  <c r="C108" i="63"/>
  <c r="A108" i="63" s="1"/>
  <c r="C62" i="63"/>
  <c r="A62" i="63" s="1"/>
  <c r="C105" i="63"/>
  <c r="A105" i="63" s="1"/>
  <c r="C91" i="63"/>
  <c r="A91" i="63" s="1"/>
  <c r="C45" i="63"/>
  <c r="A45" i="63" s="1"/>
  <c r="C21" i="63"/>
  <c r="A21" i="63" s="1"/>
  <c r="C103" i="63"/>
  <c r="A103" i="63" s="1"/>
  <c r="C40" i="63"/>
  <c r="A40" i="63" s="1"/>
  <c r="C53" i="63"/>
  <c r="A53" i="63" s="1"/>
  <c r="C27" i="63"/>
  <c r="A27" i="63" s="1"/>
  <c r="C82" i="63"/>
  <c r="A82" i="63" s="1"/>
  <c r="C41" i="63"/>
  <c r="A41" i="63" s="1"/>
  <c r="C24" i="63"/>
  <c r="A24" i="63" s="1"/>
  <c r="C46" i="63"/>
  <c r="A46" i="63" s="1"/>
  <c r="C75" i="63"/>
  <c r="A75" i="63" s="1"/>
  <c r="C25" i="63"/>
  <c r="A25" i="63" s="1"/>
  <c r="C29" i="63"/>
  <c r="A29" i="63" s="1"/>
  <c r="C67" i="63"/>
  <c r="A67" i="63" s="1"/>
  <c r="C64" i="63"/>
  <c r="A64" i="63" s="1"/>
  <c r="C38" i="63"/>
  <c r="A38" i="63" s="1"/>
  <c r="C28" i="63"/>
  <c r="A28" i="63" s="1"/>
  <c r="C101" i="63"/>
  <c r="A101" i="63" s="1"/>
  <c r="C18" i="63"/>
  <c r="A18" i="63" s="1"/>
  <c r="C59" i="63"/>
  <c r="A59" i="63" s="1"/>
  <c r="C60" i="63"/>
  <c r="A60" i="63" s="1"/>
  <c r="C44" i="63"/>
  <c r="A44" i="63" s="1"/>
  <c r="C54" i="63"/>
  <c r="A54" i="63" s="1"/>
  <c r="C17" i="63"/>
  <c r="A17" i="63" s="1"/>
  <c r="C87" i="63"/>
  <c r="A87" i="63" s="1"/>
  <c r="C70" i="63"/>
  <c r="A70" i="63" s="1"/>
  <c r="C81" i="63"/>
  <c r="A81" i="63" s="1"/>
  <c r="C73" i="63"/>
  <c r="A73" i="63" s="1"/>
  <c r="C99" i="63"/>
  <c r="A99" i="63" s="1"/>
  <c r="C37" i="63"/>
  <c r="A37" i="63" s="1"/>
  <c r="C85" i="63"/>
  <c r="A85" i="63" s="1"/>
  <c r="C42" i="63"/>
  <c r="A42" i="63" s="1"/>
  <c r="C96" i="63"/>
  <c r="A96" i="63" s="1"/>
  <c r="C63" i="63"/>
  <c r="A63" i="63" s="1"/>
  <c r="C23" i="63"/>
  <c r="A23" i="63" s="1"/>
  <c r="C106" i="63"/>
  <c r="A106" i="63" s="1"/>
  <c r="C57" i="63"/>
  <c r="A57" i="63" s="1"/>
  <c r="C84" i="63"/>
  <c r="A84" i="63" s="1"/>
  <c r="C61" i="63"/>
  <c r="A61" i="63" s="1"/>
  <c r="C31" i="63"/>
  <c r="A31" i="63" s="1"/>
  <c r="C52" i="63"/>
  <c r="A52" i="63" s="1"/>
  <c r="C104" i="63"/>
  <c r="A104" i="63" s="1"/>
  <c r="C19" i="63"/>
  <c r="A19" i="63" s="1"/>
  <c r="C69" i="63"/>
  <c r="A69" i="63" s="1"/>
  <c r="C35" i="63"/>
  <c r="A35" i="63" s="1"/>
  <c r="C56" i="63"/>
  <c r="A56" i="63" s="1"/>
  <c r="C90" i="63"/>
  <c r="A90" i="63" s="1"/>
  <c r="C107" i="63"/>
  <c r="A107" i="63" s="1"/>
  <c r="C79" i="63"/>
  <c r="A79" i="63" s="1"/>
  <c r="C33" i="63"/>
  <c r="A33" i="63" s="1"/>
  <c r="C49" i="63"/>
  <c r="A49" i="63" s="1"/>
  <c r="C48" i="63"/>
  <c r="A48" i="63" s="1"/>
  <c r="C58" i="63"/>
  <c r="A58" i="63" s="1"/>
  <c r="C47" i="63"/>
  <c r="A47" i="63" s="1"/>
  <c r="C26" i="63"/>
  <c r="A26" i="63" s="1"/>
  <c r="C78" i="63"/>
  <c r="A78" i="63" s="1"/>
  <c r="C20" i="63"/>
  <c r="A20" i="63" s="1"/>
  <c r="C77" i="63"/>
  <c r="A77" i="63" s="1"/>
  <c r="C65" i="63"/>
  <c r="A65" i="63" s="1"/>
  <c r="C51" i="63"/>
  <c r="A51" i="63" s="1"/>
  <c r="C95" i="63"/>
  <c r="A95" i="63" s="1"/>
  <c r="C86" i="63"/>
  <c r="A86" i="63" s="1"/>
  <c r="C92" i="63"/>
  <c r="A92" i="63" s="1"/>
  <c r="C83" i="63"/>
  <c r="A83" i="63" s="1"/>
  <c r="C94" i="63"/>
  <c r="A94" i="63" s="1"/>
  <c r="C109" i="63"/>
  <c r="A109" i="63" s="1"/>
  <c r="C34" i="63"/>
  <c r="A34" i="63" s="1"/>
  <c r="C97" i="63"/>
  <c r="A97" i="63" s="1"/>
  <c r="C93" i="63"/>
  <c r="A93" i="63" s="1"/>
  <c r="C102" i="63"/>
  <c r="A102" i="63" s="1"/>
  <c r="C89" i="63"/>
  <c r="A89" i="63" s="1"/>
  <c r="C68" i="63"/>
  <c r="A68" i="63" s="1"/>
  <c r="C98" i="63"/>
  <c r="A98" i="63" s="1"/>
  <c r="C80" i="63"/>
  <c r="A80" i="63" s="1"/>
  <c r="C55" i="63"/>
  <c r="A55" i="63" s="1"/>
  <c r="C71" i="63"/>
  <c r="A71" i="63" s="1"/>
  <c r="C36" i="63"/>
  <c r="A36" i="63" s="1"/>
  <c r="D99" i="63"/>
  <c r="D106" i="63"/>
  <c r="D84" i="63"/>
  <c r="D95" i="63"/>
  <c r="D82" i="63"/>
  <c r="D89" i="63"/>
  <c r="D96" i="63"/>
  <c r="D87" i="63"/>
  <c r="D27" i="63"/>
  <c r="D33" i="63"/>
  <c r="D37" i="63"/>
  <c r="D40" i="63"/>
  <c r="D42" i="63"/>
  <c r="D48" i="63"/>
  <c r="D66" i="63"/>
  <c r="D69" i="63"/>
  <c r="D77" i="63"/>
  <c r="D36" i="63"/>
  <c r="D102" i="63"/>
  <c r="D93" i="63"/>
  <c r="D104" i="63"/>
  <c r="D86" i="63"/>
  <c r="D98" i="63"/>
  <c r="D94" i="63"/>
  <c r="D18" i="63"/>
  <c r="D29" i="63"/>
  <c r="D45" i="63"/>
  <c r="D60" i="63"/>
  <c r="D72" i="63"/>
  <c r="D108" i="63"/>
  <c r="D109" i="63"/>
  <c r="D83" i="63"/>
  <c r="D85" i="63"/>
  <c r="D17" i="63"/>
  <c r="D88" i="63"/>
  <c r="D107" i="63"/>
  <c r="D100" i="63"/>
  <c r="D28" i="63"/>
  <c r="D31" i="63"/>
  <c r="D44" i="63"/>
  <c r="D56" i="63"/>
  <c r="D59" i="63"/>
  <c r="D73" i="63"/>
  <c r="D24" i="63"/>
  <c r="D91" i="63"/>
  <c r="D92" i="63"/>
  <c r="D103" i="63"/>
  <c r="D105" i="63"/>
  <c r="D101" i="63"/>
  <c r="D90" i="63"/>
  <c r="D97" i="63"/>
  <c r="D19" i="63"/>
  <c r="D21" i="63"/>
  <c r="D23" i="63"/>
  <c r="D26" i="63"/>
  <c r="D32" i="63"/>
  <c r="D35" i="63"/>
  <c r="D46" i="63"/>
  <c r="D61" i="63"/>
  <c r="D64" i="63"/>
  <c r="D70" i="63"/>
  <c r="D74" i="63"/>
  <c r="D76" i="63"/>
  <c r="D20" i="63"/>
  <c r="D65" i="63"/>
  <c r="D71" i="63"/>
  <c r="D53" i="63"/>
  <c r="D47" i="63"/>
  <c r="D43" i="63"/>
  <c r="D49" i="63"/>
  <c r="D55" i="63"/>
  <c r="D80" i="63"/>
  <c r="D30" i="63"/>
  <c r="D81" i="63"/>
  <c r="H17" i="63"/>
  <c r="J17" i="63"/>
  <c r="D57" i="63"/>
  <c r="D62" i="63"/>
  <c r="D38" i="63"/>
  <c r="D50" i="63"/>
  <c r="D58" i="63"/>
  <c r="D67" i="63"/>
  <c r="D63" i="63"/>
  <c r="D79" i="63"/>
  <c r="K17" i="63"/>
  <c r="D41" i="63"/>
  <c r="D54" i="63"/>
  <c r="D52" i="63"/>
  <c r="D68" i="63"/>
  <c r="I17" i="63"/>
  <c r="D34" i="63"/>
  <c r="D39" i="63"/>
  <c r="D51" i="63"/>
  <c r="D22" i="63"/>
  <c r="D75" i="63"/>
  <c r="D25" i="63"/>
  <c r="D78" i="63"/>
  <c r="C100" i="43"/>
  <c r="E111" i="43"/>
  <c r="B118" i="43"/>
  <c r="E63" i="43"/>
  <c r="C105" i="43"/>
  <c r="B59" i="43"/>
  <c r="F119" i="43"/>
  <c r="D18" i="43"/>
  <c r="C99" i="43"/>
  <c r="F86" i="43"/>
  <c r="C56" i="43"/>
  <c r="D44" i="43"/>
  <c r="C90" i="43"/>
  <c r="D28" i="43"/>
  <c r="B45" i="43"/>
  <c r="B66" i="43"/>
  <c r="F41" i="43"/>
  <c r="G102" i="43"/>
  <c r="D12" i="43"/>
  <c r="D23" i="43"/>
  <c r="C82" i="43"/>
  <c r="D68" i="43"/>
  <c r="B87" i="43"/>
  <c r="D30" i="43"/>
  <c r="C20" i="43"/>
  <c r="D90" i="43"/>
  <c r="E106" i="43"/>
  <c r="C59" i="43"/>
  <c r="C70" i="43"/>
  <c r="B74" i="43"/>
  <c r="C14" i="43"/>
  <c r="F113" i="43"/>
  <c r="E12" i="43"/>
  <c r="D41" i="43"/>
  <c r="E79" i="43"/>
  <c r="E50" i="43"/>
  <c r="E42" i="43"/>
  <c r="F19" i="43"/>
  <c r="E54" i="43"/>
  <c r="F120" i="43"/>
  <c r="D97" i="43"/>
  <c r="C109" i="43"/>
  <c r="E16" i="43"/>
  <c r="G38" i="43"/>
  <c r="B116" i="43"/>
  <c r="E37" i="43"/>
  <c r="F26" i="43"/>
  <c r="B15" i="43"/>
  <c r="B111" i="43"/>
  <c r="F114" i="43"/>
  <c r="B39" i="43"/>
  <c r="B113" i="43"/>
  <c r="F44" i="43"/>
  <c r="C91" i="43"/>
  <c r="C17" i="43"/>
  <c r="D91" i="43"/>
  <c r="G114" i="43"/>
  <c r="B93" i="43"/>
  <c r="C12" i="43"/>
  <c r="B121" i="43"/>
  <c r="B100" i="43"/>
  <c r="F52" i="43"/>
  <c r="B56" i="43"/>
  <c r="B98" i="43"/>
  <c r="C75" i="43"/>
  <c r="B76" i="43"/>
  <c r="B24" i="43"/>
  <c r="C76" i="43"/>
  <c r="D77" i="43"/>
  <c r="D34" i="43"/>
  <c r="D54" i="43"/>
  <c r="F96" i="43"/>
  <c r="D73" i="43"/>
  <c r="E38" i="43"/>
  <c r="F104" i="43"/>
  <c r="E116" i="43"/>
  <c r="G16" i="43"/>
  <c r="G121" i="43"/>
  <c r="B109" i="43"/>
  <c r="B90" i="43"/>
  <c r="G115" i="43"/>
  <c r="F33" i="43"/>
  <c r="G95" i="43"/>
  <c r="C78" i="43"/>
  <c r="B117" i="43"/>
  <c r="C15" i="43"/>
  <c r="G40" i="43"/>
  <c r="G65" i="43"/>
  <c r="G36" i="43"/>
  <c r="D74" i="43"/>
  <c r="F57" i="43"/>
  <c r="E43" i="43"/>
  <c r="G72" i="43"/>
  <c r="G55" i="43"/>
  <c r="B54" i="43"/>
  <c r="D19" i="43"/>
  <c r="G63" i="43"/>
  <c r="C118" i="43"/>
  <c r="C86" i="43"/>
  <c r="F61" i="43"/>
  <c r="F31" i="43"/>
  <c r="E64" i="43"/>
  <c r="B48" i="43"/>
  <c r="B20" i="43"/>
  <c r="B31" i="43"/>
  <c r="B28" i="43"/>
  <c r="F94" i="43"/>
  <c r="G37" i="43"/>
  <c r="B63" i="43"/>
  <c r="F27" i="43"/>
  <c r="E76" i="43"/>
  <c r="D26" i="43"/>
  <c r="D66" i="43"/>
  <c r="C40" i="43"/>
  <c r="C55" i="43"/>
  <c r="B71" i="43"/>
  <c r="F117" i="43"/>
  <c r="F110" i="43"/>
  <c r="E44" i="43"/>
  <c r="D57" i="43"/>
  <c r="E49" i="43"/>
  <c r="D53" i="43"/>
  <c r="C119" i="43"/>
  <c r="B62" i="43"/>
  <c r="G108" i="43"/>
  <c r="E48" i="43"/>
  <c r="G15" i="43"/>
  <c r="E118" i="43"/>
  <c r="B68" i="43"/>
  <c r="F16" i="43"/>
  <c r="D43" i="43"/>
  <c r="C115" i="43"/>
  <c r="C48" i="43"/>
  <c r="E117" i="43"/>
  <c r="F74" i="43"/>
  <c r="E52" i="43"/>
  <c r="F118" i="43"/>
  <c r="F46" i="43"/>
  <c r="E108" i="43"/>
  <c r="E98" i="43"/>
  <c r="C66" i="43"/>
  <c r="F88" i="43"/>
  <c r="F39" i="43"/>
  <c r="G83" i="43"/>
  <c r="C61" i="43"/>
  <c r="E59" i="43"/>
  <c r="E31" i="43"/>
  <c r="D14" i="43"/>
  <c r="D102" i="43"/>
  <c r="D40" i="43"/>
  <c r="G54" i="43"/>
  <c r="E28" i="43"/>
  <c r="D37" i="43"/>
  <c r="D98" i="43"/>
  <c r="G43" i="43"/>
  <c r="D86" i="43"/>
  <c r="D75" i="43"/>
  <c r="F51" i="43"/>
  <c r="C28" i="43"/>
  <c r="C18" i="43"/>
  <c r="E51" i="43"/>
  <c r="G33" i="43"/>
  <c r="F102" i="43"/>
  <c r="C41" i="43"/>
  <c r="C117" i="43"/>
  <c r="D61" i="43"/>
  <c r="C85" i="43"/>
  <c r="A69" i="43"/>
  <c r="H69" i="43" s="1"/>
  <c r="A94" i="43"/>
  <c r="H94" i="43" s="1"/>
  <c r="A79" i="43"/>
  <c r="H79" i="43" s="1"/>
  <c r="A61" i="43"/>
  <c r="H61" i="43" s="1"/>
  <c r="A87" i="43"/>
  <c r="H87" i="43" s="1"/>
  <c r="A60" i="43"/>
  <c r="H60" i="43" s="1"/>
  <c r="A53" i="43"/>
  <c r="H53" i="43" s="1"/>
  <c r="F59" i="43"/>
  <c r="E78" i="43"/>
  <c r="C30" i="43"/>
  <c r="B61" i="43"/>
  <c r="G107" i="43"/>
  <c r="B33" i="43"/>
  <c r="B123" i="43"/>
  <c r="G96" i="43"/>
  <c r="B79" i="43"/>
  <c r="C45" i="43"/>
  <c r="D24" i="43"/>
  <c r="D38" i="43"/>
  <c r="D65" i="43"/>
  <c r="G35" i="43"/>
  <c r="E93" i="43"/>
  <c r="G74" i="43"/>
  <c r="E80" i="43"/>
  <c r="E65" i="43"/>
  <c r="C52" i="43"/>
  <c r="B77" i="43"/>
  <c r="D95" i="43"/>
  <c r="E74" i="43"/>
  <c r="C101" i="43"/>
  <c r="B73" i="43"/>
  <c r="E114" i="43"/>
  <c r="D71" i="43"/>
  <c r="C36" i="43"/>
  <c r="D109" i="43"/>
  <c r="E100" i="43"/>
  <c r="F64" i="43"/>
  <c r="B81" i="43"/>
  <c r="F97" i="43"/>
  <c r="G24" i="43"/>
  <c r="D55" i="43"/>
  <c r="B14" i="43"/>
  <c r="D39" i="43"/>
  <c r="F77" i="43"/>
  <c r="F66" i="43"/>
  <c r="C37" i="43"/>
  <c r="G49" i="43"/>
  <c r="G119" i="43"/>
  <c r="C46" i="43"/>
  <c r="D70" i="43"/>
  <c r="E71" i="43"/>
  <c r="G85" i="43"/>
  <c r="F60" i="43"/>
  <c r="G73" i="43"/>
  <c r="G29" i="43"/>
  <c r="B105" i="43"/>
  <c r="E40" i="43"/>
  <c r="G39" i="43"/>
  <c r="C103" i="43"/>
  <c r="D82" i="43"/>
  <c r="F67" i="43"/>
  <c r="C60" i="43"/>
  <c r="D88" i="43"/>
  <c r="E56" i="43"/>
  <c r="C120" i="43"/>
  <c r="D45" i="43"/>
  <c r="F83" i="43"/>
  <c r="B13" i="43"/>
  <c r="F48" i="43"/>
  <c r="D62" i="43"/>
  <c r="D31" i="43"/>
  <c r="B57" i="43"/>
  <c r="D107" i="43"/>
  <c r="B69" i="43"/>
  <c r="B101" i="43"/>
  <c r="D92" i="43"/>
  <c r="C122" i="43"/>
  <c r="F28" i="43"/>
  <c r="F101" i="43"/>
  <c r="C32" i="43"/>
  <c r="G27" i="43"/>
  <c r="E22" i="43"/>
  <c r="B86" i="43"/>
  <c r="E87" i="43"/>
  <c r="E104" i="43"/>
  <c r="G84" i="43"/>
  <c r="C77" i="43"/>
  <c r="C108" i="43"/>
  <c r="D81" i="43"/>
  <c r="G48" i="43"/>
  <c r="E113" i="43"/>
  <c r="E13" i="43"/>
  <c r="F58" i="43"/>
  <c r="B97" i="43"/>
  <c r="G117" i="43"/>
  <c r="G112" i="43"/>
  <c r="E90" i="43"/>
  <c r="F79" i="43"/>
  <c r="D49" i="43"/>
  <c r="G51" i="43"/>
  <c r="G30" i="43"/>
  <c r="D111" i="43"/>
  <c r="C106" i="43"/>
  <c r="B17" i="43"/>
  <c r="C74" i="43"/>
  <c r="G81" i="43"/>
  <c r="D13" i="43"/>
  <c r="G82" i="43"/>
  <c r="B44" i="43"/>
  <c r="B18" i="43"/>
  <c r="D22" i="43"/>
  <c r="B25" i="43"/>
  <c r="B112" i="43"/>
  <c r="C68" i="43"/>
  <c r="G21" i="43"/>
  <c r="E14" i="43"/>
  <c r="G59" i="43"/>
  <c r="D106" i="43"/>
  <c r="G25" i="43"/>
  <c r="B67" i="43"/>
  <c r="D60" i="43"/>
  <c r="E29" i="43"/>
  <c r="C112" i="43"/>
  <c r="E17" i="43"/>
  <c r="D36" i="43"/>
  <c r="G60" i="43"/>
  <c r="B19" i="43"/>
  <c r="B78" i="43"/>
  <c r="F30" i="43"/>
  <c r="G53" i="43"/>
  <c r="D33" i="43"/>
  <c r="D118" i="43"/>
  <c r="E24" i="43"/>
  <c r="D120" i="43"/>
  <c r="F92" i="43"/>
  <c r="G89" i="43"/>
  <c r="C114" i="43"/>
  <c r="E62" i="43"/>
  <c r="F84" i="43"/>
  <c r="E41" i="43"/>
  <c r="F68" i="43"/>
  <c r="B29" i="43"/>
  <c r="E95" i="43"/>
  <c r="D83" i="43"/>
  <c r="E120" i="43"/>
  <c r="D94" i="43"/>
  <c r="F17" i="43"/>
  <c r="C43" i="43"/>
  <c r="G26" i="43"/>
  <c r="C25" i="43"/>
  <c r="D112" i="43"/>
  <c r="F95" i="43"/>
  <c r="F14" i="43"/>
  <c r="G13" i="43"/>
  <c r="G91" i="43"/>
  <c r="D63" i="43"/>
  <c r="D122" i="43"/>
  <c r="C123" i="43"/>
  <c r="G18" i="43"/>
  <c r="B107" i="43"/>
  <c r="E46" i="43"/>
  <c r="B52" i="43"/>
  <c r="B58" i="43"/>
  <c r="F103" i="43"/>
  <c r="B43" i="43"/>
  <c r="C88" i="43"/>
  <c r="G77" i="43"/>
  <c r="C39" i="43"/>
  <c r="F54" i="43"/>
  <c r="F15" i="43"/>
  <c r="C42" i="43"/>
  <c r="G109" i="43"/>
  <c r="F76" i="43"/>
  <c r="G111" i="43"/>
  <c r="G113" i="43"/>
  <c r="E57" i="43"/>
  <c r="B23" i="43"/>
  <c r="C57" i="43"/>
  <c r="F73" i="43"/>
  <c r="C22" i="43"/>
  <c r="G45" i="43"/>
  <c r="F43" i="43"/>
  <c r="F34" i="43"/>
  <c r="F35" i="43"/>
  <c r="F47" i="43"/>
  <c r="D72" i="43"/>
  <c r="D47" i="43"/>
  <c r="F25" i="43"/>
  <c r="D52" i="43"/>
  <c r="G58" i="43"/>
  <c r="D113" i="43"/>
  <c r="D25" i="43"/>
  <c r="G56" i="43"/>
  <c r="F29" i="43"/>
  <c r="C104" i="43"/>
  <c r="E99" i="43"/>
  <c r="E70" i="43"/>
  <c r="E26" i="43"/>
  <c r="C24" i="43"/>
  <c r="E21" i="43"/>
  <c r="B106" i="43"/>
  <c r="D35" i="43"/>
  <c r="B122" i="43"/>
  <c r="G14" i="43"/>
  <c r="E39" i="43"/>
  <c r="C58" i="43"/>
  <c r="F115" i="43"/>
  <c r="C27" i="43"/>
  <c r="F82" i="43"/>
  <c r="C83" i="43"/>
  <c r="C31" i="43"/>
  <c r="E109" i="43"/>
  <c r="B103" i="43"/>
  <c r="D69" i="43"/>
  <c r="B99" i="43"/>
  <c r="G93" i="43"/>
  <c r="G98" i="43"/>
  <c r="C95" i="43"/>
  <c r="E23" i="43"/>
  <c r="E61" i="43"/>
  <c r="E119" i="43"/>
  <c r="D104" i="43"/>
  <c r="E67" i="43"/>
  <c r="G69" i="43"/>
  <c r="D27" i="43"/>
  <c r="C53" i="43"/>
  <c r="E19" i="43"/>
  <c r="C97" i="43"/>
  <c r="C116" i="43"/>
  <c r="F40" i="43"/>
  <c r="B91" i="43"/>
  <c r="E27" i="43"/>
  <c r="F38" i="43"/>
  <c r="E91" i="43"/>
  <c r="D15" i="43"/>
  <c r="E77" i="43"/>
  <c r="C29" i="43"/>
  <c r="D79" i="43"/>
  <c r="G86" i="43"/>
  <c r="F80" i="43"/>
  <c r="D108" i="43"/>
  <c r="G67" i="43"/>
  <c r="E121" i="43"/>
  <c r="B64" i="43"/>
  <c r="C47" i="43"/>
  <c r="G32" i="43"/>
  <c r="G23" i="43"/>
  <c r="B53" i="43"/>
  <c r="B32" i="43"/>
  <c r="D114" i="43"/>
  <c r="D115" i="43"/>
  <c r="C26" i="43"/>
  <c r="D123" i="43"/>
  <c r="F116" i="43"/>
  <c r="D100" i="43"/>
  <c r="B82" i="43"/>
  <c r="B104" i="43"/>
  <c r="D101" i="43"/>
  <c r="B30" i="43"/>
  <c r="E123" i="43"/>
  <c r="B80" i="43"/>
  <c r="F78" i="43"/>
  <c r="D76" i="43"/>
  <c r="D80" i="43"/>
  <c r="E60" i="43"/>
  <c r="G80" i="43"/>
  <c r="G64" i="43"/>
  <c r="F111" i="43"/>
  <c r="D96" i="43"/>
  <c r="E88" i="43"/>
  <c r="G61" i="43"/>
  <c r="B49" i="43"/>
  <c r="B55" i="43"/>
  <c r="C89" i="43"/>
  <c r="G97" i="43"/>
  <c r="E15" i="43"/>
  <c r="G90" i="43"/>
  <c r="C111" i="43"/>
  <c r="B88" i="43"/>
  <c r="G44" i="43"/>
  <c r="G57" i="43"/>
  <c r="B94" i="43"/>
  <c r="G92" i="43"/>
  <c r="F65" i="43"/>
  <c r="E84" i="43"/>
  <c r="F63" i="43"/>
  <c r="C96" i="43"/>
  <c r="B96" i="43"/>
  <c r="D67" i="43"/>
  <c r="D85" i="43"/>
  <c r="E96" i="43"/>
  <c r="F99" i="43"/>
  <c r="D117" i="43"/>
  <c r="F50" i="43"/>
  <c r="F72" i="43"/>
  <c r="E33" i="43"/>
  <c r="F123" i="43"/>
  <c r="F55" i="43"/>
  <c r="F21" i="43"/>
  <c r="G123" i="43"/>
  <c r="B70" i="43"/>
  <c r="C49" i="43"/>
  <c r="G78" i="43"/>
  <c r="E30" i="43"/>
  <c r="F69" i="43"/>
  <c r="E92" i="43"/>
  <c r="D64" i="43"/>
  <c r="G75" i="43"/>
  <c r="C87" i="43"/>
  <c r="F62" i="43"/>
  <c r="B40" i="43"/>
  <c r="B114" i="43"/>
  <c r="C64" i="43"/>
  <c r="C72" i="43"/>
  <c r="G104" i="43"/>
  <c r="B12" i="43"/>
  <c r="G42" i="43"/>
  <c r="E101" i="43"/>
  <c r="D87" i="43"/>
  <c r="D48" i="43"/>
  <c r="E58" i="43"/>
  <c r="G34" i="43"/>
  <c r="G110" i="43"/>
  <c r="G94" i="43"/>
  <c r="F53" i="43"/>
  <c r="F81" i="43"/>
  <c r="F45" i="43"/>
  <c r="G79" i="43"/>
  <c r="B38" i="43"/>
  <c r="B85" i="43"/>
  <c r="F37" i="43"/>
  <c r="D42" i="43"/>
  <c r="F42" i="43"/>
  <c r="G66" i="43"/>
  <c r="G116" i="43"/>
  <c r="E112" i="43"/>
  <c r="G76" i="43"/>
  <c r="F107" i="43"/>
  <c r="E55" i="43"/>
  <c r="G71" i="43"/>
  <c r="G101" i="43"/>
  <c r="E110" i="43"/>
  <c r="A81" i="43"/>
  <c r="H81" i="43" s="1"/>
  <c r="A91" i="43"/>
  <c r="H91" i="43" s="1"/>
  <c r="A105" i="43"/>
  <c r="H105" i="43" s="1"/>
  <c r="A108" i="43"/>
  <c r="H108" i="43" s="1"/>
  <c r="A92" i="43"/>
  <c r="H92" i="43" s="1"/>
  <c r="A89" i="43"/>
  <c r="H89" i="43" s="1"/>
  <c r="A46" i="43"/>
  <c r="H46" i="43" s="1"/>
  <c r="B22" i="43"/>
  <c r="G50" i="43"/>
  <c r="B34" i="43"/>
  <c r="C102" i="43"/>
  <c r="B47" i="43"/>
  <c r="G105" i="43"/>
  <c r="E53" i="43"/>
  <c r="E72" i="43"/>
  <c r="C19" i="43"/>
  <c r="G118" i="43"/>
  <c r="G122" i="43"/>
  <c r="F100" i="43"/>
  <c r="G47" i="43"/>
  <c r="B95" i="43"/>
  <c r="C13" i="43"/>
  <c r="G17" i="43"/>
  <c r="E82" i="43"/>
  <c r="B26" i="43"/>
  <c r="C107" i="43"/>
  <c r="C62" i="43"/>
  <c r="E89" i="43"/>
  <c r="C54" i="43"/>
  <c r="G22" i="43"/>
  <c r="C34" i="43"/>
  <c r="E36" i="43"/>
  <c r="F36" i="43"/>
  <c r="C23" i="43"/>
  <c r="C38" i="43"/>
  <c r="C65" i="43"/>
  <c r="F71" i="43"/>
  <c r="B102" i="43"/>
  <c r="C93" i="43"/>
  <c r="G28" i="43"/>
  <c r="B60" i="43"/>
  <c r="G88" i="43"/>
  <c r="F56" i="43"/>
  <c r="E69" i="43"/>
  <c r="E83" i="43"/>
  <c r="E105" i="43"/>
  <c r="E85" i="43"/>
  <c r="C16" i="43"/>
  <c r="D110" i="43"/>
  <c r="F20" i="43"/>
  <c r="D58" i="43"/>
  <c r="F89" i="43"/>
  <c r="F70" i="43"/>
  <c r="F122" i="43"/>
  <c r="E20" i="43"/>
  <c r="E103" i="43"/>
  <c r="B83" i="43"/>
  <c r="C21" i="43"/>
  <c r="B21" i="43"/>
  <c r="B108" i="43"/>
  <c r="E68" i="43"/>
  <c r="C98" i="43"/>
  <c r="B51" i="43"/>
  <c r="D46" i="43"/>
  <c r="B50" i="43"/>
  <c r="C80" i="43"/>
  <c r="D16" i="43"/>
  <c r="C110" i="43"/>
  <c r="D99" i="43"/>
  <c r="F32" i="43"/>
  <c r="B89" i="43"/>
  <c r="E122" i="43"/>
  <c r="G70" i="43"/>
  <c r="B16" i="43"/>
  <c r="D50" i="43"/>
  <c r="F13" i="43"/>
  <c r="D59" i="43"/>
  <c r="C33" i="43"/>
  <c r="C69" i="43"/>
  <c r="B120" i="43"/>
  <c r="B42" i="43"/>
  <c r="F105" i="43"/>
  <c r="B27" i="43"/>
  <c r="E73" i="43"/>
  <c r="G41" i="43"/>
  <c r="D56" i="43"/>
  <c r="F91" i="43"/>
  <c r="E47" i="43"/>
  <c r="E86" i="43"/>
  <c r="C73" i="43"/>
  <c r="E66" i="43"/>
  <c r="B72" i="43"/>
  <c r="C44" i="43"/>
  <c r="B115" i="43"/>
  <c r="C50" i="43"/>
  <c r="F49" i="43"/>
  <c r="G19" i="43"/>
  <c r="F109" i="43"/>
  <c r="F112" i="43"/>
  <c r="E18" i="43"/>
  <c r="F93" i="43"/>
  <c r="B119" i="43"/>
  <c r="D20" i="43"/>
  <c r="B110" i="43"/>
  <c r="D116" i="43"/>
  <c r="G46" i="43"/>
  <c r="D103" i="43"/>
  <c r="D32" i="43"/>
  <c r="F90" i="43"/>
  <c r="E75" i="43"/>
  <c r="E102" i="43"/>
  <c r="D105" i="43"/>
  <c r="D121" i="43"/>
  <c r="E115" i="43"/>
  <c r="G106" i="43"/>
  <c r="B92" i="43"/>
  <c r="E107" i="43"/>
  <c r="F121" i="43"/>
  <c r="F18" i="43"/>
  <c r="D17" i="43"/>
  <c r="E97" i="43"/>
  <c r="G31" i="43"/>
  <c r="G20" i="43"/>
  <c r="D51" i="43"/>
  <c r="E25" i="43"/>
  <c r="F106" i="43"/>
  <c r="G100" i="43"/>
  <c r="G68" i="43"/>
  <c r="D119" i="43"/>
  <c r="B37" i="43"/>
  <c r="B35" i="43"/>
  <c r="G99" i="43"/>
  <c r="C84" i="43"/>
  <c r="B84" i="43"/>
  <c r="D93" i="43"/>
  <c r="C67" i="43"/>
  <c r="E94" i="43"/>
  <c r="E35" i="43"/>
  <c r="E34" i="43"/>
  <c r="F85" i="43"/>
  <c r="F75" i="43"/>
  <c r="F24" i="43"/>
  <c r="F22" i="43"/>
  <c r="B41" i="43"/>
  <c r="D78" i="43"/>
  <c r="G87" i="43"/>
  <c r="F23" i="43"/>
  <c r="F108" i="43"/>
  <c r="B36" i="43"/>
  <c r="C94" i="43"/>
  <c r="D84" i="43"/>
  <c r="F87" i="43"/>
  <c r="E45" i="43"/>
  <c r="C71" i="43"/>
  <c r="G103" i="43"/>
  <c r="G120" i="43"/>
  <c r="B65" i="43"/>
  <c r="F98" i="43"/>
  <c r="C121" i="43"/>
  <c r="D29" i="43"/>
  <c r="C81" i="43"/>
  <c r="C63" i="43"/>
  <c r="C79" i="43"/>
  <c r="C92" i="43"/>
  <c r="G52" i="43"/>
  <c r="D21" i="43"/>
  <c r="E81" i="43"/>
  <c r="G62" i="43"/>
  <c r="C35" i="43"/>
  <c r="B46" i="43"/>
  <c r="C113" i="43"/>
  <c r="B75" i="43"/>
  <c r="C51" i="43"/>
  <c r="E32" i="43"/>
  <c r="D89" i="43"/>
  <c r="A118" i="43"/>
  <c r="H118" i="43" s="1"/>
  <c r="A72" i="43"/>
  <c r="H72" i="43" s="1"/>
  <c r="A68" i="43"/>
  <c r="H68" i="43" s="1"/>
  <c r="A122" i="43"/>
  <c r="H122" i="43" s="1"/>
  <c r="A64" i="43"/>
  <c r="H64" i="43" s="1"/>
  <c r="A88" i="43"/>
  <c r="H88" i="43" s="1"/>
  <c r="A121" i="43"/>
  <c r="H121" i="43" s="1"/>
  <c r="A103" i="43"/>
  <c r="H103" i="43" s="1"/>
  <c r="A40" i="43"/>
  <c r="H40" i="43" s="1"/>
  <c r="A36" i="43"/>
  <c r="H36" i="43" s="1"/>
  <c r="A93" i="43"/>
  <c r="H93" i="43" s="1"/>
  <c r="A115" i="43"/>
  <c r="H115" i="43" s="1"/>
  <c r="A28" i="43"/>
  <c r="H28" i="43" s="1"/>
  <c r="A21" i="43"/>
  <c r="H21" i="43" s="1"/>
  <c r="A59" i="43"/>
  <c r="H59" i="43" s="1"/>
  <c r="A98" i="43"/>
  <c r="H98" i="43" s="1"/>
  <c r="A58" i="43"/>
  <c r="H58" i="43" s="1"/>
  <c r="A70" i="43"/>
  <c r="H70" i="43" s="1"/>
  <c r="A47" i="43"/>
  <c r="H47" i="43" s="1"/>
  <c r="A112" i="43"/>
  <c r="H112" i="43" s="1"/>
  <c r="A43" i="43"/>
  <c r="H43" i="43" s="1"/>
  <c r="A42" i="43"/>
  <c r="H42" i="43" s="1"/>
  <c r="A54" i="43"/>
  <c r="H54" i="43" s="1"/>
  <c r="A119" i="43"/>
  <c r="H119" i="43" s="1"/>
  <c r="A66" i="43"/>
  <c r="H66" i="43" s="1"/>
  <c r="A63" i="43"/>
  <c r="H63" i="43" s="1"/>
  <c r="A45" i="43"/>
  <c r="H45" i="43" s="1"/>
  <c r="A37" i="43"/>
  <c r="H37" i="43" s="1"/>
  <c r="A123" i="43"/>
  <c r="H123" i="43" s="1"/>
  <c r="A22" i="43"/>
  <c r="H22" i="43" s="1"/>
  <c r="A113" i="43"/>
  <c r="H113" i="43" s="1"/>
  <c r="A75" i="43"/>
  <c r="H75" i="43" s="1"/>
  <c r="A83" i="43"/>
  <c r="H83" i="43" s="1"/>
  <c r="A25" i="43"/>
  <c r="H25" i="43" s="1"/>
  <c r="A56" i="43"/>
  <c r="H56" i="43" s="1"/>
  <c r="A102" i="43"/>
  <c r="H102" i="43" s="1"/>
  <c r="A101" i="43"/>
  <c r="H101" i="43" s="1"/>
  <c r="A107" i="43"/>
  <c r="H107" i="43" s="1"/>
  <c r="A39" i="43"/>
  <c r="H39" i="43" s="1"/>
  <c r="A24" i="43"/>
  <c r="H24" i="43" s="1"/>
  <c r="A100" i="43"/>
  <c r="H100" i="43" s="1"/>
  <c r="A116" i="43"/>
  <c r="H116" i="43" s="1"/>
  <c r="A57" i="43"/>
  <c r="H57" i="43" s="1"/>
  <c r="A110" i="43"/>
  <c r="H110" i="43" s="1"/>
  <c r="A55" i="43"/>
  <c r="H55" i="43" s="1"/>
  <c r="A67" i="43"/>
  <c r="H67" i="43" s="1"/>
  <c r="A82" i="43"/>
  <c r="H82" i="43" s="1"/>
  <c r="A62" i="43"/>
  <c r="H62" i="43" s="1"/>
  <c r="A49" i="43"/>
  <c r="H49" i="43" s="1"/>
  <c r="A120" i="43"/>
  <c r="H120" i="43" s="1"/>
  <c r="A106" i="43"/>
  <c r="H106" i="43" s="1"/>
  <c r="A117" i="43"/>
  <c r="H117" i="43" s="1"/>
  <c r="A32" i="43"/>
  <c r="H32" i="43" s="1"/>
  <c r="A104" i="43"/>
  <c r="H104" i="43" s="1"/>
  <c r="A85" i="43"/>
  <c r="H85" i="43" s="1"/>
  <c r="A90" i="43"/>
  <c r="H90" i="43" s="1"/>
  <c r="A95" i="43"/>
  <c r="H95" i="43" s="1"/>
  <c r="A51" i="43"/>
  <c r="H51" i="43" s="1"/>
  <c r="A35" i="43"/>
  <c r="H35" i="43" s="1"/>
  <c r="A50" i="43"/>
  <c r="H50" i="43" s="1"/>
  <c r="A30" i="43"/>
  <c r="H30" i="43" s="1"/>
  <c r="A13" i="43"/>
  <c r="A33" i="43"/>
  <c r="H33" i="43" s="1"/>
  <c r="A26" i="43"/>
  <c r="H26" i="43" s="1"/>
  <c r="A48" i="43"/>
  <c r="H48" i="43" s="1"/>
  <c r="A27" i="43"/>
  <c r="H27" i="43" s="1"/>
  <c r="A84" i="43"/>
  <c r="H84" i="43" s="1"/>
  <c r="A23" i="43"/>
  <c r="H23" i="43" s="1"/>
  <c r="A73" i="43"/>
  <c r="H73" i="43" s="1"/>
  <c r="A109" i="43"/>
  <c r="H109" i="43" s="1"/>
  <c r="A31" i="43"/>
  <c r="H31" i="43" s="1"/>
  <c r="A114" i="43"/>
  <c r="H114" i="43" s="1"/>
  <c r="A76" i="43"/>
  <c r="H76" i="43" s="1"/>
  <c r="A96" i="43"/>
  <c r="H96" i="43" s="1"/>
  <c r="A111" i="43"/>
  <c r="H111" i="43" s="1"/>
  <c r="A74" i="43"/>
  <c r="H74" i="43" s="1"/>
  <c r="A86" i="43"/>
  <c r="H86" i="43" s="1"/>
  <c r="A29" i="43"/>
  <c r="H29" i="43" s="1"/>
  <c r="A34" i="43"/>
  <c r="H34" i="43" s="1"/>
  <c r="A78" i="43"/>
  <c r="H78" i="43" s="1"/>
  <c r="A77" i="43"/>
  <c r="H77" i="43" s="1"/>
  <c r="A65" i="43"/>
  <c r="H65" i="43" s="1"/>
  <c r="A41" i="43"/>
  <c r="H41" i="43" s="1"/>
  <c r="A71" i="43"/>
  <c r="H71" i="43" s="1"/>
  <c r="A52" i="43"/>
  <c r="H52" i="43" s="1"/>
  <c r="A80" i="43"/>
  <c r="H80" i="43" s="1"/>
  <c r="A44" i="43"/>
  <c r="H44" i="43" s="1"/>
  <c r="A18" i="43"/>
  <c r="A97" i="43"/>
  <c r="H97" i="43" s="1"/>
  <c r="A38" i="43"/>
  <c r="H38" i="43" s="1"/>
  <c r="A99" i="43"/>
  <c r="H99" i="43" s="1"/>
  <c r="A12" i="43"/>
  <c r="A19" i="43"/>
  <c r="A20" i="43"/>
  <c r="A14" i="43"/>
  <c r="A15" i="43"/>
  <c r="A17" i="43"/>
  <c r="G12" i="43"/>
  <c r="A16" i="43"/>
  <c r="F12" i="43"/>
  <c r="E24" i="48"/>
  <c r="B29" i="48"/>
  <c r="E32" i="48"/>
  <c r="F34" i="48"/>
  <c r="E21" i="48"/>
  <c r="E20" i="48"/>
  <c r="D13" i="48"/>
  <c r="E33" i="48"/>
  <c r="B38" i="48"/>
  <c r="B11" i="48"/>
  <c r="B24" i="48"/>
  <c r="E38" i="48"/>
  <c r="D11" i="48"/>
  <c r="D19" i="48"/>
  <c r="D11" i="51"/>
  <c r="B15" i="48"/>
  <c r="B19" i="48"/>
  <c r="F31" i="48"/>
  <c r="B18" i="48"/>
  <c r="B11" i="49"/>
  <c r="D21" i="48"/>
  <c r="E27" i="48"/>
  <c r="F25" i="48"/>
  <c r="F28" i="48"/>
  <c r="F37" i="48"/>
  <c r="D15" i="48"/>
  <c r="B14" i="48"/>
  <c r="E23" i="48"/>
  <c r="F38" i="48"/>
  <c r="D12" i="48"/>
  <c r="F15" i="48"/>
  <c r="B11" i="51"/>
  <c r="B13" i="48"/>
  <c r="B21" i="48"/>
  <c r="F11" i="50"/>
  <c r="B28" i="48"/>
  <c r="D29" i="48"/>
  <c r="D27" i="48"/>
  <c r="E19" i="48"/>
  <c r="B12" i="48"/>
  <c r="D37" i="48"/>
  <c r="F22" i="48"/>
  <c r="E15" i="48"/>
  <c r="D22" i="48"/>
  <c r="E29" i="48"/>
  <c r="D34" i="48"/>
  <c r="F20" i="48"/>
  <c r="F32" i="48"/>
  <c r="F11" i="51"/>
  <c r="F29" i="48"/>
  <c r="E26" i="48"/>
  <c r="E31" i="48"/>
  <c r="B22" i="48"/>
  <c r="D28" i="48"/>
  <c r="D16" i="48"/>
  <c r="D30" i="48"/>
  <c r="B36" i="48"/>
  <c r="D26" i="48"/>
  <c r="F24" i="48"/>
  <c r="E36" i="48"/>
  <c r="D33" i="48"/>
  <c r="B16" i="48"/>
  <c r="D36" i="48"/>
  <c r="E11" i="48"/>
  <c r="E18" i="48"/>
  <c r="E28" i="48"/>
  <c r="F30" i="48"/>
  <c r="B20" i="48"/>
  <c r="D25" i="48"/>
  <c r="B31" i="48"/>
  <c r="D20" i="48"/>
  <c r="F18" i="48"/>
  <c r="F11" i="49"/>
  <c r="E34" i="48"/>
  <c r="E30" i="48"/>
  <c r="E11" i="49"/>
  <c r="E13" i="48"/>
  <c r="D24" i="48"/>
  <c r="B26" i="48"/>
  <c r="E11" i="50"/>
  <c r="B23" i="48"/>
  <c r="E22" i="48"/>
  <c r="D17" i="48"/>
  <c r="E12" i="48"/>
  <c r="E25" i="48"/>
  <c r="E35" i="48"/>
  <c r="F13" i="48"/>
  <c r="F35" i="48"/>
  <c r="D38" i="48"/>
  <c r="F16" i="48"/>
  <c r="B30" i="48"/>
  <c r="E11" i="51"/>
  <c r="D14" i="48"/>
  <c r="F17" i="48"/>
  <c r="B11" i="50"/>
  <c r="B25" i="48"/>
  <c r="F14" i="48"/>
  <c r="B37" i="48"/>
  <c r="F36" i="48"/>
  <c r="D11" i="49"/>
  <c r="F27" i="48"/>
  <c r="E37" i="48"/>
  <c r="B33" i="48"/>
  <c r="B32" i="48"/>
  <c r="D31" i="48"/>
  <c r="F23" i="48"/>
  <c r="E17" i="48"/>
  <c r="E16" i="48"/>
  <c r="F33" i="48"/>
  <c r="B27" i="48"/>
  <c r="D23" i="48"/>
  <c r="D18" i="48"/>
  <c r="F11" i="48"/>
  <c r="D11" i="50"/>
  <c r="F12" i="48"/>
  <c r="D35" i="48"/>
  <c r="B17" i="48"/>
  <c r="B34" i="48"/>
  <c r="F19" i="48"/>
  <c r="D32" i="48"/>
  <c r="E14" i="48"/>
  <c r="F21" i="48"/>
  <c r="F26" i="48"/>
  <c r="B35" i="48"/>
  <c r="G23" i="48"/>
  <c r="H29" i="48"/>
  <c r="G29" i="48"/>
  <c r="G13" i="48"/>
  <c r="H37" i="48"/>
  <c r="C12" i="48"/>
  <c r="G33" i="48"/>
  <c r="G17" i="48"/>
  <c r="H22" i="48"/>
  <c r="G22" i="48"/>
  <c r="G37" i="48"/>
  <c r="H28" i="48"/>
  <c r="G27" i="48"/>
  <c r="G34" i="48"/>
  <c r="C33" i="48"/>
  <c r="C21" i="48"/>
  <c r="G24" i="48"/>
  <c r="G31" i="48"/>
  <c r="H30" i="48"/>
  <c r="H13" i="48"/>
  <c r="C29" i="48"/>
  <c r="H19" i="48"/>
  <c r="G32" i="48"/>
  <c r="H38" i="48"/>
  <c r="H27" i="48"/>
  <c r="G12" i="48"/>
  <c r="G21" i="48"/>
  <c r="C37" i="48"/>
  <c r="C27" i="48"/>
  <c r="H25" i="48"/>
  <c r="H20" i="48"/>
  <c r="G25" i="48"/>
  <c r="C22" i="48"/>
  <c r="C31" i="48"/>
  <c r="C34" i="48"/>
  <c r="H18" i="48"/>
  <c r="H16" i="48"/>
  <c r="H23" i="48"/>
  <c r="H36" i="48"/>
  <c r="G20" i="48"/>
  <c r="G36" i="48"/>
  <c r="C35" i="48"/>
  <c r="C15" i="48"/>
  <c r="G19" i="48"/>
  <c r="H31" i="48"/>
  <c r="H33" i="48"/>
  <c r="G14" i="48"/>
  <c r="H32" i="48"/>
  <c r="H17" i="48"/>
  <c r="G18" i="48"/>
  <c r="H35" i="48"/>
  <c r="G30" i="48"/>
  <c r="C11" i="51"/>
  <c r="H12" i="48"/>
  <c r="H34" i="48"/>
  <c r="G15" i="48"/>
  <c r="C14" i="48"/>
  <c r="C19" i="48"/>
  <c r="C30" i="48"/>
  <c r="C36" i="48"/>
  <c r="H24" i="48"/>
  <c r="C28" i="48"/>
  <c r="C11" i="49"/>
  <c r="C25" i="48"/>
  <c r="H21" i="48"/>
  <c r="H14" i="48"/>
  <c r="C24" i="48"/>
  <c r="C38" i="48"/>
  <c r="G26" i="48"/>
  <c r="G28" i="48"/>
  <c r="C16" i="48"/>
  <c r="C18" i="48"/>
  <c r="H15" i="48"/>
  <c r="G38" i="48"/>
  <c r="C23" i="48"/>
  <c r="G16" i="48"/>
  <c r="G35" i="48"/>
  <c r="C17" i="48"/>
  <c r="C13" i="48"/>
  <c r="H26" i="48"/>
  <c r="C11" i="50"/>
  <c r="C26" i="48"/>
  <c r="C20" i="48"/>
  <c r="C11" i="48"/>
  <c r="H11" i="50"/>
  <c r="G11" i="50"/>
  <c r="G11" i="49"/>
  <c r="H11" i="49"/>
  <c r="H11" i="48"/>
  <c r="G11" i="48"/>
  <c r="C32" i="48"/>
  <c r="G11" i="51"/>
  <c r="H11" i="51"/>
  <c r="I64" i="15"/>
  <c r="E65" i="15"/>
  <c r="H18" i="56" l="1"/>
  <c r="J148" i="69"/>
  <c r="H17" i="56"/>
  <c r="H21" i="56"/>
  <c r="H20" i="56"/>
  <c r="H19" i="56"/>
  <c r="D26" i="56"/>
  <c r="A26" i="56"/>
  <c r="D21" i="56"/>
  <c r="D20" i="56"/>
  <c r="D19" i="56"/>
  <c r="I239" i="47"/>
  <c r="J148" i="14"/>
  <c r="H103" i="12"/>
  <c r="G30" i="15"/>
  <c r="P56" i="45"/>
  <c r="G56" i="15"/>
  <c r="N22" i="62"/>
  <c r="N56" i="45"/>
  <c r="L56" i="55"/>
  <c r="L57" i="55" s="1"/>
  <c r="G27" i="52"/>
  <c r="G53" i="15"/>
  <c r="G32" i="58"/>
  <c r="I148" i="14"/>
  <c r="E136" i="42"/>
  <c r="I27" i="52"/>
  <c r="J27" i="52"/>
  <c r="J57" i="45"/>
  <c r="L22" i="62"/>
  <c r="H16" i="47"/>
  <c r="K115" i="63"/>
  <c r="I15" i="14"/>
  <c r="L78" i="55"/>
  <c r="G121" i="42"/>
  <c r="I16" i="47"/>
  <c r="G103" i="12"/>
  <c r="I115" i="63"/>
  <c r="A26" i="48" a="1"/>
  <c r="A26" i="48" s="1"/>
  <c r="I26" i="48" s="1"/>
  <c r="A17" i="48" a="1"/>
  <c r="A17" i="48" s="1"/>
  <c r="I17" i="48" s="1"/>
  <c r="A12" i="48" a="1"/>
  <c r="A12" i="48" s="1"/>
  <c r="I12" i="48" s="1"/>
  <c r="G125" i="43"/>
  <c r="H115" i="63"/>
  <c r="I161" i="57"/>
  <c r="A28" i="48" a="1"/>
  <c r="A28" i="48" s="1"/>
  <c r="I28" i="48" s="1"/>
  <c r="A14" i="48" a="1"/>
  <c r="A14" i="48" s="1"/>
  <c r="I14" i="48" s="1"/>
  <c r="A27" i="48" a="1"/>
  <c r="A27" i="48" s="1"/>
  <c r="I27" i="48" s="1"/>
  <c r="A35" i="48" a="1"/>
  <c r="A35" i="48" s="1"/>
  <c r="I35" i="48" s="1"/>
  <c r="A38" i="48" a="1"/>
  <c r="A38" i="48" s="1"/>
  <c r="I38" i="48" s="1"/>
  <c r="A36" i="48" a="1"/>
  <c r="A36" i="48" s="1"/>
  <c r="I36" i="48" s="1"/>
  <c r="A37" i="48" a="1"/>
  <c r="A37" i="48" s="1"/>
  <c r="I37" i="48" s="1"/>
  <c r="H121" i="42"/>
  <c r="A19" i="48" a="1"/>
  <c r="A19" i="48" s="1"/>
  <c r="I19" i="48" s="1"/>
  <c r="A31" i="48" a="1"/>
  <c r="A31" i="48" s="1"/>
  <c r="I31" i="48" s="1"/>
  <c r="A22" i="48" a="1"/>
  <c r="A22" i="48" s="1"/>
  <c r="I22" i="48" s="1"/>
  <c r="A29" i="48" a="1"/>
  <c r="A29" i="48" s="1"/>
  <c r="I29" i="48" s="1"/>
  <c r="A18" i="48" a="1"/>
  <c r="A18" i="48" s="1"/>
  <c r="I18" i="48" s="1"/>
  <c r="A25" i="48" a="1"/>
  <c r="A25" i="48" s="1"/>
  <c r="I25" i="48" s="1"/>
  <c r="A21" i="48" a="1"/>
  <c r="A21" i="48" s="1"/>
  <c r="I21" i="48" s="1"/>
  <c r="F125" i="43"/>
  <c r="A32" i="48" a="1"/>
  <c r="A32" i="48" s="1"/>
  <c r="I32" i="48" s="1"/>
  <c r="A20" i="48" a="1"/>
  <c r="A20" i="48" s="1"/>
  <c r="I20" i="48" s="1"/>
  <c r="A13" i="48" a="1"/>
  <c r="A13" i="48" s="1"/>
  <c r="I13" i="48" s="1"/>
  <c r="A23" i="48" a="1"/>
  <c r="A23" i="48" s="1"/>
  <c r="I23" i="48" s="1"/>
  <c r="A16" i="48" a="1"/>
  <c r="A16" i="48" s="1"/>
  <c r="I16" i="48" s="1"/>
  <c r="A24" i="48" a="1"/>
  <c r="A24" i="48" s="1"/>
  <c r="I24" i="48" s="1"/>
  <c r="A30" i="48" a="1"/>
  <c r="A30" i="48" s="1"/>
  <c r="I30" i="48" s="1"/>
  <c r="A15" i="48" a="1"/>
  <c r="A15" i="48" s="1"/>
  <c r="I15" i="48" s="1"/>
  <c r="A34" i="48" a="1"/>
  <c r="A34" i="48" s="1"/>
  <c r="I34" i="48" s="1"/>
  <c r="A33" i="48" a="1"/>
  <c r="A33" i="48" s="1"/>
  <c r="I33" i="48" s="1"/>
  <c r="J115" i="63"/>
  <c r="J15" i="14"/>
  <c r="H58" i="15"/>
  <c r="G37" i="15"/>
  <c r="H23" i="15"/>
  <c r="H32" i="58"/>
  <c r="G161" i="57"/>
  <c r="E46" i="15"/>
  <c r="E75" i="15" s="1"/>
  <c r="F46" i="15"/>
  <c r="F75" i="15" s="1"/>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H19" i="15"/>
  <c r="I14" i="58"/>
  <c r="I15" i="58" s="1"/>
  <c r="I16" i="58" s="1"/>
  <c r="I17" i="58" s="1"/>
  <c r="I18" i="58" s="1"/>
  <c r="I19" i="58" s="1"/>
  <c r="I20" i="58" s="1"/>
  <c r="I21" i="58" s="1"/>
  <c r="I22" i="58" s="1"/>
  <c r="I23" i="58" s="1"/>
  <c r="I24" i="58" s="1"/>
  <c r="I25" i="58" s="1"/>
  <c r="I26" i="58" s="1"/>
  <c r="I27" i="58" s="1"/>
  <c r="I28" i="58" s="1"/>
  <c r="I29" i="58" s="1"/>
  <c r="I30" i="58" s="1"/>
  <c r="G58" i="15"/>
  <c r="G48" i="15"/>
  <c r="H239" i="47"/>
  <c r="A16" i="57"/>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A73" i="57" s="1"/>
  <c r="A74" i="57" s="1"/>
  <c r="A75" i="57" s="1"/>
  <c r="A76" i="57" s="1"/>
  <c r="A77" i="57" s="1"/>
  <c r="A78" i="57" s="1"/>
  <c r="A79" i="57" s="1"/>
  <c r="A80" i="57" s="1"/>
  <c r="A81" i="57" s="1"/>
  <c r="A82" i="57" s="1"/>
  <c r="A83" i="57" s="1"/>
  <c r="H37" i="15"/>
  <c r="G23" i="15"/>
  <c r="G46" i="15"/>
  <c r="H46" i="15"/>
  <c r="H27" i="52"/>
  <c r="I65" i="15"/>
  <c r="J74" i="15"/>
  <c r="AU11" i="51"/>
  <c r="AU52" i="51" s="1"/>
  <c r="AC11" i="51"/>
  <c r="AC52" i="51" s="1"/>
  <c r="BC11" i="51"/>
  <c r="BC52" i="51" s="1"/>
  <c r="O11" i="51"/>
  <c r="O52" i="51" s="1"/>
  <c r="CU11" i="51"/>
  <c r="CU52" i="51" s="1"/>
  <c r="BU11" i="51"/>
  <c r="BU52" i="51" s="1"/>
  <c r="CI11" i="51"/>
  <c r="CI52" i="51" s="1"/>
  <c r="BG11" i="51"/>
  <c r="BG52" i="51" s="1"/>
  <c r="DA11" i="51"/>
  <c r="BE11" i="51"/>
  <c r="BE52" i="51" s="1"/>
  <c r="AW11" i="51"/>
  <c r="AW52" i="51" s="1"/>
  <c r="AQ11" i="51"/>
  <c r="AQ52" i="51" s="1"/>
  <c r="AO11" i="51"/>
  <c r="AO52" i="51" s="1"/>
  <c r="U11" i="51"/>
  <c r="U52" i="51" s="1"/>
  <c r="CW11" i="51"/>
  <c r="AG11" i="51"/>
  <c r="AG52" i="51" s="1"/>
  <c r="BS11" i="51"/>
  <c r="BS52" i="51" s="1"/>
  <c r="CQ11" i="51"/>
  <c r="CO11" i="51"/>
  <c r="CE11" i="51"/>
  <c r="CE52" i="51" s="1"/>
  <c r="S11" i="51"/>
  <c r="AK11" i="51"/>
  <c r="AK52" i="51" s="1"/>
  <c r="CC11" i="51"/>
  <c r="CC52" i="51" s="1"/>
  <c r="CG11" i="51"/>
  <c r="CG52" i="51" s="1"/>
  <c r="AY11" i="51"/>
  <c r="AY52" i="51" s="1"/>
  <c r="BO11" i="51"/>
  <c r="BO52" i="51" s="1"/>
  <c r="Q11" i="51"/>
  <c r="Q52" i="51" s="1"/>
  <c r="CA11" i="51"/>
  <c r="CA52" i="51" s="1"/>
  <c r="AE11" i="51"/>
  <c r="AE52" i="51" s="1"/>
  <c r="AI11" i="51"/>
  <c r="AI52" i="51" s="1"/>
  <c r="BK11" i="51"/>
  <c r="BK52" i="51" s="1"/>
  <c r="BA11" i="51"/>
  <c r="BA52" i="51" s="1"/>
  <c r="BI11" i="51"/>
  <c r="BI52" i="51" s="1"/>
  <c r="AM11" i="51"/>
  <c r="AM52" i="51" s="1"/>
  <c r="W11" i="51"/>
  <c r="W52" i="51" s="1"/>
  <c r="CS11" i="51"/>
  <c r="BM11" i="51"/>
  <c r="BM52" i="51" s="1"/>
  <c r="CK11" i="51"/>
  <c r="CK52" i="51" s="1"/>
  <c r="M11" i="51"/>
  <c r="M52" i="51" s="1"/>
  <c r="BY11" i="51"/>
  <c r="BY52" i="51" s="1"/>
  <c r="AA11" i="51"/>
  <c r="AA52" i="51" s="1"/>
  <c r="Y11" i="51"/>
  <c r="Y52" i="51" s="1"/>
  <c r="AS11" i="51"/>
  <c r="AS52" i="51" s="1"/>
  <c r="BQ11" i="51"/>
  <c r="BQ52" i="51" s="1"/>
  <c r="BW11" i="51"/>
  <c r="BW52" i="51" s="1"/>
  <c r="K11" i="51"/>
  <c r="K52" i="51" s="1"/>
  <c r="CM11" i="51"/>
  <c r="CY11" i="51"/>
  <c r="CY52" i="51" s="1"/>
  <c r="CX11" i="51"/>
  <c r="CX52" i="51" s="1"/>
  <c r="V11" i="51"/>
  <c r="V52" i="51" s="1"/>
  <c r="N11" i="51"/>
  <c r="N52" i="51" s="1"/>
  <c r="BX11" i="51"/>
  <c r="BX52" i="51" s="1"/>
  <c r="AB11" i="51"/>
  <c r="AB52" i="51" s="1"/>
  <c r="AT11" i="51"/>
  <c r="AT52" i="51" s="1"/>
  <c r="AH11" i="51"/>
  <c r="AH52" i="51" s="1"/>
  <c r="BL11" i="51"/>
  <c r="BL52" i="51" s="1"/>
  <c r="AJ11" i="51"/>
  <c r="AJ52" i="51" s="1"/>
  <c r="CV11" i="51"/>
  <c r="CV52" i="51" s="1"/>
  <c r="R11" i="51"/>
  <c r="R52" i="51" s="1"/>
  <c r="CR11" i="51"/>
  <c r="CR52" i="51" s="1"/>
  <c r="J11" i="51"/>
  <c r="J52" i="51" s="1"/>
  <c r="AP11" i="51"/>
  <c r="AP52" i="51" s="1"/>
  <c r="AX11" i="51"/>
  <c r="CT11" i="51"/>
  <c r="CD11" i="51"/>
  <c r="X11" i="51"/>
  <c r="X52" i="51" s="1"/>
  <c r="CB11" i="51"/>
  <c r="CB52" i="51" s="1"/>
  <c r="BH11" i="51"/>
  <c r="BH52" i="51" s="1"/>
  <c r="AL11" i="51"/>
  <c r="AL52" i="51" s="1"/>
  <c r="CL11" i="51"/>
  <c r="CL52" i="51" s="1"/>
  <c r="CF11" i="51"/>
  <c r="CP11" i="51"/>
  <c r="CP52" i="51" s="1"/>
  <c r="T11" i="51"/>
  <c r="T52" i="51" s="1"/>
  <c r="AR11" i="51"/>
  <c r="AR52" i="51" s="1"/>
  <c r="BN11" i="51"/>
  <c r="BN52" i="51" s="1"/>
  <c r="BJ11" i="51"/>
  <c r="BJ52" i="51" s="1"/>
  <c r="BF11" i="51"/>
  <c r="BF52" i="51" s="1"/>
  <c r="BD11" i="51"/>
  <c r="BD52" i="51" s="1"/>
  <c r="BT11" i="51"/>
  <c r="BT52" i="51" s="1"/>
  <c r="L11" i="51"/>
  <c r="L52" i="51" s="1"/>
  <c r="BB11" i="51"/>
  <c r="BB52" i="51" s="1"/>
  <c r="BV11" i="51"/>
  <c r="BV52" i="51" s="1"/>
  <c r="BP11" i="51"/>
  <c r="BP52" i="51" s="1"/>
  <c r="CZ11" i="51"/>
  <c r="AN11" i="51"/>
  <c r="AN52" i="51" s="1"/>
  <c r="BZ11" i="51"/>
  <c r="BZ52" i="51" s="1"/>
  <c r="BR11" i="51"/>
  <c r="BR52" i="51" s="1"/>
  <c r="AZ11" i="51"/>
  <c r="AZ52" i="51" s="1"/>
  <c r="AV11" i="51"/>
  <c r="AV52" i="51" s="1"/>
  <c r="CJ11" i="51"/>
  <c r="CJ52" i="51" s="1"/>
  <c r="AF11" i="51"/>
  <c r="AF52" i="51" s="1"/>
  <c r="CH11" i="51"/>
  <c r="P11" i="51"/>
  <c r="P52" i="51" s="1"/>
  <c r="Z11" i="51"/>
  <c r="Z52" i="51" s="1"/>
  <c r="AD11" i="51"/>
  <c r="AD52" i="51" s="1"/>
  <c r="CN11" i="51"/>
  <c r="CN52" i="51" s="1"/>
  <c r="BV11" i="48"/>
  <c r="BN11" i="48"/>
  <c r="BD11" i="48"/>
  <c r="CX11" i="48"/>
  <c r="CZ11" i="48"/>
  <c r="X11" i="48"/>
  <c r="AF11" i="48"/>
  <c r="AH11" i="48"/>
  <c r="BB11" i="48"/>
  <c r="AZ11" i="48"/>
  <c r="AN11" i="48"/>
  <c r="CR11" i="48"/>
  <c r="CT11" i="48"/>
  <c r="BR11" i="48"/>
  <c r="L11" i="48"/>
  <c r="Z11" i="48"/>
  <c r="CB11" i="48"/>
  <c r="CH11" i="48"/>
  <c r="R11" i="48"/>
  <c r="CJ11" i="48"/>
  <c r="BX11" i="48"/>
  <c r="BH11" i="48"/>
  <c r="AB11" i="48"/>
  <c r="BT11" i="48"/>
  <c r="N11" i="48"/>
  <c r="CD11" i="48"/>
  <c r="T11" i="48"/>
  <c r="AL11" i="48"/>
  <c r="CP11" i="48"/>
  <c r="CF11" i="48"/>
  <c r="BJ11" i="48"/>
  <c r="BP11" i="48"/>
  <c r="AJ11" i="48"/>
  <c r="AD11" i="48"/>
  <c r="AT11" i="48"/>
  <c r="P11" i="48"/>
  <c r="BL11" i="48"/>
  <c r="AR11" i="48"/>
  <c r="BZ11" i="48"/>
  <c r="AV11" i="48"/>
  <c r="BF11" i="48"/>
  <c r="V11" i="48"/>
  <c r="AP11" i="48"/>
  <c r="J11" i="48"/>
  <c r="CL11" i="48"/>
  <c r="CV11" i="48"/>
  <c r="AX11" i="48"/>
  <c r="CN11" i="48"/>
  <c r="CC11" i="48"/>
  <c r="BE11" i="48"/>
  <c r="BM11" i="48"/>
  <c r="BY11" i="48"/>
  <c r="BS11" i="48"/>
  <c r="BU11" i="48"/>
  <c r="AU11" i="48"/>
  <c r="O11" i="48"/>
  <c r="AK11" i="48"/>
  <c r="CE11" i="48"/>
  <c r="CU11" i="48"/>
  <c r="W11" i="48"/>
  <c r="AG11" i="48"/>
  <c r="BI11" i="48"/>
  <c r="DA11" i="48"/>
  <c r="BA11" i="48"/>
  <c r="AW11" i="48"/>
  <c r="CM11" i="48"/>
  <c r="CG11" i="48"/>
  <c r="CS11" i="48"/>
  <c r="S11" i="48"/>
  <c r="CQ11" i="48"/>
  <c r="U11" i="48"/>
  <c r="AQ11" i="48"/>
  <c r="AE11" i="48"/>
  <c r="BC11" i="48"/>
  <c r="AI11" i="48"/>
  <c r="AM11" i="48"/>
  <c r="BO11" i="48"/>
  <c r="AY11" i="48"/>
  <c r="BW11" i="48"/>
  <c r="AA11" i="48"/>
  <c r="K11" i="48"/>
  <c r="BG11" i="48"/>
  <c r="BQ11" i="48"/>
  <c r="AC11" i="48"/>
  <c r="Y11" i="48"/>
  <c r="M11" i="48"/>
  <c r="CO11" i="48"/>
  <c r="CK11" i="48"/>
  <c r="AO11" i="48"/>
  <c r="CI11" i="48"/>
  <c r="AS11" i="48"/>
  <c r="CY11" i="48"/>
  <c r="BK11" i="48"/>
  <c r="Q11" i="48"/>
  <c r="CA11" i="48"/>
  <c r="CW11" i="48"/>
  <c r="AI11" i="49"/>
  <c r="AI52" i="49" s="1"/>
  <c r="BW11" i="49"/>
  <c r="BW52" i="49" s="1"/>
  <c r="BG11" i="49"/>
  <c r="BG52" i="49" s="1"/>
  <c r="CI11" i="49"/>
  <c r="CI52" i="49" s="1"/>
  <c r="CY11" i="49"/>
  <c r="CY52" i="49" s="1"/>
  <c r="AK11" i="49"/>
  <c r="AK52" i="49" s="1"/>
  <c r="BK11" i="49"/>
  <c r="BK52" i="49" s="1"/>
  <c r="BS11" i="49"/>
  <c r="BS52" i="49" s="1"/>
  <c r="AU11" i="49"/>
  <c r="AU52" i="49" s="1"/>
  <c r="S11" i="49"/>
  <c r="CA11" i="49"/>
  <c r="CA52" i="49" s="1"/>
  <c r="CC11" i="49"/>
  <c r="CC52" i="49" s="1"/>
  <c r="AM11" i="49"/>
  <c r="AM52" i="49" s="1"/>
  <c r="AG11" i="49"/>
  <c r="AG52" i="49" s="1"/>
  <c r="Y11" i="49"/>
  <c r="Y52" i="49" s="1"/>
  <c r="AA11" i="49"/>
  <c r="AA52" i="49" s="1"/>
  <c r="DA11" i="49"/>
  <c r="U11" i="49"/>
  <c r="U52" i="49" s="1"/>
  <c r="AE11" i="49"/>
  <c r="AE52" i="49" s="1"/>
  <c r="CG11" i="49"/>
  <c r="CG52" i="49" s="1"/>
  <c r="W11" i="49"/>
  <c r="W52" i="49" s="1"/>
  <c r="Q11" i="49"/>
  <c r="Q52" i="49" s="1"/>
  <c r="K11" i="49"/>
  <c r="K52" i="49" s="1"/>
  <c r="BI11" i="49"/>
  <c r="BI52" i="49" s="1"/>
  <c r="AO11" i="49"/>
  <c r="AO52" i="49" s="1"/>
  <c r="BO11" i="49"/>
  <c r="BO52" i="49" s="1"/>
  <c r="CM11" i="49"/>
  <c r="O11" i="49"/>
  <c r="O52" i="49" s="1"/>
  <c r="AY11" i="49"/>
  <c r="AY52" i="49" s="1"/>
  <c r="BQ11" i="49"/>
  <c r="BQ52" i="49" s="1"/>
  <c r="BC11" i="49"/>
  <c r="BC52" i="49" s="1"/>
  <c r="BY11" i="49"/>
  <c r="BY52" i="49" s="1"/>
  <c r="CQ11" i="49"/>
  <c r="CE11" i="49"/>
  <c r="CE52" i="49" s="1"/>
  <c r="CW11" i="49"/>
  <c r="BU11" i="49"/>
  <c r="BU52" i="49" s="1"/>
  <c r="CK11" i="49"/>
  <c r="CK52" i="49" s="1"/>
  <c r="CU11" i="49"/>
  <c r="CU52" i="49" s="1"/>
  <c r="AW11" i="49"/>
  <c r="AW52" i="49" s="1"/>
  <c r="AS11" i="49"/>
  <c r="AS52" i="49" s="1"/>
  <c r="M11" i="49"/>
  <c r="M52" i="49" s="1"/>
  <c r="CS11" i="49"/>
  <c r="AC11" i="49"/>
  <c r="AC52" i="49" s="1"/>
  <c r="BA11" i="49"/>
  <c r="BA52" i="49" s="1"/>
  <c r="BM11" i="49"/>
  <c r="BM52" i="49" s="1"/>
  <c r="BE11" i="49"/>
  <c r="BE52" i="49" s="1"/>
  <c r="AQ11" i="49"/>
  <c r="AQ52" i="49" s="1"/>
  <c r="CO11" i="49"/>
  <c r="CR11" i="49"/>
  <c r="CR52" i="49" s="1"/>
  <c r="BL11" i="49"/>
  <c r="BL52" i="49" s="1"/>
  <c r="CJ11" i="49"/>
  <c r="CJ52" i="49" s="1"/>
  <c r="AD11" i="49"/>
  <c r="AD52" i="49" s="1"/>
  <c r="AV11" i="49"/>
  <c r="AV52" i="49" s="1"/>
  <c r="AJ11" i="49"/>
  <c r="AJ52" i="49" s="1"/>
  <c r="BT11" i="49"/>
  <c r="BT52" i="49" s="1"/>
  <c r="J11" i="49"/>
  <c r="J52" i="49" s="1"/>
  <c r="P11" i="49"/>
  <c r="P52" i="49" s="1"/>
  <c r="CV11" i="49"/>
  <c r="CV52" i="49" s="1"/>
  <c r="AT11" i="49"/>
  <c r="AT52" i="49" s="1"/>
  <c r="AZ11" i="49"/>
  <c r="AZ52" i="49" s="1"/>
  <c r="AH11" i="49"/>
  <c r="AH52" i="49" s="1"/>
  <c r="BB11" i="49"/>
  <c r="BB52" i="49" s="1"/>
  <c r="AX11" i="49"/>
  <c r="AF11" i="49"/>
  <c r="AF52" i="49" s="1"/>
  <c r="AP11" i="49"/>
  <c r="AP52" i="49" s="1"/>
  <c r="AR11" i="49"/>
  <c r="AR52" i="49" s="1"/>
  <c r="CT11" i="49"/>
  <c r="R11" i="49"/>
  <c r="R52" i="49" s="1"/>
  <c r="AB11" i="49"/>
  <c r="AB52" i="49" s="1"/>
  <c r="BN11" i="49"/>
  <c r="BN52" i="49" s="1"/>
  <c r="CP11" i="49"/>
  <c r="CP52" i="49" s="1"/>
  <c r="CX11" i="49"/>
  <c r="CX52" i="49" s="1"/>
  <c r="BZ11" i="49"/>
  <c r="BZ52" i="49" s="1"/>
  <c r="AN11" i="49"/>
  <c r="AN52" i="49" s="1"/>
  <c r="AL11" i="49"/>
  <c r="AL52" i="49" s="1"/>
  <c r="BV11" i="49"/>
  <c r="BV52" i="49" s="1"/>
  <c r="T11" i="49"/>
  <c r="T52" i="49" s="1"/>
  <c r="CD11" i="49"/>
  <c r="L11" i="49"/>
  <c r="L52" i="49" s="1"/>
  <c r="CL11" i="49"/>
  <c r="CL52" i="49" s="1"/>
  <c r="BF11" i="49"/>
  <c r="BF52" i="49" s="1"/>
  <c r="N11" i="49"/>
  <c r="N52" i="49" s="1"/>
  <c r="BJ11" i="49"/>
  <c r="BJ52" i="49" s="1"/>
  <c r="CF11" i="49"/>
  <c r="CB11" i="49"/>
  <c r="CB52" i="49" s="1"/>
  <c r="BX11" i="49"/>
  <c r="BX52" i="49" s="1"/>
  <c r="BR11" i="49"/>
  <c r="BR52" i="49" s="1"/>
  <c r="BH11" i="49"/>
  <c r="BH52" i="49" s="1"/>
  <c r="BD11" i="49"/>
  <c r="BD52" i="49" s="1"/>
  <c r="CH11" i="49"/>
  <c r="CZ11" i="49"/>
  <c r="Z11" i="49"/>
  <c r="Z52" i="49" s="1"/>
  <c r="X11" i="49"/>
  <c r="X52" i="49" s="1"/>
  <c r="CN11" i="49"/>
  <c r="CN52" i="49" s="1"/>
  <c r="V11" i="49"/>
  <c r="V52" i="49" s="1"/>
  <c r="BP11" i="49"/>
  <c r="BP52" i="49" s="1"/>
  <c r="BF11" i="50"/>
  <c r="BF52" i="50" s="1"/>
  <c r="CJ11" i="50"/>
  <c r="CJ52" i="50" s="1"/>
  <c r="AL11" i="50"/>
  <c r="AL52" i="50" s="1"/>
  <c r="L11" i="50"/>
  <c r="L52" i="50" s="1"/>
  <c r="AP11" i="50"/>
  <c r="AP52" i="50" s="1"/>
  <c r="BP11" i="50"/>
  <c r="BP52" i="50" s="1"/>
  <c r="BN11" i="50"/>
  <c r="BN52" i="50" s="1"/>
  <c r="AZ11" i="50"/>
  <c r="AZ52" i="50" s="1"/>
  <c r="BL11" i="50"/>
  <c r="BL52" i="50" s="1"/>
  <c r="BJ11" i="50"/>
  <c r="BJ52" i="50" s="1"/>
  <c r="N11" i="50"/>
  <c r="N52" i="50" s="1"/>
  <c r="BH11" i="50"/>
  <c r="BH52" i="50" s="1"/>
  <c r="AD11" i="50"/>
  <c r="AD52" i="50" s="1"/>
  <c r="BT11" i="50"/>
  <c r="BT52" i="50" s="1"/>
  <c r="BV11" i="50"/>
  <c r="BV52" i="50" s="1"/>
  <c r="CR11" i="50"/>
  <c r="CR52" i="50" s="1"/>
  <c r="AJ11" i="50"/>
  <c r="AJ52" i="50" s="1"/>
  <c r="V11" i="50"/>
  <c r="V52" i="50" s="1"/>
  <c r="Z11" i="50"/>
  <c r="Z52" i="50" s="1"/>
  <c r="CN11" i="50"/>
  <c r="CN52" i="50" s="1"/>
  <c r="AX11" i="50"/>
  <c r="T11" i="50"/>
  <c r="T52" i="50" s="1"/>
  <c r="AV11" i="50"/>
  <c r="AV52" i="50" s="1"/>
  <c r="AR11" i="50"/>
  <c r="AR52" i="50" s="1"/>
  <c r="CH11" i="50"/>
  <c r="AB11" i="50"/>
  <c r="AB52" i="50" s="1"/>
  <c r="CD11" i="50"/>
  <c r="AT11" i="50"/>
  <c r="AT52" i="50" s="1"/>
  <c r="BD11" i="50"/>
  <c r="BD52" i="50" s="1"/>
  <c r="CX11" i="50"/>
  <c r="CX52" i="50" s="1"/>
  <c r="CF11" i="50"/>
  <c r="BZ11" i="50"/>
  <c r="BZ52" i="50" s="1"/>
  <c r="AH11" i="50"/>
  <c r="AH52" i="50" s="1"/>
  <c r="AN11" i="50"/>
  <c r="AN52" i="50" s="1"/>
  <c r="X11" i="50"/>
  <c r="X52" i="50" s="1"/>
  <c r="CB11" i="50"/>
  <c r="CB52" i="50" s="1"/>
  <c r="CV11" i="50"/>
  <c r="CV52" i="50" s="1"/>
  <c r="R11" i="50"/>
  <c r="R52" i="50" s="1"/>
  <c r="AF11" i="50"/>
  <c r="AF52" i="50" s="1"/>
  <c r="CL11" i="50"/>
  <c r="CL52" i="50" s="1"/>
  <c r="CP11" i="50"/>
  <c r="CP52" i="50" s="1"/>
  <c r="CT11" i="50"/>
  <c r="BR11" i="50"/>
  <c r="BR52" i="50" s="1"/>
  <c r="BX11" i="50"/>
  <c r="BX52" i="50" s="1"/>
  <c r="CZ11" i="50"/>
  <c r="J11" i="50"/>
  <c r="J52" i="50" s="1"/>
  <c r="BB11" i="50"/>
  <c r="BB52" i="50" s="1"/>
  <c r="P11" i="50"/>
  <c r="P52" i="50" s="1"/>
  <c r="CE11" i="50"/>
  <c r="CE52" i="50" s="1"/>
  <c r="BU11" i="50"/>
  <c r="BU52" i="50" s="1"/>
  <c r="AC11" i="50"/>
  <c r="AC52" i="50" s="1"/>
  <c r="BM11" i="50"/>
  <c r="BM52" i="50" s="1"/>
  <c r="CK11" i="50"/>
  <c r="CK52" i="50" s="1"/>
  <c r="AE11" i="50"/>
  <c r="AE52" i="50" s="1"/>
  <c r="AW11" i="50"/>
  <c r="AW52" i="50" s="1"/>
  <c r="M11" i="50"/>
  <c r="M52" i="50" s="1"/>
  <c r="AM11" i="50"/>
  <c r="AM52" i="50" s="1"/>
  <c r="BC11" i="50"/>
  <c r="BC52" i="50" s="1"/>
  <c r="S11" i="50"/>
  <c r="W11" i="50"/>
  <c r="W52" i="50" s="1"/>
  <c r="CO11" i="50"/>
  <c r="AU11" i="50"/>
  <c r="AU52" i="50" s="1"/>
  <c r="BE11" i="50"/>
  <c r="BE52" i="50" s="1"/>
  <c r="CG11" i="50"/>
  <c r="CG52" i="50" s="1"/>
  <c r="BS11" i="50"/>
  <c r="BS52" i="50" s="1"/>
  <c r="K11" i="50"/>
  <c r="K52" i="50" s="1"/>
  <c r="BW11" i="50"/>
  <c r="BW52" i="50" s="1"/>
  <c r="AK11" i="50"/>
  <c r="AK52" i="50" s="1"/>
  <c r="AS11" i="50"/>
  <c r="AS52" i="50" s="1"/>
  <c r="CC11" i="50"/>
  <c r="CC52" i="50" s="1"/>
  <c r="CY11" i="50"/>
  <c r="CY52" i="50" s="1"/>
  <c r="CW11" i="50"/>
  <c r="U11" i="50"/>
  <c r="U52" i="50" s="1"/>
  <c r="DA11" i="50"/>
  <c r="AA11" i="50"/>
  <c r="AA52" i="50" s="1"/>
  <c r="BA11" i="50"/>
  <c r="BA52" i="50" s="1"/>
  <c r="Y11" i="50"/>
  <c r="Y52" i="50" s="1"/>
  <c r="Q11" i="50"/>
  <c r="Q52" i="50" s="1"/>
  <c r="CA11" i="50"/>
  <c r="CA52" i="50" s="1"/>
  <c r="BG11" i="50"/>
  <c r="BG52" i="50" s="1"/>
  <c r="BQ11" i="50"/>
  <c r="BQ52" i="50" s="1"/>
  <c r="AI11" i="50"/>
  <c r="AI52" i="50" s="1"/>
  <c r="BY11" i="50"/>
  <c r="BY52" i="50" s="1"/>
  <c r="AG11" i="50"/>
  <c r="AG52" i="50" s="1"/>
  <c r="CI11" i="50"/>
  <c r="CI52" i="50" s="1"/>
  <c r="AQ11" i="50"/>
  <c r="AQ52" i="50" s="1"/>
  <c r="CU11" i="50"/>
  <c r="CU52" i="50" s="1"/>
  <c r="BK11" i="50"/>
  <c r="BK52" i="50" s="1"/>
  <c r="AY11" i="50"/>
  <c r="AY52" i="50" s="1"/>
  <c r="O11" i="50"/>
  <c r="O52" i="50" s="1"/>
  <c r="AO11" i="50"/>
  <c r="AO52" i="50" s="1"/>
  <c r="BI11" i="50"/>
  <c r="BI52" i="50" s="1"/>
  <c r="CS11" i="50"/>
  <c r="BO11" i="50"/>
  <c r="BO52" i="50" s="1"/>
  <c r="CM11" i="50"/>
  <c r="CQ11" i="50"/>
  <c r="A41" i="48" a="1"/>
  <c r="A41" i="48" s="1"/>
  <c r="I41" i="48" s="1"/>
  <c r="A11" i="48" a="1"/>
  <c r="A11" i="48" s="1"/>
  <c r="I11" i="48" s="1"/>
  <c r="A42" i="48" a="1"/>
  <c r="A42" i="48" s="1"/>
  <c r="I42" i="48" s="1"/>
  <c r="A39" i="48" a="1"/>
  <c r="A39" i="48" s="1"/>
  <c r="I39" i="48" s="1"/>
  <c r="A49" i="48" a="1"/>
  <c r="A49" i="48" s="1"/>
  <c r="I49" i="48" s="1"/>
  <c r="A50" i="48" a="1"/>
  <c r="A50" i="48" s="1"/>
  <c r="I50" i="48" s="1"/>
  <c r="A43" i="48" a="1"/>
  <c r="A43" i="48" s="1"/>
  <c r="I43" i="48" s="1"/>
  <c r="A46" i="48" a="1"/>
  <c r="A46" i="48" s="1"/>
  <c r="I46" i="48" s="1"/>
  <c r="A44" i="48" a="1"/>
  <c r="A44" i="48" s="1"/>
  <c r="I44" i="48" s="1"/>
  <c r="A40" i="48" a="1"/>
  <c r="A40" i="48" s="1"/>
  <c r="I40" i="48" s="1"/>
  <c r="A48" i="48" a="1"/>
  <c r="A48" i="48" s="1"/>
  <c r="I48" i="48" s="1"/>
  <c r="A45" i="48" a="1"/>
  <c r="A45" i="48" s="1"/>
  <c r="I45" i="48" s="1"/>
  <c r="A47" i="48" a="1"/>
  <c r="A47" i="48" s="1"/>
  <c r="I47" i="48" s="1"/>
  <c r="A50" i="50" a="1"/>
  <c r="A50" i="50" s="1"/>
  <c r="I50" i="50" s="1"/>
  <c r="A41" i="50" a="1"/>
  <c r="A41" i="50" s="1"/>
  <c r="I41" i="50" s="1"/>
  <c r="A44" i="50" a="1"/>
  <c r="A44" i="50" s="1"/>
  <c r="I44" i="50" s="1"/>
  <c r="A42" i="50" a="1"/>
  <c r="A42" i="50" s="1"/>
  <c r="I42" i="50" s="1"/>
  <c r="A47" i="50" a="1"/>
  <c r="A47" i="50" s="1"/>
  <c r="I47" i="50" s="1"/>
  <c r="A43" i="50" a="1"/>
  <c r="A43" i="50" s="1"/>
  <c r="I43" i="50" s="1"/>
  <c r="A11" i="50" a="1"/>
  <c r="A11" i="50" s="1"/>
  <c r="I11" i="50" s="1"/>
  <c r="A49" i="50" a="1"/>
  <c r="A49" i="50" s="1"/>
  <c r="I49" i="50" s="1"/>
  <c r="A48" i="50" a="1"/>
  <c r="A48" i="50" s="1"/>
  <c r="I48" i="50" s="1"/>
  <c r="A40" i="50" a="1"/>
  <c r="A40" i="50" s="1"/>
  <c r="I40" i="50" s="1"/>
  <c r="A45" i="50" a="1"/>
  <c r="A45" i="50" s="1"/>
  <c r="I45" i="50" s="1"/>
  <c r="A46" i="50" a="1"/>
  <c r="A46" i="50" s="1"/>
  <c r="I46" i="50" s="1"/>
  <c r="S26" i="48"/>
  <c r="AE26" i="48"/>
  <c r="AU26" i="48"/>
  <c r="CG26" i="48"/>
  <c r="O26" i="48"/>
  <c r="CU26" i="48"/>
  <c r="BG26" i="48"/>
  <c r="AO26" i="48"/>
  <c r="W26" i="48"/>
  <c r="AC26" i="48"/>
  <c r="BM26" i="48"/>
  <c r="M26" i="48"/>
  <c r="DA26" i="48"/>
  <c r="K26" i="48"/>
  <c r="AS26" i="48"/>
  <c r="BS26" i="48"/>
  <c r="BQ26" i="48"/>
  <c r="AA26" i="48"/>
  <c r="AG26" i="48"/>
  <c r="BW26" i="48"/>
  <c r="BO26" i="48"/>
  <c r="BC26" i="48"/>
  <c r="CS26" i="48"/>
  <c r="CW26" i="48"/>
  <c r="Y26" i="48"/>
  <c r="AI26" i="48"/>
  <c r="BI26" i="48"/>
  <c r="U26" i="48"/>
  <c r="CE26" i="48"/>
  <c r="CQ26" i="48"/>
  <c r="CM26" i="48"/>
  <c r="CY26" i="48"/>
  <c r="AQ26" i="48"/>
  <c r="BU26" i="48"/>
  <c r="CI26" i="48"/>
  <c r="BA26" i="48"/>
  <c r="Q26" i="48"/>
  <c r="AW26" i="48"/>
  <c r="CK26" i="48"/>
  <c r="BE26" i="48"/>
  <c r="CA26" i="48"/>
  <c r="AY26" i="48"/>
  <c r="AM26" i="48"/>
  <c r="CO26" i="48"/>
  <c r="BK26" i="48"/>
  <c r="BY26" i="48"/>
  <c r="AK26" i="48"/>
  <c r="CC26" i="48"/>
  <c r="CN35" i="48"/>
  <c r="N35" i="48"/>
  <c r="X35" i="48"/>
  <c r="R35" i="48"/>
  <c r="CR35" i="48"/>
  <c r="AJ35" i="48"/>
  <c r="AT35" i="48"/>
  <c r="BR35" i="48"/>
  <c r="P35" i="48"/>
  <c r="Z35" i="48"/>
  <c r="AH35" i="48"/>
  <c r="BV35" i="48"/>
  <c r="CT35" i="48"/>
  <c r="AN35" i="48"/>
  <c r="BF35" i="48"/>
  <c r="BP35" i="48"/>
  <c r="AV35" i="48"/>
  <c r="CV35" i="48"/>
  <c r="CF35" i="48"/>
  <c r="BL35" i="48"/>
  <c r="AZ35" i="48"/>
  <c r="BB35" i="48"/>
  <c r="T35" i="48"/>
  <c r="CJ35" i="48"/>
  <c r="BX35" i="48"/>
  <c r="CL35" i="48"/>
  <c r="J35" i="48"/>
  <c r="AX35" i="48"/>
  <c r="CP35" i="48"/>
  <c r="V35" i="48"/>
  <c r="AB35" i="48"/>
  <c r="BH35" i="48"/>
  <c r="AF35" i="48"/>
  <c r="CD35" i="48"/>
  <c r="BN35" i="48"/>
  <c r="AR35" i="48"/>
  <c r="CZ35" i="48"/>
  <c r="CX35" i="48"/>
  <c r="CB35" i="48"/>
  <c r="AP35" i="48"/>
  <c r="BD35" i="48"/>
  <c r="AL35" i="48"/>
  <c r="BZ35" i="48"/>
  <c r="BJ35" i="48"/>
  <c r="L35" i="48"/>
  <c r="AD35" i="48"/>
  <c r="CH35" i="48"/>
  <c r="BT35" i="48"/>
  <c r="N16" i="48"/>
  <c r="R16" i="48"/>
  <c r="L16" i="48"/>
  <c r="CZ16" i="48"/>
  <c r="AT16" i="48"/>
  <c r="J16" i="48"/>
  <c r="CT16" i="48"/>
  <c r="AH16" i="48"/>
  <c r="BT16" i="48"/>
  <c r="AZ16" i="48"/>
  <c r="BV16" i="48"/>
  <c r="CL16" i="48"/>
  <c r="AF16" i="48"/>
  <c r="AJ16" i="48"/>
  <c r="Z16" i="48"/>
  <c r="X16" i="48"/>
  <c r="AR16" i="48"/>
  <c r="CF16" i="48"/>
  <c r="CV16" i="48"/>
  <c r="AL16" i="48"/>
  <c r="T16" i="48"/>
  <c r="V16" i="48"/>
  <c r="BL16" i="48"/>
  <c r="CB16" i="48"/>
  <c r="AN16" i="48"/>
  <c r="AV16" i="48"/>
  <c r="CN16" i="48"/>
  <c r="CH16" i="48"/>
  <c r="CP16" i="48"/>
  <c r="BR16" i="48"/>
  <c r="BP16" i="48"/>
  <c r="BH16" i="48"/>
  <c r="P16" i="48"/>
  <c r="CR16" i="48"/>
  <c r="BZ16" i="48"/>
  <c r="BD16" i="48"/>
  <c r="BJ16" i="48"/>
  <c r="AP16" i="48"/>
  <c r="AD16" i="48"/>
  <c r="BX16" i="48"/>
  <c r="BB16" i="48"/>
  <c r="AB16" i="48"/>
  <c r="AX16" i="48"/>
  <c r="CX16" i="48"/>
  <c r="CD16" i="48"/>
  <c r="BN16" i="48"/>
  <c r="BF16" i="48"/>
  <c r="CJ16" i="48"/>
  <c r="CH38" i="48"/>
  <c r="CT38" i="48"/>
  <c r="AH38" i="48"/>
  <c r="CZ38" i="48"/>
  <c r="AL38" i="48"/>
  <c r="AF38" i="48"/>
  <c r="L38" i="48"/>
  <c r="R38" i="48"/>
  <c r="CV38" i="48"/>
  <c r="BV38" i="48"/>
  <c r="CX38" i="48"/>
  <c r="CN38" i="48"/>
  <c r="CD38" i="48"/>
  <c r="BB38" i="48"/>
  <c r="BX38" i="48"/>
  <c r="CJ38" i="48"/>
  <c r="AB38" i="48"/>
  <c r="BD38" i="48"/>
  <c r="AJ38" i="48"/>
  <c r="Z38" i="48"/>
  <c r="T38" i="48"/>
  <c r="P38" i="48"/>
  <c r="V38" i="48"/>
  <c r="BZ38" i="48"/>
  <c r="BP38" i="48"/>
  <c r="AZ38" i="48"/>
  <c r="BL38" i="48"/>
  <c r="BN38" i="48"/>
  <c r="X38" i="48"/>
  <c r="AT38" i="48"/>
  <c r="N38" i="48"/>
  <c r="BF38" i="48"/>
  <c r="AX38" i="48"/>
  <c r="AV38" i="48"/>
  <c r="BT38" i="48"/>
  <c r="CR38" i="48"/>
  <c r="AR38" i="48"/>
  <c r="AP38" i="48"/>
  <c r="AN38" i="48"/>
  <c r="J38" i="48"/>
  <c r="BH38" i="48"/>
  <c r="CP38" i="48"/>
  <c r="CB38" i="48"/>
  <c r="BR38" i="48"/>
  <c r="BJ38" i="48"/>
  <c r="CL38" i="48"/>
  <c r="AD38" i="48"/>
  <c r="CF38" i="48"/>
  <c r="CU15" i="48"/>
  <c r="AG15" i="48"/>
  <c r="M15" i="48"/>
  <c r="AK15" i="48"/>
  <c r="AI15" i="48"/>
  <c r="AY15" i="48"/>
  <c r="CG15" i="48"/>
  <c r="BQ15" i="48"/>
  <c r="CE15" i="48"/>
  <c r="BA15" i="48"/>
  <c r="BG15" i="48"/>
  <c r="BE15" i="48"/>
  <c r="BW15" i="48"/>
  <c r="BK15" i="48"/>
  <c r="CW15" i="48"/>
  <c r="BC15" i="48"/>
  <c r="BI15" i="48"/>
  <c r="CM15" i="48"/>
  <c r="Q15" i="48"/>
  <c r="S15" i="48"/>
  <c r="BO15" i="48"/>
  <c r="CO15" i="48"/>
  <c r="U15" i="48"/>
  <c r="AS15" i="48"/>
  <c r="CS15" i="48"/>
  <c r="BS15" i="48"/>
  <c r="CY15" i="48"/>
  <c r="BU15" i="48"/>
  <c r="AC15" i="48"/>
  <c r="AQ15" i="48"/>
  <c r="BY15" i="48"/>
  <c r="K15" i="48"/>
  <c r="AA15" i="48"/>
  <c r="Y15" i="48"/>
  <c r="AM15" i="48"/>
  <c r="CQ15" i="48"/>
  <c r="W15" i="48"/>
  <c r="AE15" i="48"/>
  <c r="CI15" i="48"/>
  <c r="AO15" i="48"/>
  <c r="DA15" i="48"/>
  <c r="BM15" i="48"/>
  <c r="AU15" i="48"/>
  <c r="CC15" i="48"/>
  <c r="CA15" i="48"/>
  <c r="CK15" i="48"/>
  <c r="O15" i="48"/>
  <c r="AW15" i="48"/>
  <c r="BX28" i="48"/>
  <c r="X28" i="48"/>
  <c r="CT28" i="48"/>
  <c r="CF28" i="48"/>
  <c r="BJ28" i="48"/>
  <c r="BP28" i="48"/>
  <c r="AD28" i="48"/>
  <c r="BV28" i="48"/>
  <c r="AP28" i="48"/>
  <c r="AZ28" i="48"/>
  <c r="BF28" i="48"/>
  <c r="AF28" i="48"/>
  <c r="J28" i="48"/>
  <c r="BD28" i="48"/>
  <c r="BN28" i="48"/>
  <c r="BB28" i="48"/>
  <c r="AV28" i="48"/>
  <c r="CR28" i="48"/>
  <c r="CJ28" i="48"/>
  <c r="CD28" i="48"/>
  <c r="T28" i="48"/>
  <c r="BZ28" i="48"/>
  <c r="V28" i="48"/>
  <c r="CP28" i="48"/>
  <c r="CZ28" i="48"/>
  <c r="BH28" i="48"/>
  <c r="AB28" i="48"/>
  <c r="CN28" i="48"/>
  <c r="BL28" i="48"/>
  <c r="BT28" i="48"/>
  <c r="AH28" i="48"/>
  <c r="L28" i="48"/>
  <c r="P28" i="48"/>
  <c r="CX28" i="48"/>
  <c r="AR28" i="48"/>
  <c r="CV28" i="48"/>
  <c r="N28" i="48"/>
  <c r="R28" i="48"/>
  <c r="AX28" i="48"/>
  <c r="AN28" i="48"/>
  <c r="AL28" i="48"/>
  <c r="CB28" i="48"/>
  <c r="BR28" i="48"/>
  <c r="AT28" i="48"/>
  <c r="Z28" i="48"/>
  <c r="AJ28" i="48"/>
  <c r="CH28" i="48"/>
  <c r="CL28" i="48"/>
  <c r="BX26" i="48"/>
  <c r="CD26" i="48"/>
  <c r="R26" i="48"/>
  <c r="BN26" i="48"/>
  <c r="BJ26" i="48"/>
  <c r="CR26" i="48"/>
  <c r="AX26" i="48"/>
  <c r="BB26" i="48"/>
  <c r="BP26" i="48"/>
  <c r="AR26" i="48"/>
  <c r="CJ26" i="48"/>
  <c r="BV26" i="48"/>
  <c r="BZ26" i="48"/>
  <c r="AP26" i="48"/>
  <c r="CH26" i="48"/>
  <c r="BD26" i="48"/>
  <c r="AF26" i="48"/>
  <c r="BR26" i="48"/>
  <c r="AV26" i="48"/>
  <c r="J26" i="48"/>
  <c r="BF26" i="48"/>
  <c r="CX26" i="48"/>
  <c r="CZ26" i="48"/>
  <c r="Z26" i="48"/>
  <c r="AT26" i="48"/>
  <c r="AN26" i="48"/>
  <c r="AL26" i="48"/>
  <c r="V26" i="48"/>
  <c r="AB26" i="48"/>
  <c r="CB26" i="48"/>
  <c r="AH26" i="48"/>
  <c r="CN26" i="48"/>
  <c r="CP26" i="48"/>
  <c r="BT26" i="48"/>
  <c r="X26" i="48"/>
  <c r="BL26" i="48"/>
  <c r="CF26" i="48"/>
  <c r="AZ26" i="48"/>
  <c r="AD26" i="48"/>
  <c r="N26" i="48"/>
  <c r="CV26" i="48"/>
  <c r="P26" i="48"/>
  <c r="AJ26" i="48"/>
  <c r="T26" i="48"/>
  <c r="CL26" i="48"/>
  <c r="L26" i="48"/>
  <c r="CT26" i="48"/>
  <c r="BH26" i="48"/>
  <c r="CC14" i="48"/>
  <c r="Q14" i="48"/>
  <c r="AE14" i="48"/>
  <c r="O14" i="48"/>
  <c r="BQ14" i="48"/>
  <c r="BS14" i="48"/>
  <c r="BA14" i="48"/>
  <c r="BM14" i="48"/>
  <c r="AA14" i="48"/>
  <c r="CW14" i="48"/>
  <c r="AM14" i="48"/>
  <c r="CI14" i="48"/>
  <c r="CG14" i="48"/>
  <c r="AQ14" i="48"/>
  <c r="Y14" i="48"/>
  <c r="BK14" i="48"/>
  <c r="AO14" i="48"/>
  <c r="AY14" i="48"/>
  <c r="CO14" i="48"/>
  <c r="CU14" i="48"/>
  <c r="BW14" i="48"/>
  <c r="K14" i="48"/>
  <c r="AC14" i="48"/>
  <c r="AG14" i="48"/>
  <c r="BY14" i="48"/>
  <c r="CK14" i="48"/>
  <c r="AK14" i="48"/>
  <c r="CM14" i="48"/>
  <c r="BU14" i="48"/>
  <c r="BC14" i="48"/>
  <c r="CS14" i="48"/>
  <c r="BO14" i="48"/>
  <c r="CY14" i="48"/>
  <c r="AU14" i="48"/>
  <c r="AS14" i="48"/>
  <c r="CA14" i="48"/>
  <c r="AW14" i="48"/>
  <c r="DA14" i="48"/>
  <c r="U14" i="48"/>
  <c r="BE14" i="48"/>
  <c r="BI14" i="48"/>
  <c r="CE14" i="48"/>
  <c r="W14" i="48"/>
  <c r="CQ14" i="48"/>
  <c r="M14" i="48"/>
  <c r="AI14" i="48"/>
  <c r="BG14" i="48"/>
  <c r="S14" i="48"/>
  <c r="AA21" i="48"/>
  <c r="CA21" i="48"/>
  <c r="CS21" i="48"/>
  <c r="W21" i="48"/>
  <c r="M21" i="48"/>
  <c r="CU21" i="48"/>
  <c r="BS21" i="48"/>
  <c r="Y21" i="48"/>
  <c r="CG21" i="48"/>
  <c r="CI21" i="48"/>
  <c r="BW21" i="48"/>
  <c r="CK21" i="48"/>
  <c r="DA21" i="48"/>
  <c r="AQ21" i="48"/>
  <c r="AO21" i="48"/>
  <c r="BE21" i="48"/>
  <c r="BY21" i="48"/>
  <c r="AI21" i="48"/>
  <c r="CM21" i="48"/>
  <c r="O21" i="48"/>
  <c r="Q21" i="48"/>
  <c r="AW21" i="48"/>
  <c r="BC21" i="48"/>
  <c r="CE21" i="48"/>
  <c r="BK21" i="48"/>
  <c r="CQ21" i="48"/>
  <c r="AS21" i="48"/>
  <c r="BO21" i="48"/>
  <c r="BG21" i="48"/>
  <c r="CO21" i="48"/>
  <c r="BM21" i="48"/>
  <c r="CC21" i="48"/>
  <c r="BU21" i="48"/>
  <c r="AU21" i="48"/>
  <c r="BQ21" i="48"/>
  <c r="AC21" i="48"/>
  <c r="AM21" i="48"/>
  <c r="K21" i="48"/>
  <c r="CW21" i="48"/>
  <c r="AY21" i="48"/>
  <c r="CY21" i="48"/>
  <c r="BA21" i="48"/>
  <c r="AE21" i="48"/>
  <c r="U21" i="48"/>
  <c r="AG21" i="48"/>
  <c r="S21" i="48"/>
  <c r="BI21" i="48"/>
  <c r="AK21" i="48"/>
  <c r="A47" i="49" a="1"/>
  <c r="A47" i="49" s="1"/>
  <c r="I47" i="49" s="1"/>
  <c r="A48" i="49" a="1"/>
  <c r="A48" i="49" s="1"/>
  <c r="I48" i="49" s="1"/>
  <c r="A43" i="49" a="1"/>
  <c r="A43" i="49" s="1"/>
  <c r="I43" i="49" s="1"/>
  <c r="A50" i="49" a="1"/>
  <c r="A50" i="49" s="1"/>
  <c r="I50" i="49" s="1"/>
  <c r="A45" i="49" a="1"/>
  <c r="A45" i="49" s="1"/>
  <c r="I45" i="49" s="1"/>
  <c r="A11" i="49" a="1"/>
  <c r="A11" i="49" s="1"/>
  <c r="I11" i="49" s="1"/>
  <c r="A44" i="49" a="1"/>
  <c r="A44" i="49" s="1"/>
  <c r="I44" i="49" s="1"/>
  <c r="A41" i="49" a="1"/>
  <c r="A41" i="49" s="1"/>
  <c r="I41" i="49" s="1"/>
  <c r="A46" i="49" a="1"/>
  <c r="A46" i="49" s="1"/>
  <c r="I46" i="49" s="1"/>
  <c r="A40" i="49" a="1"/>
  <c r="A40" i="49" s="1"/>
  <c r="I40" i="49" s="1"/>
  <c r="A49" i="49" a="1"/>
  <c r="A49" i="49" s="1"/>
  <c r="I49" i="49" s="1"/>
  <c r="A42" i="49" a="1"/>
  <c r="A42" i="49" s="1"/>
  <c r="I42" i="49" s="1"/>
  <c r="W24" i="48"/>
  <c r="O24" i="48"/>
  <c r="AG24" i="48"/>
  <c r="CG24" i="48"/>
  <c r="M24" i="48"/>
  <c r="CQ24" i="48"/>
  <c r="BK24" i="48"/>
  <c r="AQ24" i="48"/>
  <c r="S24" i="48"/>
  <c r="AE24" i="48"/>
  <c r="BI24" i="48"/>
  <c r="BO24" i="48"/>
  <c r="CE24" i="48"/>
  <c r="BA24" i="48"/>
  <c r="CO24" i="48"/>
  <c r="AC24" i="48"/>
  <c r="AI24" i="48"/>
  <c r="CK24" i="48"/>
  <c r="CY24" i="48"/>
  <c r="CW24" i="48"/>
  <c r="CS24" i="48"/>
  <c r="AS24" i="48"/>
  <c r="CU24" i="48"/>
  <c r="BE24" i="48"/>
  <c r="BY24" i="48"/>
  <c r="CC24" i="48"/>
  <c r="BU24" i="48"/>
  <c r="AY24" i="48"/>
  <c r="AK24" i="48"/>
  <c r="CI24" i="48"/>
  <c r="DA24" i="48"/>
  <c r="K24" i="48"/>
  <c r="BS24" i="48"/>
  <c r="BG24" i="48"/>
  <c r="BC24" i="48"/>
  <c r="BQ24" i="48"/>
  <c r="U24" i="48"/>
  <c r="AO24" i="48"/>
  <c r="Q24" i="48"/>
  <c r="AM24" i="48"/>
  <c r="AA24" i="48"/>
  <c r="CM24" i="48"/>
  <c r="AW24" i="48"/>
  <c r="CA24" i="48"/>
  <c r="AU24" i="48"/>
  <c r="Y24" i="48"/>
  <c r="BM24" i="48"/>
  <c r="BW24" i="48"/>
  <c r="AP15" i="48"/>
  <c r="CV15" i="48"/>
  <c r="AF15" i="48"/>
  <c r="BB15" i="48"/>
  <c r="T15" i="48"/>
  <c r="CR15" i="48"/>
  <c r="AN15" i="48"/>
  <c r="BN15" i="48"/>
  <c r="L15" i="48"/>
  <c r="V15" i="48"/>
  <c r="BZ15" i="48"/>
  <c r="BH15" i="48"/>
  <c r="CX15" i="48"/>
  <c r="BL15" i="48"/>
  <c r="AR15" i="48"/>
  <c r="AJ15" i="48"/>
  <c r="P15" i="48"/>
  <c r="CD15" i="48"/>
  <c r="CF15" i="48"/>
  <c r="CT15" i="48"/>
  <c r="J15" i="48"/>
  <c r="CN15" i="48"/>
  <c r="CJ15" i="48"/>
  <c r="X15" i="48"/>
  <c r="BT15" i="48"/>
  <c r="BJ15" i="48"/>
  <c r="AT15" i="48"/>
  <c r="AH15" i="48"/>
  <c r="BR15" i="48"/>
  <c r="BV15" i="48"/>
  <c r="AL15" i="48"/>
  <c r="N15" i="48"/>
  <c r="R15" i="48"/>
  <c r="AB15" i="48"/>
  <c r="AZ15" i="48"/>
  <c r="Z15" i="48"/>
  <c r="BF15" i="48"/>
  <c r="CP15" i="48"/>
  <c r="CB15" i="48"/>
  <c r="AV15" i="48"/>
  <c r="CZ15" i="48"/>
  <c r="BX15" i="48"/>
  <c r="AD15" i="48"/>
  <c r="BP15" i="48"/>
  <c r="CH15" i="48"/>
  <c r="BD15" i="48"/>
  <c r="CL15" i="48"/>
  <c r="AX15" i="48"/>
  <c r="AG34" i="48"/>
  <c r="DA34" i="48"/>
  <c r="U34" i="48"/>
  <c r="CE34" i="48"/>
  <c r="BA34" i="48"/>
  <c r="CI34" i="48"/>
  <c r="CG34" i="48"/>
  <c r="BK34" i="48"/>
  <c r="W34" i="48"/>
  <c r="S34" i="48"/>
  <c r="M34" i="48"/>
  <c r="CO34" i="48"/>
  <c r="BY34" i="48"/>
  <c r="CW34" i="48"/>
  <c r="BE34" i="48"/>
  <c r="BU34" i="48"/>
  <c r="CA34" i="48"/>
  <c r="O34" i="48"/>
  <c r="AQ34" i="48"/>
  <c r="AK34" i="48"/>
  <c r="BG34" i="48"/>
  <c r="K34" i="48"/>
  <c r="CY34" i="48"/>
  <c r="AI34" i="48"/>
  <c r="AA34" i="48"/>
  <c r="AM34" i="48"/>
  <c r="AC34" i="48"/>
  <c r="CQ34" i="48"/>
  <c r="BO34" i="48"/>
  <c r="BW34" i="48"/>
  <c r="BM34" i="48"/>
  <c r="AU34" i="48"/>
  <c r="AO34" i="48"/>
  <c r="BS34" i="48"/>
  <c r="CS34" i="48"/>
  <c r="CU34" i="48"/>
  <c r="AY34" i="48"/>
  <c r="CK34" i="48"/>
  <c r="Y34" i="48"/>
  <c r="BI34" i="48"/>
  <c r="Q34" i="48"/>
  <c r="AE34" i="48"/>
  <c r="CC34" i="48"/>
  <c r="BQ34" i="48"/>
  <c r="AS34" i="48"/>
  <c r="AW34" i="48"/>
  <c r="BC34" i="48"/>
  <c r="CM34" i="48"/>
  <c r="CG12" i="48"/>
  <c r="BI12" i="48"/>
  <c r="BY12" i="48"/>
  <c r="M12" i="48"/>
  <c r="U12" i="48"/>
  <c r="CK12" i="48"/>
  <c r="BC12" i="48"/>
  <c r="CS12" i="48"/>
  <c r="Y12" i="48"/>
  <c r="BM12" i="48"/>
  <c r="BA12" i="48"/>
  <c r="AS12" i="48"/>
  <c r="AK12" i="48"/>
  <c r="AA12" i="48"/>
  <c r="AO12" i="48"/>
  <c r="AM12" i="48"/>
  <c r="AC12" i="48"/>
  <c r="CA12" i="48"/>
  <c r="AE12" i="48"/>
  <c r="BU12" i="48"/>
  <c r="CM12" i="48"/>
  <c r="CY12" i="48"/>
  <c r="CQ12" i="48"/>
  <c r="W12" i="48"/>
  <c r="AU12" i="48"/>
  <c r="CI12" i="48"/>
  <c r="BW12" i="48"/>
  <c r="AQ12" i="48"/>
  <c r="O12" i="48"/>
  <c r="K12" i="48"/>
  <c r="CW12" i="48"/>
  <c r="DA12" i="48"/>
  <c r="S12" i="48"/>
  <c r="BS12" i="48"/>
  <c r="CO12" i="48"/>
  <c r="BO12" i="48"/>
  <c r="AY12" i="48"/>
  <c r="AG12" i="48"/>
  <c r="CU12" i="48"/>
  <c r="CE12" i="48"/>
  <c r="AI12" i="48"/>
  <c r="Q12" i="48"/>
  <c r="AW12" i="48"/>
  <c r="BG12" i="48"/>
  <c r="CC12" i="48"/>
  <c r="BQ12" i="48"/>
  <c r="BE12" i="48"/>
  <c r="BK12" i="48"/>
  <c r="A49" i="51" a="1"/>
  <c r="A49" i="51" s="1"/>
  <c r="I49" i="51" s="1"/>
  <c r="A40" i="51" a="1"/>
  <c r="A40" i="51" s="1"/>
  <c r="I40" i="51" s="1"/>
  <c r="A42" i="51" a="1"/>
  <c r="A42" i="51" s="1"/>
  <c r="I42" i="51" s="1"/>
  <c r="A45" i="51" a="1"/>
  <c r="A45" i="51" s="1"/>
  <c r="I45" i="51" s="1"/>
  <c r="A11" i="51" a="1"/>
  <c r="A11" i="51" s="1"/>
  <c r="I11" i="51" s="1"/>
  <c r="A46" i="51" a="1"/>
  <c r="A46" i="51" s="1"/>
  <c r="I46" i="51" s="1"/>
  <c r="A41" i="51" a="1"/>
  <c r="A41" i="51" s="1"/>
  <c r="I41" i="51" s="1"/>
  <c r="A44" i="51" a="1"/>
  <c r="A44" i="51" s="1"/>
  <c r="I44" i="51" s="1"/>
  <c r="A47" i="51" a="1"/>
  <c r="A47" i="51" s="1"/>
  <c r="I47" i="51" s="1"/>
  <c r="A50" i="51" a="1"/>
  <c r="A50" i="51" s="1"/>
  <c r="I50" i="51" s="1"/>
  <c r="A43" i="51" a="1"/>
  <c r="A43" i="51" s="1"/>
  <c r="I43" i="51" s="1"/>
  <c r="A48" i="51" a="1"/>
  <c r="A48" i="51" s="1"/>
  <c r="I48" i="51" s="1"/>
  <c r="BB30" i="48"/>
  <c r="X30" i="48"/>
  <c r="BH30" i="48"/>
  <c r="CX30" i="48"/>
  <c r="T30" i="48"/>
  <c r="AR30" i="48"/>
  <c r="AX30" i="48"/>
  <c r="CZ30" i="48"/>
  <c r="AT30" i="48"/>
  <c r="L30" i="48"/>
  <c r="BV30" i="48"/>
  <c r="CJ30" i="48"/>
  <c r="BR30" i="48"/>
  <c r="AD30" i="48"/>
  <c r="BX30" i="48"/>
  <c r="V30" i="48"/>
  <c r="AP30" i="48"/>
  <c r="CP30" i="48"/>
  <c r="CB30" i="48"/>
  <c r="P30" i="48"/>
  <c r="BN30" i="48"/>
  <c r="BD30" i="48"/>
  <c r="CD30" i="48"/>
  <c r="CL30" i="48"/>
  <c r="CF30" i="48"/>
  <c r="AF30" i="48"/>
  <c r="AH30" i="48"/>
  <c r="BP30" i="48"/>
  <c r="AZ30" i="48"/>
  <c r="CN30" i="48"/>
  <c r="J30" i="48"/>
  <c r="CT30" i="48"/>
  <c r="Z30" i="48"/>
  <c r="AL30" i="48"/>
  <c r="AJ30" i="48"/>
  <c r="AN30" i="48"/>
  <c r="AV30" i="48"/>
  <c r="BZ30" i="48"/>
  <c r="BT30" i="48"/>
  <c r="BJ30" i="48"/>
  <c r="R30" i="48"/>
  <c r="BF30" i="48"/>
  <c r="N30" i="48"/>
  <c r="CR30" i="48"/>
  <c r="CV30" i="48"/>
  <c r="CH30" i="48"/>
  <c r="BL30" i="48"/>
  <c r="AB30" i="48"/>
  <c r="CS35" i="48"/>
  <c r="U35" i="48"/>
  <c r="BE35" i="48"/>
  <c r="CM35" i="48"/>
  <c r="BU35" i="48"/>
  <c r="AE35" i="48"/>
  <c r="CW35" i="48"/>
  <c r="AQ35" i="48"/>
  <c r="AM35" i="48"/>
  <c r="CC35" i="48"/>
  <c r="CG35" i="48"/>
  <c r="AW35" i="48"/>
  <c r="DA35" i="48"/>
  <c r="AO35" i="48"/>
  <c r="BO35" i="48"/>
  <c r="AA35" i="48"/>
  <c r="BW35" i="48"/>
  <c r="BA35" i="48"/>
  <c r="CI35" i="48"/>
  <c r="BI35" i="48"/>
  <c r="CA35" i="48"/>
  <c r="Y35" i="48"/>
  <c r="Q35" i="48"/>
  <c r="AY35" i="48"/>
  <c r="BQ35" i="48"/>
  <c r="CK35" i="48"/>
  <c r="W35" i="48"/>
  <c r="CO35" i="48"/>
  <c r="BG35" i="48"/>
  <c r="M35" i="48"/>
  <c r="BK35" i="48"/>
  <c r="CE35" i="48"/>
  <c r="CY35" i="48"/>
  <c r="BC35" i="48"/>
  <c r="BY35" i="48"/>
  <c r="O35" i="48"/>
  <c r="AC35" i="48"/>
  <c r="AI35" i="48"/>
  <c r="K35" i="48"/>
  <c r="AU35" i="48"/>
  <c r="S35" i="48"/>
  <c r="AG35" i="48"/>
  <c r="AK35" i="48"/>
  <c r="AS35" i="48"/>
  <c r="BM35" i="48"/>
  <c r="BS35" i="48"/>
  <c r="CQ35" i="48"/>
  <c r="CU35" i="48"/>
  <c r="BJ18" i="48"/>
  <c r="CF18" i="48"/>
  <c r="X18" i="48"/>
  <c r="AD18" i="48"/>
  <c r="BB18" i="48"/>
  <c r="CB18" i="48"/>
  <c r="CZ18" i="48"/>
  <c r="CX18" i="48"/>
  <c r="BP18" i="48"/>
  <c r="BV18" i="48"/>
  <c r="BX18" i="48"/>
  <c r="CN18" i="48"/>
  <c r="AF18" i="48"/>
  <c r="P18" i="48"/>
  <c r="AH18" i="48"/>
  <c r="CT18" i="48"/>
  <c r="CJ18" i="48"/>
  <c r="CD18" i="48"/>
  <c r="BH18" i="48"/>
  <c r="T18" i="48"/>
  <c r="BL18" i="48"/>
  <c r="AB18" i="48"/>
  <c r="AX18" i="48"/>
  <c r="CL18" i="48"/>
  <c r="AZ18" i="48"/>
  <c r="AN18" i="48"/>
  <c r="BR18" i="48"/>
  <c r="BF18" i="48"/>
  <c r="AL18" i="48"/>
  <c r="CH18" i="48"/>
  <c r="Z18" i="48"/>
  <c r="V18" i="48"/>
  <c r="L18" i="48"/>
  <c r="CP18" i="48"/>
  <c r="CV18" i="48"/>
  <c r="AJ18" i="48"/>
  <c r="R18" i="48"/>
  <c r="BN18" i="48"/>
  <c r="N18" i="48"/>
  <c r="BD18" i="48"/>
  <c r="AP18" i="48"/>
  <c r="CR18" i="48"/>
  <c r="J18" i="48"/>
  <c r="BZ18" i="48"/>
  <c r="AV18" i="48"/>
  <c r="BT18" i="48"/>
  <c r="AT18" i="48"/>
  <c r="AR18" i="48"/>
  <c r="AO17" i="48"/>
  <c r="AE17" i="48"/>
  <c r="CE17" i="48"/>
  <c r="AU17" i="48"/>
  <c r="CC17" i="48"/>
  <c r="AC17" i="48"/>
  <c r="CM17" i="48"/>
  <c r="AK17" i="48"/>
  <c r="M17" i="48"/>
  <c r="S17" i="48"/>
  <c r="CU17" i="48"/>
  <c r="BO17" i="48"/>
  <c r="CQ17" i="48"/>
  <c r="CK17" i="48"/>
  <c r="AI17" i="48"/>
  <c r="BM17" i="48"/>
  <c r="AM17" i="48"/>
  <c r="AQ17" i="48"/>
  <c r="BK17" i="48"/>
  <c r="CY17" i="48"/>
  <c r="BS17" i="48"/>
  <c r="CW17" i="48"/>
  <c r="O17" i="48"/>
  <c r="BQ17" i="48"/>
  <c r="AG17" i="48"/>
  <c r="AW17" i="48"/>
  <c r="AS17" i="48"/>
  <c r="W17" i="48"/>
  <c r="BI17" i="48"/>
  <c r="BA17" i="48"/>
  <c r="BU17" i="48"/>
  <c r="K17" i="48"/>
  <c r="BE17" i="48"/>
  <c r="CG17" i="48"/>
  <c r="CI17" i="48"/>
  <c r="BC17" i="48"/>
  <c r="U17" i="48"/>
  <c r="BG17" i="48"/>
  <c r="DA17" i="48"/>
  <c r="BW17" i="48"/>
  <c r="BY17" i="48"/>
  <c r="Q17" i="48"/>
  <c r="CO17" i="48"/>
  <c r="Y17" i="48"/>
  <c r="AA17" i="48"/>
  <c r="CS17" i="48"/>
  <c r="AY17" i="48"/>
  <c r="CA17" i="48"/>
  <c r="AS32" i="48"/>
  <c r="CI32" i="48"/>
  <c r="AQ32" i="48"/>
  <c r="AY32" i="48"/>
  <c r="CY32" i="48"/>
  <c r="CO32" i="48"/>
  <c r="AO32" i="48"/>
  <c r="AK32" i="48"/>
  <c r="AC32" i="48"/>
  <c r="CM32" i="48"/>
  <c r="K32" i="48"/>
  <c r="BA32" i="48"/>
  <c r="W32" i="48"/>
  <c r="CC32" i="48"/>
  <c r="CK32" i="48"/>
  <c r="U32" i="48"/>
  <c r="BE32" i="48"/>
  <c r="CA32" i="48"/>
  <c r="Q32" i="48"/>
  <c r="BO32" i="48"/>
  <c r="BU32" i="48"/>
  <c r="BG32" i="48"/>
  <c r="CU32" i="48"/>
  <c r="AA32" i="48"/>
  <c r="Y32" i="48"/>
  <c r="AI32" i="48"/>
  <c r="CG32" i="48"/>
  <c r="BM32" i="48"/>
  <c r="CW32" i="48"/>
  <c r="DA32" i="48"/>
  <c r="BC32" i="48"/>
  <c r="BI32" i="48"/>
  <c r="AU32" i="48"/>
  <c r="BY32" i="48"/>
  <c r="O32" i="48"/>
  <c r="AW32" i="48"/>
  <c r="BW32" i="48"/>
  <c r="CE32" i="48"/>
  <c r="AE32" i="48"/>
  <c r="AM32" i="48"/>
  <c r="M32" i="48"/>
  <c r="BQ32" i="48"/>
  <c r="BK32" i="48"/>
  <c r="CS32" i="48"/>
  <c r="S32" i="48"/>
  <c r="AG32" i="48"/>
  <c r="CQ32" i="48"/>
  <c r="BS32" i="48"/>
  <c r="BX14" i="48"/>
  <c r="X14" i="48"/>
  <c r="CZ14" i="48"/>
  <c r="BF14" i="48"/>
  <c r="CR14" i="48"/>
  <c r="Z14" i="48"/>
  <c r="CT14" i="48"/>
  <c r="AV14" i="48"/>
  <c r="T14" i="48"/>
  <c r="BV14" i="48"/>
  <c r="AL14" i="48"/>
  <c r="AD14" i="48"/>
  <c r="CX14" i="48"/>
  <c r="CV14" i="48"/>
  <c r="P14" i="48"/>
  <c r="N14" i="48"/>
  <c r="AZ14" i="48"/>
  <c r="BH14" i="48"/>
  <c r="AJ14" i="48"/>
  <c r="CN14" i="48"/>
  <c r="AX14" i="48"/>
  <c r="BN14" i="48"/>
  <c r="AP14" i="48"/>
  <c r="BB14" i="48"/>
  <c r="CF14" i="48"/>
  <c r="CH14" i="48"/>
  <c r="V14" i="48"/>
  <c r="CP14" i="48"/>
  <c r="AT14" i="48"/>
  <c r="CL14" i="48"/>
  <c r="L14" i="48"/>
  <c r="CB14" i="48"/>
  <c r="BR14" i="48"/>
  <c r="BJ14" i="48"/>
  <c r="AN14" i="48"/>
  <c r="BT14" i="48"/>
  <c r="AB14" i="48"/>
  <c r="J14" i="48"/>
  <c r="BL14" i="48"/>
  <c r="AH14" i="48"/>
  <c r="CD14" i="48"/>
  <c r="CJ14" i="48"/>
  <c r="R14" i="48"/>
  <c r="AR14" i="48"/>
  <c r="BP14" i="48"/>
  <c r="BD14" i="48"/>
  <c r="BZ14" i="48"/>
  <c r="AF14" i="48"/>
  <c r="CE33" i="48"/>
  <c r="K33" i="48"/>
  <c r="CC33" i="48"/>
  <c r="AE33" i="48"/>
  <c r="BY33" i="48"/>
  <c r="Y33" i="48"/>
  <c r="CI33" i="48"/>
  <c r="CK33" i="48"/>
  <c r="AW33" i="48"/>
  <c r="AS33" i="48"/>
  <c r="BI33" i="48"/>
  <c r="CW33" i="48"/>
  <c r="DA33" i="48"/>
  <c r="CM33" i="48"/>
  <c r="AQ33" i="48"/>
  <c r="AA33" i="48"/>
  <c r="AC33" i="48"/>
  <c r="BS33" i="48"/>
  <c r="CU33" i="48"/>
  <c r="AG33" i="48"/>
  <c r="CG33" i="48"/>
  <c r="U33" i="48"/>
  <c r="BO33" i="48"/>
  <c r="CA33" i="48"/>
  <c r="BQ33" i="48"/>
  <c r="AK33" i="48"/>
  <c r="Q33" i="48"/>
  <c r="BC33" i="48"/>
  <c r="O33" i="48"/>
  <c r="BA33" i="48"/>
  <c r="CQ33" i="48"/>
  <c r="AY33" i="48"/>
  <c r="AO33" i="48"/>
  <c r="W33" i="48"/>
  <c r="CY33" i="48"/>
  <c r="CS33" i="48"/>
  <c r="AI33" i="48"/>
  <c r="BK33" i="48"/>
  <c r="CO33" i="48"/>
  <c r="BM33" i="48"/>
  <c r="S33" i="48"/>
  <c r="BW33" i="48"/>
  <c r="AU33" i="48"/>
  <c r="M33" i="48"/>
  <c r="BU33" i="48"/>
  <c r="BE33" i="48"/>
  <c r="AM33" i="48"/>
  <c r="BG33" i="48"/>
  <c r="K31" i="48"/>
  <c r="CU31" i="48"/>
  <c r="AY31" i="48"/>
  <c r="BI31" i="48"/>
  <c r="AS31" i="48"/>
  <c r="CK31" i="48"/>
  <c r="U31" i="48"/>
  <c r="BW31" i="48"/>
  <c r="AW31" i="48"/>
  <c r="BA31" i="48"/>
  <c r="CO31" i="48"/>
  <c r="AM31" i="48"/>
  <c r="BM31" i="48"/>
  <c r="CY31" i="48"/>
  <c r="S31" i="48"/>
  <c r="CA31" i="48"/>
  <c r="CW31" i="48"/>
  <c r="BS31" i="48"/>
  <c r="Q31" i="48"/>
  <c r="W31" i="48"/>
  <c r="BC31" i="48"/>
  <c r="M31" i="48"/>
  <c r="AA31" i="48"/>
  <c r="CG31" i="48"/>
  <c r="AK31" i="48"/>
  <c r="BG31" i="48"/>
  <c r="AC31" i="48"/>
  <c r="CC31" i="48"/>
  <c r="AE31" i="48"/>
  <c r="Y31" i="48"/>
  <c r="BQ31" i="48"/>
  <c r="AQ31" i="48"/>
  <c r="CE31" i="48"/>
  <c r="O31" i="48"/>
  <c r="DA31" i="48"/>
  <c r="BU31" i="48"/>
  <c r="BO31" i="48"/>
  <c r="CI31" i="48"/>
  <c r="CQ31" i="48"/>
  <c r="AO31" i="48"/>
  <c r="BY31" i="48"/>
  <c r="BK31" i="48"/>
  <c r="CM31" i="48"/>
  <c r="AU31" i="48"/>
  <c r="BE31" i="48"/>
  <c r="CS31" i="48"/>
  <c r="AI31" i="48"/>
  <c r="AG31" i="48"/>
  <c r="AL19" i="48"/>
  <c r="AH19" i="48"/>
  <c r="AZ19" i="48"/>
  <c r="BF19" i="48"/>
  <c r="BD19" i="48"/>
  <c r="CB19" i="48"/>
  <c r="CF19" i="48"/>
  <c r="CX19" i="48"/>
  <c r="AP19" i="48"/>
  <c r="AR19" i="48"/>
  <c r="BB19" i="48"/>
  <c r="AF19" i="48"/>
  <c r="CZ19" i="48"/>
  <c r="P19" i="48"/>
  <c r="Z19" i="48"/>
  <c r="BL19" i="48"/>
  <c r="CV19" i="48"/>
  <c r="AD19" i="48"/>
  <c r="BJ19" i="48"/>
  <c r="J19" i="48"/>
  <c r="AV19" i="48"/>
  <c r="CD19" i="48"/>
  <c r="AB19" i="48"/>
  <c r="BN19" i="48"/>
  <c r="V19" i="48"/>
  <c r="AX19" i="48"/>
  <c r="R19" i="48"/>
  <c r="CP19" i="48"/>
  <c r="AN19" i="48"/>
  <c r="BT19" i="48"/>
  <c r="CL19" i="48"/>
  <c r="T19" i="48"/>
  <c r="BH19" i="48"/>
  <c r="X19" i="48"/>
  <c r="BR19" i="48"/>
  <c r="L19" i="48"/>
  <c r="AJ19" i="48"/>
  <c r="BP19" i="48"/>
  <c r="BV19" i="48"/>
  <c r="CN19" i="48"/>
  <c r="CJ19" i="48"/>
  <c r="CT19" i="48"/>
  <c r="BX19" i="48"/>
  <c r="BZ19" i="48"/>
  <c r="CR19" i="48"/>
  <c r="CH19" i="48"/>
  <c r="AT19" i="48"/>
  <c r="N19" i="48"/>
  <c r="BX36" i="48"/>
  <c r="N36" i="48"/>
  <c r="AF36" i="48"/>
  <c r="T36" i="48"/>
  <c r="BJ36" i="48"/>
  <c r="CF36" i="48"/>
  <c r="CZ36" i="48"/>
  <c r="CV36" i="48"/>
  <c r="V36" i="48"/>
  <c r="AL36" i="48"/>
  <c r="X36" i="48"/>
  <c r="AT36" i="48"/>
  <c r="AR36" i="48"/>
  <c r="AN36" i="48"/>
  <c r="CX36" i="48"/>
  <c r="BD36" i="48"/>
  <c r="AH36" i="48"/>
  <c r="BN36" i="48"/>
  <c r="J36" i="48"/>
  <c r="BV36" i="48"/>
  <c r="AD36" i="48"/>
  <c r="CR36" i="48"/>
  <c r="CD36" i="48"/>
  <c r="AP36" i="48"/>
  <c r="AX36" i="48"/>
  <c r="AB36" i="48"/>
  <c r="BT36" i="48"/>
  <c r="CL36" i="48"/>
  <c r="P36" i="48"/>
  <c r="CP36" i="48"/>
  <c r="BZ36" i="48"/>
  <c r="BB36" i="48"/>
  <c r="CN36" i="48"/>
  <c r="L36" i="48"/>
  <c r="BP36" i="48"/>
  <c r="BL36" i="48"/>
  <c r="CH36" i="48"/>
  <c r="BH36" i="48"/>
  <c r="CT36" i="48"/>
  <c r="BR36" i="48"/>
  <c r="BF36" i="48"/>
  <c r="AV36" i="48"/>
  <c r="AZ36" i="48"/>
  <c r="AJ36" i="48"/>
  <c r="R36" i="48"/>
  <c r="CJ36" i="48"/>
  <c r="CB36" i="48"/>
  <c r="Z36" i="48"/>
  <c r="CZ20" i="48"/>
  <c r="BH20" i="48"/>
  <c r="BL20" i="48"/>
  <c r="AV20" i="48"/>
  <c r="BR20" i="48"/>
  <c r="CR20" i="48"/>
  <c r="BF20" i="48"/>
  <c r="N20" i="48"/>
  <c r="CB20" i="48"/>
  <c r="AF20" i="48"/>
  <c r="AX20" i="48"/>
  <c r="P20" i="48"/>
  <c r="X20" i="48"/>
  <c r="BB20" i="48"/>
  <c r="AH20" i="48"/>
  <c r="AN20" i="48"/>
  <c r="CT20" i="48"/>
  <c r="T20" i="48"/>
  <c r="Z20" i="48"/>
  <c r="BN20" i="48"/>
  <c r="CN20" i="48"/>
  <c r="AT20" i="48"/>
  <c r="AP20" i="48"/>
  <c r="BX20" i="48"/>
  <c r="AJ20" i="48"/>
  <c r="CH20" i="48"/>
  <c r="CL20" i="48"/>
  <c r="J20" i="48"/>
  <c r="AB20" i="48"/>
  <c r="L20" i="48"/>
  <c r="AZ20" i="48"/>
  <c r="AL20" i="48"/>
  <c r="CX20" i="48"/>
  <c r="CD20" i="48"/>
  <c r="BD20" i="48"/>
  <c r="CP20" i="48"/>
  <c r="R20" i="48"/>
  <c r="CF20" i="48"/>
  <c r="BJ20" i="48"/>
  <c r="BP20" i="48"/>
  <c r="V20" i="48"/>
  <c r="BV20" i="48"/>
  <c r="CJ20" i="48"/>
  <c r="AD20" i="48"/>
  <c r="AR20" i="48"/>
  <c r="BT20" i="48"/>
  <c r="CV20" i="48"/>
  <c r="BZ20" i="48"/>
  <c r="M36" i="48"/>
  <c r="BQ36" i="48"/>
  <c r="DA36" i="48"/>
  <c r="CM36" i="48"/>
  <c r="CC36" i="48"/>
  <c r="BY36" i="48"/>
  <c r="CU36" i="48"/>
  <c r="AQ36" i="48"/>
  <c r="BM36" i="48"/>
  <c r="AC36" i="48"/>
  <c r="AY36" i="48"/>
  <c r="CK36" i="48"/>
  <c r="O36" i="48"/>
  <c r="AO36" i="48"/>
  <c r="AE36" i="48"/>
  <c r="U36" i="48"/>
  <c r="AG36" i="48"/>
  <c r="W36" i="48"/>
  <c r="BG36" i="48"/>
  <c r="CG36" i="48"/>
  <c r="BK36" i="48"/>
  <c r="CO36" i="48"/>
  <c r="AU36" i="48"/>
  <c r="CA36" i="48"/>
  <c r="BI36" i="48"/>
  <c r="BU36" i="48"/>
  <c r="CS36" i="48"/>
  <c r="K36" i="48"/>
  <c r="AM36" i="48"/>
  <c r="BC36" i="48"/>
  <c r="BO36" i="48"/>
  <c r="BS36" i="48"/>
  <c r="CY36" i="48"/>
  <c r="CW36" i="48"/>
  <c r="AI36" i="48"/>
  <c r="S36" i="48"/>
  <c r="CQ36" i="48"/>
  <c r="BE36" i="48"/>
  <c r="AA36" i="48"/>
  <c r="CE36" i="48"/>
  <c r="AW36" i="48"/>
  <c r="BW36" i="48"/>
  <c r="Q36" i="48"/>
  <c r="AS36" i="48"/>
  <c r="AK36" i="48"/>
  <c r="Y36" i="48"/>
  <c r="BA36" i="48"/>
  <c r="CI36" i="48"/>
  <c r="AY23" i="48"/>
  <c r="BI23" i="48"/>
  <c r="AI23" i="48"/>
  <c r="Y23" i="48"/>
  <c r="S23" i="48"/>
  <c r="BS23" i="48"/>
  <c r="CQ23" i="48"/>
  <c r="DA23" i="48"/>
  <c r="CI23" i="48"/>
  <c r="AG23" i="48"/>
  <c r="BM23" i="48"/>
  <c r="BY23" i="48"/>
  <c r="CK23" i="48"/>
  <c r="CW23" i="48"/>
  <c r="AW23" i="48"/>
  <c r="CA23" i="48"/>
  <c r="CC23" i="48"/>
  <c r="AE23" i="48"/>
  <c r="CS23" i="48"/>
  <c r="AC23" i="48"/>
  <c r="CU23" i="48"/>
  <c r="BE23" i="48"/>
  <c r="BK23" i="48"/>
  <c r="BO23" i="48"/>
  <c r="BQ23" i="48"/>
  <c r="CM23" i="48"/>
  <c r="BA23" i="48"/>
  <c r="AQ23" i="48"/>
  <c r="CG23" i="48"/>
  <c r="BG23" i="48"/>
  <c r="CO23" i="48"/>
  <c r="BU23" i="48"/>
  <c r="AK23" i="48"/>
  <c r="M23" i="48"/>
  <c r="AS23" i="48"/>
  <c r="AU23" i="48"/>
  <c r="U23" i="48"/>
  <c r="K23" i="48"/>
  <c r="Q23" i="48"/>
  <c r="AO23" i="48"/>
  <c r="O23" i="48"/>
  <c r="BC23" i="48"/>
  <c r="CE23" i="48"/>
  <c r="BW23" i="48"/>
  <c r="W23" i="48"/>
  <c r="CY23" i="48"/>
  <c r="AA23" i="48"/>
  <c r="AM23" i="48"/>
  <c r="K16" i="48"/>
  <c r="AI16" i="48"/>
  <c r="BS16" i="48"/>
  <c r="CK16" i="48"/>
  <c r="BW16" i="48"/>
  <c r="BC16" i="48"/>
  <c r="BI16" i="48"/>
  <c r="CC16" i="48"/>
  <c r="BE16" i="48"/>
  <c r="BM16" i="48"/>
  <c r="BO16" i="48"/>
  <c r="CA16" i="48"/>
  <c r="AE16" i="48"/>
  <c r="AS16" i="48"/>
  <c r="CY16" i="48"/>
  <c r="CG16" i="48"/>
  <c r="BA16" i="48"/>
  <c r="Q16" i="48"/>
  <c r="AC16" i="48"/>
  <c r="AU16" i="48"/>
  <c r="CO16" i="48"/>
  <c r="CQ16" i="48"/>
  <c r="AK16" i="48"/>
  <c r="U16" i="48"/>
  <c r="AQ16" i="48"/>
  <c r="BG16" i="48"/>
  <c r="S16" i="48"/>
  <c r="CM16" i="48"/>
  <c r="AM16" i="48"/>
  <c r="CS16" i="48"/>
  <c r="DA16" i="48"/>
  <c r="BQ16" i="48"/>
  <c r="BU16" i="48"/>
  <c r="AW16" i="48"/>
  <c r="CI16" i="48"/>
  <c r="AA16" i="48"/>
  <c r="W16" i="48"/>
  <c r="AG16" i="48"/>
  <c r="BK16" i="48"/>
  <c r="Y16" i="48"/>
  <c r="CE16" i="48"/>
  <c r="CU16" i="48"/>
  <c r="CW16" i="48"/>
  <c r="AY16" i="48"/>
  <c r="M16" i="48"/>
  <c r="AO16" i="48"/>
  <c r="O16" i="48"/>
  <c r="BY16" i="48"/>
  <c r="AQ18" i="48"/>
  <c r="W18" i="48"/>
  <c r="M18" i="48"/>
  <c r="BG18" i="48"/>
  <c r="CE18" i="48"/>
  <c r="AU18" i="48"/>
  <c r="CU18" i="48"/>
  <c r="S18" i="48"/>
  <c r="BE18" i="48"/>
  <c r="BQ18" i="48"/>
  <c r="K18" i="48"/>
  <c r="O18" i="48"/>
  <c r="Y18" i="48"/>
  <c r="DA18" i="48"/>
  <c r="BS18" i="48"/>
  <c r="BY18" i="48"/>
  <c r="BC18" i="48"/>
  <c r="AG18" i="48"/>
  <c r="BM18" i="48"/>
  <c r="AA18" i="48"/>
  <c r="BW18" i="48"/>
  <c r="CW18" i="48"/>
  <c r="CY18" i="48"/>
  <c r="BA18" i="48"/>
  <c r="AK18" i="48"/>
  <c r="AE18" i="48"/>
  <c r="CK18" i="48"/>
  <c r="AS18" i="48"/>
  <c r="CS18" i="48"/>
  <c r="CA18" i="48"/>
  <c r="Q18" i="48"/>
  <c r="CQ18" i="48"/>
  <c r="BO18" i="48"/>
  <c r="CC18" i="48"/>
  <c r="CO18" i="48"/>
  <c r="AW18" i="48"/>
  <c r="U18" i="48"/>
  <c r="AO18" i="48"/>
  <c r="AM18" i="48"/>
  <c r="AY18" i="48"/>
  <c r="BU18" i="48"/>
  <c r="CG18" i="48"/>
  <c r="BK18" i="48"/>
  <c r="BI18" i="48"/>
  <c r="AI18" i="48"/>
  <c r="CI18" i="48"/>
  <c r="CM18" i="48"/>
  <c r="AC18" i="48"/>
  <c r="CH25" i="48"/>
  <c r="BH25" i="48"/>
  <c r="AX25" i="48"/>
  <c r="R25" i="48"/>
  <c r="CZ25" i="48"/>
  <c r="CP25" i="48"/>
  <c r="BL25" i="48"/>
  <c r="AV25" i="48"/>
  <c r="BT25" i="48"/>
  <c r="N25" i="48"/>
  <c r="T25" i="48"/>
  <c r="P25" i="48"/>
  <c r="AT25" i="48"/>
  <c r="X25" i="48"/>
  <c r="J25" i="48"/>
  <c r="CB25" i="48"/>
  <c r="AR25" i="48"/>
  <c r="BJ25" i="48"/>
  <c r="BB25" i="48"/>
  <c r="BF25" i="48"/>
  <c r="CN25" i="48"/>
  <c r="AF25" i="48"/>
  <c r="Z25" i="48"/>
  <c r="BP25" i="48"/>
  <c r="AH25" i="48"/>
  <c r="V25" i="48"/>
  <c r="AD25" i="48"/>
  <c r="CX25" i="48"/>
  <c r="BV25" i="48"/>
  <c r="CR25" i="48"/>
  <c r="AN25" i="48"/>
  <c r="CT25" i="48"/>
  <c r="BZ25" i="48"/>
  <c r="BD25" i="48"/>
  <c r="CD25" i="48"/>
  <c r="CL25" i="48"/>
  <c r="BX25" i="48"/>
  <c r="CF25" i="48"/>
  <c r="AB25" i="48"/>
  <c r="CJ25" i="48"/>
  <c r="BN25" i="48"/>
  <c r="AJ25" i="48"/>
  <c r="AZ25" i="48"/>
  <c r="AL25" i="48"/>
  <c r="CV25" i="48"/>
  <c r="L25" i="48"/>
  <c r="BR25" i="48"/>
  <c r="AP25" i="48"/>
  <c r="S20" i="48"/>
  <c r="BW20" i="48"/>
  <c r="AU20" i="48"/>
  <c r="CU20" i="48"/>
  <c r="AI20" i="48"/>
  <c r="BK20" i="48"/>
  <c r="BA20" i="48"/>
  <c r="W20" i="48"/>
  <c r="CG20" i="48"/>
  <c r="AY20" i="48"/>
  <c r="CE20" i="48"/>
  <c r="AK20" i="48"/>
  <c r="CQ20" i="48"/>
  <c r="Y20" i="48"/>
  <c r="CC20" i="48"/>
  <c r="AM20" i="48"/>
  <c r="CO20" i="48"/>
  <c r="BG20" i="48"/>
  <c r="BS20" i="48"/>
  <c r="AQ20" i="48"/>
  <c r="M20" i="48"/>
  <c r="AS20" i="48"/>
  <c r="CS20" i="48"/>
  <c r="BC20" i="48"/>
  <c r="CY20" i="48"/>
  <c r="AE20" i="48"/>
  <c r="AC20" i="48"/>
  <c r="BO20" i="48"/>
  <c r="BM20" i="48"/>
  <c r="AW20" i="48"/>
  <c r="AO20" i="48"/>
  <c r="CM20" i="48"/>
  <c r="CK20" i="48"/>
  <c r="CW20" i="48"/>
  <c r="BY20" i="48"/>
  <c r="BU20" i="48"/>
  <c r="BE20" i="48"/>
  <c r="O20" i="48"/>
  <c r="U20" i="48"/>
  <c r="CI20" i="48"/>
  <c r="AG20" i="48"/>
  <c r="DA20" i="48"/>
  <c r="Q20" i="48"/>
  <c r="BI20" i="48"/>
  <c r="BQ20" i="48"/>
  <c r="K20" i="48"/>
  <c r="CA20" i="48"/>
  <c r="AA20" i="48"/>
  <c r="BC25" i="48"/>
  <c r="AC25" i="48"/>
  <c r="AU25" i="48"/>
  <c r="K25" i="48"/>
  <c r="CA25" i="48"/>
  <c r="AO25" i="48"/>
  <c r="CS25" i="48"/>
  <c r="CI25" i="48"/>
  <c r="BK25" i="48"/>
  <c r="CO25" i="48"/>
  <c r="BY25" i="48"/>
  <c r="AQ25" i="48"/>
  <c r="BG25" i="48"/>
  <c r="U25" i="48"/>
  <c r="AI25" i="48"/>
  <c r="M25" i="48"/>
  <c r="BW25" i="48"/>
  <c r="CY25" i="48"/>
  <c r="BS25" i="48"/>
  <c r="Y25" i="48"/>
  <c r="BA25" i="48"/>
  <c r="CM25" i="48"/>
  <c r="AM25" i="48"/>
  <c r="CE25" i="48"/>
  <c r="BI25" i="48"/>
  <c r="AW25" i="48"/>
  <c r="AK25" i="48"/>
  <c r="CC25" i="48"/>
  <c r="W25" i="48"/>
  <c r="CQ25" i="48"/>
  <c r="S25" i="48"/>
  <c r="DA25" i="48"/>
  <c r="Q25" i="48"/>
  <c r="BM25" i="48"/>
  <c r="AS25" i="48"/>
  <c r="AG25" i="48"/>
  <c r="AA25" i="48"/>
  <c r="CG25" i="48"/>
  <c r="O25" i="48"/>
  <c r="BE25" i="48"/>
  <c r="AE25" i="48"/>
  <c r="CK25" i="48"/>
  <c r="BQ25" i="48"/>
  <c r="BU25" i="48"/>
  <c r="CW25" i="48"/>
  <c r="BO25" i="48"/>
  <c r="CU25" i="48"/>
  <c r="AY25" i="48"/>
  <c r="CL21" i="48"/>
  <c r="AL21" i="48"/>
  <c r="CR21" i="48"/>
  <c r="BP21" i="48"/>
  <c r="BH21" i="48"/>
  <c r="BB21" i="48"/>
  <c r="AB21" i="48"/>
  <c r="AH21" i="48"/>
  <c r="CH21" i="48"/>
  <c r="BZ21" i="48"/>
  <c r="V21" i="48"/>
  <c r="L21" i="48"/>
  <c r="CT21" i="48"/>
  <c r="AD21" i="48"/>
  <c r="R21" i="48"/>
  <c r="AX21" i="48"/>
  <c r="AJ21" i="48"/>
  <c r="CN21" i="48"/>
  <c r="CJ21" i="48"/>
  <c r="J21" i="48"/>
  <c r="AF21" i="48"/>
  <c r="CP21" i="48"/>
  <c r="AT21" i="48"/>
  <c r="BV21" i="48"/>
  <c r="CD21" i="48"/>
  <c r="T21" i="48"/>
  <c r="AV21" i="48"/>
  <c r="CB21" i="48"/>
  <c r="BR21" i="48"/>
  <c r="BX21" i="48"/>
  <c r="CX21" i="48"/>
  <c r="AR21" i="48"/>
  <c r="BF21" i="48"/>
  <c r="AZ21" i="48"/>
  <c r="BD21" i="48"/>
  <c r="P21" i="48"/>
  <c r="BN21" i="48"/>
  <c r="CF21" i="48"/>
  <c r="AN21" i="48"/>
  <c r="BT21" i="48"/>
  <c r="Z21" i="48"/>
  <c r="X21" i="48"/>
  <c r="CV21" i="48"/>
  <c r="AP21" i="48"/>
  <c r="BL21" i="48"/>
  <c r="BJ21" i="48"/>
  <c r="CZ21" i="48"/>
  <c r="N21" i="48"/>
  <c r="CX12" i="48"/>
  <c r="BB12" i="48"/>
  <c r="V12" i="48"/>
  <c r="BX12" i="48"/>
  <c r="CZ12" i="48"/>
  <c r="BV12" i="48"/>
  <c r="BL12" i="48"/>
  <c r="Z12" i="48"/>
  <c r="CP12" i="48"/>
  <c r="BF12" i="48"/>
  <c r="AZ12" i="48"/>
  <c r="AH12" i="48"/>
  <c r="BN12" i="48"/>
  <c r="R12" i="48"/>
  <c r="AV12" i="48"/>
  <c r="CJ12" i="48"/>
  <c r="T12" i="48"/>
  <c r="BT12" i="48"/>
  <c r="BP12" i="48"/>
  <c r="L12" i="48"/>
  <c r="BZ12" i="48"/>
  <c r="AL12" i="48"/>
  <c r="CH12" i="48"/>
  <c r="BH12" i="48"/>
  <c r="BJ12" i="48"/>
  <c r="AB12" i="48"/>
  <c r="AJ12" i="48"/>
  <c r="AR12" i="48"/>
  <c r="P12" i="48"/>
  <c r="AN12" i="48"/>
  <c r="AP12" i="48"/>
  <c r="AT12" i="48"/>
  <c r="CD12" i="48"/>
  <c r="CF12" i="48"/>
  <c r="AF12" i="48"/>
  <c r="AD12" i="48"/>
  <c r="N12" i="48"/>
  <c r="BR12" i="48"/>
  <c r="J12" i="48"/>
  <c r="CB12" i="48"/>
  <c r="CN12" i="48"/>
  <c r="AX12" i="48"/>
  <c r="BD12" i="48"/>
  <c r="CV12" i="48"/>
  <c r="CT12" i="48"/>
  <c r="X12" i="48"/>
  <c r="CL12" i="48"/>
  <c r="CR12" i="48"/>
  <c r="BO27" i="48"/>
  <c r="BQ27" i="48"/>
  <c r="AG27" i="48"/>
  <c r="CA27" i="48"/>
  <c r="CK27" i="48"/>
  <c r="CQ27" i="48"/>
  <c r="AW27" i="48"/>
  <c r="BE27" i="48"/>
  <c r="CY27" i="48"/>
  <c r="CU27" i="48"/>
  <c r="BU27" i="48"/>
  <c r="AI27" i="48"/>
  <c r="Y27" i="48"/>
  <c r="U27" i="48"/>
  <c r="CO27" i="48"/>
  <c r="BC27" i="48"/>
  <c r="CG27" i="48"/>
  <c r="AE27" i="48"/>
  <c r="CS27" i="48"/>
  <c r="W27" i="48"/>
  <c r="AU27" i="48"/>
  <c r="BG27" i="48"/>
  <c r="AM27" i="48"/>
  <c r="BM27" i="48"/>
  <c r="DA27" i="48"/>
  <c r="BY27" i="48"/>
  <c r="CC27" i="48"/>
  <c r="BI27" i="48"/>
  <c r="CM27" i="48"/>
  <c r="AO27" i="48"/>
  <c r="BA27" i="48"/>
  <c r="AK27" i="48"/>
  <c r="CE27" i="48"/>
  <c r="AQ27" i="48"/>
  <c r="AC27" i="48"/>
  <c r="AY27" i="48"/>
  <c r="AA27" i="48"/>
  <c r="BK27" i="48"/>
  <c r="BW27" i="48"/>
  <c r="M27" i="48"/>
  <c r="CW27" i="48"/>
  <c r="CI27" i="48"/>
  <c r="K27" i="48"/>
  <c r="O27" i="48"/>
  <c r="BS27" i="48"/>
  <c r="Q27" i="48"/>
  <c r="AS27" i="48"/>
  <c r="S27" i="48"/>
  <c r="AA38" i="48"/>
  <c r="BW38" i="48"/>
  <c r="BO38" i="48"/>
  <c r="S38" i="48"/>
  <c r="CE38" i="48"/>
  <c r="BG38" i="48"/>
  <c r="CM38" i="48"/>
  <c r="BY38" i="48"/>
  <c r="BQ38" i="48"/>
  <c r="CC38" i="48"/>
  <c r="AC38" i="48"/>
  <c r="U38" i="48"/>
  <c r="BU38" i="48"/>
  <c r="BC38" i="48"/>
  <c r="AK38" i="48"/>
  <c r="CS38" i="48"/>
  <c r="AI38" i="48"/>
  <c r="CO38" i="48"/>
  <c r="AS38" i="48"/>
  <c r="CQ38" i="48"/>
  <c r="AQ38" i="48"/>
  <c r="CU38" i="48"/>
  <c r="AE38" i="48"/>
  <c r="M38" i="48"/>
  <c r="CI38" i="48"/>
  <c r="BI38" i="48"/>
  <c r="CG38" i="48"/>
  <c r="CY38" i="48"/>
  <c r="Q38" i="48"/>
  <c r="AY38" i="48"/>
  <c r="O38" i="48"/>
  <c r="CA38" i="48"/>
  <c r="AW38" i="48"/>
  <c r="BA38" i="48"/>
  <c r="DA38" i="48"/>
  <c r="Y38" i="48"/>
  <c r="CW38" i="48"/>
  <c r="K38" i="48"/>
  <c r="BM38" i="48"/>
  <c r="BE38" i="48"/>
  <c r="AU38" i="48"/>
  <c r="AM38" i="48"/>
  <c r="AG38" i="48"/>
  <c r="AO38" i="48"/>
  <c r="CK38" i="48"/>
  <c r="BS38" i="48"/>
  <c r="BK38" i="48"/>
  <c r="W38" i="48"/>
  <c r="BX32" i="48"/>
  <c r="AP32" i="48"/>
  <c r="BJ32" i="48"/>
  <c r="CZ32" i="48"/>
  <c r="N32" i="48"/>
  <c r="BV32" i="48"/>
  <c r="V32" i="48"/>
  <c r="CH32" i="48"/>
  <c r="BT32" i="48"/>
  <c r="AD32" i="48"/>
  <c r="BD32" i="48"/>
  <c r="R32" i="48"/>
  <c r="CX32" i="48"/>
  <c r="AL32" i="48"/>
  <c r="CN32" i="48"/>
  <c r="AR32" i="48"/>
  <c r="X32" i="48"/>
  <c r="CL32" i="48"/>
  <c r="AZ32" i="48"/>
  <c r="AF32" i="48"/>
  <c r="BR32" i="48"/>
  <c r="AV32" i="48"/>
  <c r="CT32" i="48"/>
  <c r="CJ32" i="48"/>
  <c r="AX32" i="48"/>
  <c r="BH32" i="48"/>
  <c r="CP32" i="48"/>
  <c r="T32" i="48"/>
  <c r="L32" i="48"/>
  <c r="CV32" i="48"/>
  <c r="AJ32" i="48"/>
  <c r="CB32" i="48"/>
  <c r="CF32" i="48"/>
  <c r="Z32" i="48"/>
  <c r="BB32" i="48"/>
  <c r="BN32" i="48"/>
  <c r="AT32" i="48"/>
  <c r="AB32" i="48"/>
  <c r="J32" i="48"/>
  <c r="CR32" i="48"/>
  <c r="BL32" i="48"/>
  <c r="AN32" i="48"/>
  <c r="BP32" i="48"/>
  <c r="CD32" i="48"/>
  <c r="BZ32" i="48"/>
  <c r="BF32" i="48"/>
  <c r="P32" i="48"/>
  <c r="AH32" i="48"/>
  <c r="S19" i="48"/>
  <c r="CK19" i="48"/>
  <c r="CY19" i="48"/>
  <c r="AQ19" i="48"/>
  <c r="CE19" i="48"/>
  <c r="AS19" i="48"/>
  <c r="CA19" i="48"/>
  <c r="BE19" i="48"/>
  <c r="DA19" i="48"/>
  <c r="BA19" i="48"/>
  <c r="AO19" i="48"/>
  <c r="U19" i="48"/>
  <c r="CQ19" i="48"/>
  <c r="BI19" i="48"/>
  <c r="AI19" i="48"/>
  <c r="BQ19" i="48"/>
  <c r="AE19" i="48"/>
  <c r="CC19" i="48"/>
  <c r="CU19" i="48"/>
  <c r="BC19" i="48"/>
  <c r="CM19" i="48"/>
  <c r="AW19" i="48"/>
  <c r="BG19" i="48"/>
  <c r="AK19" i="48"/>
  <c r="AC19" i="48"/>
  <c r="Q19" i="48"/>
  <c r="Y19" i="48"/>
  <c r="AG19" i="48"/>
  <c r="K19" i="48"/>
  <c r="AY19" i="48"/>
  <c r="O19" i="48"/>
  <c r="BW19" i="48"/>
  <c r="BU19" i="48"/>
  <c r="AA19" i="48"/>
  <c r="CO19" i="48"/>
  <c r="BS19" i="48"/>
  <c r="AU19" i="48"/>
  <c r="CG19" i="48"/>
  <c r="BK19" i="48"/>
  <c r="CS19" i="48"/>
  <c r="AM19" i="48"/>
  <c r="M19" i="48"/>
  <c r="BY19" i="48"/>
  <c r="CI19" i="48"/>
  <c r="BM19" i="48"/>
  <c r="CW19" i="48"/>
  <c r="BO19" i="48"/>
  <c r="W19" i="48"/>
  <c r="AC13" i="48"/>
  <c r="BQ13" i="48"/>
  <c r="AK13" i="48"/>
  <c r="BK13" i="48"/>
  <c r="BG13" i="48"/>
  <c r="AI13" i="48"/>
  <c r="BS13" i="48"/>
  <c r="CE13" i="48"/>
  <c r="BC13" i="48"/>
  <c r="CK13" i="48"/>
  <c r="CA13" i="48"/>
  <c r="Q13" i="48"/>
  <c r="W13" i="48"/>
  <c r="BE13" i="48"/>
  <c r="CG13" i="48"/>
  <c r="U13" i="48"/>
  <c r="AE13" i="48"/>
  <c r="CO13" i="48"/>
  <c r="CU13" i="48"/>
  <c r="BU13" i="48"/>
  <c r="AA13" i="48"/>
  <c r="CQ13" i="48"/>
  <c r="BY13" i="48"/>
  <c r="AU13" i="48"/>
  <c r="BM13" i="48"/>
  <c r="CC13" i="48"/>
  <c r="CI13" i="48"/>
  <c r="AS13" i="48"/>
  <c r="CS13" i="48"/>
  <c r="CW13" i="48"/>
  <c r="BO13" i="48"/>
  <c r="AW13" i="48"/>
  <c r="AO13" i="48"/>
  <c r="AM13" i="48"/>
  <c r="BW13" i="48"/>
  <c r="S13" i="48"/>
  <c r="AG13" i="48"/>
  <c r="BA13" i="48"/>
  <c r="DA13" i="48"/>
  <c r="AY13" i="48"/>
  <c r="K13" i="48"/>
  <c r="O13" i="48"/>
  <c r="AQ13" i="48"/>
  <c r="CY13" i="48"/>
  <c r="BI13" i="48"/>
  <c r="CM13" i="48"/>
  <c r="Y13" i="48"/>
  <c r="M13" i="48"/>
  <c r="AI30" i="48"/>
  <c r="O30" i="48"/>
  <c r="M30" i="48"/>
  <c r="BM30" i="48"/>
  <c r="AW30" i="48"/>
  <c r="AG30" i="48"/>
  <c r="CG30" i="48"/>
  <c r="CM30" i="48"/>
  <c r="CC30" i="48"/>
  <c r="CO30" i="48"/>
  <c r="BY30" i="48"/>
  <c r="AO30" i="48"/>
  <c r="BS30" i="48"/>
  <c r="BK30" i="48"/>
  <c r="AC30" i="48"/>
  <c r="CY30" i="48"/>
  <c r="AY30" i="48"/>
  <c r="CK30" i="48"/>
  <c r="Y30" i="48"/>
  <c r="CE30" i="48"/>
  <c r="CW30" i="48"/>
  <c r="Q30" i="48"/>
  <c r="DA30" i="48"/>
  <c r="CU30" i="48"/>
  <c r="AK30" i="48"/>
  <c r="AA30" i="48"/>
  <c r="BW30" i="48"/>
  <c r="AQ30" i="48"/>
  <c r="CS30" i="48"/>
  <c r="BC30" i="48"/>
  <c r="BO30" i="48"/>
  <c r="BQ30" i="48"/>
  <c r="CA30" i="48"/>
  <c r="AE30" i="48"/>
  <c r="K30" i="48"/>
  <c r="AU30" i="48"/>
  <c r="AM30" i="48"/>
  <c r="U30" i="48"/>
  <c r="BI30" i="48"/>
  <c r="BE30" i="48"/>
  <c r="BG30" i="48"/>
  <c r="CQ30" i="48"/>
  <c r="S30" i="48"/>
  <c r="BA30" i="48"/>
  <c r="BU30" i="48"/>
  <c r="AS30" i="48"/>
  <c r="W30" i="48"/>
  <c r="CI30" i="48"/>
  <c r="T31" i="48"/>
  <c r="BH31" i="48"/>
  <c r="CF31" i="48"/>
  <c r="CX31" i="48"/>
  <c r="N31" i="48"/>
  <c r="AB31" i="48"/>
  <c r="CP31" i="48"/>
  <c r="AT31" i="48"/>
  <c r="BL31" i="48"/>
  <c r="AL31" i="48"/>
  <c r="CZ31" i="48"/>
  <c r="AP31" i="48"/>
  <c r="AR31" i="48"/>
  <c r="AV31" i="48"/>
  <c r="V31" i="48"/>
  <c r="BV31" i="48"/>
  <c r="AD31" i="48"/>
  <c r="CL31" i="48"/>
  <c r="R31" i="48"/>
  <c r="CD31" i="48"/>
  <c r="BZ31" i="48"/>
  <c r="BJ31" i="48"/>
  <c r="AZ31" i="48"/>
  <c r="CJ31" i="48"/>
  <c r="BD31" i="48"/>
  <c r="AN31" i="48"/>
  <c r="CR31" i="48"/>
  <c r="BN31" i="48"/>
  <c r="CH31" i="48"/>
  <c r="BR31" i="48"/>
  <c r="BT31" i="48"/>
  <c r="BX31" i="48"/>
  <c r="BF31" i="48"/>
  <c r="CT31" i="48"/>
  <c r="CV31" i="48"/>
  <c r="P31" i="48"/>
  <c r="AH31" i="48"/>
  <c r="AF31" i="48"/>
  <c r="J31" i="48"/>
  <c r="Z31" i="48"/>
  <c r="BB31" i="48"/>
  <c r="AJ31" i="48"/>
  <c r="X31" i="48"/>
  <c r="CN31" i="48"/>
  <c r="BP31" i="48"/>
  <c r="AX31" i="48"/>
  <c r="L31" i="48"/>
  <c r="CB31" i="48"/>
  <c r="AX24" i="48"/>
  <c r="Z24" i="48"/>
  <c r="BN24" i="48"/>
  <c r="CZ24" i="48"/>
  <c r="BZ24" i="48"/>
  <c r="AV24" i="48"/>
  <c r="BP24" i="48"/>
  <c r="CF24" i="48"/>
  <c r="CR24" i="48"/>
  <c r="N24" i="48"/>
  <c r="BR24" i="48"/>
  <c r="BF24" i="48"/>
  <c r="CB24" i="48"/>
  <c r="L24" i="48"/>
  <c r="BT24" i="48"/>
  <c r="BL24" i="48"/>
  <c r="CJ24" i="48"/>
  <c r="X24" i="48"/>
  <c r="CT24" i="48"/>
  <c r="CN24" i="48"/>
  <c r="CH24" i="48"/>
  <c r="BV24" i="48"/>
  <c r="CP24" i="48"/>
  <c r="CD24" i="48"/>
  <c r="CV24" i="48"/>
  <c r="AF24" i="48"/>
  <c r="BB24" i="48"/>
  <c r="AN24" i="48"/>
  <c r="AH24" i="48"/>
  <c r="R24" i="48"/>
  <c r="BD24" i="48"/>
  <c r="CX24" i="48"/>
  <c r="AB24" i="48"/>
  <c r="AD24" i="48"/>
  <c r="AR24" i="48"/>
  <c r="AJ24" i="48"/>
  <c r="CL24" i="48"/>
  <c r="BX24" i="48"/>
  <c r="AT24" i="48"/>
  <c r="J24" i="48"/>
  <c r="T24" i="48"/>
  <c r="BJ24" i="48"/>
  <c r="AL24" i="48"/>
  <c r="AZ24" i="48"/>
  <c r="P24" i="48"/>
  <c r="AP24" i="48"/>
  <c r="V24" i="48"/>
  <c r="BH24" i="48"/>
  <c r="BV34" i="48"/>
  <c r="AL34" i="48"/>
  <c r="BP34" i="48"/>
  <c r="J34" i="48"/>
  <c r="AR34" i="48"/>
  <c r="CF34" i="48"/>
  <c r="AD34" i="48"/>
  <c r="BD34" i="48"/>
  <c r="CD34" i="48"/>
  <c r="BL34" i="48"/>
  <c r="N34" i="48"/>
  <c r="R34" i="48"/>
  <c r="V34" i="48"/>
  <c r="Z34" i="48"/>
  <c r="CX34" i="48"/>
  <c r="CH34" i="48"/>
  <c r="AF34" i="48"/>
  <c r="BF34" i="48"/>
  <c r="BR34" i="48"/>
  <c r="BZ34" i="48"/>
  <c r="AN34" i="48"/>
  <c r="T34" i="48"/>
  <c r="AT34" i="48"/>
  <c r="BT34" i="48"/>
  <c r="L34" i="48"/>
  <c r="AV34" i="48"/>
  <c r="BB34" i="48"/>
  <c r="BX34" i="48"/>
  <c r="AJ34" i="48"/>
  <c r="X34" i="48"/>
  <c r="P34" i="48"/>
  <c r="BH34" i="48"/>
  <c r="CJ34" i="48"/>
  <c r="CT34" i="48"/>
  <c r="AZ34" i="48"/>
  <c r="AX34" i="48"/>
  <c r="BN34" i="48"/>
  <c r="CN34" i="48"/>
  <c r="CV34" i="48"/>
  <c r="AB34" i="48"/>
  <c r="CL34" i="48"/>
  <c r="CP34" i="48"/>
  <c r="CR34" i="48"/>
  <c r="CZ34" i="48"/>
  <c r="BJ34" i="48"/>
  <c r="AH34" i="48"/>
  <c r="CB34" i="48"/>
  <c r="AP34" i="48"/>
  <c r="BL27" i="48"/>
  <c r="V27" i="48"/>
  <c r="CN27" i="48"/>
  <c r="AF27" i="48"/>
  <c r="Z27" i="48"/>
  <c r="AJ27" i="48"/>
  <c r="X27" i="48"/>
  <c r="CZ27" i="48"/>
  <c r="BT27" i="48"/>
  <c r="BR27" i="48"/>
  <c r="CF27" i="48"/>
  <c r="CP27" i="48"/>
  <c r="BB27" i="48"/>
  <c r="N27" i="48"/>
  <c r="CD27" i="48"/>
  <c r="P27" i="48"/>
  <c r="AB27" i="48"/>
  <c r="L27" i="48"/>
  <c r="AN27" i="48"/>
  <c r="BH27" i="48"/>
  <c r="J27" i="48"/>
  <c r="AV27" i="48"/>
  <c r="CT27" i="48"/>
  <c r="CX27" i="48"/>
  <c r="CB27" i="48"/>
  <c r="R27" i="48"/>
  <c r="BD27" i="48"/>
  <c r="CR27" i="48"/>
  <c r="CH27" i="48"/>
  <c r="AX27" i="48"/>
  <c r="BX27" i="48"/>
  <c r="CJ27" i="48"/>
  <c r="BN27" i="48"/>
  <c r="BV27" i="48"/>
  <c r="AH27" i="48"/>
  <c r="CV27" i="48"/>
  <c r="BF27" i="48"/>
  <c r="AT27" i="48"/>
  <c r="AD27" i="48"/>
  <c r="T27" i="48"/>
  <c r="BJ27" i="48"/>
  <c r="CL27" i="48"/>
  <c r="AR27" i="48"/>
  <c r="AL27" i="48"/>
  <c r="BZ27" i="48"/>
  <c r="BP27" i="48"/>
  <c r="AZ27" i="48"/>
  <c r="AP27" i="48"/>
  <c r="O28" i="48"/>
  <c r="AQ28" i="48"/>
  <c r="U28" i="48"/>
  <c r="K28" i="48"/>
  <c r="BI28" i="48"/>
  <c r="AW28" i="48"/>
  <c r="CY28" i="48"/>
  <c r="CU28" i="48"/>
  <c r="CQ28" i="48"/>
  <c r="AY28" i="48"/>
  <c r="Q28" i="48"/>
  <c r="CO28" i="48"/>
  <c r="CI28" i="48"/>
  <c r="AS28" i="48"/>
  <c r="AE28" i="48"/>
  <c r="Y28" i="48"/>
  <c r="BQ28" i="48"/>
  <c r="CE28" i="48"/>
  <c r="AM28" i="48"/>
  <c r="CA28" i="48"/>
  <c r="AG28" i="48"/>
  <c r="CW28" i="48"/>
  <c r="BC28" i="48"/>
  <c r="CG28" i="48"/>
  <c r="BG28" i="48"/>
  <c r="AK28" i="48"/>
  <c r="BA28" i="48"/>
  <c r="BW28" i="48"/>
  <c r="AC28" i="48"/>
  <c r="BK28" i="48"/>
  <c r="CM28" i="48"/>
  <c r="AA28" i="48"/>
  <c r="DA28" i="48"/>
  <c r="AI28" i="48"/>
  <c r="BO28" i="48"/>
  <c r="AO28" i="48"/>
  <c r="W28" i="48"/>
  <c r="S28" i="48"/>
  <c r="BE28" i="48"/>
  <c r="BY28" i="48"/>
  <c r="BU28" i="48"/>
  <c r="M28" i="48"/>
  <c r="CC28" i="48"/>
  <c r="BM28" i="48"/>
  <c r="CS28" i="48"/>
  <c r="CK28" i="48"/>
  <c r="BS28" i="48"/>
  <c r="AU28" i="48"/>
  <c r="BP37" i="48"/>
  <c r="CR37" i="48"/>
  <c r="AV37" i="48"/>
  <c r="L37" i="48"/>
  <c r="AF37" i="48"/>
  <c r="AX37" i="48"/>
  <c r="AH37" i="48"/>
  <c r="BH37" i="48"/>
  <c r="BF37" i="48"/>
  <c r="CV37" i="48"/>
  <c r="BR37" i="48"/>
  <c r="BL37" i="48"/>
  <c r="AJ37" i="48"/>
  <c r="CX37" i="48"/>
  <c r="R37" i="48"/>
  <c r="CL37" i="48"/>
  <c r="CF37" i="48"/>
  <c r="AD37" i="48"/>
  <c r="BB37" i="48"/>
  <c r="AB37" i="48"/>
  <c r="BV37" i="48"/>
  <c r="BJ37" i="48"/>
  <c r="J37" i="48"/>
  <c r="CZ37" i="48"/>
  <c r="T37" i="48"/>
  <c r="BZ37" i="48"/>
  <c r="BD37" i="48"/>
  <c r="AN37" i="48"/>
  <c r="P37" i="48"/>
  <c r="BT37" i="48"/>
  <c r="AL37" i="48"/>
  <c r="BX37" i="48"/>
  <c r="N37" i="48"/>
  <c r="AP37" i="48"/>
  <c r="AR37" i="48"/>
  <c r="CN37" i="48"/>
  <c r="AZ37" i="48"/>
  <c r="X37" i="48"/>
  <c r="AT37" i="48"/>
  <c r="CD37" i="48"/>
  <c r="BN37" i="48"/>
  <c r="CB37" i="48"/>
  <c r="CT37" i="48"/>
  <c r="V37" i="48"/>
  <c r="Z37" i="48"/>
  <c r="CJ37" i="48"/>
  <c r="CH37" i="48"/>
  <c r="CP37" i="48"/>
  <c r="AX22" i="48"/>
  <c r="CN22" i="48"/>
  <c r="AP22" i="48"/>
  <c r="AT22" i="48"/>
  <c r="CR22" i="48"/>
  <c r="N22" i="48"/>
  <c r="AF22" i="48"/>
  <c r="CT22" i="48"/>
  <c r="Z22" i="48"/>
  <c r="AR22" i="48"/>
  <c r="BF22" i="48"/>
  <c r="AL22" i="48"/>
  <c r="BB22" i="48"/>
  <c r="BX22" i="48"/>
  <c r="CX22" i="48"/>
  <c r="BN22" i="48"/>
  <c r="R22" i="48"/>
  <c r="BV22" i="48"/>
  <c r="AB22" i="48"/>
  <c r="T22" i="48"/>
  <c r="AN22" i="48"/>
  <c r="CJ22" i="48"/>
  <c r="P22" i="48"/>
  <c r="BZ22" i="48"/>
  <c r="BL22" i="48"/>
  <c r="AZ22" i="48"/>
  <c r="BP22" i="48"/>
  <c r="CH22" i="48"/>
  <c r="BR22" i="48"/>
  <c r="X22" i="48"/>
  <c r="CV22" i="48"/>
  <c r="BJ22" i="48"/>
  <c r="BT22" i="48"/>
  <c r="BD22" i="48"/>
  <c r="AD22" i="48"/>
  <c r="CD22" i="48"/>
  <c r="AH22" i="48"/>
  <c r="AV22" i="48"/>
  <c r="CB22" i="48"/>
  <c r="CL22" i="48"/>
  <c r="CF22" i="48"/>
  <c r="CZ22" i="48"/>
  <c r="AJ22" i="48"/>
  <c r="V22" i="48"/>
  <c r="BH22" i="48"/>
  <c r="J22" i="48"/>
  <c r="CP22" i="48"/>
  <c r="L22" i="48"/>
  <c r="CI22" i="48"/>
  <c r="BU22" i="48"/>
  <c r="BA22" i="48"/>
  <c r="BI22" i="48"/>
  <c r="CM22" i="48"/>
  <c r="BW22" i="48"/>
  <c r="BE22" i="48"/>
  <c r="AA22" i="48"/>
  <c r="Y22" i="48"/>
  <c r="AM22" i="48"/>
  <c r="AQ22" i="48"/>
  <c r="AW22" i="48"/>
  <c r="BQ22" i="48"/>
  <c r="AY22" i="48"/>
  <c r="BM22" i="48"/>
  <c r="AU22" i="48"/>
  <c r="CO22" i="48"/>
  <c r="AO22" i="48"/>
  <c r="CA22" i="48"/>
  <c r="AI22" i="48"/>
  <c r="BC22" i="48"/>
  <c r="DA22" i="48"/>
  <c r="CW22" i="48"/>
  <c r="CE22" i="48"/>
  <c r="AG22" i="48"/>
  <c r="AS22" i="48"/>
  <c r="CK22" i="48"/>
  <c r="S22" i="48"/>
  <c r="CY22" i="48"/>
  <c r="M22" i="48"/>
  <c r="BO22" i="48"/>
  <c r="O22" i="48"/>
  <c r="K22" i="48"/>
  <c r="CS22" i="48"/>
  <c r="AE22" i="48"/>
  <c r="CC22" i="48"/>
  <c r="BG22" i="48"/>
  <c r="BS22" i="48"/>
  <c r="Q22" i="48"/>
  <c r="CU22" i="48"/>
  <c r="W22" i="48"/>
  <c r="BK22" i="48"/>
  <c r="CG22" i="48"/>
  <c r="AK22" i="48"/>
  <c r="AC22" i="48"/>
  <c r="BY22" i="48"/>
  <c r="U22" i="48"/>
  <c r="CQ22" i="48"/>
  <c r="AJ17" i="48"/>
  <c r="BD17" i="48"/>
  <c r="BB17" i="48"/>
  <c r="P17" i="48"/>
  <c r="R17" i="48"/>
  <c r="BT17" i="48"/>
  <c r="AV17" i="48"/>
  <c r="BV17" i="48"/>
  <c r="BP17" i="48"/>
  <c r="BR17" i="48"/>
  <c r="T17" i="48"/>
  <c r="AX17" i="48"/>
  <c r="BZ17" i="48"/>
  <c r="CX17" i="48"/>
  <c r="AR17" i="48"/>
  <c r="CH17" i="48"/>
  <c r="N17" i="48"/>
  <c r="AT17" i="48"/>
  <c r="Z17" i="48"/>
  <c r="CT17" i="48"/>
  <c r="CV17" i="48"/>
  <c r="X17" i="48"/>
  <c r="CN17" i="48"/>
  <c r="BN17" i="48"/>
  <c r="CB17" i="48"/>
  <c r="V17" i="48"/>
  <c r="BH17" i="48"/>
  <c r="CL17" i="48"/>
  <c r="L17" i="48"/>
  <c r="AF17" i="48"/>
  <c r="AL17" i="48"/>
  <c r="CZ17" i="48"/>
  <c r="AD17" i="48"/>
  <c r="AP17" i="48"/>
  <c r="AZ17" i="48"/>
  <c r="CD17" i="48"/>
  <c r="CF17" i="48"/>
  <c r="J17" i="48"/>
  <c r="BF17" i="48"/>
  <c r="AH17" i="48"/>
  <c r="CR17" i="48"/>
  <c r="BX17" i="48"/>
  <c r="CJ17" i="48"/>
  <c r="CP17" i="48"/>
  <c r="AB17" i="48"/>
  <c r="BJ17" i="48"/>
  <c r="BL17" i="48"/>
  <c r="AN17" i="48"/>
  <c r="R33" i="48"/>
  <c r="BJ33" i="48"/>
  <c r="T33" i="48"/>
  <c r="BZ33" i="48"/>
  <c r="CP33" i="48"/>
  <c r="BF33" i="48"/>
  <c r="AH33" i="48"/>
  <c r="AV33" i="48"/>
  <c r="AL33" i="48"/>
  <c r="V33" i="48"/>
  <c r="BH33" i="48"/>
  <c r="CZ33" i="48"/>
  <c r="L33" i="48"/>
  <c r="AR33" i="48"/>
  <c r="P33" i="48"/>
  <c r="AB33" i="48"/>
  <c r="Z33" i="48"/>
  <c r="BR33" i="48"/>
  <c r="CX33" i="48"/>
  <c r="AT33" i="48"/>
  <c r="BN33" i="48"/>
  <c r="BB33" i="48"/>
  <c r="CD33" i="48"/>
  <c r="CV33" i="48"/>
  <c r="BV33" i="48"/>
  <c r="CN33" i="48"/>
  <c r="AN33" i="48"/>
  <c r="AP33" i="48"/>
  <c r="BL33" i="48"/>
  <c r="CB33" i="48"/>
  <c r="AX33" i="48"/>
  <c r="CF33" i="48"/>
  <c r="BP33" i="48"/>
  <c r="N33" i="48"/>
  <c r="CT33" i="48"/>
  <c r="AJ33" i="48"/>
  <c r="CJ33" i="48"/>
  <c r="BT33" i="48"/>
  <c r="X33" i="48"/>
  <c r="CR33" i="48"/>
  <c r="AF33" i="48"/>
  <c r="AD33" i="48"/>
  <c r="AZ33" i="48"/>
  <c r="J33" i="48"/>
  <c r="CH33" i="48"/>
  <c r="BD33" i="48"/>
  <c r="BX33" i="48"/>
  <c r="CL33" i="48"/>
  <c r="AQ37" i="48"/>
  <c r="BC37" i="48"/>
  <c r="BY37" i="48"/>
  <c r="BA37" i="48"/>
  <c r="AA37" i="48"/>
  <c r="AW37" i="48"/>
  <c r="BU37" i="48"/>
  <c r="BQ37" i="48"/>
  <c r="CG37" i="48"/>
  <c r="M37" i="48"/>
  <c r="CW37" i="48"/>
  <c r="AY37" i="48"/>
  <c r="BO37" i="48"/>
  <c r="O37" i="48"/>
  <c r="Q37" i="48"/>
  <c r="AK37" i="48"/>
  <c r="CM37" i="48"/>
  <c r="CY37" i="48"/>
  <c r="DA37" i="48"/>
  <c r="BM37" i="48"/>
  <c r="CA37" i="48"/>
  <c r="CE37" i="48"/>
  <c r="AI37" i="48"/>
  <c r="BI37" i="48"/>
  <c r="CO37" i="48"/>
  <c r="BE37" i="48"/>
  <c r="CC37" i="48"/>
  <c r="K37" i="48"/>
  <c r="CK37" i="48"/>
  <c r="S37" i="48"/>
  <c r="BW37" i="48"/>
  <c r="CS37" i="48"/>
  <c r="AE37" i="48"/>
  <c r="BG37" i="48"/>
  <c r="AC37" i="48"/>
  <c r="CI37" i="48"/>
  <c r="CU37" i="48"/>
  <c r="BS37" i="48"/>
  <c r="W37" i="48"/>
  <c r="U37" i="48"/>
  <c r="AU37" i="48"/>
  <c r="AM37" i="48"/>
  <c r="AO37" i="48"/>
  <c r="AS37" i="48"/>
  <c r="AG37" i="48"/>
  <c r="Y37" i="48"/>
  <c r="CQ37" i="48"/>
  <c r="BK37" i="48"/>
  <c r="AD13" i="48"/>
  <c r="AN13" i="48"/>
  <c r="CH13" i="48"/>
  <c r="R13" i="48"/>
  <c r="AF13" i="48"/>
  <c r="BH13" i="48"/>
  <c r="CX13" i="48"/>
  <c r="AR13" i="48"/>
  <c r="BX13" i="48"/>
  <c r="AL13" i="48"/>
  <c r="AP13" i="48"/>
  <c r="L13" i="48"/>
  <c r="CD13" i="48"/>
  <c r="BJ13" i="48"/>
  <c r="BN13" i="48"/>
  <c r="Z13" i="48"/>
  <c r="BR13" i="48"/>
  <c r="AX13" i="48"/>
  <c r="AT13" i="48"/>
  <c r="CP13" i="48"/>
  <c r="AZ13" i="48"/>
  <c r="CJ13" i="48"/>
  <c r="CB13" i="48"/>
  <c r="T13" i="48"/>
  <c r="J13" i="48"/>
  <c r="BB13" i="48"/>
  <c r="AJ13" i="48"/>
  <c r="BL13" i="48"/>
  <c r="BZ13" i="48"/>
  <c r="V13" i="48"/>
  <c r="CF13" i="48"/>
  <c r="BF13" i="48"/>
  <c r="X13" i="48"/>
  <c r="BV13" i="48"/>
  <c r="N13" i="48"/>
  <c r="BD13" i="48"/>
  <c r="BP13" i="48"/>
  <c r="CT13" i="48"/>
  <c r="CZ13" i="48"/>
  <c r="AB13" i="48"/>
  <c r="CV13" i="48"/>
  <c r="CN13" i="48"/>
  <c r="AV13" i="48"/>
  <c r="P13" i="48"/>
  <c r="AH13" i="48"/>
  <c r="BT13" i="48"/>
  <c r="CR13" i="48"/>
  <c r="CL13" i="48"/>
  <c r="CX29" i="48"/>
  <c r="AZ29" i="48"/>
  <c r="CB29" i="48"/>
  <c r="CF29" i="48"/>
  <c r="BX29" i="48"/>
  <c r="BB29" i="48"/>
  <c r="CL29" i="48"/>
  <c r="AH29" i="48"/>
  <c r="L29" i="48"/>
  <c r="BZ29" i="48"/>
  <c r="T29" i="48"/>
  <c r="CN29" i="48"/>
  <c r="AV29" i="48"/>
  <c r="X29" i="48"/>
  <c r="CT29" i="48"/>
  <c r="BV29" i="48"/>
  <c r="CP29" i="48"/>
  <c r="P29" i="48"/>
  <c r="BN29" i="48"/>
  <c r="BT29" i="48"/>
  <c r="AJ29" i="48"/>
  <c r="BH29" i="48"/>
  <c r="CR29" i="48"/>
  <c r="Z29" i="48"/>
  <c r="AT29" i="48"/>
  <c r="CV29" i="48"/>
  <c r="BL29" i="48"/>
  <c r="AF29" i="48"/>
  <c r="AR29" i="48"/>
  <c r="CJ29" i="48"/>
  <c r="AD29" i="48"/>
  <c r="AB29" i="48"/>
  <c r="J29" i="48"/>
  <c r="AN29" i="48"/>
  <c r="CZ29" i="48"/>
  <c r="N29" i="48"/>
  <c r="AL29" i="48"/>
  <c r="V29" i="48"/>
  <c r="CH29" i="48"/>
  <c r="BF29" i="48"/>
  <c r="R29" i="48"/>
  <c r="BD29" i="48"/>
  <c r="BR29" i="48"/>
  <c r="BJ29" i="48"/>
  <c r="CD29" i="48"/>
  <c r="AP29" i="48"/>
  <c r="BP29" i="48"/>
  <c r="AX29" i="48"/>
  <c r="W29" i="48"/>
  <c r="BE29" i="48"/>
  <c r="BO29" i="48"/>
  <c r="S29" i="48"/>
  <c r="BS29" i="48"/>
  <c r="CW29" i="48"/>
  <c r="AQ29" i="48"/>
  <c r="BA29" i="48"/>
  <c r="Q29" i="48"/>
  <c r="AY29" i="48"/>
  <c r="CO29" i="48"/>
  <c r="AE29" i="48"/>
  <c r="BC29" i="48"/>
  <c r="AW29" i="48"/>
  <c r="AI29" i="48"/>
  <c r="BK29" i="48"/>
  <c r="U29" i="48"/>
  <c r="AU29" i="48"/>
  <c r="K29" i="48"/>
  <c r="DA29" i="48"/>
  <c r="AK29" i="48"/>
  <c r="AS29" i="48"/>
  <c r="Y29" i="48"/>
  <c r="AO29" i="48"/>
  <c r="CI29" i="48"/>
  <c r="BU29" i="48"/>
  <c r="BM29" i="48"/>
  <c r="CU29" i="48"/>
  <c r="CQ29" i="48"/>
  <c r="AG29" i="48"/>
  <c r="AA29" i="48"/>
  <c r="CY29" i="48"/>
  <c r="CM29" i="48"/>
  <c r="AC29" i="48"/>
  <c r="M29" i="48"/>
  <c r="BW29" i="48"/>
  <c r="CK29" i="48"/>
  <c r="CC29" i="48"/>
  <c r="O29" i="48"/>
  <c r="AM29" i="48"/>
  <c r="CS29" i="48"/>
  <c r="BI29" i="48"/>
  <c r="BQ29" i="48"/>
  <c r="CG29" i="48"/>
  <c r="BG29" i="48"/>
  <c r="BY29" i="48"/>
  <c r="CE29" i="48"/>
  <c r="CA29" i="48"/>
  <c r="T23" i="48"/>
  <c r="AV23" i="48"/>
  <c r="BZ23" i="48"/>
  <c r="CB23" i="48"/>
  <c r="AH23" i="48"/>
  <c r="CL23" i="48"/>
  <c r="AP23" i="48"/>
  <c r="CJ23" i="48"/>
  <c r="BP23" i="48"/>
  <c r="CT23" i="48"/>
  <c r="AX23" i="48"/>
  <c r="R23" i="48"/>
  <c r="BX23" i="48"/>
  <c r="CZ23" i="48"/>
  <c r="Z23" i="48"/>
  <c r="BD23" i="48"/>
  <c r="AJ23" i="48"/>
  <c r="L23" i="48"/>
  <c r="J23" i="48"/>
  <c r="CV23" i="48"/>
  <c r="CF23" i="48"/>
  <c r="BJ23" i="48"/>
  <c r="AN23" i="48"/>
  <c r="AF23" i="48"/>
  <c r="BH23" i="48"/>
  <c r="AB23" i="48"/>
  <c r="AR23" i="48"/>
  <c r="BL23" i="48"/>
  <c r="CD23" i="48"/>
  <c r="AZ23" i="48"/>
  <c r="P23" i="48"/>
  <c r="BR23" i="48"/>
  <c r="BN23" i="48"/>
  <c r="AT23" i="48"/>
  <c r="CN23" i="48"/>
  <c r="BB23" i="48"/>
  <c r="AL23" i="48"/>
  <c r="CH23" i="48"/>
  <c r="BF23" i="48"/>
  <c r="CP23" i="48"/>
  <c r="BT23" i="48"/>
  <c r="X23" i="48"/>
  <c r="BV23" i="48"/>
  <c r="N23" i="48"/>
  <c r="CX23" i="48"/>
  <c r="V23" i="48"/>
  <c r="CR23" i="48"/>
  <c r="AD23" i="48"/>
  <c r="A128" i="43"/>
  <c r="H12" i="43"/>
  <c r="H13" i="43" s="1"/>
  <c r="H14" i="43" s="1"/>
  <c r="H15" i="43" s="1"/>
  <c r="H16" i="43" s="1"/>
  <c r="H17" i="43" s="1"/>
  <c r="H18" i="43" s="1"/>
  <c r="H19" i="43" s="1"/>
  <c r="H20" i="43" s="1"/>
  <c r="O97" i="63"/>
  <c r="N97" i="63"/>
  <c r="L97" i="63"/>
  <c r="M97" i="63"/>
  <c r="O90" i="63"/>
  <c r="L90" i="63"/>
  <c r="N90" i="63"/>
  <c r="M90" i="63"/>
  <c r="O101" i="63"/>
  <c r="L101" i="63"/>
  <c r="M101" i="63"/>
  <c r="N101" i="63"/>
  <c r="M105" i="63"/>
  <c r="L105" i="63"/>
  <c r="N105" i="63"/>
  <c r="O105" i="63"/>
  <c r="L103" i="63"/>
  <c r="N103" i="63"/>
  <c r="O103" i="63"/>
  <c r="M103" i="63"/>
  <c r="O92" i="63"/>
  <c r="L92" i="63"/>
  <c r="N92" i="63"/>
  <c r="M92" i="63"/>
  <c r="M91" i="63"/>
  <c r="N91" i="63"/>
  <c r="L91" i="63"/>
  <c r="O91" i="63"/>
  <c r="L100" i="63"/>
  <c r="N100" i="63"/>
  <c r="O100" i="63"/>
  <c r="M100" i="63"/>
  <c r="M107" i="63"/>
  <c r="N107" i="63"/>
  <c r="L107" i="63"/>
  <c r="O107" i="63"/>
  <c r="N88" i="63"/>
  <c r="M88" i="63"/>
  <c r="L88" i="63"/>
  <c r="O88" i="63"/>
  <c r="O17" i="63"/>
  <c r="L17" i="63"/>
  <c r="N17" i="63"/>
  <c r="M17" i="63"/>
  <c r="M85" i="63"/>
  <c r="O85" i="63"/>
  <c r="N85" i="63"/>
  <c r="L85" i="63"/>
  <c r="O83" i="63"/>
  <c r="N83" i="63"/>
  <c r="M83" i="63"/>
  <c r="L83" i="63"/>
  <c r="L109" i="63"/>
  <c r="M109" i="63"/>
  <c r="O109" i="63"/>
  <c r="N109" i="63"/>
  <c r="M108" i="63"/>
  <c r="N108" i="63"/>
  <c r="L108" i="63"/>
  <c r="O108" i="63"/>
  <c r="M94" i="63"/>
  <c r="N94" i="63"/>
  <c r="L94" i="63"/>
  <c r="O94" i="63"/>
  <c r="O98" i="63"/>
  <c r="N98" i="63"/>
  <c r="M98" i="63"/>
  <c r="L98" i="63"/>
  <c r="L86" i="63"/>
  <c r="M86" i="63"/>
  <c r="N86" i="63"/>
  <c r="O86" i="63"/>
  <c r="O104" i="63"/>
  <c r="N104" i="63"/>
  <c r="M104" i="63"/>
  <c r="L104" i="63"/>
  <c r="M93" i="63"/>
  <c r="N93" i="63"/>
  <c r="O93" i="63"/>
  <c r="L93" i="63"/>
  <c r="O102" i="63"/>
  <c r="N102" i="63"/>
  <c r="M102" i="63"/>
  <c r="L102" i="63"/>
  <c r="O87" i="63"/>
  <c r="M87" i="63"/>
  <c r="N87" i="63"/>
  <c r="L87" i="63"/>
  <c r="N96" i="63"/>
  <c r="L96" i="63"/>
  <c r="M96" i="63"/>
  <c r="O96" i="63"/>
  <c r="N89" i="63"/>
  <c r="O89" i="63"/>
  <c r="L89" i="63"/>
  <c r="M89" i="63"/>
  <c r="L82" i="63"/>
  <c r="O82" i="63"/>
  <c r="M82" i="63"/>
  <c r="N82" i="63"/>
  <c r="N95" i="63"/>
  <c r="L95" i="63"/>
  <c r="O95" i="63"/>
  <c r="M95" i="63"/>
  <c r="O84" i="63"/>
  <c r="N84" i="63"/>
  <c r="L84" i="63"/>
  <c r="M84" i="63"/>
  <c r="N106" i="63"/>
  <c r="M106" i="63"/>
  <c r="L106" i="63"/>
  <c r="O106" i="63"/>
  <c r="N99" i="63"/>
  <c r="L99" i="63"/>
  <c r="M99" i="63"/>
  <c r="O99" i="63"/>
  <c r="C14" i="69"/>
  <c r="E14" i="69"/>
  <c r="F14" i="69"/>
  <c r="J14" i="69"/>
  <c r="C25" i="69"/>
  <c r="J25" i="69"/>
  <c r="E25" i="69"/>
  <c r="C16" i="69"/>
  <c r="E16" i="69"/>
  <c r="J16" i="69"/>
  <c r="J22" i="69"/>
  <c r="E22" i="69"/>
  <c r="C22" i="69"/>
  <c r="C27" i="69"/>
  <c r="E27" i="69"/>
  <c r="J27" i="69"/>
  <c r="E21" i="69"/>
  <c r="C21" i="69"/>
  <c r="J21" i="69"/>
  <c r="J17" i="69"/>
  <c r="C17" i="69"/>
  <c r="E17" i="69"/>
  <c r="J19" i="69"/>
  <c r="E19" i="69"/>
  <c r="C19" i="69"/>
  <c r="E23" i="69"/>
  <c r="C23" i="69"/>
  <c r="J23" i="69"/>
  <c r="C15" i="69"/>
  <c r="E15" i="69"/>
  <c r="F15" i="69"/>
  <c r="J15" i="69"/>
  <c r="E28" i="69"/>
  <c r="J28" i="69"/>
  <c r="C28" i="69"/>
  <c r="J20" i="69"/>
  <c r="C20" i="69"/>
  <c r="E20" i="69"/>
  <c r="E26" i="69"/>
  <c r="J26" i="69"/>
  <c r="C26" i="69"/>
  <c r="C18" i="69"/>
  <c r="E18" i="69"/>
  <c r="J18" i="69"/>
  <c r="J24" i="69"/>
  <c r="C24" i="69"/>
  <c r="E24" i="69"/>
  <c r="H14" i="57"/>
  <c r="J14" i="57"/>
  <c r="H105" i="57"/>
  <c r="J105" i="57"/>
  <c r="L110" i="57"/>
  <c r="K110" i="57"/>
  <c r="H94" i="57"/>
  <c r="J94" i="57"/>
  <c r="J32" i="57"/>
  <c r="H32" i="57"/>
  <c r="H114" i="57"/>
  <c r="J114" i="57"/>
  <c r="L124" i="57"/>
  <c r="K124" i="57"/>
  <c r="H80" i="57"/>
  <c r="J80" i="57"/>
  <c r="J31" i="57"/>
  <c r="H31" i="57"/>
  <c r="J103" i="57"/>
  <c r="H103" i="57"/>
  <c r="H54" i="57"/>
  <c r="J54" i="57"/>
  <c r="J16" i="57"/>
  <c r="H16" i="57"/>
  <c r="L129" i="57"/>
  <c r="K129" i="57"/>
  <c r="J27" i="57"/>
  <c r="H27" i="57"/>
  <c r="K130" i="57"/>
  <c r="L130" i="57"/>
  <c r="K151" i="57"/>
  <c r="L151" i="57"/>
  <c r="J130" i="57"/>
  <c r="H130" i="57"/>
  <c r="K154" i="57"/>
  <c r="L154" i="57"/>
  <c r="J61" i="57"/>
  <c r="H61" i="57"/>
  <c r="J42" i="57"/>
  <c r="H42" i="57"/>
  <c r="H147" i="57"/>
  <c r="J147" i="57"/>
  <c r="H17" i="57"/>
  <c r="J17" i="57"/>
  <c r="J107" i="57"/>
  <c r="H107" i="57"/>
  <c r="H55" i="57"/>
  <c r="J55" i="57"/>
  <c r="J93" i="57"/>
  <c r="H93" i="57"/>
  <c r="K112" i="57"/>
  <c r="L112" i="57"/>
  <c r="J22" i="57"/>
  <c r="H22" i="57"/>
  <c r="H15" i="57"/>
  <c r="J15" i="57"/>
  <c r="J30" i="57"/>
  <c r="H30" i="57"/>
  <c r="J60" i="57"/>
  <c r="H60" i="57"/>
  <c r="K134" i="57"/>
  <c r="L134" i="57"/>
  <c r="J115" i="57"/>
  <c r="H115" i="57"/>
  <c r="J39" i="57"/>
  <c r="H39" i="57"/>
  <c r="L105" i="57"/>
  <c r="K105" i="57"/>
  <c r="J38" i="57"/>
  <c r="H38" i="57"/>
  <c r="J100" i="57"/>
  <c r="H100" i="57"/>
  <c r="H96" i="57"/>
  <c r="J96" i="57"/>
  <c r="H82" i="57"/>
  <c r="J82" i="57"/>
  <c r="H141" i="57"/>
  <c r="J141" i="57"/>
  <c r="K123" i="57"/>
  <c r="L123" i="57"/>
  <c r="L126" i="57"/>
  <c r="K126" i="57"/>
  <c r="H66" i="57"/>
  <c r="J66" i="57"/>
  <c r="H89" i="57"/>
  <c r="J89" i="57"/>
  <c r="H97" i="57"/>
  <c r="J97" i="57"/>
  <c r="H112" i="57"/>
  <c r="J112" i="57"/>
  <c r="H133" i="57"/>
  <c r="J133" i="57"/>
  <c r="L114" i="57"/>
  <c r="K114" i="57"/>
  <c r="L85" i="57"/>
  <c r="K85" i="57"/>
  <c r="L147" i="57"/>
  <c r="K147" i="57"/>
  <c r="H70" i="57"/>
  <c r="J70" i="57"/>
  <c r="J83" i="57"/>
  <c r="H83" i="57"/>
  <c r="L138" i="57"/>
  <c r="K138" i="57"/>
  <c r="H104" i="57"/>
  <c r="J104" i="57"/>
  <c r="L99" i="57"/>
  <c r="K99" i="57"/>
  <c r="L119" i="57"/>
  <c r="K119" i="57"/>
  <c r="J143" i="57"/>
  <c r="H143" i="57"/>
  <c r="K97" i="57"/>
  <c r="L97" i="57"/>
  <c r="J149" i="57"/>
  <c r="H149" i="57"/>
  <c r="K152" i="57"/>
  <c r="L152" i="57"/>
  <c r="J90" i="57"/>
  <c r="H90" i="57"/>
  <c r="J46" i="57"/>
  <c r="H46" i="57"/>
  <c r="H69" i="57"/>
  <c r="J69" i="57"/>
  <c r="H113" i="57"/>
  <c r="J113" i="57"/>
  <c r="K84" i="57"/>
  <c r="L84" i="57"/>
  <c r="H111" i="57"/>
  <c r="J111" i="57"/>
  <c r="H56" i="57"/>
  <c r="J56" i="57"/>
  <c r="J49" i="57"/>
  <c r="H49" i="57"/>
  <c r="J108" i="57"/>
  <c r="H108" i="57"/>
  <c r="H154" i="57"/>
  <c r="J154" i="57"/>
  <c r="H67" i="57"/>
  <c r="J67" i="57"/>
  <c r="K131" i="57"/>
  <c r="L131" i="57"/>
  <c r="J124" i="57"/>
  <c r="H124" i="57"/>
  <c r="J65" i="57"/>
  <c r="H65" i="57"/>
  <c r="K103" i="57"/>
  <c r="L103" i="57"/>
  <c r="J58" i="57"/>
  <c r="H58" i="57"/>
  <c r="J87" i="57"/>
  <c r="H87" i="57"/>
  <c r="J144" i="57"/>
  <c r="H144" i="57"/>
  <c r="H34" i="57"/>
  <c r="J34" i="57"/>
  <c r="H146" i="57"/>
  <c r="J146" i="57"/>
  <c r="H59" i="57"/>
  <c r="J59" i="57"/>
  <c r="H71" i="57"/>
  <c r="J71" i="57"/>
  <c r="L100" i="57"/>
  <c r="K100" i="57"/>
  <c r="J134" i="57"/>
  <c r="H134" i="57"/>
  <c r="H37" i="57"/>
  <c r="J37" i="57"/>
  <c r="J57" i="57"/>
  <c r="H57" i="57"/>
  <c r="H121" i="57"/>
  <c r="J121" i="57"/>
  <c r="K143" i="57"/>
  <c r="L143" i="57"/>
  <c r="H109" i="57"/>
  <c r="J109" i="57"/>
  <c r="H76" i="57"/>
  <c r="J76" i="57"/>
  <c r="H24" i="57"/>
  <c r="J24" i="57"/>
  <c r="H86" i="57"/>
  <c r="J86" i="57"/>
  <c r="H43" i="57"/>
  <c r="J43" i="57"/>
  <c r="H18" i="57"/>
  <c r="J18" i="57"/>
  <c r="K116" i="57"/>
  <c r="L116" i="57"/>
  <c r="H63" i="57"/>
  <c r="J63" i="57"/>
  <c r="L86" i="57"/>
  <c r="K86" i="57"/>
  <c r="L91" i="57"/>
  <c r="K91" i="57"/>
  <c r="L136" i="57"/>
  <c r="K136" i="57"/>
  <c r="J145" i="57"/>
  <c r="H145" i="57"/>
  <c r="H62" i="57"/>
  <c r="J62" i="57"/>
  <c r="J19" i="57"/>
  <c r="H19" i="57"/>
  <c r="J36" i="57"/>
  <c r="H36" i="57"/>
  <c r="L127" i="57"/>
  <c r="K127" i="57"/>
  <c r="L122" i="57"/>
  <c r="K122" i="57"/>
  <c r="J129" i="57"/>
  <c r="H129" i="57"/>
  <c r="L109" i="57"/>
  <c r="K109" i="57"/>
  <c r="J98" i="57"/>
  <c r="H98" i="57"/>
  <c r="J155" i="57"/>
  <c r="H155" i="57"/>
  <c r="H110" i="57"/>
  <c r="J110" i="57"/>
  <c r="J53" i="57"/>
  <c r="H53" i="57"/>
  <c r="J33" i="57"/>
  <c r="H33" i="57"/>
  <c r="K153" i="57"/>
  <c r="L153" i="57"/>
  <c r="H116" i="57"/>
  <c r="J116" i="57"/>
  <c r="H140" i="57"/>
  <c r="J14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K73" i="57" s="1"/>
  <c r="K74" i="57" s="1"/>
  <c r="K75" i="57" s="1"/>
  <c r="K76" i="57" s="1"/>
  <c r="K77" i="57" s="1"/>
  <c r="K78" i="57" s="1"/>
  <c r="K79" i="57" s="1"/>
  <c r="K80" i="57" s="1"/>
  <c r="K81" i="57" s="1"/>
  <c r="K82" i="57" s="1"/>
  <c r="K83" i="57" s="1"/>
  <c r="H123" i="57"/>
  <c r="J123" i="57"/>
  <c r="J128" i="57"/>
  <c r="H128" i="57"/>
  <c r="H122" i="57"/>
  <c r="J122" i="57"/>
  <c r="L117" i="57"/>
  <c r="K117" i="57"/>
  <c r="L145" i="57"/>
  <c r="K145" i="57"/>
  <c r="L121" i="57"/>
  <c r="K121" i="57"/>
  <c r="H99" i="57"/>
  <c r="J99" i="57"/>
  <c r="J77" i="57"/>
  <c r="H77" i="57"/>
  <c r="J127" i="57"/>
  <c r="H127" i="57"/>
  <c r="J73" i="57"/>
  <c r="H73" i="57"/>
  <c r="J95" i="57"/>
  <c r="H95" i="57"/>
  <c r="K137" i="57"/>
  <c r="L137" i="57"/>
  <c r="H139" i="57"/>
  <c r="J139" i="57"/>
  <c r="H79" i="57"/>
  <c r="J79" i="57"/>
  <c r="H23" i="57"/>
  <c r="J23" i="57"/>
  <c r="J120" i="57"/>
  <c r="H120" i="57"/>
  <c r="L104" i="57"/>
  <c r="K104" i="57"/>
  <c r="L158" i="57"/>
  <c r="K158" i="57"/>
  <c r="K125" i="57"/>
  <c r="L125" i="57"/>
  <c r="H48" i="57"/>
  <c r="J48" i="57"/>
  <c r="J91" i="57"/>
  <c r="H91" i="57"/>
  <c r="H29" i="57"/>
  <c r="J29" i="57"/>
  <c r="K156" i="57"/>
  <c r="L156" i="57"/>
  <c r="H106" i="57"/>
  <c r="J106" i="57"/>
  <c r="J35" i="57"/>
  <c r="H35" i="57"/>
  <c r="J88" i="57"/>
  <c r="H88" i="57"/>
  <c r="J25" i="57"/>
  <c r="H25" i="57"/>
  <c r="L141" i="57"/>
  <c r="K141" i="57"/>
  <c r="H92" i="57"/>
  <c r="J92" i="57"/>
  <c r="K106" i="57"/>
  <c r="L106" i="57"/>
  <c r="L159" i="57"/>
  <c r="K159" i="57"/>
  <c r="H102" i="57"/>
  <c r="J102" i="57"/>
  <c r="K90" i="57"/>
  <c r="L90" i="57"/>
  <c r="L96" i="57"/>
  <c r="K96" i="57"/>
  <c r="L150" i="57"/>
  <c r="K150" i="57"/>
  <c r="K142" i="57"/>
  <c r="L142" i="57"/>
  <c r="K108" i="57"/>
  <c r="L108" i="57"/>
  <c r="L88" i="57"/>
  <c r="K88" i="57"/>
  <c r="J131" i="57"/>
  <c r="H131" i="57"/>
  <c r="J68" i="57"/>
  <c r="H68" i="57"/>
  <c r="H135" i="57"/>
  <c r="J135" i="57"/>
  <c r="L135" i="57"/>
  <c r="K135" i="57"/>
  <c r="L101" i="57"/>
  <c r="K101" i="57"/>
  <c r="H44" i="57"/>
  <c r="J44" i="57"/>
  <c r="K113" i="57"/>
  <c r="L113" i="57"/>
  <c r="H117" i="57"/>
  <c r="J117" i="57"/>
  <c r="J51" i="57"/>
  <c r="H51" i="57"/>
  <c r="L115" i="57"/>
  <c r="K115" i="57"/>
  <c r="H151" i="57"/>
  <c r="J151" i="57"/>
  <c r="J21" i="57"/>
  <c r="H21" i="57"/>
  <c r="L111" i="57"/>
  <c r="K111" i="57"/>
  <c r="L155" i="57"/>
  <c r="K155" i="57"/>
  <c r="J125" i="57"/>
  <c r="H125" i="57"/>
  <c r="K146" i="57"/>
  <c r="L146" i="57"/>
  <c r="L87" i="57"/>
  <c r="K87" i="57"/>
  <c r="J45" i="57"/>
  <c r="H45" i="57"/>
  <c r="H156" i="57"/>
  <c r="J156" i="57"/>
  <c r="L120" i="57"/>
  <c r="K120" i="57"/>
  <c r="J136" i="57"/>
  <c r="H136" i="57"/>
  <c r="H150" i="57"/>
  <c r="J150" i="57"/>
  <c r="H81" i="57"/>
  <c r="J81" i="57"/>
  <c r="H26" i="57"/>
  <c r="J26" i="57"/>
  <c r="H119" i="57"/>
  <c r="J119" i="57"/>
  <c r="L144" i="57"/>
  <c r="K144" i="57"/>
  <c r="K93" i="57"/>
  <c r="L93" i="57"/>
  <c r="H159" i="57"/>
  <c r="J159" i="57"/>
  <c r="H84" i="57"/>
  <c r="J84" i="57"/>
  <c r="H138" i="57"/>
  <c r="J138" i="57"/>
  <c r="L128" i="57"/>
  <c r="K128" i="57"/>
  <c r="J41" i="57"/>
  <c r="H41" i="57"/>
  <c r="H72" i="57"/>
  <c r="J72" i="57"/>
  <c r="K139" i="57"/>
  <c r="L139" i="57"/>
  <c r="J126" i="57"/>
  <c r="H126" i="57"/>
  <c r="K102" i="57"/>
  <c r="L102" i="57"/>
  <c r="J157" i="57"/>
  <c r="H157" i="57"/>
  <c r="H47" i="57"/>
  <c r="J47" i="57"/>
  <c r="J137" i="57"/>
  <c r="H137" i="57"/>
  <c r="H152" i="57"/>
  <c r="J152" i="57"/>
  <c r="H50" i="57"/>
  <c r="J50" i="57"/>
  <c r="J101" i="57"/>
  <c r="H101" i="57"/>
  <c r="L98" i="57"/>
  <c r="K98" i="57"/>
  <c r="L95" i="57"/>
  <c r="K95" i="57"/>
  <c r="L133" i="57"/>
  <c r="K133" i="57"/>
  <c r="H153" i="57"/>
  <c r="J153" i="57"/>
  <c r="L148" i="57"/>
  <c r="K148" i="57"/>
  <c r="H118" i="57"/>
  <c r="J118" i="57"/>
  <c r="H158" i="57"/>
  <c r="J158" i="57"/>
  <c r="J132" i="57"/>
  <c r="H132" i="57"/>
  <c r="H85" i="57"/>
  <c r="J85" i="57"/>
  <c r="K89" i="57"/>
  <c r="L89" i="57"/>
  <c r="H75" i="57"/>
  <c r="J75" i="57"/>
  <c r="J78" i="57"/>
  <c r="H78" i="57"/>
  <c r="K149" i="57"/>
  <c r="L149" i="57"/>
  <c r="L107" i="57"/>
  <c r="K107" i="57"/>
  <c r="H28" i="57"/>
  <c r="J28" i="57"/>
  <c r="H148" i="57"/>
  <c r="J148" i="57"/>
  <c r="J74" i="57"/>
  <c r="H74" i="57"/>
  <c r="J20" i="57"/>
  <c r="H20" i="57"/>
  <c r="L132" i="57"/>
  <c r="K132" i="57"/>
  <c r="K140" i="57"/>
  <c r="L140" i="57"/>
  <c r="L94" i="57"/>
  <c r="K94" i="57"/>
  <c r="J142" i="57"/>
  <c r="H142" i="57"/>
  <c r="J52" i="57"/>
  <c r="H52" i="57"/>
  <c r="L157" i="57"/>
  <c r="K157" i="57"/>
  <c r="K92" i="57"/>
  <c r="L92" i="57"/>
  <c r="J64" i="57"/>
  <c r="H64" i="57"/>
  <c r="L118" i="57"/>
  <c r="K118" i="57"/>
  <c r="J40" i="57"/>
  <c r="H40" i="57"/>
  <c r="D18" i="56"/>
  <c r="A17" i="56"/>
  <c r="A18" i="56" s="1"/>
  <c r="A19" i="56" s="1"/>
  <c r="A20" i="56" s="1"/>
  <c r="A21" i="56" s="1"/>
  <c r="A22" i="56" s="1"/>
  <c r="A23" i="56" s="1"/>
  <c r="A24" i="56" s="1"/>
  <c r="A25" i="56" s="1"/>
  <c r="D17" i="56"/>
  <c r="N85" i="55"/>
  <c r="F16" i="58"/>
  <c r="F17" i="58"/>
  <c r="F21" i="58"/>
  <c r="F30" i="58"/>
  <c r="F29" i="58"/>
  <c r="F14" i="58"/>
  <c r="A35" i="58"/>
  <c r="E5" i="58"/>
  <c r="A14" i="58"/>
  <c r="A15" i="58" s="1"/>
  <c r="A16" i="58" s="1"/>
  <c r="A17" i="58" s="1"/>
  <c r="A18" i="58" s="1"/>
  <c r="A19" i="58" s="1"/>
  <c r="A20" i="58" s="1"/>
  <c r="A21" i="58" s="1"/>
  <c r="A22" i="58" s="1"/>
  <c r="A23" i="58" s="1"/>
  <c r="A24" i="58" s="1"/>
  <c r="A25" i="58" s="1"/>
  <c r="A26" i="58" s="1"/>
  <c r="A27" i="58" s="1"/>
  <c r="A28" i="58" s="1"/>
  <c r="A29" i="58" s="1"/>
  <c r="A30" i="58" s="1"/>
  <c r="F23" i="58"/>
  <c r="F27" i="58"/>
  <c r="F25" i="58"/>
  <c r="F18" i="58"/>
  <c r="F19" i="58"/>
  <c r="F26" i="58"/>
  <c r="F15" i="58"/>
  <c r="F20" i="58"/>
  <c r="F28" i="58"/>
  <c r="F24" i="58"/>
  <c r="F22" i="58"/>
  <c r="N17" i="52"/>
  <c r="K17" i="52"/>
  <c r="L17" i="52"/>
  <c r="M17" i="52"/>
  <c r="N25" i="52"/>
  <c r="M25" i="52"/>
  <c r="L25" i="52"/>
  <c r="K25" i="52"/>
  <c r="M23" i="52"/>
  <c r="L23" i="52"/>
  <c r="K23" i="52"/>
  <c r="N23" i="52"/>
  <c r="M24" i="52"/>
  <c r="L24" i="52"/>
  <c r="N24" i="52"/>
  <c r="K24" i="52"/>
  <c r="E147" i="69" l="1"/>
  <c r="F147" i="69"/>
  <c r="C147" i="69"/>
  <c r="N86" i="55"/>
  <c r="H27" i="56"/>
  <c r="J16" i="14"/>
  <c r="I17" i="47"/>
  <c r="I32" i="58"/>
  <c r="H105" i="12"/>
  <c r="N24" i="62"/>
  <c r="K28" i="52"/>
  <c r="M28" i="52"/>
  <c r="L28" i="52"/>
  <c r="I122" i="42"/>
  <c r="L14" i="57"/>
  <c r="L15" i="57" s="1"/>
  <c r="L16" i="57" s="1"/>
  <c r="L17" i="57" s="1"/>
  <c r="L18" i="57" s="1"/>
  <c r="L19" i="57" s="1"/>
  <c r="L20" i="57" s="1"/>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L42" i="57" s="1"/>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L73" i="57" s="1"/>
  <c r="L74" i="57" s="1"/>
  <c r="L75" i="57" s="1"/>
  <c r="L76" i="57" s="1"/>
  <c r="L77" i="57" s="1"/>
  <c r="L78" i="57" s="1"/>
  <c r="L79" i="57" s="1"/>
  <c r="L80" i="57" s="1"/>
  <c r="L81" i="57" s="1"/>
  <c r="L82" i="57" s="1"/>
  <c r="L83" i="57" s="1"/>
  <c r="O116" i="63"/>
  <c r="N116" i="63"/>
  <c r="K161" i="57"/>
  <c r="H125" i="43"/>
  <c r="H126" i="43" s="1"/>
  <c r="M116" i="63"/>
  <c r="I28" i="12"/>
  <c r="G75" i="15"/>
  <c r="I43" i="12"/>
  <c r="I51" i="12"/>
  <c r="H75" i="15"/>
  <c r="M18" i="63"/>
  <c r="H17" i="47"/>
  <c r="L18" i="63"/>
  <c r="L18" i="52"/>
  <c r="O18" i="63"/>
  <c r="N18" i="63"/>
  <c r="M18" i="52"/>
  <c r="N18" i="52"/>
  <c r="K18" i="52"/>
  <c r="I4" i="12"/>
  <c r="I41" i="12"/>
  <c r="J161" i="57"/>
  <c r="H161" i="57"/>
  <c r="CA52" i="48"/>
  <c r="CA54" i="48" s="1"/>
  <c r="CA54" i="49" s="1"/>
  <c r="CA54" i="50" s="1"/>
  <c r="CA54" i="51" s="1"/>
  <c r="Q52" i="48"/>
  <c r="Q54" i="48" s="1"/>
  <c r="Q54" i="49" s="1"/>
  <c r="Q54" i="50" s="1"/>
  <c r="Q54" i="51" s="1"/>
  <c r="CI52" i="48"/>
  <c r="CI54" i="48" s="1"/>
  <c r="CI54" i="49" s="1"/>
  <c r="CI54" i="50" s="1"/>
  <c r="CI54" i="51" s="1"/>
  <c r="M52" i="48"/>
  <c r="M54" i="48" s="1"/>
  <c r="M54" i="49" s="1"/>
  <c r="M54" i="50" s="1"/>
  <c r="M54" i="51" s="1"/>
  <c r="BK52" i="48"/>
  <c r="BK54" i="48" s="1"/>
  <c r="BK54" i="49" s="1"/>
  <c r="BK54" i="50" s="1"/>
  <c r="BK54" i="51" s="1"/>
  <c r="CY52" i="48"/>
  <c r="CY54" i="48" s="1"/>
  <c r="CY54" i="49" s="1"/>
  <c r="CY54" i="50" s="1"/>
  <c r="CY54" i="51" s="1"/>
  <c r="CK52" i="48"/>
  <c r="CK54" i="48" s="1"/>
  <c r="CK54" i="49" s="1"/>
  <c r="CK54" i="50" s="1"/>
  <c r="CK54" i="51" s="1"/>
  <c r="AC52" i="48"/>
  <c r="AA52" i="48"/>
  <c r="AA54" i="48" s="1"/>
  <c r="AA54" i="49" s="1"/>
  <c r="AA54" i="50" s="1"/>
  <c r="AA54" i="51" s="1"/>
  <c r="AM52" i="48"/>
  <c r="AM54" i="48" s="1"/>
  <c r="AM54" i="49" s="1"/>
  <c r="AM54" i="50" s="1"/>
  <c r="AM54" i="51" s="1"/>
  <c r="AQ52" i="48"/>
  <c r="AQ54" i="48" s="1"/>
  <c r="AQ54" i="49" s="1"/>
  <c r="AQ54" i="50" s="1"/>
  <c r="AQ54" i="51" s="1"/>
  <c r="BA52" i="48"/>
  <c r="W52" i="48"/>
  <c r="W54" i="48" s="1"/>
  <c r="W54" i="49" s="1"/>
  <c r="W54" i="50" s="1"/>
  <c r="W54" i="51" s="1"/>
  <c r="O52" i="48"/>
  <c r="O54" i="48" s="1"/>
  <c r="O54" i="49" s="1"/>
  <c r="O54" i="50" s="1"/>
  <c r="O54" i="51" s="1"/>
  <c r="BY52" i="48"/>
  <c r="BY54" i="48" s="1"/>
  <c r="BY54" i="49" s="1"/>
  <c r="BY54" i="50" s="1"/>
  <c r="BY54" i="51" s="1"/>
  <c r="CN52" i="48"/>
  <c r="F42" i="48" s="1"/>
  <c r="J52" i="48"/>
  <c r="J54" i="48" s="1"/>
  <c r="J54" i="49" s="1"/>
  <c r="J54" i="50" s="1"/>
  <c r="J54" i="51" s="1"/>
  <c r="AV52" i="48"/>
  <c r="AV54" i="48" s="1"/>
  <c r="AV54" i="49" s="1"/>
  <c r="AV54" i="50" s="1"/>
  <c r="AV54" i="51" s="1"/>
  <c r="P52" i="48"/>
  <c r="BP52" i="48"/>
  <c r="BP54" i="48" s="1"/>
  <c r="BP54" i="49" s="1"/>
  <c r="BP54" i="50" s="1"/>
  <c r="BP54" i="51" s="1"/>
  <c r="AL52" i="48"/>
  <c r="AL54" i="48" s="1"/>
  <c r="AL54" i="49" s="1"/>
  <c r="AL54" i="50" s="1"/>
  <c r="AL54" i="51" s="1"/>
  <c r="BT52" i="48"/>
  <c r="BT54" i="48" s="1"/>
  <c r="BT54" i="49" s="1"/>
  <c r="BT54" i="50" s="1"/>
  <c r="BT54" i="51" s="1"/>
  <c r="CJ52" i="48"/>
  <c r="CJ54" i="48" s="1"/>
  <c r="CJ54" i="49" s="1"/>
  <c r="CJ54" i="50" s="1"/>
  <c r="CJ54" i="51" s="1"/>
  <c r="Z52" i="48"/>
  <c r="CR52" i="48"/>
  <c r="F44" i="48" s="1"/>
  <c r="AH52" i="48"/>
  <c r="CX52" i="48"/>
  <c r="CX54" i="48" s="1"/>
  <c r="CX54" i="49" s="1"/>
  <c r="CX54" i="50" s="1"/>
  <c r="CX54" i="51" s="1"/>
  <c r="AS52" i="48"/>
  <c r="AS54" i="48" s="1"/>
  <c r="AS54" i="49" s="1"/>
  <c r="AS54" i="50" s="1"/>
  <c r="AS54" i="51" s="1"/>
  <c r="BQ52" i="48"/>
  <c r="BQ54" i="48" s="1"/>
  <c r="BQ54" i="49" s="1"/>
  <c r="BQ54" i="50" s="1"/>
  <c r="BQ54" i="51" s="1"/>
  <c r="BW52" i="48"/>
  <c r="BW54" i="48" s="1"/>
  <c r="BW54" i="49" s="1"/>
  <c r="BW54" i="50" s="1"/>
  <c r="BW54" i="51" s="1"/>
  <c r="AI52" i="48"/>
  <c r="AI54" i="48" s="1"/>
  <c r="AI54" i="49" s="1"/>
  <c r="AI54" i="50" s="1"/>
  <c r="AI54" i="51" s="1"/>
  <c r="U52" i="48"/>
  <c r="U54" i="48" s="1"/>
  <c r="U54" i="49" s="1"/>
  <c r="U54" i="50" s="1"/>
  <c r="U54" i="51" s="1"/>
  <c r="CG52" i="48"/>
  <c r="CG54" i="48" s="1"/>
  <c r="CG54" i="49" s="1"/>
  <c r="CG54" i="50" s="1"/>
  <c r="CG54" i="51" s="1"/>
  <c r="CU52" i="48"/>
  <c r="CU54" i="48" s="1"/>
  <c r="CU54" i="49" s="1"/>
  <c r="CU54" i="50" s="1"/>
  <c r="CU54" i="51" s="1"/>
  <c r="AU52" i="48"/>
  <c r="AU54" i="48" s="1"/>
  <c r="AU54" i="49" s="1"/>
  <c r="AU54" i="50" s="1"/>
  <c r="AU54" i="51" s="1"/>
  <c r="BM52" i="48"/>
  <c r="AP52" i="48"/>
  <c r="BZ52" i="48"/>
  <c r="BZ54" i="48" s="1"/>
  <c r="BZ54" i="49" s="1"/>
  <c r="BZ54" i="50" s="1"/>
  <c r="BZ54" i="51" s="1"/>
  <c r="AT52" i="48"/>
  <c r="AT54" i="48" s="1"/>
  <c r="AT54" i="49" s="1"/>
  <c r="AT54" i="50" s="1"/>
  <c r="AT54" i="51" s="1"/>
  <c r="BJ52" i="48"/>
  <c r="BJ54" i="48" s="1"/>
  <c r="BJ54" i="49" s="1"/>
  <c r="BJ54" i="50" s="1"/>
  <c r="BJ54" i="51" s="1"/>
  <c r="T52" i="48"/>
  <c r="T54" i="48" s="1"/>
  <c r="T54" i="49" s="1"/>
  <c r="T54" i="50" s="1"/>
  <c r="T54" i="51" s="1"/>
  <c r="AB52" i="48"/>
  <c r="AB54" i="48" s="1"/>
  <c r="AB54" i="49" s="1"/>
  <c r="AB54" i="50" s="1"/>
  <c r="AB54" i="51" s="1"/>
  <c r="R52" i="48"/>
  <c r="R54" i="48" s="1"/>
  <c r="R54" i="49" s="1"/>
  <c r="R54" i="50" s="1"/>
  <c r="R54" i="51" s="1"/>
  <c r="L52" i="48"/>
  <c r="L54" i="48" s="1"/>
  <c r="L54" i="49" s="1"/>
  <c r="L54" i="50" s="1"/>
  <c r="L54" i="51" s="1"/>
  <c r="AN52" i="48"/>
  <c r="AN54" i="48" s="1"/>
  <c r="AN54" i="49" s="1"/>
  <c r="AN54" i="50" s="1"/>
  <c r="AN54" i="51" s="1"/>
  <c r="AF52" i="48"/>
  <c r="AF54" i="48" s="1"/>
  <c r="AF54" i="49" s="1"/>
  <c r="AF54" i="50" s="1"/>
  <c r="AF54" i="51" s="1"/>
  <c r="BD52" i="48"/>
  <c r="BD54" i="48" s="1"/>
  <c r="BD54" i="49" s="1"/>
  <c r="BD54" i="50" s="1"/>
  <c r="BD54" i="51" s="1"/>
  <c r="F77" i="15"/>
  <c r="I16" i="14"/>
  <c r="BG52" i="48"/>
  <c r="BG54" i="48" s="1"/>
  <c r="BG54" i="49" s="1"/>
  <c r="BG54" i="50" s="1"/>
  <c r="BG54" i="51" s="1"/>
  <c r="AY52" i="48"/>
  <c r="AY54" i="48" s="1"/>
  <c r="AY54" i="49" s="1"/>
  <c r="AY54" i="50" s="1"/>
  <c r="AY54" i="51" s="1"/>
  <c r="BC52" i="48"/>
  <c r="BC54" i="48" s="1"/>
  <c r="BC54" i="49" s="1"/>
  <c r="BC54" i="50" s="1"/>
  <c r="BC54" i="51" s="1"/>
  <c r="BI52" i="48"/>
  <c r="BI54" i="48" s="1"/>
  <c r="BI54" i="49" s="1"/>
  <c r="BI54" i="50" s="1"/>
  <c r="BI54" i="51" s="1"/>
  <c r="CE52" i="48"/>
  <c r="CE54" i="48" s="1"/>
  <c r="CE54" i="49" s="1"/>
  <c r="CE54" i="50" s="1"/>
  <c r="CE54" i="51" s="1"/>
  <c r="BU52" i="48"/>
  <c r="BU54" i="48" s="1"/>
  <c r="BU54" i="49" s="1"/>
  <c r="BU54" i="50" s="1"/>
  <c r="BU54" i="51" s="1"/>
  <c r="BE52" i="48"/>
  <c r="BE54" i="48" s="1"/>
  <c r="BE54" i="49" s="1"/>
  <c r="BE54" i="50" s="1"/>
  <c r="BE54" i="51" s="1"/>
  <c r="CV52" i="48"/>
  <c r="F50" i="48" s="1"/>
  <c r="V52" i="48"/>
  <c r="V54" i="48" s="1"/>
  <c r="V54" i="49" s="1"/>
  <c r="V54" i="50" s="1"/>
  <c r="V54" i="51" s="1"/>
  <c r="AR52" i="48"/>
  <c r="AR54" i="48" s="1"/>
  <c r="AR54" i="49" s="1"/>
  <c r="AR54" i="50" s="1"/>
  <c r="AR54" i="51" s="1"/>
  <c r="AD52" i="48"/>
  <c r="AD54" i="48" s="1"/>
  <c r="AD54" i="49" s="1"/>
  <c r="AD54" i="50" s="1"/>
  <c r="AD54" i="51" s="1"/>
  <c r="BH52" i="48"/>
  <c r="BH54" i="48" s="1"/>
  <c r="BH54" i="49" s="1"/>
  <c r="BH54" i="50" s="1"/>
  <c r="BH54" i="51" s="1"/>
  <c r="BR52" i="48"/>
  <c r="BR54" i="48" s="1"/>
  <c r="BR54" i="49" s="1"/>
  <c r="BR54" i="50" s="1"/>
  <c r="BR54" i="51" s="1"/>
  <c r="AZ52" i="48"/>
  <c r="AZ54" i="48" s="1"/>
  <c r="AZ54" i="49" s="1"/>
  <c r="AZ54" i="50" s="1"/>
  <c r="AZ54" i="51" s="1"/>
  <c r="X52" i="48"/>
  <c r="X54" i="48" s="1"/>
  <c r="X54" i="49" s="1"/>
  <c r="X54" i="50" s="1"/>
  <c r="X54" i="51" s="1"/>
  <c r="BN52" i="48"/>
  <c r="BN54" i="48" s="1"/>
  <c r="BN54" i="49" s="1"/>
  <c r="BN54" i="50" s="1"/>
  <c r="BN54" i="51" s="1"/>
  <c r="L116" i="63"/>
  <c r="AO52" i="48"/>
  <c r="Y52" i="48"/>
  <c r="Y54" i="48" s="1"/>
  <c r="Y54" i="49" s="1"/>
  <c r="Y54" i="50" s="1"/>
  <c r="Y54" i="51" s="1"/>
  <c r="K52" i="48"/>
  <c r="K53" i="48" s="1"/>
  <c r="K10" i="49" s="1"/>
  <c r="BO52" i="48"/>
  <c r="BO54" i="48" s="1"/>
  <c r="BO54" i="49" s="1"/>
  <c r="BO54" i="50" s="1"/>
  <c r="BO54" i="51" s="1"/>
  <c r="AE52" i="48"/>
  <c r="AE54" i="48" s="1"/>
  <c r="AE54" i="49" s="1"/>
  <c r="AE54" i="50" s="1"/>
  <c r="AE54" i="51" s="1"/>
  <c r="AW52" i="48"/>
  <c r="AW54" i="48" s="1"/>
  <c r="AW54" i="49" s="1"/>
  <c r="AW54" i="50" s="1"/>
  <c r="AW54" i="51" s="1"/>
  <c r="AG52" i="48"/>
  <c r="AG54" i="48" s="1"/>
  <c r="AG54" i="49" s="1"/>
  <c r="AG54" i="50" s="1"/>
  <c r="AG54" i="51" s="1"/>
  <c r="AK52" i="48"/>
  <c r="AK54" i="48" s="1"/>
  <c r="AK54" i="49" s="1"/>
  <c r="AK54" i="50" s="1"/>
  <c r="AK54" i="51" s="1"/>
  <c r="BS52" i="48"/>
  <c r="CC52" i="48"/>
  <c r="CC54" i="48" s="1"/>
  <c r="CC54" i="49" s="1"/>
  <c r="CC54" i="50" s="1"/>
  <c r="CC54" i="51" s="1"/>
  <c r="CL52" i="48"/>
  <c r="F41" i="48" s="1"/>
  <c r="BF52" i="48"/>
  <c r="BF53" i="48" s="1"/>
  <c r="BF10" i="49" s="1"/>
  <c r="BL52" i="48"/>
  <c r="BL54" i="48" s="1"/>
  <c r="BL54" i="49" s="1"/>
  <c r="BL54" i="50" s="1"/>
  <c r="BL54" i="51" s="1"/>
  <c r="AJ52" i="48"/>
  <c r="AJ54" i="48" s="1"/>
  <c r="AJ54" i="49" s="1"/>
  <c r="AJ54" i="50" s="1"/>
  <c r="AJ54" i="51" s="1"/>
  <c r="CP52" i="48"/>
  <c r="CP54" i="48" s="1"/>
  <c r="CP54" i="49" s="1"/>
  <c r="CP54" i="50" s="1"/>
  <c r="CP54" i="51" s="1"/>
  <c r="N52" i="48"/>
  <c r="N53" i="48" s="1"/>
  <c r="N10" i="49" s="1"/>
  <c r="BX52" i="48"/>
  <c r="BX54" i="48" s="1"/>
  <c r="BX54" i="49" s="1"/>
  <c r="BX54" i="50" s="1"/>
  <c r="BX54" i="51" s="1"/>
  <c r="CB52" i="48"/>
  <c r="CB53" i="48" s="1"/>
  <c r="CB10" i="49" s="1"/>
  <c r="BB52" i="48"/>
  <c r="BB54" i="48" s="1"/>
  <c r="BB54" i="49" s="1"/>
  <c r="BB54" i="50" s="1"/>
  <c r="BB54" i="51" s="1"/>
  <c r="BV52" i="48"/>
  <c r="BV53" i="48" s="1"/>
  <c r="BV10" i="49" s="1"/>
  <c r="N28" i="52"/>
  <c r="E149" i="69"/>
  <c r="N149" i="69"/>
  <c r="F40" i="50"/>
  <c r="F49" i="50"/>
  <c r="F46" i="50"/>
  <c r="F48" i="50"/>
  <c r="F47" i="50"/>
  <c r="F43" i="50"/>
  <c r="F41" i="50"/>
  <c r="F50" i="50"/>
  <c r="F42" i="50"/>
  <c r="F44" i="50"/>
  <c r="F42" i="49"/>
  <c r="F41" i="49"/>
  <c r="F43" i="49"/>
  <c r="F50" i="49"/>
  <c r="F44" i="49"/>
  <c r="F49" i="49"/>
  <c r="F47" i="49"/>
  <c r="F40" i="49"/>
  <c r="F48" i="49"/>
  <c r="F46" i="49"/>
  <c r="F47" i="48"/>
  <c r="F42" i="51"/>
  <c r="F43" i="51"/>
  <c r="F41" i="51"/>
  <c r="F44" i="51"/>
  <c r="F50" i="51"/>
  <c r="F40" i="51"/>
  <c r="F48" i="51"/>
  <c r="F47" i="51"/>
  <c r="F46" i="51"/>
  <c r="F49" i="51"/>
  <c r="A29" i="56"/>
  <c r="AO53" i="48" l="1"/>
  <c r="AO10" i="49" s="1"/>
  <c r="I45" i="12"/>
  <c r="I49" i="12"/>
  <c r="I42" i="12"/>
  <c r="I40" i="12"/>
  <c r="I48" i="12"/>
  <c r="I47" i="12"/>
  <c r="I35" i="12"/>
  <c r="I53" i="12"/>
  <c r="I52" i="12"/>
  <c r="I36" i="12"/>
  <c r="I34" i="12"/>
  <c r="I38" i="12"/>
  <c r="I39" i="12"/>
  <c r="I46" i="12"/>
  <c r="I50" i="12"/>
  <c r="I54" i="12"/>
  <c r="I37" i="12"/>
  <c r="I29" i="12"/>
  <c r="I44" i="12"/>
  <c r="F148" i="69"/>
  <c r="C148" i="69"/>
  <c r="E148" i="69"/>
  <c r="AP53" i="48"/>
  <c r="AP10" i="49" s="1"/>
  <c r="H18" i="47"/>
  <c r="I17" i="14"/>
  <c r="L19" i="63"/>
  <c r="N54" i="48"/>
  <c r="N54" i="49" s="1"/>
  <c r="N54" i="50" s="1"/>
  <c r="N54" i="51" s="1"/>
  <c r="AN53" i="48"/>
  <c r="AN10" i="49" s="1"/>
  <c r="AO53" i="49" s="1"/>
  <c r="AO10" i="50" s="1"/>
  <c r="AJ53" i="48"/>
  <c r="AJ10" i="49" s="1"/>
  <c r="P53" i="48"/>
  <c r="P10" i="49" s="1"/>
  <c r="AQ53" i="48"/>
  <c r="AQ10" i="49" s="1"/>
  <c r="AQ53" i="49" s="1"/>
  <c r="AQ10" i="50" s="1"/>
  <c r="K54" i="48"/>
  <c r="K54" i="49" s="1"/>
  <c r="K54" i="50" s="1"/>
  <c r="K54" i="51" s="1"/>
  <c r="CJ53" i="48"/>
  <c r="CJ10" i="49" s="1"/>
  <c r="CL54" i="48"/>
  <c r="CL54" i="49" s="1"/>
  <c r="CL54" i="50" s="1"/>
  <c r="CL54" i="51" s="1"/>
  <c r="F40" i="48"/>
  <c r="S40" i="48" s="1"/>
  <c r="S52" i="48" s="1"/>
  <c r="F46" i="48"/>
  <c r="CH46" i="48" s="1"/>
  <c r="CH52" i="48" s="1"/>
  <c r="CR54" i="48"/>
  <c r="CR54" i="49" s="1"/>
  <c r="CR54" i="50" s="1"/>
  <c r="CR54" i="51" s="1"/>
  <c r="BH53" i="48"/>
  <c r="BH10" i="49" s="1"/>
  <c r="F43" i="48"/>
  <c r="CQ43" i="48" s="1"/>
  <c r="CQ52" i="48" s="1"/>
  <c r="AT53" i="48"/>
  <c r="AT10" i="49" s="1"/>
  <c r="AP54" i="48"/>
  <c r="AP54" i="49" s="1"/>
  <c r="AP54" i="50" s="1"/>
  <c r="AP54" i="51" s="1"/>
  <c r="CV54" i="48"/>
  <c r="CV54" i="49" s="1"/>
  <c r="CV54" i="50" s="1"/>
  <c r="CV54" i="51" s="1"/>
  <c r="F48" i="48"/>
  <c r="CF48" i="48" s="1"/>
  <c r="CF52" i="48" s="1"/>
  <c r="CA53" i="48"/>
  <c r="CA10" i="49" s="1"/>
  <c r="Z53" i="48"/>
  <c r="Z10" i="49" s="1"/>
  <c r="BF54" i="48"/>
  <c r="BF54" i="49" s="1"/>
  <c r="BF54" i="50" s="1"/>
  <c r="BF54" i="51" s="1"/>
  <c r="AM53" i="48"/>
  <c r="AM10" i="49" s="1"/>
  <c r="BG53" i="48"/>
  <c r="BG10" i="49" s="1"/>
  <c r="BF53" i="49" s="1"/>
  <c r="BF10" i="50" s="1"/>
  <c r="BV54" i="48"/>
  <c r="BV54" i="49" s="1"/>
  <c r="BV54" i="50" s="1"/>
  <c r="BV54" i="51" s="1"/>
  <c r="V53" i="48"/>
  <c r="V10" i="49" s="1"/>
  <c r="CN54" i="48"/>
  <c r="CN54" i="49" s="1"/>
  <c r="CN54" i="50" s="1"/>
  <c r="CN54" i="51" s="1"/>
  <c r="F49" i="48"/>
  <c r="DA49" i="48" s="1"/>
  <c r="AW53" i="48"/>
  <c r="AW10" i="49" s="1"/>
  <c r="BO53" i="48"/>
  <c r="BO10" i="49" s="1"/>
  <c r="AG53" i="48"/>
  <c r="AG10" i="49" s="1"/>
  <c r="BW53" i="48"/>
  <c r="BW10" i="49" s="1"/>
  <c r="BV53" i="49" s="1"/>
  <c r="BV10" i="50" s="1"/>
  <c r="AI53" i="48"/>
  <c r="AI10" i="49" s="1"/>
  <c r="O53" i="48"/>
  <c r="O10" i="49" s="1"/>
  <c r="N53" i="49" s="1"/>
  <c r="N10" i="50" s="1"/>
  <c r="BN53" i="48"/>
  <c r="BN10" i="49" s="1"/>
  <c r="AH54" i="48"/>
  <c r="AH54" i="49" s="1"/>
  <c r="AH54" i="50" s="1"/>
  <c r="AH54" i="51" s="1"/>
  <c r="AL53" i="48"/>
  <c r="AL10" i="49" s="1"/>
  <c r="BQ53" i="48"/>
  <c r="BQ10" i="49" s="1"/>
  <c r="BB53" i="48"/>
  <c r="BB10" i="49" s="1"/>
  <c r="BS53" i="48"/>
  <c r="BS10" i="49" s="1"/>
  <c r="AE53" i="48"/>
  <c r="AE10" i="49" s="1"/>
  <c r="BU53" i="48"/>
  <c r="BU10" i="49" s="1"/>
  <c r="CY53" i="48"/>
  <c r="CY10" i="49" s="1"/>
  <c r="Q53" i="48"/>
  <c r="Q10" i="49" s="1"/>
  <c r="BR53" i="48"/>
  <c r="BR10" i="49" s="1"/>
  <c r="BX53" i="48"/>
  <c r="BX10" i="49" s="1"/>
  <c r="J53" i="48"/>
  <c r="J10" i="49" s="1"/>
  <c r="J53" i="49"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i="49"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i="63"/>
  <c r="H77" i="15"/>
  <c r="N19" i="63"/>
  <c r="I18" i="47"/>
  <c r="Q25" i="57"/>
  <c r="L161" i="57"/>
  <c r="L19" i="52"/>
  <c r="J17" i="14"/>
  <c r="J18" i="14" s="1"/>
  <c r="M19" i="52"/>
  <c r="DA49" i="51"/>
  <c r="CT49" i="51"/>
  <c r="CT52" i="51" s="1"/>
  <c r="DA46" i="51"/>
  <c r="CH46" i="51"/>
  <c r="CH52" i="51" s="1"/>
  <c r="DA47" i="51"/>
  <c r="CD47" i="51"/>
  <c r="CD52" i="51" s="1"/>
  <c r="DA48" i="51"/>
  <c r="CF48" i="51"/>
  <c r="CF52" i="51" s="1"/>
  <c r="AX40" i="51"/>
  <c r="AX52" i="51" s="1"/>
  <c r="S40" i="51"/>
  <c r="S52" i="51" s="1"/>
  <c r="CW50" i="51"/>
  <c r="CW52" i="51" s="1"/>
  <c r="CZ50" i="51"/>
  <c r="CZ44" i="51"/>
  <c r="CS44" i="51"/>
  <c r="CS52" i="51" s="1"/>
  <c r="CZ41" i="51"/>
  <c r="CM41" i="51"/>
  <c r="CM52" i="51" s="1"/>
  <c r="CZ43" i="51"/>
  <c r="CQ43" i="51"/>
  <c r="CQ52" i="51" s="1"/>
  <c r="CZ42" i="51"/>
  <c r="CO42" i="51"/>
  <c r="CO52" i="51" s="1"/>
  <c r="CS44" i="48"/>
  <c r="CS52" i="48" s="1"/>
  <c r="CZ44" i="48"/>
  <c r="CZ41" i="48"/>
  <c r="CM41" i="48"/>
  <c r="CM52" i="48" s="1"/>
  <c r="CZ50" i="48"/>
  <c r="CW50" i="48"/>
  <c r="CW52" i="48" s="1"/>
  <c r="CO42" i="48"/>
  <c r="CO52" i="48" s="1"/>
  <c r="CZ42" i="48"/>
  <c r="CD47" i="48"/>
  <c r="CD52" i="48" s="1"/>
  <c r="DA47" i="48"/>
  <c r="DA46" i="49"/>
  <c r="CH46" i="49"/>
  <c r="CH52" i="49" s="1"/>
  <c r="CF48" i="49"/>
  <c r="CF52" i="49" s="1"/>
  <c r="DA48" i="49"/>
  <c r="AX40" i="49"/>
  <c r="AX52" i="49" s="1"/>
  <c r="S40" i="49"/>
  <c r="S52" i="49" s="1"/>
  <c r="CD47" i="49"/>
  <c r="CD52" i="49" s="1"/>
  <c r="DA47" i="49"/>
  <c r="CT49" i="49"/>
  <c r="CT52" i="49" s="1"/>
  <c r="DA49" i="49"/>
  <c r="CS44" i="49"/>
  <c r="CS52" i="49" s="1"/>
  <c r="CZ44" i="49"/>
  <c r="CZ50" i="49"/>
  <c r="CW50" i="49"/>
  <c r="CW52" i="49" s="1"/>
  <c r="CZ43" i="49"/>
  <c r="CQ43" i="49"/>
  <c r="CQ52" i="49" s="1"/>
  <c r="CZ41" i="49"/>
  <c r="CM41" i="49"/>
  <c r="CM52" i="49" s="1"/>
  <c r="CZ42" i="49"/>
  <c r="CO42" i="49"/>
  <c r="CO52" i="49" s="1"/>
  <c r="CZ44" i="50"/>
  <c r="CS44" i="50"/>
  <c r="CS52" i="50" s="1"/>
  <c r="CO42" i="50"/>
  <c r="CO52" i="50" s="1"/>
  <c r="CZ42" i="50"/>
  <c r="CW50" i="50"/>
  <c r="CW52" i="50" s="1"/>
  <c r="CZ50" i="50"/>
  <c r="CM41" i="50"/>
  <c r="CM52" i="50" s="1"/>
  <c r="CZ41" i="50"/>
  <c r="CQ43" i="50"/>
  <c r="CQ52" i="50" s="1"/>
  <c r="CZ43" i="50"/>
  <c r="DA47" i="50"/>
  <c r="CD47" i="50"/>
  <c r="CD52" i="50" s="1"/>
  <c r="CF48" i="50"/>
  <c r="CF52" i="50" s="1"/>
  <c r="DA48" i="50"/>
  <c r="DA46" i="50"/>
  <c r="CH46" i="50"/>
  <c r="CH52" i="50" s="1"/>
  <c r="CT49" i="50"/>
  <c r="CT52" i="50" s="1"/>
  <c r="DA49" i="50"/>
  <c r="AX40" i="50"/>
  <c r="AX52" i="50" s="1"/>
  <c r="S40" i="50"/>
  <c r="S52" i="50" s="1"/>
  <c r="L20" i="63" l="1"/>
  <c r="P53" i="49"/>
  <c r="P10" i="50" s="1"/>
  <c r="AL53" i="49"/>
  <c r="AL10" i="50" s="1"/>
  <c r="I19" i="47"/>
  <c r="BY53" i="49"/>
  <c r="BY10" i="50" s="1"/>
  <c r="AB53" i="49"/>
  <c r="AB10" i="50" s="1"/>
  <c r="AX40" i="48"/>
  <c r="AX52" i="48" s="1"/>
  <c r="AY53" i="48" s="1"/>
  <c r="AY10" i="49" s="1"/>
  <c r="AJ53" i="49"/>
  <c r="AJ10" i="50" s="1"/>
  <c r="AP53" i="49"/>
  <c r="AP10" i="50" s="1"/>
  <c r="AP53" i="50" s="1"/>
  <c r="AP10" i="51" s="1"/>
  <c r="DA46" i="48"/>
  <c r="CT49" i="48"/>
  <c r="CT52" i="48" s="1"/>
  <c r="CT54" i="48" s="1"/>
  <c r="CT54" i="49" s="1"/>
  <c r="CT54" i="50" s="1"/>
  <c r="CT54" i="51" s="1"/>
  <c r="BW53" i="49"/>
  <c r="BW10" i="50" s="1"/>
  <c r="BV53" i="50" s="1"/>
  <c r="BV10" i="51" s="1"/>
  <c r="AN53" i="49"/>
  <c r="AN10" i="50" s="1"/>
  <c r="AN53" i="50" s="1"/>
  <c r="AN10" i="51" s="1"/>
  <c r="BR53" i="49"/>
  <c r="BR10" i="50" s="1"/>
  <c r="AO53" i="50"/>
  <c r="AO10" i="51" s="1"/>
  <c r="O53" i="49"/>
  <c r="O10" i="50" s="1"/>
  <c r="O53" i="50" s="1"/>
  <c r="O10" i="51" s="1"/>
  <c r="CA53" i="49"/>
  <c r="CA10" i="50" s="1"/>
  <c r="V53" i="49"/>
  <c r="V10" i="50" s="1"/>
  <c r="AT53" i="49"/>
  <c r="AT10" i="50" s="1"/>
  <c r="BH53" i="49"/>
  <c r="BH10" i="50" s="1"/>
  <c r="BO53" i="49"/>
  <c r="BO10" i="50" s="1"/>
  <c r="AM53" i="49"/>
  <c r="AM10" i="50" s="1"/>
  <c r="AU53" i="49"/>
  <c r="AU10" i="50" s="1"/>
  <c r="AU53" i="50" s="1"/>
  <c r="AU10" i="51" s="1"/>
  <c r="AZ53" i="49"/>
  <c r="AZ10" i="50" s="1"/>
  <c r="Y53" i="49"/>
  <c r="Y10" i="50" s="1"/>
  <c r="CY53" i="49"/>
  <c r="CY10" i="50" s="1"/>
  <c r="Z53" i="49"/>
  <c r="Z10" i="50" s="1"/>
  <c r="DA48" i="48"/>
  <c r="CZ43" i="48"/>
  <c r="CZ52" i="48" s="1"/>
  <c r="K53" i="49"/>
  <c r="K10" i="50" s="1"/>
  <c r="J53" i="50" s="1"/>
  <c r="J10" i="51" s="1"/>
  <c r="BI53" i="49"/>
  <c r="BI10" i="50" s="1"/>
  <c r="X53" i="49"/>
  <c r="X10" i="50" s="1"/>
  <c r="BB53" i="49"/>
  <c r="BB10" i="50" s="1"/>
  <c r="BA53" i="49"/>
  <c r="BA10" i="50" s="1"/>
  <c r="AF53" i="49"/>
  <c r="AF10" i="50" s="1"/>
  <c r="CJ53" i="49"/>
  <c r="CJ10" i="50" s="1"/>
  <c r="BC53" i="49"/>
  <c r="BC10" i="50" s="1"/>
  <c r="AK53" i="49"/>
  <c r="AK10" i="50" s="1"/>
  <c r="AV53" i="49"/>
  <c r="AV10" i="50" s="1"/>
  <c r="AD53" i="49"/>
  <c r="AD10" i="50" s="1"/>
  <c r="AA53" i="49"/>
  <c r="AA10" i="50" s="1"/>
  <c r="AH53" i="49"/>
  <c r="AH10" i="50" s="1"/>
  <c r="CX53" i="49"/>
  <c r="CX10" i="50" s="1"/>
  <c r="BS53" i="49"/>
  <c r="BS10" i="50" s="1"/>
  <c r="BN53" i="49"/>
  <c r="BN10" i="50" s="1"/>
  <c r="BO53" i="50" s="1"/>
  <c r="BO10" i="51" s="1"/>
  <c r="W53" i="49"/>
  <c r="W10" i="50" s="1"/>
  <c r="V53" i="50" s="1"/>
  <c r="V10" i="51" s="1"/>
  <c r="CK53" i="49"/>
  <c r="CK10" i="50" s="1"/>
  <c r="BZ53" i="49"/>
  <c r="BZ10" i="50" s="1"/>
  <c r="Q53" i="49"/>
  <c r="Q10" i="50" s="1"/>
  <c r="AE53" i="49"/>
  <c r="AE10" i="50" s="1"/>
  <c r="BG53" i="49"/>
  <c r="BG10" i="50" s="1"/>
  <c r="BG53" i="50" s="1"/>
  <c r="BG10" i="51" s="1"/>
  <c r="BW53" i="50"/>
  <c r="BW10" i="51" s="1"/>
  <c r="BX53" i="49"/>
  <c r="BX10" i="50" s="1"/>
  <c r="BY53" i="50" s="1"/>
  <c r="BY10" i="51" s="1"/>
  <c r="BT53" i="49"/>
  <c r="BT10" i="50" s="1"/>
  <c r="AQ53" i="50"/>
  <c r="AQ10" i="51" s="1"/>
  <c r="M20" i="52"/>
  <c r="CC53" i="49"/>
  <c r="CC10" i="50" s="1"/>
  <c r="CC53" i="50" s="1"/>
  <c r="CC10" i="51" s="1"/>
  <c r="AI53" i="49"/>
  <c r="AI10" i="50" s="1"/>
  <c r="BK53" i="49"/>
  <c r="BK10" i="50" s="1"/>
  <c r="BL53" i="49"/>
  <c r="BL10" i="50" s="1"/>
  <c r="BP53" i="49"/>
  <c r="BP10" i="50" s="1"/>
  <c r="BU53" i="49"/>
  <c r="BU10" i="50" s="1"/>
  <c r="I18" i="14"/>
  <c r="I19" i="14" s="1"/>
  <c r="AC53" i="49"/>
  <c r="AC10" i="50"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N20" i="63"/>
  <c r="L20" i="52"/>
  <c r="N20" i="52"/>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i="51"/>
  <c r="S54" i="48"/>
  <c r="S54" i="49" s="1"/>
  <c r="S54" i="50" s="1"/>
  <c r="S54" i="51" s="1"/>
  <c r="S53" i="48"/>
  <c r="S10" i="49" s="1"/>
  <c r="R53" i="48"/>
  <c r="R10" i="49" s="1"/>
  <c r="CM53" i="48"/>
  <c r="CM10" i="49" s="1"/>
  <c r="CM54" i="48"/>
  <c r="CM54" i="49" s="1"/>
  <c r="CM54" i="50" s="1"/>
  <c r="CM54" i="51" s="1"/>
  <c r="CL53" i="48"/>
  <c r="CL10" i="49" s="1"/>
  <c r="CZ52" i="49"/>
  <c r="DA52" i="49"/>
  <c r="CO54" i="48"/>
  <c r="CO54" i="49" s="1"/>
  <c r="CO54" i="50" s="1"/>
  <c r="CO54" i="51" s="1"/>
  <c r="CO53" i="48"/>
  <c r="CO10" i="49" s="1"/>
  <c r="CN53" i="48"/>
  <c r="CN10" i="49" s="1"/>
  <c r="CS54" i="48"/>
  <c r="CS54" i="49" s="1"/>
  <c r="CS54" i="50" s="1"/>
  <c r="CS54" i="51" s="1"/>
  <c r="CS53" i="48"/>
  <c r="CS10" i="49" s="1"/>
  <c r="CR53" i="48"/>
  <c r="CR10" i="49" s="1"/>
  <c r="AM53" i="50" l="1"/>
  <c r="AM10" i="51" s="1"/>
  <c r="AJ53" i="50"/>
  <c r="AJ10" i="51" s="1"/>
  <c r="BA53" i="50"/>
  <c r="BA10" i="51" s="1"/>
  <c r="Q53" i="50"/>
  <c r="Q10" i="51" s="1"/>
  <c r="Z53" i="50"/>
  <c r="Z10" i="51" s="1"/>
  <c r="AB53" i="50"/>
  <c r="AB10" i="51" s="1"/>
  <c r="BR53" i="50"/>
  <c r="BR10" i="51" s="1"/>
  <c r="H20" i="47"/>
  <c r="BC53" i="50"/>
  <c r="BC10" i="51" s="1"/>
  <c r="DA52" i="48"/>
  <c r="DA54" i="48" s="1"/>
  <c r="DA54" i="49" s="1"/>
  <c r="DA54" i="50" s="1"/>
  <c r="DA54" i="51" s="1"/>
  <c r="CT53" i="48"/>
  <c r="CT10" i="49" s="1"/>
  <c r="AX54" i="48"/>
  <c r="AX54" i="49" s="1"/>
  <c r="AX54" i="50" s="1"/>
  <c r="AX54" i="51" s="1"/>
  <c r="AX53" i="48"/>
  <c r="AX10" i="49" s="1"/>
  <c r="AY53" i="49" s="1"/>
  <c r="AY10" i="50" s="1"/>
  <c r="AN53" i="51"/>
  <c r="CU53" i="48"/>
  <c r="CU10" i="49" s="1"/>
  <c r="CU53" i="49" s="1"/>
  <c r="CU10" i="50" s="1"/>
  <c r="CA53" i="50"/>
  <c r="CA10" i="51" s="1"/>
  <c r="K53" i="50"/>
  <c r="K10" i="51" s="1"/>
  <c r="J53" i="51" s="1"/>
  <c r="AL53" i="50"/>
  <c r="AL10" i="51" s="1"/>
  <c r="AM53" i="51" s="1"/>
  <c r="W53" i="50"/>
  <c r="W10" i="51" s="1"/>
  <c r="W53" i="51" s="1"/>
  <c r="N53" i="50"/>
  <c r="N10" i="51" s="1"/>
  <c r="N53" i="51" s="1"/>
  <c r="BU53" i="50"/>
  <c r="BU10" i="51" s="1"/>
  <c r="CK53" i="50"/>
  <c r="CK10" i="51" s="1"/>
  <c r="BH53" i="50"/>
  <c r="BH10" i="51" s="1"/>
  <c r="M53" i="50"/>
  <c r="M10" i="51" s="1"/>
  <c r="BM53" i="50"/>
  <c r="BM10" i="51" s="1"/>
  <c r="AG53" i="50"/>
  <c r="AG10" i="51" s="1"/>
  <c r="BI53" i="50"/>
  <c r="BI10" i="51" s="1"/>
  <c r="BH53" i="51" s="1"/>
  <c r="BZ53" i="50"/>
  <c r="BZ10" i="51" s="1"/>
  <c r="CA53" i="51" s="1"/>
  <c r="AT53" i="50"/>
  <c r="AT10" i="51" s="1"/>
  <c r="AU53" i="51" s="1"/>
  <c r="J19" i="14"/>
  <c r="J20" i="14" s="1"/>
  <c r="BK53" i="50"/>
  <c r="BK10" i="51" s="1"/>
  <c r="AA53" i="50"/>
  <c r="AA10" i="51" s="1"/>
  <c r="BQ53" i="50"/>
  <c r="BQ10" i="51" s="1"/>
  <c r="AZ53" i="50"/>
  <c r="AZ10" i="51" s="1"/>
  <c r="AZ53" i="51" s="1"/>
  <c r="CB53" i="50"/>
  <c r="CB10" i="51" s="1"/>
  <c r="CB53" i="51" s="1"/>
  <c r="AK53" i="50"/>
  <c r="AK10" i="51" s="1"/>
  <c r="BS53" i="50"/>
  <c r="BS10" i="51" s="1"/>
  <c r="AI53" i="50"/>
  <c r="AI10" i="51" s="1"/>
  <c r="AE53" i="50"/>
  <c r="AE10" i="51" s="1"/>
  <c r="CX53" i="50"/>
  <c r="CX10" i="51" s="1"/>
  <c r="BT53" i="50"/>
  <c r="BT10" i="51" s="1"/>
  <c r="Y53" i="50"/>
  <c r="Y10" i="51" s="1"/>
  <c r="X53" i="50"/>
  <c r="X10" i="51" s="1"/>
  <c r="AC53" i="50"/>
  <c r="AC10" i="51" s="1"/>
  <c r="BB53" i="50"/>
  <c r="BB10" i="51" s="1"/>
  <c r="BC53" i="51" s="1"/>
  <c r="AV53" i="50"/>
  <c r="AV10" i="51" s="1"/>
  <c r="AP53" i="51"/>
  <c r="BV53" i="51"/>
  <c r="AD53" i="50"/>
  <c r="AD10" i="51" s="1"/>
  <c r="CY53" i="50"/>
  <c r="CY10" i="51" s="1"/>
  <c r="P53" i="50"/>
  <c r="P10" i="51" s="1"/>
  <c r="P53" i="51" s="1"/>
  <c r="BN53" i="50"/>
  <c r="BN10" i="51" s="1"/>
  <c r="BN53" i="51" s="1"/>
  <c r="AW53" i="50"/>
  <c r="AW10" i="51" s="1"/>
  <c r="CJ53" i="50"/>
  <c r="CJ10" i="51" s="1"/>
  <c r="L53" i="50"/>
  <c r="L10" i="51" s="1"/>
  <c r="BF53" i="50"/>
  <c r="BF10" i="51" s="1"/>
  <c r="BF53" i="51" s="1"/>
  <c r="AS53" i="50"/>
  <c r="AS10" i="51" s="1"/>
  <c r="AR53" i="50"/>
  <c r="AR10" i="51" s="1"/>
  <c r="AF53" i="50"/>
  <c r="AF10" i="51" s="1"/>
  <c r="AO53" i="51"/>
  <c r="AH53" i="50"/>
  <c r="AH10" i="51" s="1"/>
  <c r="BX53" i="50"/>
  <c r="BX10" i="51" s="1"/>
  <c r="BX53" i="51" s="1"/>
  <c r="BW53" i="51"/>
  <c r="K21" i="52"/>
  <c r="BP53" i="50"/>
  <c r="BP10" i="51" s="1"/>
  <c r="BJ53" i="50"/>
  <c r="BJ10" i="51" s="1"/>
  <c r="M21" i="52"/>
  <c r="M21" i="63"/>
  <c r="BL53" i="50"/>
  <c r="BL10" i="51" s="1"/>
  <c r="U53" i="50"/>
  <c r="U10" i="51" s="1"/>
  <c r="BD53" i="50"/>
  <c r="BD10" i="51" s="1"/>
  <c r="O21" i="63"/>
  <c r="BE53" i="50"/>
  <c r="BE10" i="51" s="1"/>
  <c r="T53" i="50"/>
  <c r="T10" i="51" s="1"/>
  <c r="L21" i="63"/>
  <c r="N21" i="63"/>
  <c r="N21" i="52"/>
  <c r="I20" i="47"/>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i="51"/>
  <c r="CL53" i="49"/>
  <c r="CL10" i="50" s="1"/>
  <c r="S53" i="49"/>
  <c r="S10" i="50" s="1"/>
  <c r="CP53" i="49"/>
  <c r="CP10" i="50" s="1"/>
  <c r="CD53" i="49"/>
  <c r="CD10" i="50" s="1"/>
  <c r="CS53" i="49"/>
  <c r="CS10" i="50" s="1"/>
  <c r="CO53" i="49"/>
  <c r="CO10" i="50" s="1"/>
  <c r="CH53" i="49"/>
  <c r="CH10" i="50" s="1"/>
  <c r="CV53" i="49"/>
  <c r="CV10" i="50" s="1"/>
  <c r="CF53" i="49"/>
  <c r="CF10" i="50" s="1"/>
  <c r="BR53" i="51" l="1"/>
  <c r="AB53" i="51"/>
  <c r="AK53" i="51"/>
  <c r="Z53" i="51"/>
  <c r="BG53" i="51"/>
  <c r="I21" i="47"/>
  <c r="DA53" i="48"/>
  <c r="DA10" i="49" s="1"/>
  <c r="CZ53" i="48"/>
  <c r="CZ10" i="49" s="1"/>
  <c r="CT53" i="49"/>
  <c r="CT10" i="50" s="1"/>
  <c r="CU53" i="50" s="1"/>
  <c r="CU10" i="51" s="1"/>
  <c r="AX53" i="49"/>
  <c r="AX10" i="50" s="1"/>
  <c r="AX53" i="50" s="1"/>
  <c r="AX10" i="51" s="1"/>
  <c r="K53" i="51"/>
  <c r="V53" i="51"/>
  <c r="AT53" i="51"/>
  <c r="BZ53" i="51"/>
  <c r="AL53" i="51"/>
  <c r="O53" i="51"/>
  <c r="CJ53" i="51"/>
  <c r="CC53" i="51"/>
  <c r="I20" i="14"/>
  <c r="I21" i="14" s="1"/>
  <c r="AF53" i="51"/>
  <c r="L53" i="51"/>
  <c r="AA53" i="51"/>
  <c r="BI53" i="51"/>
  <c r="BA53" i="51"/>
  <c r="CY53" i="51"/>
  <c r="BT53" i="51"/>
  <c r="AC53" i="51"/>
  <c r="AJ53" i="51"/>
  <c r="BL53" i="51"/>
  <c r="AH53" i="51"/>
  <c r="AV53" i="51"/>
  <c r="Y53" i="51"/>
  <c r="AE53" i="51"/>
  <c r="BQ53" i="51"/>
  <c r="BJ53" i="51"/>
  <c r="Q53" i="51"/>
  <c r="BU53" i="51"/>
  <c r="BS53" i="51"/>
  <c r="BK53" i="51"/>
  <c r="BP53" i="51"/>
  <c r="BB53" i="51"/>
  <c r="AS53" i="51"/>
  <c r="AR53" i="51"/>
  <c r="AD53" i="51"/>
  <c r="X53" i="51"/>
  <c r="CD53" i="50"/>
  <c r="CD10" i="51" s="1"/>
  <c r="AI53" i="51"/>
  <c r="M53" i="51"/>
  <c r="AG53" i="51"/>
  <c r="AW53" i="51"/>
  <c r="CP53" i="50"/>
  <c r="CP10" i="51" s="1"/>
  <c r="O22" i="63"/>
  <c r="BE53" i="51"/>
  <c r="CX53" i="51"/>
  <c r="CV53" i="50"/>
  <c r="CV10" i="51" s="1"/>
  <c r="BO53" i="51"/>
  <c r="BY53" i="51"/>
  <c r="CK53" i="51"/>
  <c r="BD53" i="51"/>
  <c r="CE53" i="50"/>
  <c r="CE10" i="51" s="1"/>
  <c r="BM53" i="51"/>
  <c r="CM53" i="50"/>
  <c r="CM10" i="51" s="1"/>
  <c r="M22" i="63"/>
  <c r="M22" i="52"/>
  <c r="K22" i="52"/>
  <c r="CH53" i="50"/>
  <c r="CH10" i="51" s="1"/>
  <c r="CL53" i="50"/>
  <c r="CL10" i="51" s="1"/>
  <c r="CF53" i="50"/>
  <c r="CF10" i="51" s="1"/>
  <c r="CO53" i="50"/>
  <c r="CO10" i="51" s="1"/>
  <c r="S53" i="50"/>
  <c r="S10" i="51" s="1"/>
  <c r="N22" i="63"/>
  <c r="T53" i="51"/>
  <c r="U53" i="51"/>
  <c r="R53" i="50"/>
  <c r="R10" i="51" s="1"/>
  <c r="CS53" i="50"/>
  <c r="CS10" i="51" s="1"/>
  <c r="H21" i="47"/>
  <c r="L22" i="63"/>
  <c r="L22" i="52"/>
  <c r="N22" i="52"/>
  <c r="CG53" i="50"/>
  <c r="CG10" i="51" s="1"/>
  <c r="CR53" i="50"/>
  <c r="CR10" i="51" s="1"/>
  <c r="CQ53" i="50"/>
  <c r="CQ10" i="51" s="1"/>
  <c r="CW53" i="50"/>
  <c r="CW10" i="51" s="1"/>
  <c r="CI53" i="50"/>
  <c r="CI10" i="51" s="1"/>
  <c r="CN53" i="50"/>
  <c r="CN10" i="51" s="1"/>
  <c r="H22" i="47" l="1"/>
  <c r="CE53" i="51"/>
  <c r="L23" i="63"/>
  <c r="AY53" i="50"/>
  <c r="AY10" i="51" s="1"/>
  <c r="AY53" i="51" s="1"/>
  <c r="CL53" i="51"/>
  <c r="M23" i="63"/>
  <c r="DA53" i="49"/>
  <c r="DA10" i="50" s="1"/>
  <c r="CZ53" i="49"/>
  <c r="CZ10" i="50" s="1"/>
  <c r="CT53" i="50"/>
  <c r="CT10" i="51" s="1"/>
  <c r="CT53" i="51" s="1"/>
  <c r="J21" i="14"/>
  <c r="J22" i="14" s="1"/>
  <c r="CD53" i="51"/>
  <c r="CW53" i="51"/>
  <c r="CQ53" i="51"/>
  <c r="O23" i="63"/>
  <c r="CI53" i="51"/>
  <c r="CM53" i="51"/>
  <c r="CN53" i="51"/>
  <c r="CG53" i="51"/>
  <c r="S53" i="51"/>
  <c r="R53" i="51"/>
  <c r="I22" i="47"/>
  <c r="I23" i="47" s="1"/>
  <c r="CR53" i="51"/>
  <c r="N23" i="63"/>
  <c r="N24" i="63" s="1"/>
  <c r="CF53" i="51"/>
  <c r="CH53" i="51"/>
  <c r="CV53" i="51"/>
  <c r="CS53" i="51"/>
  <c r="CO53" i="51"/>
  <c r="CP53" i="51"/>
  <c r="AX53" i="51" l="1"/>
  <c r="O24" i="63"/>
  <c r="CZ53" i="50"/>
  <c r="CZ10" i="51" s="1"/>
  <c r="DA53" i="50"/>
  <c r="DA10" i="51" s="1"/>
  <c r="I22" i="14"/>
  <c r="CU53" i="51"/>
  <c r="M24" i="63"/>
  <c r="H23" i="47"/>
  <c r="H24" i="47" s="1"/>
  <c r="L24" i="63"/>
  <c r="L25" i="63" s="1"/>
  <c r="M25" i="63" l="1"/>
  <c r="DA53" i="51"/>
  <c r="I24" i="47"/>
  <c r="I25" i="47" s="1"/>
  <c r="CZ53" i="51"/>
  <c r="J23" i="14"/>
  <c r="I23" i="14"/>
  <c r="O25" i="63"/>
  <c r="O26" i="63" s="1"/>
  <c r="N25" i="63"/>
  <c r="L26" i="63" s="1"/>
  <c r="H25" i="47" l="1"/>
  <c r="H26" i="47" s="1"/>
  <c r="J24" i="14"/>
  <c r="I24" i="14"/>
  <c r="M26" i="63"/>
  <c r="M27" i="63" s="1"/>
  <c r="N26" i="63"/>
  <c r="N27" i="63" s="1"/>
  <c r="I26" i="47" l="1"/>
  <c r="I27" i="47" s="1"/>
  <c r="I25" i="14"/>
  <c r="L27" i="63"/>
  <c r="L28" i="63" s="1"/>
  <c r="J25" i="14"/>
  <c r="O27" i="63"/>
  <c r="O28" i="63" s="1"/>
  <c r="H27" i="47" l="1"/>
  <c r="H28" i="47" s="1"/>
  <c r="N28" i="63"/>
  <c r="N29" i="63" s="1"/>
  <c r="J26" i="14"/>
  <c r="I26" i="14"/>
  <c r="M28" i="63"/>
  <c r="I28" i="47" l="1"/>
  <c r="I29" i="47" s="1"/>
  <c r="I27" i="14"/>
  <c r="L29" i="63"/>
  <c r="L30" i="63" s="1"/>
  <c r="J27" i="14"/>
  <c r="M29" i="63"/>
  <c r="O29" i="63"/>
  <c r="H29" i="47"/>
  <c r="H30" i="47" s="1"/>
  <c r="N30" i="63" l="1"/>
  <c r="N31" i="63" s="1"/>
  <c r="J28" i="14"/>
  <c r="I28" i="14"/>
  <c r="O30" i="63"/>
  <c r="M30" i="63"/>
  <c r="I30" i="47"/>
  <c r="I31" i="47" s="1"/>
  <c r="L31" i="63"/>
  <c r="L32" i="63" s="1"/>
  <c r="J29" i="14" l="1"/>
  <c r="I29" i="14"/>
  <c r="M31" i="63"/>
  <c r="O31" i="63"/>
  <c r="N32" i="63"/>
  <c r="N33" i="63" s="1"/>
  <c r="H31" i="47"/>
  <c r="H32" i="47" s="1"/>
  <c r="I30" i="14" l="1"/>
  <c r="J30" i="14"/>
  <c r="O32" i="63"/>
  <c r="M32" i="63"/>
  <c r="I32" i="47"/>
  <c r="I33" i="47" s="1"/>
  <c r="L33" i="63"/>
  <c r="L34" i="63" s="1"/>
  <c r="I31" i="14" l="1"/>
  <c r="J31" i="14"/>
  <c r="M33" i="63"/>
  <c r="O33" i="63"/>
  <c r="N34" i="63"/>
  <c r="N35" i="63" s="1"/>
  <c r="H33" i="47"/>
  <c r="H34" i="47" s="1"/>
  <c r="J32" i="14" l="1"/>
  <c r="I32" i="14"/>
  <c r="M34" i="63"/>
  <c r="O34" i="63"/>
  <c r="I34" i="47"/>
  <c r="I35" i="47" s="1"/>
  <c r="L35" i="63"/>
  <c r="L36" i="63" s="1"/>
  <c r="O35" i="63" l="1"/>
  <c r="M35" i="63"/>
  <c r="N36" i="63"/>
  <c r="N37" i="63" s="1"/>
  <c r="H35" i="47"/>
  <c r="H36" i="47" s="1"/>
  <c r="M36" i="63" l="1"/>
  <c r="O36" i="63"/>
  <c r="I36" i="47"/>
  <c r="I37" i="47" s="1"/>
  <c r="L37" i="63"/>
  <c r="L38" i="63" s="1"/>
  <c r="O37" i="63" l="1"/>
  <c r="M37" i="63"/>
  <c r="N38" i="63"/>
  <c r="N39" i="63" s="1"/>
  <c r="H37" i="47"/>
  <c r="H38" i="47" s="1"/>
  <c r="M38" i="63" l="1"/>
  <c r="O38" i="63"/>
  <c r="I38" i="47"/>
  <c r="I39" i="47" s="1"/>
  <c r="L39" i="63"/>
  <c r="L40" i="63" s="1"/>
  <c r="O39" i="63" l="1"/>
  <c r="M39" i="63"/>
  <c r="N40" i="63"/>
  <c r="N41" i="63" s="1"/>
  <c r="H39" i="47"/>
  <c r="H40" i="47" s="1"/>
  <c r="M40" i="63" l="1"/>
  <c r="O40" i="63"/>
  <c r="I40" i="47"/>
  <c r="I41" i="47" s="1"/>
  <c r="L41" i="63"/>
  <c r="L42" i="63" s="1"/>
  <c r="O41" i="63" l="1"/>
  <c r="M41" i="63"/>
  <c r="N42" i="63"/>
  <c r="N43" i="63" s="1"/>
  <c r="H41" i="47"/>
  <c r="H42" i="47" s="1"/>
  <c r="M42" i="63" l="1"/>
  <c r="O42" i="63"/>
  <c r="I42" i="47"/>
  <c r="I43" i="47" s="1"/>
  <c r="L43" i="63"/>
  <c r="L44" i="63" s="1"/>
  <c r="O43" i="63" l="1"/>
  <c r="M43" i="63"/>
  <c r="N44" i="63"/>
  <c r="N45" i="63" s="1"/>
  <c r="H43" i="47"/>
  <c r="H44" i="47" s="1"/>
  <c r="M44" i="63" l="1"/>
  <c r="O44" i="63"/>
  <c r="I44" i="47"/>
  <c r="I45" i="47" s="1"/>
  <c r="L45" i="63"/>
  <c r="L46" i="63" s="1"/>
  <c r="O45" i="63" l="1"/>
  <c r="M45" i="63"/>
  <c r="N46" i="63"/>
  <c r="N47" i="63" s="1"/>
  <c r="H45" i="47"/>
  <c r="H46" i="47" s="1"/>
  <c r="M46" i="63" l="1"/>
  <c r="O46" i="63"/>
  <c r="I46" i="47"/>
  <c r="I47" i="47" s="1"/>
  <c r="L47" i="63"/>
  <c r="L48" i="63" s="1"/>
  <c r="O47" i="63" l="1"/>
  <c r="M47" i="63"/>
  <c r="N48" i="63"/>
  <c r="N49" i="63" s="1"/>
  <c r="H47" i="47"/>
  <c r="H48" i="47" s="1"/>
  <c r="O48" i="63" l="1"/>
  <c r="M48" i="63"/>
  <c r="I48" i="47"/>
  <c r="I49" i="47" s="1"/>
  <c r="L49" i="63"/>
  <c r="L50" i="63" s="1"/>
  <c r="O49" i="63" l="1"/>
  <c r="M49" i="63"/>
  <c r="N50" i="63"/>
  <c r="N51" i="63" s="1"/>
  <c r="H49" i="47"/>
  <c r="H50" i="47" s="1"/>
  <c r="M50" i="63" l="1"/>
  <c r="O50" i="63"/>
  <c r="I50" i="47"/>
  <c r="I51" i="47" s="1"/>
  <c r="L51" i="63"/>
  <c r="L52" i="63" s="1"/>
  <c r="O51" i="63" l="1"/>
  <c r="M51" i="63"/>
  <c r="N52" i="63"/>
  <c r="N53" i="63" s="1"/>
  <c r="H51" i="47"/>
  <c r="H52" i="47" s="1"/>
  <c r="M52" i="63" l="1"/>
  <c r="O52" i="63"/>
  <c r="I52" i="47"/>
  <c r="I53" i="47" s="1"/>
  <c r="L53" i="63"/>
  <c r="L54" i="63" s="1"/>
  <c r="O53" i="63" l="1"/>
  <c r="M53" i="63"/>
  <c r="N54" i="63"/>
  <c r="N55" i="63" s="1"/>
  <c r="H53" i="47"/>
  <c r="H54" i="47" s="1"/>
  <c r="M54" i="63" l="1"/>
  <c r="O54" i="63"/>
  <c r="I54" i="47"/>
  <c r="I55" i="47" s="1"/>
  <c r="L55" i="63"/>
  <c r="L56" i="63" s="1"/>
  <c r="O55" i="63" l="1"/>
  <c r="M55" i="63"/>
  <c r="N56" i="63"/>
  <c r="N57" i="63" s="1"/>
  <c r="H55" i="47"/>
  <c r="H56" i="47" s="1"/>
  <c r="M56" i="63" l="1"/>
  <c r="O56" i="63"/>
  <c r="I56" i="47"/>
  <c r="I57" i="47" s="1"/>
  <c r="L57" i="63"/>
  <c r="L58" i="63" s="1"/>
  <c r="O57" i="63" l="1"/>
  <c r="M57" i="63"/>
  <c r="N58" i="63"/>
  <c r="N59" i="63" s="1"/>
  <c r="H57" i="47"/>
  <c r="H58" i="47" s="1"/>
  <c r="M58" i="63" l="1"/>
  <c r="O58" i="63"/>
  <c r="I58" i="47"/>
  <c r="I59" i="47" s="1"/>
  <c r="L59" i="63"/>
  <c r="L60" i="63" s="1"/>
  <c r="O59" i="63" l="1"/>
  <c r="M59" i="63"/>
  <c r="N60" i="63"/>
  <c r="N61" i="63" s="1"/>
  <c r="H59" i="47"/>
  <c r="H60" i="47" s="1"/>
  <c r="M60" i="63" l="1"/>
  <c r="O60" i="63"/>
  <c r="I60" i="47"/>
  <c r="I61" i="47" s="1"/>
  <c r="L61" i="63"/>
  <c r="L62" i="63" s="1"/>
  <c r="O61" i="63" l="1"/>
  <c r="M61" i="63"/>
  <c r="N62" i="63"/>
  <c r="N63" i="63" s="1"/>
  <c r="H61" i="47"/>
  <c r="H62" i="47" s="1"/>
  <c r="M62" i="63" l="1"/>
  <c r="O62" i="63"/>
  <c r="I62" i="47"/>
  <c r="I63" i="47" s="1"/>
  <c r="L63" i="63"/>
  <c r="L64" i="63" s="1"/>
  <c r="O63" i="63" l="1"/>
  <c r="M63" i="63"/>
  <c r="N64" i="63"/>
  <c r="N65" i="63" s="1"/>
  <c r="H63" i="47"/>
  <c r="H64" i="47" s="1"/>
  <c r="M64" i="63" l="1"/>
  <c r="O64" i="63"/>
  <c r="I64" i="47"/>
  <c r="I65" i="47" s="1"/>
  <c r="L65" i="63"/>
  <c r="L66" i="63" s="1"/>
  <c r="O65" i="63" l="1"/>
  <c r="M65" i="63"/>
  <c r="N66" i="63"/>
  <c r="N67" i="63" s="1"/>
  <c r="H65" i="47"/>
  <c r="H66" i="47" s="1"/>
  <c r="M66" i="63" l="1"/>
  <c r="O66" i="63"/>
  <c r="I66" i="47"/>
  <c r="I67" i="47" s="1"/>
  <c r="L67" i="63"/>
  <c r="L68" i="63" s="1"/>
  <c r="O67" i="63" l="1"/>
  <c r="M67" i="63"/>
  <c r="N68" i="63"/>
  <c r="N69" i="63" s="1"/>
  <c r="H67" i="47"/>
  <c r="H68" i="47" s="1"/>
  <c r="M68" i="63" l="1"/>
  <c r="O68" i="63"/>
  <c r="I68" i="47"/>
  <c r="I69" i="47" s="1"/>
  <c r="L69" i="63"/>
  <c r="L70" i="63" s="1"/>
  <c r="O69" i="63" l="1"/>
  <c r="M69" i="63"/>
  <c r="N70" i="63"/>
  <c r="N71" i="63" s="1"/>
  <c r="H69" i="47"/>
  <c r="H70" i="47" s="1"/>
  <c r="M70" i="63" l="1"/>
  <c r="O70" i="63"/>
  <c r="I70" i="47"/>
  <c r="I71" i="47" s="1"/>
  <c r="L71" i="63"/>
  <c r="L72" i="63" s="1"/>
  <c r="O71" i="63" l="1"/>
  <c r="M71" i="63"/>
  <c r="N72" i="63"/>
  <c r="N73" i="63" s="1"/>
  <c r="H71" i="47"/>
  <c r="H72" i="47" s="1"/>
  <c r="M72" i="63" l="1"/>
  <c r="O72" i="63"/>
  <c r="I72" i="47"/>
  <c r="I73" i="47" s="1"/>
  <c r="L73" i="63"/>
  <c r="L74" i="63" s="1"/>
  <c r="O73" i="63" l="1"/>
  <c r="M73" i="63"/>
  <c r="N74" i="63"/>
  <c r="N75" i="63" s="1"/>
  <c r="H73" i="47"/>
  <c r="H74" i="47" s="1"/>
  <c r="M74" i="63" l="1"/>
  <c r="O74" i="63"/>
  <c r="I74" i="47"/>
  <c r="I75" i="47" s="1"/>
  <c r="L75" i="63"/>
  <c r="L76" i="63" s="1"/>
  <c r="O75" i="63" l="1"/>
  <c r="M75" i="63"/>
  <c r="N76" i="63"/>
  <c r="N77" i="63" s="1"/>
  <c r="H75" i="47"/>
  <c r="H76" i="47" s="1"/>
  <c r="M76" i="63" l="1"/>
  <c r="O76" i="63"/>
  <c r="I76" i="47"/>
  <c r="I77" i="47" s="1"/>
  <c r="L77" i="63"/>
  <c r="L78" i="63" s="1"/>
  <c r="O77" i="63" l="1"/>
  <c r="M77" i="63"/>
  <c r="N78" i="63"/>
  <c r="N79" i="63" s="1"/>
  <c r="H77" i="47"/>
  <c r="H78" i="47" s="1"/>
  <c r="M78" i="63" l="1"/>
  <c r="O78" i="63"/>
  <c r="I78" i="47"/>
  <c r="I79" i="47" s="1"/>
  <c r="L79" i="63"/>
  <c r="L80" i="63" s="1"/>
  <c r="O79" i="63" l="1"/>
  <c r="M79" i="63"/>
  <c r="N80" i="63"/>
  <c r="N81" i="63" s="1"/>
  <c r="H79" i="47"/>
  <c r="H80" i="47" s="1"/>
  <c r="M80" i="63" l="1"/>
  <c r="O80" i="63"/>
  <c r="I80" i="47"/>
  <c r="I81" i="47" s="1"/>
  <c r="L81" i="63"/>
  <c r="O81" i="63" l="1"/>
  <c r="M81" i="63"/>
  <c r="H81" i="47"/>
  <c r="H82" i="47" s="1"/>
  <c r="I82" i="47" l="1"/>
  <c r="I83" i="47" s="1"/>
  <c r="H83" i="47" l="1"/>
  <c r="H84" i="47" s="1"/>
  <c r="I84" i="47"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20" authorId="0">
      <text>
        <r>
          <rPr>
            <b/>
            <sz val="9"/>
            <color indexed="81"/>
            <rFont val="Tahoma"/>
            <family val="2"/>
          </rPr>
          <t>User:</t>
        </r>
        <r>
          <rPr>
            <sz val="9"/>
            <color indexed="81"/>
            <rFont val="Tahoma"/>
            <family val="2"/>
          </rPr>
          <t xml:space="preserve">
24.057.550 Phí trong
</t>
        </r>
      </text>
    </comment>
    <comment ref="M3986"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<sst xmlns="http://schemas.openxmlformats.org/spreadsheetml/2006/main" count="29362" uniqueCount="3035">
  <si>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</si>
  <si>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</si>
  <si>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</si>
  <si>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</si>
  <si>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</si>
  <si>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</si>
  <si>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</si>
  <si>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</si>
  <si>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</si>
  <si>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</si>
  <si>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</si>
  <si>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</si>
  <si>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</si>
  <si>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</si>
  <si>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</si>
  <si>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</si>
  <si>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</si>
  <si>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</si>
  <si>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</si>
  <si>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</si>
  <si>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</si>
  <si>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</si>
  <si>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</si>
  <si>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</si>
  <si>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</si>
  <si>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</si>
  <si>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</si>
  <si>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</si>
  <si>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</si>
  <si>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</si>
  <si>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</si>
  <si>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</si>
  <si>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</si>
  <si>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</si>
  <si>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</si>
  <si>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</si>
  <si>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</si>
  <si>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</si>
  <si>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</si>
  <si>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</si>
  <si>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</si>
  <si>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</si>
  <si>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</si>
  <si>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</si>
  <si>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</si>
  <si>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</si>
  <si>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</si>
  <si>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</si>
  <si>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</si>
  <si>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</si>
  <si>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</si>
  <si>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</si>
  <si>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</si>
  <si>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</si>
  <si>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</si>
  <si>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</si>
  <si>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</si>
  <si>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</si>
  <si>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</si>
  <si>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</si>
  <si>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</si>
  <si>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</si>
  <si>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</si>
  <si>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</si>
  <si>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</si>
  <si>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</si>
  <si>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</si>
  <si>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</si>
  <si>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</si>
  <si>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</si>
  <si>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</si>
  <si>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</si>
  <si>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</si>
  <si>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</si>
  <si>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</si>
  <si>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</si>
  <si>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</si>
  <si>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</si>
  <si>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</si>
  <si>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</si>
  <si>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</si>
  <si>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</si>
  <si>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</si>
  <si>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</si>
  <si>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</si>
  <si>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</si>
  <si>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</si>
  <si>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</si>
  <si>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</si>
  <si>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</si>
  <si>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</si>
  <si>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</si>
  <si>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</si>
  <si>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</si>
  <si>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</si>
  <si>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</si>
  <si>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</si>
  <si>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</si>
  <si>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</si>
  <si>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</si>
  <si>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</si>
  <si>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</si>
  <si>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</si>
  <si>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</si>
  <si>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</si>
  <si>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</si>
  <si>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</si>
  <si>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</si>
  <si>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</si>
  <si>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</si>
  <si>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</si>
  <si>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</si>
  <si>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</si>
  <si>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</si>
  <si>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</si>
  <si>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</si>
  <si>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</si>
  <si>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</si>
  <si>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</si>
  <si>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</si>
  <si>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</si>
  <si>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</si>
  <si>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</si>
  <si>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</si>
  <si>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</si>
  <si>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</si>
  <si>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</si>
  <si>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</si>
  <si>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</si>
  <si>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</si>
  <si>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</si>
  <si>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</si>
  <si>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</si>
  <si>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</si>
  <si>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</si>
  <si>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</si>
  <si>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</si>
  <si>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</si>
  <si>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</si>
  <si>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</si>
  <si>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</si>
  <si>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</si>
  <si>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</si>
  <si>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</si>
  <si>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</si>
  <si>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</si>
  <si>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</si>
  <si>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</si>
  <si>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</si>
  <si>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</si>
  <si>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</si>
  <si>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</si>
  <si>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</si>
  <si>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</si>
  <si>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</si>
  <si>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</si>
  <si>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</si>
  <si>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</si>
  <si>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</si>
  <si>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</si>
  <si>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</si>
  <si>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</si>
  <si>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</si>
  <si>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</si>
  <si>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</si>
  <si>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</si>
  <si>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</si>
  <si>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</si>
  <si>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</si>
  <si>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</si>
  <si>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</si>
  <si>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</si>
  <si>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</si>
  <si>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</si>
  <si>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</si>
  <si>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</si>
  <si>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</si>
  <si>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</si>
  <si>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</si>
  <si>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</si>
  <si>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</si>
  <si>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</si>
  <si>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</si>
  <si>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</si>
  <si>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</si>
  <si>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</si>
  <si>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</si>
  <si>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</si>
  <si>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</si>
  <si>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</si>
  <si>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</si>
  <si>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</si>
  <si>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</si>
  <si>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</si>
  <si>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</si>
  <si>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</si>
  <si>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</si>
  <si>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</si>
  <si>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</si>
  <si>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</si>
  <si>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</si>
  <si>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</si>
  <si>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</si>
  <si>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</si>
  <si>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</si>
  <si>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</si>
  <si>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</si>
  <si>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</si>
  <si>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</si>
  <si>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</si>
  <si>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</si>
  <si>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</si>
  <si>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</si>
  <si>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</si>
  <si>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</si>
  <si>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</si>
  <si>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</si>
  <si>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</si>
  <si>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</si>
  <si>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</si>
  <si>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</si>
  <si>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</si>
  <si>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</si>
  <si>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</si>
  <si>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</si>
  <si>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</si>
  <si>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</si>
  <si>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</si>
  <si>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</si>
  <si>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</si>
  <si>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</si>
  <si>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</si>
  <si>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</si>
  <si>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</si>
  <si>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</si>
  <si>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</si>
  <si>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</si>
  <si>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</si>
  <si>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</si>
  <si>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</si>
  <si>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</si>
  <si>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</si>
  <si>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</si>
  <si>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</si>
  <si>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</si>
  <si>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</si>
  <si>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</si>
  <si>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</si>
  <si>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</si>
  <si>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</si>
  <si>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</si>
  <si>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</si>
  <si>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</si>
  <si>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</si>
  <si>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</si>
  <si>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</si>
  <si>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</si>
  <si>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</si>
  <si>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</si>
  <si>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</si>
  <si>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</si>
  <si>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</si>
  <si>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</si>
  <si>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</si>
  <si>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</si>
  <si>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</si>
  <si>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</si>
  <si>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</si>
  <si>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</si>
  <si>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</si>
  <si>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</si>
  <si>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</si>
  <si>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</si>
  <si>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</si>
  <si>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</si>
  <si>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</si>
  <si>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</si>
  <si>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</si>
  <si>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</si>
  <si>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</si>
  <si>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</si>
  <si>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</si>
  <si>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</si>
  <si>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</si>
  <si>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</si>
  <si>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</si>
  <si>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</si>
  <si>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</si>
  <si>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</si>
  <si>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</si>
  <si>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</si>
  <si>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</si>
  <si>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</si>
  <si>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</si>
  <si>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</si>
  <si>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</si>
  <si>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</si>
  <si>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</si>
  <si>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</si>
  <si>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</si>
  <si>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</si>
  <si>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</si>
  <si>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</si>
  <si>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</si>
  <si>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</si>
  <si>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</si>
  <si>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</si>
  <si>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</si>
  <si>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</si>
  <si>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</si>
  <si>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</si>
  <si>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</si>
  <si>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</si>
  <si>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</si>
  <si>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</si>
  <si>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</si>
  <si>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</si>
  <si>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</si>
  <si>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</si>
  <si>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</si>
  <si>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</si>
  <si>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</si>
  <si>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</si>
  <si>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</si>
  <si>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</si>
  <si>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</si>
  <si>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</si>
  <si>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</si>
  <si>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</si>
  <si>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</si>
  <si>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</si>
  <si>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</si>
  <si>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</si>
  <si>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</si>
  <si>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</si>
  <si>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</si>
  <si>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</si>
  <si>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</si>
  <si>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</si>
  <si>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</si>
  <si>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</si>
  <si>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</si>
  <si>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</si>
  <si>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</si>
  <si>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</si>
  <si>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</si>
  <si>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</si>
  <si>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</si>
  <si>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</si>
  <si>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</si>
  <si>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</si>
  <si>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</si>
  <si>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</si>
  <si>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</si>
  <si>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</si>
  <si>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</si>
  <si>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</si>
  <si>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</si>
  <si>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</si>
  <si>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</si>
  <si>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</si>
  <si>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</si>
  <si>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</si>
  <si>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</si>
  <si>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</si>
  <si>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</si>
  <si>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</si>
  <si>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</si>
  <si>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</si>
  <si>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</si>
  <si>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</si>
  <si>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</si>
  <si>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</si>
  <si>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</si>
  <si>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</si>
  <si>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</si>
  <si>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</si>
  <si>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</si>
  <si>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</si>
  <si>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</si>
  <si>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</si>
  <si>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</si>
  <si>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</si>
  <si>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</si>
  <si>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</si>
  <si>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</si>
  <si>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</si>
  <si>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</si>
  <si>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</si>
  <si>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</si>
  <si>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</si>
  <si>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</si>
  <si>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</si>
  <si>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</si>
  <si>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</si>
  <si>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</si>
  <si>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</si>
  <si>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</si>
  <si>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</si>
  <si>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</si>
  <si>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</si>
  <si>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</si>
  <si>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</si>
  <si>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</si>
  <si>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</si>
  <si>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</si>
  <si>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</si>
  <si>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</si>
  <si>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</si>
  <si>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</si>
  <si>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</si>
  <si>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</si>
  <si>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</si>
  <si>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</si>
  <si>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</si>
  <si>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</si>
  <si>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</si>
  <si>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</si>
  <si>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</si>
  <si>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</si>
  <si>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</si>
  <si>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</si>
  <si>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</si>
  <si>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</si>
  <si>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</si>
  <si>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</si>
  <si>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</si>
  <si>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</si>
  <si>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</si>
  <si>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</si>
  <si>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</si>
  <si>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</si>
  <si>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</si>
  <si>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</si>
  <si>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</si>
  <si>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</si>
  <si>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</si>
  <si>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</si>
  <si>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</si>
  <si>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</si>
  <si>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</si>
  <si>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</si>
  <si>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</si>
  <si>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</si>
  <si>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</si>
  <si>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</si>
  <si>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</si>
  <si>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</si>
  <si>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</si>
  <si>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</si>
  <si>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</si>
  <si>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</si>
  <si>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</si>
  <si>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</si>
  <si>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</si>
  <si>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</si>
  <si>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</si>
  <si>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</si>
  <si>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</si>
  <si>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</si>
  <si>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</si>
  <si>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</si>
  <si>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</si>
  <si>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</si>
  <si>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</si>
  <si>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</si>
  <si>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</si>
  <si>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</si>
  <si>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</si>
  <si>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</si>
  <si>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</si>
  <si>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</si>
  <si>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</si>
  <si>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</si>
  <si>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</si>
  <si>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</si>
  <si>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</si>
  <si>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</si>
  <si>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</si>
  <si>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</si>
  <si>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</si>
  <si>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</si>
  <si>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</si>
  <si>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</si>
  <si>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</si>
  <si>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</si>
  <si>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</si>
  <si>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</si>
  <si>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</si>
  <si>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</si>
  <si>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</si>
  <si>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</si>
  <si>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</si>
  <si>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</si>
  <si>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</si>
  <si>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</si>
  <si>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</si>
  <si>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</si>
  <si>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</si>
  <si>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</si>
  <si>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</si>
  <si>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</si>
  <si>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</si>
  <si>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</si>
  <si>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</si>
  <si>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</si>
  <si>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</si>
  <si>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</si>
  <si>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</si>
  <si>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</si>
  <si>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</si>
  <si>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</si>
  <si>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</si>
  <si>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</si>
  <si>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</si>
  <si>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</si>
  <si>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</si>
  <si>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</si>
  <si>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</si>
  <si>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</si>
  <si>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</si>
  <si>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</si>
  <si>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</si>
  <si>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</si>
  <si>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</si>
  <si>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</si>
  <si>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</si>
  <si>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</si>
  <si>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</si>
  <si>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</si>
  <si>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</si>
  <si>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</si>
  <si>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</si>
  <si>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</si>
  <si>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</si>
  <si>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</si>
  <si>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</si>
  <si>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</si>
  <si>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</si>
  <si>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</si>
  <si>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</si>
  <si>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</si>
  <si>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</si>
  <si>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</si>
  <si>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</si>
  <si>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</si>
  <si>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</si>
  <si>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</si>
  <si>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</si>
  <si>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</si>
  <si>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</si>
  <si>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</si>
  <si>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</si>
  <si>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</si>
  <si>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</si>
  <si>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</si>
  <si>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</si>
  <si>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</si>
  <si>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</si>
  <si>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</si>
  <si>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</si>
  <si>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</si>
  <si>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</si>
  <si>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</si>
  <si>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</si>
  <si>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</si>
  <si>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</si>
  <si>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</si>
  <si>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</si>
  <si>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</si>
  <si>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</si>
  <si>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</si>
  <si>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</si>
  <si>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</si>
  <si>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</si>
  <si>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</si>
  <si>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</si>
  <si>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</si>
  <si>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</si>
  <si>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</si>
  <si>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</si>
  <si>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</si>
  <si>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</si>
  <si>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</si>
  <si>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</si>
  <si>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</si>
  <si>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</si>
  <si>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</si>
  <si>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</si>
  <si>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</si>
  <si>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</si>
  <si>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</si>
  <si>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</si>
  <si>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</si>
  <si>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</si>
  <si>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</si>
  <si>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</si>
  <si>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</si>
  <si>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</si>
  <si>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</si>
  <si>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</si>
  <si>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</si>
  <si>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</si>
  <si>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</si>
  <si>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</si>
  <si>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</si>
  <si>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</si>
  <si>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</si>
  <si>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</si>
  <si>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</si>
  <si>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</si>
  <si>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</si>
  <si>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</si>
  <si>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</si>
  <si>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</si>
  <si>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</si>
  <si>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</si>
  <si>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</si>
  <si>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</si>
  <si>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</si>
  <si>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</si>
  <si>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</si>
  <si>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</si>
  <si>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</si>
  <si>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</si>
  <si>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</si>
  <si>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</si>
  <si>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</si>
  <si>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</si>
  <si>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</si>
  <si>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</si>
  <si>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</si>
  <si>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</si>
  <si>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</si>
  <si>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</si>
  <si>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</si>
  <si>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</si>
  <si>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</si>
  <si>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</si>
  <si>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</si>
  <si>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</si>
  <si>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</si>
  <si>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</si>
  <si>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</si>
  <si>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</si>
  <si>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</si>
  <si>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</si>
  <si>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</si>
  <si>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</si>
  <si>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</si>
  <si>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</si>
  <si>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</si>
  <si>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</si>
  <si>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</si>
  <si>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</si>
  <si>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</si>
  <si>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</si>
  <si>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</si>
  <si>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</si>
  <si>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</si>
  <si>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</si>
  <si>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</si>
  <si>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</si>
  <si>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</si>
  <si>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</si>
  <si>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</si>
  <si>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</si>
  <si>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</si>
  <si>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</si>
  <si>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</si>
  <si>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</si>
  <si>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</si>
  <si>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</si>
  <si>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</si>
  <si>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</si>
  <si>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</si>
  <si>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</si>
  <si>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</si>
  <si>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</si>
  <si>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</si>
  <si>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</si>
  <si>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</si>
  <si>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</si>
  <si>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</si>
  <si>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</si>
  <si>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</si>
  <si>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</si>
  <si>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</si>
  <si>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</si>
  <si>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</si>
  <si>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</si>
  <si>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</si>
  <si>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</si>
  <si>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</si>
  <si>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</si>
  <si>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</si>
  <si>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</si>
  <si>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</si>
  <si>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</si>
  <si>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</si>
  <si>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</si>
  <si>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</si>
  <si>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</si>
  <si>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</si>
  <si>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</si>
  <si>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</si>
  <si>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</si>
  <si>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</si>
  <si>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</si>
  <si>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</si>
  <si>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</si>
  <si>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</si>
  <si>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</si>
  <si>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</si>
  <si>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</si>
  <si>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</si>
  <si>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</si>
  <si>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</si>
  <si>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</si>
  <si>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</si>
  <si>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</si>
  <si>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</si>
  <si>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</si>
  <si>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</si>
  <si>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</si>
  <si>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</si>
  <si>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</si>
  <si>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</si>
  <si>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</si>
  <si>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</si>
  <si>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</si>
  <si>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</si>
  <si>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</si>
  <si>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</si>
  <si>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</si>
  <si>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</si>
  <si>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</si>
  <si>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</si>
  <si>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</si>
  <si>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</si>
  <si>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</si>
  <si>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</si>
  <si>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</si>
  <si>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</si>
  <si>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</si>
  <si>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</si>
  <si>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</si>
  <si>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</si>
  <si>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</si>
  <si>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</si>
  <si>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</si>
  <si>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</si>
  <si>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</si>
  <si>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</si>
  <si>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</si>
  <si>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</si>
  <si>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</si>
  <si>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</si>
  <si>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</si>
  <si>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</si>
  <si>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</si>
  <si>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</si>
  <si>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</si>
  <si>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</si>
  <si>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</si>
  <si>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</si>
  <si>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</si>
  <si>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</si>
  <si>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</si>
  <si>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</si>
  <si>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</si>
  <si>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</si>
  <si>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</si>
  <si>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</si>
  <si>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</si>
  <si>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</si>
  <si>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</si>
  <si>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</si>
  <si>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</si>
  <si>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</si>
  <si>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</si>
  <si>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</si>
  <si>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</si>
  <si>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</si>
  <si>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</si>
  <si>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</si>
  <si>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</si>
  <si>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</si>
  <si>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</si>
  <si>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</si>
  <si>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</si>
  <si>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</si>
  <si>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</si>
  <si>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</si>
  <si>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</si>
  <si>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</si>
  <si>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</si>
  <si>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</si>
  <si>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</si>
  <si>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</si>
  <si>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</si>
  <si>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</si>
  <si>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</si>
  <si>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</si>
  <si>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</si>
  <si>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</si>
  <si>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</si>
  <si>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</si>
  <si>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</si>
  <si>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</si>
  <si>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</si>
  <si>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</si>
  <si>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</si>
  <si>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</si>
  <si>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</si>
  <si>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</si>
  <si>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</si>
  <si>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</si>
  <si>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</si>
  <si>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</si>
  <si>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</si>
  <si>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</si>
  <si>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</si>
  <si>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</si>
  <si>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</si>
  <si>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</si>
  <si>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</si>
  <si>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</si>
  <si>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</si>
  <si>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</si>
  <si>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</si>
  <si>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</si>
  <si>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</si>
  <si>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</si>
  <si>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</si>
  <si>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</si>
  <si>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</si>
  <si>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</si>
  <si>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</si>
  <si>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</si>
  <si>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</si>
  <si>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</si>
  <si>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</si>
  <si>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</si>
  <si>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</si>
  <si>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</si>
  <si>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</si>
  <si>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</si>
  <si>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</si>
  <si>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</si>
  <si>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</si>
  <si>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</si>
  <si>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</si>
  <si>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</si>
  <si>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</si>
  <si>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</si>
  <si>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</si>
  <si>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</si>
  <si>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</si>
  <si>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</si>
  <si>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</si>
  <si>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</si>
  <si>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</si>
  <si>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</si>
  <si>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</si>
  <si>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</si>
  <si>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</si>
  <si>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</si>
  <si>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</si>
  <si>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</si>
  <si>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</si>
  <si>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</si>
  <si>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</si>
  <si>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</si>
  <si>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</si>
  <si>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</si>
  <si>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</si>
  <si>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</si>
  <si>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</si>
  <si>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</si>
  <si>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</si>
  <si>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</si>
  <si>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</si>
  <si>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</si>
  <si>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</si>
  <si>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</si>
  <si>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</si>
  <si>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</si>
  <si>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</si>
  <si>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</si>
  <si>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</si>
  <si>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</si>
  <si>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</si>
  <si>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</si>
  <si>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</si>
  <si>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</si>
  <si>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</si>
  <si>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</si>
  <si>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</si>
  <si>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</si>
  <si>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</si>
  <si>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</si>
  <si>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</si>
  <si>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</si>
  <si>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</si>
  <si>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</si>
  <si>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</si>
  <si>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</si>
  <si>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</si>
  <si>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</si>
  <si>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</si>
  <si>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</si>
  <si>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</si>
  <si>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</si>
  <si>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</si>
  <si>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</si>
  <si>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</si>
  <si>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</si>
  <si>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</si>
  <si>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</si>
  <si>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</si>
  <si>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</si>
  <si>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</si>
  <si>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</si>
  <si>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</si>
  <si>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</si>
  <si>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</si>
  <si>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</si>
  <si>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</si>
  <si>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</si>
  <si>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</si>
  <si>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</si>
  <si>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</si>
  <si>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</si>
  <si>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</si>
  <si>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</si>
  <si>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</si>
  <si>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</si>
  <si>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</si>
  <si>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</si>
  <si>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</si>
  <si>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</si>
  <si>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</si>
  <si>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</si>
  <si>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</si>
  <si>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</si>
  <si>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</si>
  <si>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</si>
  <si>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</si>
  <si>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</si>
  <si>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</si>
  <si>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</si>
  <si>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</si>
  <si>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</si>
  <si>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</si>
  <si>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</si>
  <si>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</si>
  <si>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</si>
  <si>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</si>
  <si>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</si>
  <si>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</si>
  <si>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</si>
  <si>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</si>
  <si>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</si>
  <si>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</si>
  <si>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</si>
  <si>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</si>
  <si>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</si>
  <si>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</si>
  <si>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</si>
  <si>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</si>
  <si>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</si>
  <si>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</si>
  <si>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</si>
  <si>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</si>
  <si>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</si>
  <si>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</si>
  <si>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</si>
  <si>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</si>
  <si>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</si>
  <si>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</si>
  <si>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</si>
  <si>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</si>
  <si>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</si>
  <si>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</si>
  <si>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</si>
  <si>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</si>
  <si>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</si>
  <si>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</si>
  <si>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</si>
  <si>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</si>
  <si>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</si>
  <si>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</si>
  <si>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</si>
  <si>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</si>
  <si>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</si>
  <si>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</si>
  <si>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</si>
  <si>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</si>
  <si>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</si>
  <si>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</si>
  <si>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</si>
  <si>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</si>
  <si>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</si>
  <si>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</si>
  <si>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</si>
  <si>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</si>
  <si>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</si>
  <si>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</si>
  <si>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</si>
  <si>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</si>
  <si>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</si>
  <si>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</si>
  <si>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</si>
  <si>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</si>
  <si>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</si>
  <si>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</si>
  <si>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</si>
  <si>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</si>
  <si>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</si>
  <si>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</si>
  <si>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</si>
  <si>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</si>
  <si>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</si>
  <si>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</si>
  <si>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</si>
  <si>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</si>
  <si>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</si>
  <si>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</si>
  <si>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</si>
  <si>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</si>
  <si>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</si>
  <si>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</si>
  <si>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</si>
  <si>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</si>
  <si>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</si>
  <si>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</si>
  <si>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</si>
  <si>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</si>
  <si>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</si>
  <si>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</si>
  <si>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</si>
  <si>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</si>
  <si>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</si>
  <si>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</si>
  <si>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</si>
  <si>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</si>
  <si>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</si>
  <si>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</si>
  <si>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</si>
  <si>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</si>
  <si>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</si>
  <si>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</si>
  <si>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</si>
  <si>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</si>
  <si>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</si>
  <si>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</si>
  <si>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</si>
  <si>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</si>
  <si>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</si>
  <si>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</si>
  <si>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</si>
  <si>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</si>
  <si>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</si>
  <si>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</si>
  <si>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</si>
  <si>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</si>
  <si>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</si>
  <si>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</si>
  <si>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</si>
  <si>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</si>
  <si>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</si>
  <si>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</si>
  <si>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</si>
  <si>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</si>
  <si>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</si>
  <si>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</si>
  <si>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</si>
  <si>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</si>
  <si>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</si>
  <si>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</si>
  <si>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</si>
  <si>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</si>
  <si>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</si>
  <si>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</si>
  <si>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</si>
  <si>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</si>
  <si>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</si>
  <si>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</si>
  <si>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</si>
  <si>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</si>
  <si>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</si>
  <si>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</si>
  <si>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</si>
  <si>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</si>
  <si>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</si>
  <si>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</si>
  <si>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</si>
  <si>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</si>
  <si>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</si>
  <si>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</si>
  <si>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</si>
  <si>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</si>
  <si>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</si>
  <si>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</si>
  <si>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</si>
  <si>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</si>
  <si>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</si>
  <si>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</si>
  <si>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</si>
  <si>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</si>
  <si>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</si>
  <si>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</si>
  <si>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</si>
  <si>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</si>
  <si>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</si>
  <si>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</si>
  <si>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</si>
  <si>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</si>
  <si>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</si>
  <si>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</si>
  <si>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</si>
  <si>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</si>
  <si>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</si>
  <si>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</si>
  <si>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</si>
  <si>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</si>
  <si>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</si>
  <si>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</si>
  <si>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</si>
  <si>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</si>
  <si>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</si>
  <si>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</si>
  <si>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</si>
  <si>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</si>
  <si>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</si>
  <si>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</si>
  <si>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</si>
  <si>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</si>
  <si>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</si>
  <si>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</si>
  <si>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</si>
  <si>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</si>
  <si>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</si>
  <si>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</si>
  <si>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</si>
  <si>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</si>
  <si>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</si>
  <si>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</si>
  <si>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</si>
  <si>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</si>
  <si>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</si>
  <si>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</si>
  <si>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</si>
  <si>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</si>
  <si>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</si>
  <si>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</si>
  <si>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</si>
  <si>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</si>
  <si>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</si>
  <si>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</si>
  <si>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</si>
  <si>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</si>
  <si>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</si>
  <si>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</si>
  <si>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</si>
  <si>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</si>
  <si>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</si>
  <si>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</si>
  <si>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</si>
  <si>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</si>
  <si>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</si>
  <si>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</si>
  <si>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</si>
  <si>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</si>
  <si>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</si>
  <si>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</si>
  <si>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</si>
  <si>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</si>
  <si>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</si>
  <si>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</si>
  <si>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</si>
  <si>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</si>
  <si>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</si>
  <si>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</si>
  <si>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</si>
  <si>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</si>
  <si>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</si>
  <si>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</si>
  <si>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</si>
  <si>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</si>
  <si>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</si>
  <si>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</si>
  <si>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</si>
  <si>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</si>
  <si>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</si>
  <si>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</si>
  <si>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</si>
  <si>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</si>
  <si>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</si>
  <si>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</si>
  <si>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</si>
  <si>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</si>
  <si>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</si>
  <si>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</si>
  <si>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</si>
  <si>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</si>
  <si>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</si>
  <si>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</si>
  <si>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</si>
  <si>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</si>
  <si>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</si>
  <si>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</si>
  <si>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</si>
  <si>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</si>
  <si>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</si>
  <si>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</si>
  <si>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</si>
  <si>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</si>
  <si>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</si>
  <si>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</si>
  <si>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</si>
  <si>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</si>
  <si>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</si>
  <si>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</si>
  <si>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</si>
  <si>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</si>
  <si>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</si>
  <si>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</si>
  <si>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</si>
  <si>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</si>
  <si>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</si>
  <si>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</si>
  <si>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</si>
  <si>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</si>
  <si>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</si>
  <si>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</si>
  <si>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</si>
  <si>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</si>
  <si>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</si>
  <si>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</si>
  <si>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</si>
  <si>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</si>
  <si>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</si>
  <si>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</si>
  <si>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</si>
  <si>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</si>
  <si>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</si>
  <si>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</si>
  <si>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</si>
  <si>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</si>
  <si>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</si>
  <si>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</si>
  <si>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</si>
  <si>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</si>
  <si>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</si>
  <si>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</si>
  <si>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</si>
  <si>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</si>
  <si>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</si>
  <si>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</si>
  <si>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</si>
  <si>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</si>
  <si>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</si>
  <si>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</si>
  <si>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</si>
  <si>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</si>
  <si>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</si>
  <si>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</si>
  <si>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</si>
  <si>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</si>
  <si>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</si>
  <si>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</si>
  <si>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</si>
  <si>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</si>
  <si>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</si>
  <si>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</si>
  <si>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</si>
  <si>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</si>
  <si>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</si>
  <si>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</si>
  <si>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</si>
  <si>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</si>
  <si>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</si>
  <si>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</si>
  <si>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</si>
  <si>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</si>
  <si>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</si>
  <si>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</si>
  <si>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</si>
  <si>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</si>
  <si>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</si>
  <si>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</si>
  <si>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</si>
  <si>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</si>
  <si>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</si>
  <si>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</si>
  <si>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</si>
  <si>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</si>
  <si>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</si>
  <si>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</si>
  <si>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</si>
  <si>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</si>
  <si>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</si>
  <si>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</si>
  <si>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</si>
  <si>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</si>
  <si>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</si>
  <si>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</si>
  <si>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</si>
  <si>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</si>
  <si>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</si>
  <si>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</si>
  <si>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</si>
  <si>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</si>
  <si>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</si>
  <si>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</si>
  <si>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</si>
  <si>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</si>
  <si>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</si>
  <si>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</si>
  <si>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</si>
  <si>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</si>
  <si>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</si>
  <si>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</si>
  <si>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</si>
  <si>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</si>
  <si>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</si>
  <si>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</si>
  <si>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</si>
  <si>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</si>
  <si>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</si>
  <si>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</si>
  <si>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</si>
  <si>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</si>
  <si>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</si>
  <si>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</si>
  <si>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</si>
  <si>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</si>
  <si>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</si>
  <si>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</si>
  <si>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</si>
  <si>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</si>
  <si>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</si>
  <si>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</si>
  <si>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</si>
  <si>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</si>
  <si>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</si>
  <si>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</si>
  <si>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</si>
  <si>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</si>
  <si>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</si>
  <si>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</si>
  <si>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</si>
  <si>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</si>
  <si>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</si>
  <si>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</si>
  <si>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</si>
  <si>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</si>
  <si>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</si>
  <si>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</si>
  <si>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</si>
  <si>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</si>
  <si>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</si>
  <si>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</si>
  <si>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</si>
  <si>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</si>
  <si>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</si>
  <si>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</si>
  <si>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</si>
  <si>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</si>
  <si>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</si>
  <si>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</si>
  <si>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</si>
  <si>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</si>
  <si>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</si>
  <si>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</si>
  <si>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</si>
  <si>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</si>
  <si>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</si>
  <si>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</si>
  <si>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</si>
  <si>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</si>
  <si>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</si>
  <si>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</si>
  <si>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</si>
  <si>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</si>
  <si>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</si>
  <si>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</si>
  <si>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</si>
  <si>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</si>
  <si>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</si>
  <si>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</si>
  <si>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</si>
  <si>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</si>
  <si>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</si>
  <si>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</si>
  <si>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</si>
  <si>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</si>
  <si>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</si>
  <si>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</si>
  <si>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</si>
  <si>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</si>
  <si>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</si>
  <si>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</si>
  <si>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</si>
  <si>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</si>
  <si>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</si>
  <si>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</si>
  <si>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</si>
  <si>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</si>
  <si>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</si>
  <si>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</si>
  <si>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</si>
  <si>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</si>
  <si>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</si>
  <si>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</si>
  <si>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</si>
  <si>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</si>
  <si>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</si>
  <si>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</si>
  <si>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</si>
  <si>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</si>
  <si>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</si>
  <si>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</si>
  <si>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</si>
  <si>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</si>
  <si>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</si>
  <si>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</si>
  <si>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</si>
  <si>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</si>
  <si>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</si>
  <si>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</si>
  <si>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</si>
  <si>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</si>
  <si>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</si>
  <si>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</si>
  <si>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</si>
  <si>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</si>
  <si>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</si>
  <si>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</si>
  <si>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</si>
  <si>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</si>
  <si>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</si>
  <si>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</si>
  <si>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</si>
  <si>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</si>
  <si>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</si>
  <si>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</si>
  <si>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</si>
  <si>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</si>
  <si>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</si>
  <si>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</si>
  <si>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</si>
  <si>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</si>
  <si>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</si>
  <si>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</si>
  <si>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</si>
  <si>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</si>
  <si>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</si>
  <si>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</si>
  <si>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</si>
  <si>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</si>
  <si>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</si>
  <si>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</si>
  <si>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</si>
  <si>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</si>
  <si>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</si>
  <si>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</si>
  <si>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</si>
  <si>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</si>
  <si>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</si>
  <si>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</si>
  <si>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</si>
  <si>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</si>
  <si>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</si>
  <si>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</si>
  <si>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</si>
  <si>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</si>
  <si>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</si>
  <si>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</si>
  <si>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</si>
  <si>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</si>
  <si>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</si>
  <si>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</si>
  <si>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</si>
  <si>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</si>
  <si>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</si>
  <si>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</si>
  <si>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</si>
  <si>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</si>
  <si>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</si>
  <si>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</si>
  <si>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</si>
  <si>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</si>
  <si>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</si>
  <si>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</si>
  <si>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</si>
  <si>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</si>
  <si>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</si>
  <si>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</si>
  <si>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</si>
  <si>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</si>
  <si>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</si>
  <si>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</si>
  <si>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</si>
  <si>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</si>
  <si>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</si>
  <si>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</si>
  <si>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</si>
  <si>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</si>
  <si>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</si>
  <si>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</si>
  <si>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</si>
  <si>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</si>
  <si>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</si>
  <si>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</si>
  <si>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</si>
  <si>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</si>
  <si>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</si>
  <si>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</si>
  <si>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</si>
  <si>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</si>
  <si>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</si>
  <si>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</si>
  <si>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</si>
  <si>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</si>
  <si>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</si>
  <si>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</si>
  <si>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</si>
  <si>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</si>
  <si>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</si>
  <si>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</si>
  <si>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</si>
  <si>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</si>
  <si>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</si>
  <si>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</si>
  <si>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</si>
  <si>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</si>
  <si>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</si>
  <si>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</si>
  <si>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</si>
  <si>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</si>
  <si>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</si>
  <si>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</si>
  <si>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</si>
  <si>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</si>
  <si>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</si>
  <si>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</si>
  <si>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</si>
  <si>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</si>
  <si>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</si>
  <si>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</si>
  <si>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</si>
  <si>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</si>
  <si>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</si>
  <si>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</si>
  <si>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</si>
  <si>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</si>
  <si>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</si>
  <si>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</si>
  <si>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</si>
  <si>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</si>
  <si>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</si>
  <si>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</si>
  <si>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</si>
  <si>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</si>
  <si>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</si>
  <si>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</si>
  <si>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</si>
  <si>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</si>
  <si>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</si>
  <si>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</si>
  <si>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</si>
  <si>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</si>
  <si>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</si>
  <si>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</si>
  <si>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</si>
  <si>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</si>
  <si>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</si>
  <si>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</si>
  <si>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</si>
  <si>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</si>
  <si>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</si>
  <si>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</si>
  <si>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</si>
  <si>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</si>
  <si>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</si>
  <si>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</si>
  <si>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</si>
  <si>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</si>
  <si>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</si>
  <si>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</si>
  <si>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</si>
  <si>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</si>
  <si>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</si>
  <si>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</si>
  <si>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</si>
  <si>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</si>
  <si>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</si>
  <si>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</si>
  <si>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</si>
  <si>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</si>
  <si>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</si>
  <si>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</si>
  <si>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</si>
  <si>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</si>
  <si>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</si>
  <si>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</si>
  <si>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</si>
  <si>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</si>
  <si>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</si>
  <si>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</si>
  <si>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</si>
  <si>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</si>
  <si>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</si>
  <si>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</si>
  <si>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</si>
  <si>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</si>
  <si>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</si>
  <si>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</si>
  <si>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</si>
  <si>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</si>
  <si>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</si>
  <si>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</si>
  <si>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</si>
  <si>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</si>
  <si>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</si>
  <si>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</si>
  <si>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</si>
  <si>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</si>
  <si>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</si>
  <si>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</si>
  <si>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</si>
  <si>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</si>
  <si>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</si>
  <si>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</si>
  <si>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</si>
  <si>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</si>
  <si>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</si>
  <si>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</si>
  <si>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</si>
  <si>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</si>
  <si>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</si>
  <si>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</si>
  <si>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</si>
  <si>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</si>
  <si>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</si>
  <si>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</si>
  <si>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</si>
  <si>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</si>
  <si>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</si>
  <si>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</si>
  <si>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</si>
  <si>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</si>
  <si>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</si>
  <si>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</si>
  <si>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</si>
  <si>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</si>
  <si>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</si>
  <si>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</si>
  <si>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</si>
  <si>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</si>
  <si>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</si>
  <si>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</si>
  <si>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</si>
  <si>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</si>
  <si>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</si>
  <si>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</si>
  <si>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</si>
  <si>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</si>
  <si>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</si>
  <si>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</si>
  <si>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</si>
  <si>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</si>
  <si>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</si>
  <si>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</si>
  <si>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</si>
  <si>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</si>
  <si>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</si>
  <si>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</si>
  <si>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</si>
  <si>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</si>
  <si>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</si>
  <si>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</si>
  <si>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</si>
  <si>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</si>
  <si>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</si>
  <si>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</si>
  <si>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</si>
  <si>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</si>
  <si>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</si>
  <si>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</si>
  <si>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</si>
  <si>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</si>
  <si>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</si>
  <si>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</si>
  <si>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</si>
  <si>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</si>
  <si>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</si>
  <si>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</si>
  <si>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</si>
  <si>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</si>
  <si>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</si>
  <si>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</si>
  <si>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</si>
  <si>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</si>
  <si>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</si>
  <si>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</si>
  <si>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</si>
  <si>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</si>
  <si>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</si>
  <si>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</si>
  <si>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</si>
  <si>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</si>
  <si>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</si>
  <si>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</si>
  <si>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</si>
  <si>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</si>
  <si>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</si>
  <si>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</si>
  <si>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</si>
  <si>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</si>
  <si>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</si>
  <si>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</si>
  <si>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</si>
  <si>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</si>
  <si>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</si>
  <si>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</si>
  <si>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</si>
  <si>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</si>
  <si>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</si>
  <si>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</si>
  <si>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</si>
  <si>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</si>
  <si>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</si>
  <si>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</si>
  <si>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</si>
  <si>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</si>
  <si>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</si>
  <si>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</si>
  <si>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</si>
  <si>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</si>
  <si>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</si>
  <si>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</si>
  <si>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</si>
  <si>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</si>
  <si>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</si>
  <si>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</si>
  <si>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</si>
  <si>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</si>
  <si>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</si>
  <si>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</si>
  <si>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</si>
  <si>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</si>
  <si>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</si>
  <si>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</si>
  <si>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</si>
  <si>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</si>
  <si>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</si>
  <si>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</si>
  <si>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</si>
  <si>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</si>
  <si>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</si>
  <si>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</si>
  <si>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</si>
  <si>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</si>
  <si>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</si>
  <si>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</si>
  <si>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</si>
  <si>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</si>
  <si>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</si>
  <si>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</si>
  <si>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</si>
  <si>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</si>
  <si>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</si>
  <si>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</si>
  <si>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</si>
  <si>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</si>
  <si>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</si>
  <si>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</si>
  <si>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</si>
  <si>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</si>
  <si>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</si>
  <si>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</si>
  <si>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</si>
  <si>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</si>
  <si>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</si>
  <si>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</si>
  <si>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</si>
  <si>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</si>
  <si>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</si>
  <si>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</si>
  <si>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</si>
  <si>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</si>
  <si>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</si>
  <si>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</si>
  <si>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</si>
  <si>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</si>
  <si>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</si>
  <si>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</si>
  <si>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</si>
  <si>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</si>
  <si>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</si>
  <si>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</si>
  <si>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</si>
  <si>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</si>
  <si>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</si>
  <si>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</si>
  <si>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</si>
  <si>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</si>
  <si>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</si>
  <si>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</si>
  <si>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</si>
  <si>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</si>
  <si>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</si>
  <si>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</si>
  <si>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</si>
  <si>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</si>
  <si>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</si>
  <si>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</si>
  <si>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</si>
  <si>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</si>
  <si>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</si>
  <si>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</si>
  <si>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</si>
  <si>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</si>
  <si>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</si>
  <si>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</si>
  <si>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</si>
  <si>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</si>
  <si>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</si>
  <si>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</si>
  <si>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</si>
  <si>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</si>
  <si>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</si>
  <si>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</si>
  <si>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</si>
  <si>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</si>
  <si>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</si>
  <si>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</si>
  <si>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</si>
  <si>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</si>
  <si>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</si>
  <si>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</si>
  <si>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</si>
  <si>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</si>
  <si>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</si>
  <si>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</si>
  <si>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</si>
  <si>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</si>
  <si>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</si>
  <si>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</si>
  <si>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</si>
  <si>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</si>
  <si>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</si>
  <si>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</si>
  <si>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</si>
  <si>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</si>
  <si>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</si>
  <si>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</si>
  <si>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</si>
  <si>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</si>
  <si>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</si>
  <si>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</si>
  <si>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</si>
  <si>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</si>
  <si>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</si>
  <si>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</si>
  <si>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</si>
  <si>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</si>
  <si>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</si>
  <si>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</si>
  <si>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</si>
  <si>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</si>
  <si>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</si>
  <si>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</si>
  <si>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</si>
  <si>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</si>
  <si>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</si>
  <si>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</si>
  <si>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</si>
  <si>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</si>
  <si>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</si>
  <si>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</si>
  <si>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</si>
  <si>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</si>
  <si>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</si>
  <si>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</si>
  <si>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</si>
  <si>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</si>
  <si>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</si>
  <si>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</si>
  <si>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</si>
  <si>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</si>
  <si>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</si>
  <si>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</si>
  <si>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</si>
  <si>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</si>
  <si>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</si>
  <si>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</si>
  <si>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</si>
  <si>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</si>
  <si>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</si>
  <si>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</si>
  <si>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</si>
  <si>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</si>
  <si>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</si>
  <si>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</si>
  <si>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</si>
  <si>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</si>
  <si>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</si>
  <si>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</si>
  <si>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</si>
  <si>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</si>
  <si>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</si>
  <si>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</si>
  <si>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</si>
  <si>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</si>
  <si>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</si>
  <si>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</si>
  <si>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</si>
  <si>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</si>
  <si>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</si>
  <si>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</si>
  <si>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</si>
  <si>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</si>
  <si>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</si>
  <si>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</si>
  <si>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</si>
  <si>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</si>
  <si>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</si>
  <si>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</si>
  <si>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</si>
  <si>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</si>
  <si>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</si>
  <si>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</si>
  <si>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</si>
  <si>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</si>
  <si>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</si>
  <si>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</si>
  <si>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</si>
  <si>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</si>
  <si>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</si>
  <si>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</si>
  <si>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</si>
  <si>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</si>
  <si>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</si>
  <si>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</si>
  <si>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</si>
  <si>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</si>
  <si>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</si>
  <si>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</si>
  <si>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</si>
  <si>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</si>
  <si>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</si>
  <si>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</si>
  <si>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</si>
  <si>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</si>
  <si>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</si>
  <si>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</si>
  <si>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</si>
  <si>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</si>
  <si>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</si>
  <si>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</si>
  <si>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</si>
  <si>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</si>
  <si>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</si>
  <si>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</si>
  <si>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</si>
  <si>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</si>
  <si>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</si>
  <si>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</si>
  <si>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</si>
  <si>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</si>
  <si>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</si>
  <si>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</si>
  <si>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</si>
  <si>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</si>
  <si>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</si>
  <si>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</si>
  <si>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</si>
  <si>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</si>
  <si>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</si>
  <si>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</si>
  <si>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</si>
  <si>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</si>
  <si>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</si>
  <si>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</si>
  <si>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</si>
  <si>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</si>
  <si>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</si>
  <si>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</si>
  <si>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</si>
  <si>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</si>
  <si>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</si>
  <si>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</si>
  <si>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</si>
  <si>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</si>
  <si>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</si>
  <si>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</si>
  <si>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</si>
  <si>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</si>
  <si>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</si>
  <si>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</si>
  <si>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</si>
  <si>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</si>
  <si>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</si>
  <si>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</si>
  <si>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</si>
  <si>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</si>
  <si>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</si>
  <si>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</si>
  <si>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</si>
  <si>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</si>
  <si>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</si>
  <si>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</si>
  <si>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</si>
  <si>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</si>
  <si>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</si>
  <si>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</si>
  <si>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</si>
  <si>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</si>
  <si>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</si>
  <si>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</si>
  <si>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</si>
  <si>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</si>
  <si>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</si>
  <si>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</si>
  <si>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</si>
  <si>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</si>
  <si>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</si>
  <si>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</si>
  <si>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</si>
  <si>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</si>
  <si>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</si>
  <si>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</si>
  <si>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</si>
  <si>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</si>
  <si>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</si>
  <si>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</si>
  <si>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</si>
  <si>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</si>
  <si>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</si>
  <si>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</si>
  <si>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</si>
  <si>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</si>
  <si>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</si>
  <si>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</si>
  <si>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</si>
  <si>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</si>
  <si>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</si>
  <si>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</si>
  <si>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</si>
  <si>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</si>
  <si>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</si>
  <si>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</si>
  <si>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</si>
  <si>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</si>
  <si>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</si>
  <si>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</si>
  <si>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</si>
  <si>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</si>
  <si>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</si>
  <si>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</si>
  <si>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</si>
  <si>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</si>
  <si>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</si>
  <si>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</si>
  <si>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</si>
  <si>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</si>
  <si>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</si>
  <si>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</si>
  <si>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</si>
  <si>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</si>
  <si>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</si>
  <si>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</si>
  <si>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</si>
  <si>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</si>
  <si>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</si>
  <si>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</si>
  <si>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</si>
  <si>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</si>
  <si>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</si>
  <si>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</si>
  <si>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</si>
  <si>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</si>
  <si>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</si>
  <si>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</si>
  <si>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</si>
  <si>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</si>
  <si>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</si>
  <si>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</si>
  <si>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</si>
  <si>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</si>
  <si>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</si>
  <si>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</si>
  <si>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</si>
  <si>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</si>
  <si>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</si>
  <si>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</si>
  <si>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</si>
  <si>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</si>
  <si>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</si>
  <si>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</si>
  <si>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</si>
  <si>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</si>
  <si>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</si>
  <si>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</si>
  <si>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</si>
  <si>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</si>
  <si>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</si>
  <si>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</si>
  <si>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</si>
  <si>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</si>
  <si>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</si>
  <si>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</si>
  <si>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</si>
  <si>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</si>
  <si>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</si>
  <si>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</si>
  <si>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</si>
  <si>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</si>
  <si>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</si>
  <si>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</si>
  <si>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</si>
  <si>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</si>
  <si>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</si>
  <si>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</si>
  <si>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</si>
  <si>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</si>
  <si>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</si>
  <si>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</si>
  <si>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</si>
  <si>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</si>
  <si>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</si>
  <si>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</si>
  <si>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</si>
  <si>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</si>
  <si>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</si>
  <si>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</si>
  <si>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</si>
  <si>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</si>
  <si>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</si>
  <si>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</si>
  <si>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</si>
  <si>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</si>
  <si>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</si>
  <si>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</si>
  <si>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</si>
  <si>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</si>
  <si>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</si>
  <si>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</si>
  <si>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</si>
  <si>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</si>
  <si>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</si>
  <si>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</si>
  <si>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</si>
  <si>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</si>
  <si>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</si>
  <si>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</si>
  <si>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</si>
  <si>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</si>
  <si>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</si>
  <si>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</si>
  <si>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</si>
  <si>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</si>
  <si>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</si>
  <si>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</si>
  <si>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</si>
  <si>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</si>
  <si>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</si>
  <si>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</si>
  <si>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</si>
  <si>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</si>
  <si>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</si>
  <si>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</si>
  <si>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</si>
  <si>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</si>
  <si>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</si>
  <si>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</si>
  <si>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</si>
  <si>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</si>
  <si>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</si>
  <si>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</si>
  <si>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</si>
  <si>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</si>
  <si>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</si>
  <si>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</si>
  <si>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</si>
  <si>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</si>
  <si>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</si>
  <si>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</si>
  <si>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</si>
  <si>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</si>
  <si>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</si>
  <si>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</si>
  <si>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</si>
  <si>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</si>
  <si>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</si>
  <si>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</si>
  <si>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</si>
  <si>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</si>
  <si>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</si>
  <si>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</si>
  <si>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</si>
  <si>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</si>
  <si>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</si>
  <si>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</si>
  <si>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</si>
  <si>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</si>
  <si>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</si>
  <si>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</si>
  <si>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</si>
  <si>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</si>
  <si>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</si>
  <si>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</si>
  <si>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</si>
  <si>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</si>
  <si>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</si>
  <si>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</si>
  <si>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</si>
  <si>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</si>
  <si>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</si>
  <si>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</si>
  <si>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</si>
  <si>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</si>
  <si>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</si>
  <si>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</si>
  <si>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</si>
  <si>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</si>
  <si>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</si>
  <si>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</si>
  <si>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</si>
  <si>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</si>
  <si>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</si>
  <si>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</si>
  <si>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</si>
  <si>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</si>
  <si>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</si>
  <si>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</si>
  <si>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</si>
  <si>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</si>
  <si>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</si>
  <si>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</si>
  <si>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</si>
  <si>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</si>
  <si>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</si>
  <si>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</si>
  <si>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</si>
  <si>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</si>
  <si>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</si>
  <si>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</si>
  <si>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</si>
  <si>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</si>
  <si>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</si>
  <si>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</si>
  <si>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</si>
  <si>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</si>
  <si>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</si>
  <si>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</si>
  <si>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</si>
  <si>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</si>
  <si>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</si>
  <si>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</si>
  <si>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</si>
  <si>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</si>
  <si>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</si>
  <si>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</si>
  <si>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</si>
  <si>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</si>
  <si>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</si>
  <si>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</si>
  <si>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</si>
  <si>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</si>
  <si>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</si>
  <si>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</si>
  <si>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</si>
  <si>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</si>
  <si>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</si>
  <si>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</si>
  <si>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</si>
  <si>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</si>
  <si>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</si>
  <si>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</si>
  <si>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</si>
  <si>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</si>
  <si>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</si>
  <si>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</si>
  <si>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</si>
  <si>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</si>
  <si>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</si>
  <si>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</si>
  <si>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</si>
  <si>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</si>
  <si>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</si>
  <si>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</si>
  <si>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</si>
  <si>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</si>
  <si>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</si>
  <si>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</si>
  <si>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</si>
  <si>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</si>
  <si>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</si>
  <si>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</si>
  <si>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</si>
  <si>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</si>
  <si>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</si>
  <si>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</si>
  <si>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</si>
  <si>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</si>
  <si>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</si>
  <si>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</si>
  <si>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</si>
  <si>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</si>
  <si>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</si>
  <si>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</si>
  <si>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</si>
  <si>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</si>
  <si>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</si>
  <si>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</si>
  <si>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</si>
  <si>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</si>
  <si>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</si>
  <si>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</si>
  <si>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</si>
  <si>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</si>
  <si>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</si>
  <si>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</si>
  <si>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</si>
  <si>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</si>
  <si>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</si>
  <si>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</si>
  <si>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</si>
  <si>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</si>
  <si>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</si>
  <si>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</si>
  <si>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</si>
  <si>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</si>
  <si>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</si>
  <si>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</si>
  <si>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</si>
  <si>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</si>
  <si>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</si>
  <si>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</si>
  <si>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</si>
  <si>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</si>
  <si>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</si>
  <si>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</si>
  <si>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</si>
  <si>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</si>
  <si>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</si>
  <si>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</si>
  <si>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</si>
  <si>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</si>
  <si>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</si>
  <si>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</si>
  <si>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</si>
  <si>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</si>
  <si>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</si>
  <si>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</si>
  <si>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</si>
  <si>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</si>
  <si>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</si>
  <si>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</si>
  <si>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</si>
  <si>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</si>
  <si>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</si>
  <si>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</si>
  <si>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</si>
  <si>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</si>
  <si>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</si>
  <si>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</si>
  <si>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</si>
  <si>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</si>
  <si>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</si>
  <si>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</si>
  <si>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</si>
  <si>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</si>
  <si>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</si>
  <si>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</si>
  <si>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</si>
  <si>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</si>
  <si>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</si>
  <si>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</si>
  <si>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</si>
  <si>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</si>
  <si>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</si>
  <si>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</si>
  <si>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</si>
  <si>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</si>
  <si>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</si>
  <si>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</si>
  <si>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</si>
  <si>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</si>
  <si>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</si>
  <si>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</si>
  <si>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</si>
  <si>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</si>
  <si>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</si>
  <si>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</si>
  <si>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</si>
  <si>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</si>
  <si>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</si>
  <si>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</si>
  <si>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</si>
  <si>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</si>
  <si>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</si>
  <si>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</si>
  <si>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</si>
  <si>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</si>
  <si>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</si>
  <si>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</si>
  <si>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</si>
  <si>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</si>
  <si>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</si>
  <si>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</si>
  <si>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</si>
  <si>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</si>
  <si>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</si>
  <si>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</si>
  <si>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</si>
  <si>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</si>
  <si>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</si>
  <si>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</si>
  <si>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</si>
  <si>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</si>
  <si>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</si>
  <si>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</si>
  <si>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</si>
  <si>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</si>
  <si>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</si>
  <si>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</si>
  <si>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</si>
  <si>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</si>
  <si>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</si>
  <si>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</si>
  <si>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</si>
  <si>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</si>
  <si>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</si>
  <si>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</si>
  <si>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</si>
  <si>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</si>
  <si>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</si>
  <si>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</si>
  <si>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</si>
  <si>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</si>
  <si>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</si>
  <si>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</si>
  <si>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</si>
  <si>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</si>
  <si>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</si>
  <si>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</si>
  <si>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</si>
  <si>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</si>
  <si>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</si>
  <si>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</si>
  <si>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</si>
  <si>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</si>
  <si>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</si>
  <si>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</si>
  <si>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</si>
  <si>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</si>
  <si>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</si>
  <si>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</si>
  <si>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</si>
  <si>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</si>
  <si>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</si>
  <si>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</si>
  <si>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</si>
  <si>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</si>
  <si>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</si>
  <si>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</si>
  <si>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</si>
  <si>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</si>
  <si>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</si>
  <si>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</si>
  <si>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</si>
  <si>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</si>
  <si>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</si>
  <si>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</si>
  <si>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</si>
  <si>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</si>
  <si>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</si>
  <si>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</si>
  <si>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</si>
  <si>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</si>
  <si>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</si>
  <si>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</si>
  <si>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</si>
  <si>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</si>
  <si>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</si>
  <si>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</si>
  <si>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</si>
  <si>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</si>
  <si>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</si>
  <si>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</si>
  <si>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</si>
  <si>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</si>
  <si>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</si>
  <si>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</si>
  <si>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</si>
  <si>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</si>
  <si>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</si>
  <si>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</si>
  <si>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</si>
  <si>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</si>
  <si>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</si>
  <si>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</si>
  <si>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</si>
  <si>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</si>
  <si>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</si>
  <si>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</si>
  <si>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</si>
  <si>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</si>
  <si>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</si>
  <si>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</si>
  <si>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</si>
  <si>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</si>
  <si>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</si>
  <si>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</si>
  <si>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</si>
  <si>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</si>
  <si>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</si>
  <si>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</si>
  <si>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</si>
  <si>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</si>
  <si>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</si>
  <si>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</si>
  <si>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</si>
  <si>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</si>
  <si>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</si>
  <si>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</si>
  <si>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</si>
  <si>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</si>
  <si>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</si>
  <si>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</si>
  <si>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</si>
  <si>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</si>
  <si>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</si>
  <si>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</si>
  <si>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</si>
  <si>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</si>
  <si>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</si>
  <si>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</si>
  <si>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</si>
  <si>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</si>
  <si>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</si>
  <si>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</si>
  <si>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</si>
  <si>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</si>
  <si>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</si>
  <si>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</si>
  <si>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</si>
  <si>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</si>
  <si>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</si>
  <si>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</si>
  <si>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</si>
  <si>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</si>
  <si>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</si>
  <si>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</si>
  <si>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</si>
  <si>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</si>
  <si>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</si>
  <si>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</si>
  <si>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</si>
  <si>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</si>
  <si>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</si>
  <si>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</si>
  <si>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</si>
  <si>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</si>
  <si>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</si>
  <si>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</si>
  <si>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</si>
  <si>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</si>
  <si>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</si>
  <si>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</si>
  <si>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</si>
  <si>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</si>
  <si>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</si>
  <si>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</si>
  <si>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</si>
  <si>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</si>
  <si>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</si>
  <si>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</si>
  <si>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</si>
  <si>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</si>
  <si>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</si>
  <si>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</si>
  <si>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</si>
  <si>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</si>
  <si>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</si>
  <si>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</si>
  <si>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</si>
  <si>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</si>
  <si>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</si>
  <si>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</si>
  <si>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</si>
  <si>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</si>
  <si>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</si>
  <si>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</si>
  <si>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</si>
  <si>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</si>
  <si>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</si>
  <si>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</si>
  <si>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</si>
  <si>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</si>
  <si>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</si>
  <si>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</si>
  <si>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</si>
  <si>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</si>
  <si>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</si>
  <si>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</si>
  <si>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</si>
  <si>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</si>
  <si>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</si>
  <si>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</si>
  <si>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</si>
  <si>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</si>
  <si>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</si>
  <si>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</si>
  <si>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</si>
  <si>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</si>
  <si>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</si>
  <si>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</si>
  <si>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</si>
  <si>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</si>
  <si>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</si>
  <si>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</si>
  <si>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</si>
  <si>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</si>
  <si>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</si>
  <si>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</si>
  <si>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</si>
  <si>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</si>
  <si>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</si>
  <si>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</si>
  <si>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</si>
  <si>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</si>
  <si>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</si>
  <si>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</si>
  <si>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</si>
  <si>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</si>
  <si>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</si>
  <si>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</si>
  <si>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</si>
  <si>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</si>
  <si>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</si>
  <si>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</si>
  <si>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</si>
  <si>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</si>
  <si>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</si>
  <si>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</si>
  <si>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</si>
  <si>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</si>
  <si>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</si>
  <si>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</si>
  <si>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</si>
  <si>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</si>
  <si>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</si>
  <si>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</si>
  <si>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</si>
  <si>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</si>
  <si>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</si>
  <si>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</si>
  <si>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</si>
  <si>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</si>
  <si>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</si>
  <si>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</si>
  <si>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</si>
  <si>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</si>
  <si>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</si>
  <si>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</si>
  <si>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</si>
  <si>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</si>
  <si>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</si>
  <si>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</si>
  <si>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</si>
  <si>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</si>
  <si>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</si>
  <si>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</si>
  <si>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</si>
  <si>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</si>
  <si>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</si>
  <si>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</si>
  <si>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</si>
  <si>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</si>
  <si>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</si>
  <si>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</si>
  <si>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</si>
  <si>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</si>
  <si>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</si>
  <si>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</si>
  <si>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</si>
  <si>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</si>
  <si>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</si>
  <si>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</si>
  <si>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</si>
  <si>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</si>
  <si>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</si>
  <si>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</si>
  <si>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</si>
  <si>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</si>
  <si>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</si>
  <si>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</si>
  <si>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</si>
  <si>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</si>
  <si>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</si>
  <si>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</si>
  <si>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</si>
  <si>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</si>
  <si>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</si>
  <si>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</si>
  <si>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</si>
  <si>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</si>
  <si>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</si>
  <si>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</si>
  <si>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</si>
  <si>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</si>
  <si>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</si>
  <si>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</si>
  <si>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</si>
  <si>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</si>
  <si>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</si>
  <si>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</si>
  <si>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</si>
  <si>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</si>
  <si>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</si>
  <si>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</si>
  <si>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</si>
  <si>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</si>
  <si>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</si>
  <si>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</si>
  <si>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</si>
  <si>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</si>
  <si>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</si>
  <si>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</si>
  <si>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</si>
  <si>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</si>
  <si>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</si>
  <si>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</si>
  <si>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</si>
  <si>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</si>
  <si>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</si>
  <si>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</si>
  <si>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</si>
  <si>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</si>
  <si>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</si>
  <si>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</si>
  <si>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</si>
  <si>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</si>
  <si>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</si>
  <si>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</si>
  <si>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</si>
  <si>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</si>
  <si>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</si>
  <si>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</si>
  <si>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</si>
  <si>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</si>
  <si>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</si>
  <si>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</si>
  <si>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</si>
  <si>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</si>
  <si>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</si>
  <si>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</si>
  <si>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</si>
  <si>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</si>
  <si>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</si>
  <si>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</si>
  <si>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</si>
  <si>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</si>
  <si>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</si>
  <si>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</si>
  <si>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</si>
  <si>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</si>
  <si>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</si>
  <si>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</si>
  <si>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</si>
  <si>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</si>
  <si>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</si>
  <si>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</si>
  <si>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</si>
  <si>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</si>
  <si>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</si>
  <si>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</si>
  <si>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</si>
  <si>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</si>
  <si>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</si>
  <si>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</si>
  <si>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</si>
  <si>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</si>
  <si>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</si>
  <si>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</si>
  <si>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</si>
  <si>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</si>
  <si>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</si>
  <si>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</si>
  <si>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</si>
  <si>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</si>
  <si>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</si>
  <si>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</si>
  <si>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</si>
  <si>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</si>
  <si>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</si>
  <si>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</si>
  <si>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</si>
  <si>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</si>
  <si>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</si>
  <si>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</si>
  <si>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</si>
  <si>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</si>
  <si>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</si>
  <si>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</si>
  <si>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</si>
  <si>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</si>
  <si>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</si>
  <si>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</si>
  <si>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</si>
  <si>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</si>
  <si>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</si>
  <si>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</si>
  <si>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</si>
  <si>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</si>
  <si>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</si>
  <si>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</si>
  <si>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</si>
  <si>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</si>
  <si>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</si>
  <si>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</si>
  <si>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</si>
  <si>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</si>
  <si>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</si>
  <si>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</si>
  <si>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</si>
  <si>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</si>
  <si>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</si>
  <si>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</si>
  <si>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</si>
  <si>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</si>
  <si>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</si>
  <si>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</si>
  <si>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</si>
  <si>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</si>
  <si>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</si>
  <si>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</si>
  <si>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</si>
  <si>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</si>
  <si>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</si>
  <si>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</si>
  <si>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</si>
  <si>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</si>
  <si>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</si>
  <si>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</si>
  <si>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</si>
  <si>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</si>
  <si>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</si>
  <si>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</si>
  <si>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</si>
  <si>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</si>
  <si>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</si>
  <si>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</si>
  <si>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</si>
  <si>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</si>
  <si>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</si>
  <si>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</si>
  <si>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</si>
  <si>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</si>
  <si>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</si>
  <si>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</si>
  <si>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</si>
  <si>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</si>
  <si>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</si>
  <si>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</si>
  <si>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</si>
  <si>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</si>
  <si>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</si>
  <si>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</si>
  <si>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</si>
  <si>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</si>
  <si>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</si>
  <si>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</si>
  <si>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</si>
  <si>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</si>
  <si>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</si>
  <si>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</si>
  <si>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</si>
  <si>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</si>
  <si>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</si>
  <si>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</si>
  <si>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</si>
  <si>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</si>
  <si>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</si>
  <si>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</si>
  <si>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</si>
  <si>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</si>
  <si>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</si>
  <si>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</si>
  <si>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</si>
  <si>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</si>
  <si>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</si>
  <si>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</si>
  <si>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</si>
  <si>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</si>
  <si>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</si>
  <si>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</si>
  <si>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</si>
  <si>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</si>
  <si>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</si>
  <si>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</si>
  <si>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</si>
  <si>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</si>
  <si>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</si>
  <si>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</si>
  <si>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</si>
  <si>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</si>
  <si>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</si>
  <si>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</si>
  <si>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</si>
  <si>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</si>
  <si>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</si>
  <si>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</si>
  <si>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</si>
  <si>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</si>
  <si>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</si>
  <si>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</si>
  <si>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</si>
  <si>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</si>
  <si>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</si>
  <si>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</si>
  <si>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</si>
  <si>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</si>
  <si>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</si>
  <si>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</si>
  <si>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</si>
  <si>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</si>
  <si>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</si>
  <si>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</si>
  <si>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</si>
  <si>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</si>
  <si>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</si>
  <si>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</si>
  <si>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</si>
  <si>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</si>
  <si>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</si>
  <si>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</si>
  <si>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</si>
  <si>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</si>
  <si>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</si>
  <si>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</si>
  <si>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</si>
  <si>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</si>
  <si>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</si>
  <si>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</si>
  <si>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</si>
  <si>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</si>
  <si>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</si>
  <si>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</si>
  <si>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</si>
  <si>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</si>
  <si>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</si>
  <si>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</si>
  <si>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</si>
  <si>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</si>
  <si>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</si>
  <si>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</si>
  <si>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</si>
  <si>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</si>
  <si>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</si>
  <si>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</si>
  <si>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</si>
  <si>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</si>
  <si>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</si>
  <si>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</si>
  <si>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</si>
  <si>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</si>
  <si>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</si>
  <si>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</si>
  <si>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</si>
  <si>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</si>
  <si>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</si>
  <si>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</si>
  <si>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</si>
  <si>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</si>
  <si>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</si>
  <si>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</si>
  <si>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</si>
  <si>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</si>
  <si>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</si>
  <si>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</si>
  <si>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</si>
  <si>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</si>
  <si>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</si>
  <si>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</si>
  <si>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</si>
  <si>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</si>
  <si>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</si>
  <si>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</si>
  <si>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</si>
  <si>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</si>
  <si>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</si>
  <si>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</si>
  <si>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</si>
  <si>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</si>
  <si>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</si>
  <si>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</si>
  <si>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</si>
  <si>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</si>
  <si>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</si>
  <si>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</si>
  <si>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</si>
  <si>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</si>
  <si>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</si>
  <si>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</si>
  <si>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</si>
  <si>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</si>
  <si>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</si>
  <si>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TU19</t>
  </si>
  <si>
    <t>TU20</t>
  </si>
  <si>
    <t>TU21</t>
  </si>
  <si>
    <t>TU22</t>
  </si>
  <si>
    <t>0415294</t>
  </si>
  <si>
    <t>C21B</t>
  </si>
  <si>
    <t>Nguyễn Thị Thanh Thuỷ</t>
  </si>
  <si>
    <t>Nguyễn Thị Cúc</t>
  </si>
  <si>
    <t>Nguyễn Thị Ngọc Thanh</t>
  </si>
  <si>
    <t>Nguyễn Minh Tâm</t>
  </si>
  <si>
    <t>Nguyễn Văn Quốc</t>
  </si>
  <si>
    <t>Trần Thanh Hợi</t>
  </si>
  <si>
    <t>Trần Thị Bích Vân</t>
  </si>
  <si>
    <t>Nhiên</t>
  </si>
  <si>
    <t>DANH SÁCH NHÀ CUNG CẤP NGUYÊN LIỆU 2016</t>
  </si>
  <si>
    <t>Ký Tên</t>
  </si>
  <si>
    <t>Tân Phước - Long Điền - Vũng Tàu</t>
  </si>
  <si>
    <t>NNL</t>
  </si>
  <si>
    <t>Khô cá chỉ vàng B TP</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</si>
</sst>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3">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
      <sz val="9"/>
      <color theme="0"/>
      <name val="Times New Roman"/>
      <family val="1"/>
    </font>
    <font>
      <sz val="9"/>
      <color theme="0"/>
      <name val="VNI-Times"/>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97">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0" fontId="111" fillId="0" borderId="0" xfId="53" applyFont="1" applyAlignment="1">
      <alignment vertical="center"/>
    </xf>
    <xf numFmtId="0" fontId="112" fillId="0" borderId="0" xfId="53" applyFont="1" applyAlignment="1">
      <alignment vertical="center"/>
    </xf>
    <xf numFmtId="164" fontId="112" fillId="0" borderId="0" xfId="74" applyNumberFormat="1" applyFont="1" applyAlignment="1">
      <alignment vertical="center"/>
    </xf>
    <xf numFmtId="0" fontId="34" fillId="30" borderId="18" xfId="0" applyFont="1" applyFill="1" applyBorder="1" applyAlignment="1">
      <alignment horizontal="center" vertical="center" wrapText="1"/>
    </xf>
    <xf numFmtId="0" fontId="34" fillId="0" borderId="43" xfId="0" applyFont="1" applyBorder="1" applyAlignment="1">
      <alignment horizontal="center" vertical="center"/>
    </xf>
    <xf numFmtId="0" fontId="106" fillId="0" borderId="16" xfId="0" applyFont="1" applyBorder="1" applyAlignment="1">
      <alignment vertical="center"/>
    </xf>
    <xf numFmtId="0" fontId="106" fillId="0" borderId="40" xfId="0" applyFont="1" applyBorder="1" applyAlignment="1">
      <alignment vertical="center"/>
    </xf>
    <xf numFmtId="0" fontId="106" fillId="0" borderId="43" xfId="0" applyFont="1" applyBorder="1" applyAlignment="1">
      <alignment horizontal="center" vertical="center"/>
    </xf>
    <xf numFmtId="0" fontId="106" fillId="0" borderId="43" xfId="0" applyFont="1" applyBorder="1" applyAlignment="1">
      <alignment vertical="center"/>
    </xf>
    <xf numFmtId="0" fontId="106" fillId="0" borderId="21" xfId="0" applyFont="1" applyBorder="1" applyAlignment="1">
      <alignment vertical="center"/>
    </xf>
    <xf numFmtId="0" fontId="106" fillId="0" borderId="42" xfId="0" applyFont="1" applyBorder="1" applyAlignment="1">
      <alignment vertical="center"/>
    </xf>
    <xf numFmtId="0" fontId="106" fillId="0" borderId="16" xfId="0" applyFont="1" applyFill="1" applyBorder="1" applyAlignment="1">
      <alignment vertical="center"/>
    </xf>
    <xf numFmtId="164" fontId="106" fillId="0" borderId="16" xfId="29" applyNumberFormat="1" applyFont="1" applyFill="1" applyBorder="1" applyAlignment="1">
      <alignment vertical="center"/>
    </xf>
    <xf numFmtId="0" fontId="106" fillId="0" borderId="16" xfId="0" quotePrefix="1" applyFont="1" applyFill="1" applyBorder="1" applyAlignment="1">
      <alignment horizontal="center" vertical="center"/>
    </xf>
    <xf numFmtId="0" fontId="106" fillId="0" borderId="40" xfId="0" applyFont="1" applyBorder="1" applyAlignment="1">
      <alignment horizontal="center" vertical="center"/>
    </xf>
    <xf numFmtId="0" fontId="106" fillId="0" borderId="16" xfId="0" applyFont="1" applyFill="1" applyBorder="1" applyAlignment="1">
      <alignment horizontal="center" vertical="center"/>
    </xf>
    <xf numFmtId="49" fontId="106" fillId="0" borderId="16" xfId="90" applyNumberFormat="1" applyFont="1" applyFill="1" applyBorder="1" applyAlignment="1">
      <alignment horizontal="lef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3" fillId="0" borderId="0" xfId="99" applyFont="1" applyAlignment="1" applyProtection="1">
      <alignment horizontal="center"/>
      <protection hidden="1"/>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80" fillId="0" borderId="22" xfId="0" applyFont="1" applyBorder="1" applyAlignment="1">
      <alignment horizontal="left"/>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79"/>
  <sheetViews>
    <sheetView topLeftCell="A7" workbookViewId="0">
      <pane ySplit="3" topLeftCell="A54" activePane="bottomLeft" state="frozen"/>
      <selection activeCell="A7" sqref="A7"/>
      <selection pane="bottomLeft" activeCell="G86" sqref="G86"/>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5.75">
      <c r="A5" s="34" t="s">
        <v>54</v>
      </c>
      <c r="B5" s="34"/>
      <c r="C5" s="35"/>
      <c r="D5" s="35"/>
      <c r="E5" s="34"/>
      <c r="F5" s="34"/>
      <c r="G5" s="34"/>
      <c r="H5" s="34"/>
    </row>
    <row r="6" spans="1:12" ht="15.7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265</v>
      </c>
      <c r="B13" s="42" t="s">
        <v>266</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582</v>
      </c>
      <c r="B15" s="47" t="s">
        <v>857</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2531</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271</v>
      </c>
      <c r="B20" s="47" t="s">
        <v>272</v>
      </c>
      <c r="C20" s="48"/>
      <c r="D20" s="48">
        <v>0</v>
      </c>
      <c r="E20" s="1226">
        <f t="array" ref="E20">SUM(IF(A20=KHN,TH))</f>
        <v>77772918500</v>
      </c>
      <c r="F20" s="1226">
        <f t="array" ref="F20">SUM(IF(A20=KHC,TH))</f>
        <v>77772918500</v>
      </c>
      <c r="G20" s="48">
        <f t="shared" si="0"/>
        <v>0</v>
      </c>
      <c r="H20" s="48">
        <f t="shared" si="1"/>
        <v>0</v>
      </c>
    </row>
    <row r="21" spans="1:9" s="32" customFormat="1">
      <c r="A21" s="49" t="s">
        <v>273</v>
      </c>
      <c r="B21" s="42" t="s">
        <v>274</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275</v>
      </c>
      <c r="B22" s="42" t="s">
        <v>276</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277</v>
      </c>
      <c r="B23" s="47" t="s">
        <v>278</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279</v>
      </c>
      <c r="B24" s="47" t="s">
        <v>280</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281</v>
      </c>
      <c r="B25" s="47" t="s">
        <v>282</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283</v>
      </c>
      <c r="B26" s="47" t="s">
        <v>284</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285</v>
      </c>
      <c r="B27" s="442" t="s">
        <v>286</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287</v>
      </c>
      <c r="B28" s="445" t="s">
        <v>288</v>
      </c>
      <c r="C28" s="446">
        <v>3807898863</v>
      </c>
      <c r="D28" s="446">
        <v>0</v>
      </c>
      <c r="E28" s="1224">
        <f t="array" ref="E28">SUM(IF(A28=KHN,TH))</f>
        <v>0</v>
      </c>
      <c r="F28" s="1224">
        <f t="array" ref="F28">SUM(IF(A28=KHC,TH))</f>
        <v>0</v>
      </c>
      <c r="G28" s="446">
        <f t="shared" si="0"/>
        <v>3807898863</v>
      </c>
      <c r="H28" s="446">
        <f t="shared" si="1"/>
        <v>0</v>
      </c>
    </row>
    <row r="29" spans="1:9" s="32" customFormat="1">
      <c r="A29" s="444" t="s">
        <v>289</v>
      </c>
      <c r="B29" s="445" t="s">
        <v>290</v>
      </c>
      <c r="C29" s="446">
        <v>3790918485</v>
      </c>
      <c r="D29" s="446">
        <v>0</v>
      </c>
      <c r="E29" s="1224">
        <f t="array" ref="E29">SUM(IF(A29=KHN,TH))</f>
        <v>0</v>
      </c>
      <c r="F29" s="1224">
        <f t="array" ref="F29">SUM(IF(A29=KHC,TH))</f>
        <v>0</v>
      </c>
      <c r="G29" s="446">
        <f t="shared" si="0"/>
        <v>3790918485</v>
      </c>
      <c r="H29" s="446">
        <f t="shared" si="1"/>
        <v>0</v>
      </c>
    </row>
    <row r="30" spans="1:9" s="32" customFormat="1">
      <c r="A30" s="46" t="s">
        <v>291</v>
      </c>
      <c r="B30" s="47" t="s">
        <v>292</v>
      </c>
      <c r="C30" s="48">
        <v>15089560996</v>
      </c>
      <c r="D30" s="48">
        <v>0</v>
      </c>
      <c r="E30" s="1225">
        <f>SUM(E27:E29)</f>
        <v>279617893</v>
      </c>
      <c r="F30" s="1225">
        <f>SUM(F27:F29)</f>
        <v>0</v>
      </c>
      <c r="G30" s="48">
        <f>SUM(G27:G29)</f>
        <v>15369178889</v>
      </c>
      <c r="H30" s="48">
        <f>SUM(H27:H29)</f>
        <v>0</v>
      </c>
    </row>
    <row r="31" spans="1:9" s="32" customFormat="1">
      <c r="A31" s="444" t="s">
        <v>849</v>
      </c>
      <c r="B31" s="445" t="s">
        <v>850</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851</v>
      </c>
      <c r="B32" s="47" t="s">
        <v>852</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584</v>
      </c>
      <c r="B33" s="42" t="s">
        <v>853</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583</v>
      </c>
      <c r="B34" s="42" t="s">
        <v>854</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855</v>
      </c>
      <c r="B35" s="47" t="s">
        <v>856</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162</v>
      </c>
      <c r="B36" s="42" t="s">
        <v>163</v>
      </c>
      <c r="C36" s="43"/>
      <c r="D36" s="43">
        <v>0</v>
      </c>
      <c r="E36" s="1224">
        <f t="array" ref="E36">SUM(IF(A36=KHN,TH))</f>
        <v>279617893</v>
      </c>
      <c r="F36" s="1224">
        <f t="array" ref="F36">SUM(IF(A36=KHC,TH))</f>
        <v>279617893</v>
      </c>
      <c r="G36" s="44">
        <f t="shared" si="0"/>
        <v>0</v>
      </c>
      <c r="H36" s="44">
        <f t="shared" si="1"/>
        <v>0</v>
      </c>
    </row>
    <row r="37" spans="1:8" s="32" customFormat="1">
      <c r="A37" s="50" t="s">
        <v>225</v>
      </c>
      <c r="B37" s="47" t="s">
        <v>164</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922</v>
      </c>
      <c r="B39" s="448" t="s">
        <v>1962</v>
      </c>
      <c r="C39" s="449"/>
      <c r="D39" s="449"/>
      <c r="E39" s="1227">
        <f t="array" ref="E39">SUM(IF(A39=KHN,TH))</f>
        <v>205520481</v>
      </c>
      <c r="F39" s="1227">
        <f t="array" ref="F39">SUM(IF(A39=KHC,TH))</f>
        <v>205520481</v>
      </c>
      <c r="G39" s="443">
        <f t="shared" si="0"/>
        <v>0</v>
      </c>
      <c r="H39" s="443">
        <f t="shared" si="1"/>
        <v>0</v>
      </c>
    </row>
    <row r="40" spans="1:8" s="32" customFormat="1">
      <c r="A40" s="447" t="s">
        <v>1576</v>
      </c>
      <c r="B40" s="448" t="s">
        <v>1963</v>
      </c>
      <c r="C40" s="449"/>
      <c r="D40" s="449"/>
      <c r="E40" s="1227">
        <f t="array" ref="E40">SUM(IF(A40=KHN,TH))</f>
        <v>14703700</v>
      </c>
      <c r="F40" s="1227">
        <f t="array" ref="F40">SUM(IF(A40=KHC,TH))</f>
        <v>14703700</v>
      </c>
      <c r="G40" s="51">
        <f t="shared" si="0"/>
        <v>0</v>
      </c>
      <c r="H40" s="51">
        <f t="shared" si="1"/>
        <v>0</v>
      </c>
    </row>
    <row r="41" spans="1:8" s="32" customFormat="1">
      <c r="A41" s="49" t="s">
        <v>1964</v>
      </c>
      <c r="B41" s="42" t="s">
        <v>1965</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846</v>
      </c>
      <c r="B43" s="42" t="s">
        <v>847</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586</v>
      </c>
      <c r="B47" s="42" t="s">
        <v>843</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844</v>
      </c>
      <c r="B48" s="47" t="s">
        <v>845</v>
      </c>
      <c r="C48" s="48">
        <v>0</v>
      </c>
      <c r="D48" s="48">
        <v>0</v>
      </c>
      <c r="E48" s="1225">
        <f>E47</f>
        <v>1544813234</v>
      </c>
      <c r="F48" s="1225">
        <f>F47</f>
        <v>1544813234</v>
      </c>
      <c r="G48" s="48">
        <f t="shared" si="6"/>
        <v>0</v>
      </c>
      <c r="H48" s="48">
        <f t="shared" si="7"/>
        <v>0</v>
      </c>
    </row>
    <row r="49" spans="1:9" s="32" customFormat="1" ht="12.75" customHeight="1">
      <c r="A49" s="41" t="s">
        <v>587</v>
      </c>
      <c r="B49" s="42" t="s">
        <v>840</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588</v>
      </c>
      <c r="B50" s="42" t="s">
        <v>841</v>
      </c>
      <c r="C50" s="43">
        <v>0</v>
      </c>
      <c r="D50" s="43">
        <v>6403142</v>
      </c>
      <c r="E50" s="1224">
        <f t="array" ref="E50">SUM(IF(A50=KHN,TH))</f>
        <v>73095030</v>
      </c>
      <c r="F50" s="1224">
        <f t="array" ref="F50">SUM(IF(A50=KHC,TH))</f>
        <v>71161108</v>
      </c>
      <c r="G50" s="43">
        <f t="shared" si="6"/>
        <v>0</v>
      </c>
      <c r="H50" s="43">
        <f t="shared" si="7"/>
        <v>4469220</v>
      </c>
    </row>
    <row r="51" spans="1:9" s="32" customFormat="1">
      <c r="A51" s="41" t="s">
        <v>589</v>
      </c>
      <c r="B51" s="42" t="s">
        <v>842</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260</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259</v>
      </c>
      <c r="B55" s="42" t="s">
        <v>261</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SUM(IF(A60=TH!$N$10:$N$3558,TH!$M$10:$M$3558))</f>
        <v>30160884.000000477</v>
      </c>
      <c r="F60" s="1224">
        <f t="array" ref="F60">SUM(IF(A60=TH!$O$10:$O$3558,TH!$M$10:$M$3558))</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295</v>
      </c>
      <c r="B62" s="448" t="s">
        <v>296</v>
      </c>
      <c r="C62" s="449"/>
      <c r="D62" s="449"/>
      <c r="E62" s="1227">
        <f t="array" ref="E62">SUM(IF(A62=KHN,TH))</f>
        <v>3354529410</v>
      </c>
      <c r="F62" s="1227">
        <f t="array" ref="F62">SUM(IF(A62=KHC,TH))</f>
        <v>3354529410</v>
      </c>
      <c r="G62" s="449"/>
      <c r="H62" s="449"/>
      <c r="I62" s="32">
        <f>E62-F62</f>
        <v>0</v>
      </c>
    </row>
    <row r="63" spans="1:9" s="32" customFormat="1">
      <c r="A63" s="447" t="s">
        <v>297</v>
      </c>
      <c r="B63" s="448" t="s">
        <v>298</v>
      </c>
      <c r="C63" s="449"/>
      <c r="D63" s="449"/>
      <c r="E63" s="1227">
        <f t="array" ref="E63">SUM(IF(A63=KHN,TH))</f>
        <v>159805210133</v>
      </c>
      <c r="F63" s="1227">
        <f t="array" ref="F63">SUM(IF(A63=KHC,TH))</f>
        <v>159805210133</v>
      </c>
      <c r="G63" s="449"/>
      <c r="H63" s="449"/>
      <c r="I63" s="32">
        <f>E63-F63</f>
        <v>0</v>
      </c>
    </row>
    <row r="64" spans="1:9" s="32" customFormat="1">
      <c r="A64" s="41" t="s">
        <v>299</v>
      </c>
      <c r="B64" s="42" t="s">
        <v>300</v>
      </c>
      <c r="C64" s="43"/>
      <c r="D64" s="43"/>
      <c r="E64" s="1224">
        <f>E62+E63</f>
        <v>163159739543</v>
      </c>
      <c r="F64" s="1224">
        <f>F62+F63</f>
        <v>163159739543</v>
      </c>
      <c r="G64" s="43"/>
      <c r="H64" s="43"/>
      <c r="I64" s="32">
        <f>E64-F64</f>
        <v>0</v>
      </c>
    </row>
    <row r="65" spans="1:10" s="32" customFormat="1">
      <c r="A65" s="46" t="s">
        <v>301</v>
      </c>
      <c r="B65" s="47" t="s">
        <v>302</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293</v>
      </c>
      <c r="B67" s="47" t="s">
        <v>294</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585</v>
      </c>
      <c r="B69" s="47" t="s">
        <v>1344</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SUM(IF(A74=TH!$O$10:$O$3558,TH!$M$10:$M$3558))</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tint="-0.249977111117893"/>
  </sheetPr>
  <dimension ref="A1:AF4674"/>
  <sheetViews>
    <sheetView topLeftCell="A7" workbookViewId="0">
      <pane ySplit="3" topLeftCell="A10" activePane="bottomLeft" state="frozen"/>
      <selection activeCell="A7" sqref="A7"/>
      <selection pane="bottomLeft" activeCell="F4667" sqref="F4667"/>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68" t="s">
        <v>112</v>
      </c>
      <c r="D4" s="1369"/>
      <c r="E4" s="1368"/>
      <c r="F4" s="1369"/>
      <c r="G4" s="1369"/>
      <c r="H4" s="1369"/>
      <c r="I4" s="1369"/>
      <c r="J4" s="1369"/>
      <c r="K4" s="1369"/>
      <c r="L4" s="1369"/>
      <c r="M4" s="1369"/>
      <c r="N4" s="1369"/>
      <c r="O4" s="1369"/>
    </row>
    <row r="5" spans="1:30" ht="14.25">
      <c r="B5" s="69"/>
      <c r="C5" s="1370"/>
      <c r="D5" s="1371"/>
      <c r="E5" s="1370"/>
      <c r="F5" s="1371"/>
      <c r="G5" s="1371"/>
      <c r="H5" s="1371"/>
      <c r="I5" s="1371"/>
      <c r="J5" s="1371"/>
      <c r="K5" s="1371"/>
      <c r="L5" s="1371"/>
      <c r="M5" s="1371"/>
      <c r="N5" s="1371"/>
      <c r="O5" s="1371"/>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48" t="s">
        <v>141</v>
      </c>
      <c r="B7" s="1350" t="s">
        <v>123</v>
      </c>
      <c r="C7" s="1372" t="s">
        <v>22</v>
      </c>
      <c r="D7" s="1373" t="s">
        <v>1</v>
      </c>
      <c r="E7" s="1374"/>
      <c r="F7" s="1353" t="s">
        <v>0</v>
      </c>
      <c r="G7" s="1376" t="s">
        <v>140</v>
      </c>
      <c r="H7" s="1352" t="s">
        <v>47</v>
      </c>
      <c r="I7" s="1366" t="s">
        <v>574</v>
      </c>
      <c r="J7" s="1367"/>
      <c r="K7" s="1353" t="s">
        <v>264</v>
      </c>
      <c r="L7" s="1353"/>
      <c r="M7" s="1353" t="s">
        <v>263</v>
      </c>
      <c r="N7" s="1375" t="s">
        <v>114</v>
      </c>
      <c r="O7" s="1375"/>
      <c r="P7" s="1358" t="s">
        <v>8</v>
      </c>
      <c r="Q7" s="1360" t="s">
        <v>63</v>
      </c>
      <c r="R7" s="1361"/>
      <c r="S7" s="1362"/>
      <c r="T7" s="1360" t="s">
        <v>67</v>
      </c>
      <c r="U7" s="1361"/>
      <c r="V7" s="1362"/>
      <c r="W7" s="1358" t="s">
        <v>42</v>
      </c>
      <c r="X7" s="1356" t="str">
        <f>CTTK!$E$7</f>
        <v>3383</v>
      </c>
      <c r="Y7" s="1356" t="s">
        <v>582</v>
      </c>
      <c r="Z7" s="1354" t="s">
        <v>224</v>
      </c>
      <c r="AA7" s="1360" t="s">
        <v>277</v>
      </c>
      <c r="AB7" s="1361"/>
      <c r="AC7" s="1361"/>
      <c r="AD7" s="1362"/>
    </row>
    <row r="8" spans="1:30" ht="24.75" customHeight="1">
      <c r="A8" s="1349"/>
      <c r="B8" s="1351"/>
      <c r="C8" s="1372"/>
      <c r="D8" s="1208" t="s">
        <v>17</v>
      </c>
      <c r="E8" s="1252" t="s">
        <v>34</v>
      </c>
      <c r="F8" s="1353"/>
      <c r="G8" s="1377"/>
      <c r="H8" s="1352"/>
      <c r="I8" s="1210" t="s">
        <v>465</v>
      </c>
      <c r="J8" s="1210" t="s">
        <v>466</v>
      </c>
      <c r="K8" s="1207" t="s">
        <v>270</v>
      </c>
      <c r="L8" s="1207" t="s">
        <v>268</v>
      </c>
      <c r="M8" s="1353"/>
      <c r="N8" s="1209" t="s">
        <v>24</v>
      </c>
      <c r="O8" s="1209" t="s">
        <v>25</v>
      </c>
      <c r="P8" s="1359"/>
      <c r="Q8" s="1363"/>
      <c r="R8" s="1364"/>
      <c r="S8" s="1365"/>
      <c r="T8" s="1363"/>
      <c r="U8" s="1364"/>
      <c r="V8" s="1365"/>
      <c r="W8" s="1359"/>
      <c r="X8" s="1357"/>
      <c r="Y8" s="1357"/>
      <c r="Z8" s="1355"/>
      <c r="AA8" s="1363"/>
      <c r="AB8" s="1364"/>
      <c r="AC8" s="1364"/>
      <c r="AD8" s="1365"/>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hidden="1" customHeight="1">
      <c r="A10" s="332" t="str">
        <f>IF(B10&lt;&gt;"",IF(AND(B10='IN-TC'!$S$4,OR(TH!N10="1111",TH!O10="1111")),TH!D10,""),"")</f>
        <v/>
      </c>
      <c r="B10" s="63">
        <f t="shared" ref="B10:B73" si="0">IF(C10&lt;&gt;"",MONTH(C10),"")</f>
        <v>1</v>
      </c>
      <c r="C10" s="78">
        <f t="shared" ref="C10:C26" si="1">E10</f>
        <v>42400</v>
      </c>
      <c r="D10" s="78" t="s">
        <v>115</v>
      </c>
      <c r="E10" s="78">
        <v>42400</v>
      </c>
      <c r="F10" s="79" t="s">
        <v>212</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hidden="1" customHeight="1">
      <c r="A11" s="332" t="str">
        <f>IF(B11&lt;&gt;"",IF(AND(B11='IN-TC'!$S$4,OR(TH!N11="1111",TH!O11="1111")),TH!D11,""),"")</f>
        <v/>
      </c>
      <c r="B11" s="63">
        <f t="shared" si="0"/>
        <v>1</v>
      </c>
      <c r="C11" s="78">
        <f t="shared" si="1"/>
        <v>42400</v>
      </c>
      <c r="D11" s="78" t="s">
        <v>115</v>
      </c>
      <c r="E11" s="78">
        <v>42400</v>
      </c>
      <c r="F11" s="79" t="s">
        <v>2559</v>
      </c>
      <c r="G11" s="79"/>
      <c r="H11" s="80"/>
      <c r="I11" s="427"/>
      <c r="J11" s="427"/>
      <c r="K11" s="418"/>
      <c r="L11" s="427"/>
      <c r="M11" s="81">
        <f>49965435</f>
        <v>49965435</v>
      </c>
      <c r="N11" s="84" t="s">
        <v>922</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hidden="1" customHeight="1">
      <c r="A12" s="332" t="str">
        <f>IF(B12&lt;&gt;"",IF(AND(B12='IN-TC'!$S$4,OR(TH!N12="1111",TH!O12="1111")),TH!D12,""),"")</f>
        <v/>
      </c>
      <c r="B12" s="63">
        <f t="shared" si="0"/>
        <v>1</v>
      </c>
      <c r="C12" s="78">
        <f t="shared" si="1"/>
        <v>42400</v>
      </c>
      <c r="D12" s="78" t="s">
        <v>115</v>
      </c>
      <c r="E12" s="78">
        <v>42400</v>
      </c>
      <c r="F12" s="79" t="s">
        <v>2560</v>
      </c>
      <c r="G12" s="79"/>
      <c r="H12" s="80"/>
      <c r="I12" s="427"/>
      <c r="J12" s="427"/>
      <c r="K12" s="418"/>
      <c r="L12" s="427"/>
      <c r="M12" s="81">
        <v>68769000</v>
      </c>
      <c r="N12" s="84" t="s">
        <v>922</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hidden="1" customHeight="1">
      <c r="A13" s="332" t="str">
        <f>IF(B13&lt;&gt;"",IF(AND(B13='IN-TC'!$S$4,OR(TH!N13="1111",TH!O13="1111")),TH!D13,""),"")</f>
        <v/>
      </c>
      <c r="B13" s="63">
        <f t="shared" si="0"/>
        <v>1</v>
      </c>
      <c r="C13" s="78">
        <f t="shared" si="1"/>
        <v>42400</v>
      </c>
      <c r="D13" s="78" t="s">
        <v>115</v>
      </c>
      <c r="E13" s="78">
        <v>42400</v>
      </c>
      <c r="F13" s="79" t="s">
        <v>2561</v>
      </c>
      <c r="G13" s="79"/>
      <c r="H13" s="80"/>
      <c r="I13" s="427"/>
      <c r="J13" s="427"/>
      <c r="K13" s="418"/>
      <c r="L13" s="427"/>
      <c r="M13" s="81">
        <f>10378700+64127500+5017900</f>
        <v>79524100</v>
      </c>
      <c r="N13" s="84" t="s">
        <v>922</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hidden="1" customHeight="1">
      <c r="A14" s="332" t="str">
        <f>IF(B14&lt;&gt;"",IF(AND(B14='IN-TC'!$S$4,OR(TH!N14="1111",TH!O14="1111")),TH!D14,""),"")</f>
        <v/>
      </c>
      <c r="B14" s="63">
        <f t="shared" si="0"/>
        <v>1</v>
      </c>
      <c r="C14" s="78">
        <f t="shared" si="1"/>
        <v>42400</v>
      </c>
      <c r="D14" s="78" t="s">
        <v>115</v>
      </c>
      <c r="E14" s="78">
        <v>42400</v>
      </c>
      <c r="F14" s="79" t="s">
        <v>918</v>
      </c>
      <c r="G14" s="79"/>
      <c r="H14" s="80"/>
      <c r="I14" s="427"/>
      <c r="J14" s="427"/>
      <c r="K14" s="418"/>
      <c r="L14" s="427"/>
      <c r="M14" s="81">
        <f>SUMIF(KHN,O14,TH)</f>
        <v>158404291476.5</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hidden="1"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hidden="1" customHeight="1">
      <c r="A16" s="332" t="str">
        <f>IF(B16&lt;&gt;"",IF(AND(B16='IN-TC'!$S$4,OR(TH!N16="1111",TH!O16="1111")),TH!D16,""),"")</f>
        <v/>
      </c>
      <c r="B16" s="63">
        <f t="shared" si="0"/>
        <v>1</v>
      </c>
      <c r="C16" s="78">
        <f t="shared" si="1"/>
        <v>42400</v>
      </c>
      <c r="D16" s="78" t="s">
        <v>115</v>
      </c>
      <c r="E16" s="78">
        <v>42400</v>
      </c>
      <c r="F16" s="79" t="s">
        <v>919</v>
      </c>
      <c r="G16" s="79"/>
      <c r="H16" s="80"/>
      <c r="I16" s="427"/>
      <c r="J16" s="427"/>
      <c r="K16" s="418"/>
      <c r="L16" s="427"/>
      <c r="M16" s="81">
        <f>SUMIF(KHN,O16,TH)</f>
        <v>3000933399</v>
      </c>
      <c r="N16" s="82" t="s">
        <v>109</v>
      </c>
      <c r="O16" s="82" t="s">
        <v>585</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hidden="1" customHeight="1">
      <c r="A17" s="332" t="str">
        <f>IF(B17&lt;&gt;"",IF(AND(B17='IN-TC'!$S$4,OR(TH!N17="1111",TH!O17="1111")),TH!D17,""),"")</f>
        <v/>
      </c>
      <c r="B17" s="63">
        <f t="shared" si="0"/>
        <v>1</v>
      </c>
      <c r="C17" s="78">
        <f t="shared" si="1"/>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hidden="1" customHeight="1">
      <c r="A18" s="332" t="str">
        <f>IF(B18&lt;&gt;"",IF(AND(B18='IN-TC'!$S$4,OR(TH!N18="1111",TH!O18="1111")),TH!D18,""),"")</f>
        <v/>
      </c>
      <c r="B18" s="63">
        <f t="shared" si="0"/>
        <v>1</v>
      </c>
      <c r="C18" s="78">
        <f t="shared" si="1"/>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hidden="1" customHeight="1">
      <c r="A19" s="332" t="str">
        <f>IF(B19&lt;&gt;"",IF(AND(B19='IN-TC'!$S$4,OR(TH!N19="1111",TH!O19="1111")),TH!D19,""),"")</f>
        <v/>
      </c>
      <c r="B19" s="63">
        <f t="shared" si="0"/>
        <v>1</v>
      </c>
      <c r="C19" s="78">
        <f t="shared" si="1"/>
        <v>42400</v>
      </c>
      <c r="D19" s="78" t="s">
        <v>115</v>
      </c>
      <c r="E19" s="78">
        <v>42400</v>
      </c>
      <c r="F19" s="79" t="s">
        <v>920</v>
      </c>
      <c r="G19" s="79"/>
      <c r="H19" s="85"/>
      <c r="I19" s="428"/>
      <c r="J19" s="428"/>
      <c r="K19" s="419"/>
      <c r="L19" s="428"/>
      <c r="M19" s="81">
        <f>SUMIF(KHC,N19,TH)</f>
        <v>3354529410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hidden="1" customHeight="1">
      <c r="A20" s="332" t="str">
        <f>IF(B20&lt;&gt;"",IF(AND(B20='IN-TC'!$S$4,OR(TH!N20="1111",TH!O20="1111")),TH!D20,""),"")</f>
        <v/>
      </c>
      <c r="B20" s="63">
        <f t="shared" si="0"/>
        <v>1</v>
      </c>
      <c r="C20" s="78">
        <f t="shared" si="1"/>
        <v>42400</v>
      </c>
      <c r="D20" s="78" t="s">
        <v>115</v>
      </c>
      <c r="E20" s="78">
        <v>42400</v>
      </c>
      <c r="F20" s="79" t="s">
        <v>921</v>
      </c>
      <c r="G20" s="79"/>
      <c r="H20" s="80"/>
      <c r="I20" s="427"/>
      <c r="J20" s="427"/>
      <c r="K20" s="418"/>
      <c r="L20" s="427"/>
      <c r="M20" s="81">
        <f>SUMIF(KHC,N20,TH)</f>
        <v>159805210133</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hidden="1" customHeight="1">
      <c r="A21" s="332" t="str">
        <f>IF(B21&lt;&gt;"",IF(AND(B21='IN-TC'!$S$4,OR(TH!N21="1111",TH!O21="1111")),TH!D21,""),"")</f>
        <v/>
      </c>
      <c r="B21" s="63">
        <f t="shared" si="0"/>
        <v>1</v>
      </c>
      <c r="C21" s="78">
        <f t="shared" si="1"/>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hidden="1" customHeight="1">
      <c r="A22" s="332" t="str">
        <f>IF(B22&lt;&gt;"",IF(AND(B22='IN-TC'!$S$4,OR(TH!N22="1111",TH!O22="1111")),TH!D22,""),"")</f>
        <v/>
      </c>
      <c r="B22" s="63">
        <f t="shared" si="0"/>
        <v>1</v>
      </c>
      <c r="C22" s="78">
        <f t="shared" si="1"/>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hidden="1" customHeight="1">
      <c r="A23" s="332" t="str">
        <f>IF(B23&lt;&gt;"",IF(AND(B23='IN-TC'!$S$4,OR(TH!N23="1111",TH!O23="1111")),TH!D23,""),"")</f>
        <v/>
      </c>
      <c r="B23" s="63">
        <f t="shared" si="0"/>
        <v>1</v>
      </c>
      <c r="C23" s="78">
        <f t="shared" si="1"/>
        <v>42400</v>
      </c>
      <c r="D23" s="78" t="s">
        <v>115</v>
      </c>
      <c r="E23" s="78">
        <v>42400</v>
      </c>
      <c r="F23" s="79" t="s">
        <v>1355</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hidden="1" customHeight="1">
      <c r="A24" s="332" t="str">
        <f>IF(B24&lt;&gt;"",IF(AND(B24='IN-TC'!$S$4,OR(TH!N24="1111",TH!O24="1111")),TH!D24,""),"")</f>
        <v/>
      </c>
      <c r="B24" s="63">
        <f t="shared" si="0"/>
        <v>1</v>
      </c>
      <c r="C24" s="78">
        <f t="shared" si="1"/>
        <v>42400</v>
      </c>
      <c r="D24" s="78" t="s">
        <v>115</v>
      </c>
      <c r="E24" s="78">
        <v>42400</v>
      </c>
      <c r="F24" s="79" t="s">
        <v>1970</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hidden="1" customHeight="1">
      <c r="A25" s="332" t="str">
        <f>IF(B25&lt;&gt;"",IF(AND(B25='IN-TC'!$S$4,OR(TH!N25="1111",TH!O25="1111")),TH!D25,""),"")</f>
        <v/>
      </c>
      <c r="B25" s="63">
        <f t="shared" si="0"/>
        <v>1</v>
      </c>
      <c r="C25" s="78">
        <f t="shared" si="1"/>
        <v>42400</v>
      </c>
      <c r="D25" s="78" t="s">
        <v>115</v>
      </c>
      <c r="E25" s="78">
        <v>42400</v>
      </c>
      <c r="F25" s="79" t="s">
        <v>1971</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hidden="1" customHeight="1">
      <c r="A26" s="332" t="str">
        <f>IF(B26&lt;&gt;"",IF(AND(B26='IN-TC'!$S$4,OR(TH!N26="1111",TH!O26="1111")),TH!D26,""),"")</f>
        <v/>
      </c>
      <c r="B26" s="63">
        <f t="shared" si="0"/>
        <v>1</v>
      </c>
      <c r="C26" s="78">
        <f t="shared" si="1"/>
        <v>42400</v>
      </c>
      <c r="D26" s="78" t="s">
        <v>115</v>
      </c>
      <c r="E26" s="78">
        <v>42400</v>
      </c>
      <c r="F26" s="79" t="s">
        <v>3012</v>
      </c>
      <c r="G26" s="79"/>
      <c r="H26" s="318" t="s">
        <v>1532</v>
      </c>
      <c r="I26" s="427"/>
      <c r="J26" s="427"/>
      <c r="K26" s="418">
        <v>11900</v>
      </c>
      <c r="L26" s="427">
        <v>22330</v>
      </c>
      <c r="M26" s="81">
        <f>L26*K26</f>
        <v>265727000</v>
      </c>
      <c r="N26" s="84" t="s">
        <v>8</v>
      </c>
      <c r="O26" s="82" t="s">
        <v>582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x</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hidden="1" customHeight="1">
      <c r="A27" s="332" t="str">
        <f>IF(B27&lt;&gt;"",IF(AND(B27='IN-TC'!$S$4,OR(TH!N27="1111",TH!O27="1111")),TH!D27,""),"")</f>
        <v/>
      </c>
      <c r="B27" s="63">
        <f t="shared" si="0"/>
        <v>6</v>
      </c>
      <c r="C27" s="78">
        <v>42551</v>
      </c>
      <c r="D27" s="78" t="s">
        <v>115</v>
      </c>
      <c r="E27" s="78">
        <v>42551</v>
      </c>
      <c r="F27" s="79" t="s">
        <v>3001</v>
      </c>
      <c r="G27" s="79"/>
      <c r="H27" s="80"/>
      <c r="I27" s="427"/>
      <c r="J27" s="427"/>
      <c r="K27" s="418"/>
      <c r="L27" s="427"/>
      <c r="M27" s="81">
        <v>279617893</v>
      </c>
      <c r="N27" s="84" t="s">
        <v>285</v>
      </c>
      <c r="O27" s="82" t="s">
        <v>162</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hidden="1" customHeight="1">
      <c r="A28" s="332" t="str">
        <f>IF(B28&lt;&gt;"",IF(AND(B28='IN-TC'!$S$4,OR(TH!N28="1111",TH!O28="1111")),TH!D28,""),"")</f>
        <v/>
      </c>
      <c r="B28" s="63">
        <f t="shared" si="0"/>
        <v>1</v>
      </c>
      <c r="C28" s="848">
        <v>42400</v>
      </c>
      <c r="D28" s="848" t="s">
        <v>576</v>
      </c>
      <c r="E28" s="848">
        <f t="shared" ref="E28:E91" si="2">C28</f>
        <v>42400</v>
      </c>
      <c r="F28" s="1192" t="s">
        <v>1302</v>
      </c>
      <c r="G28" s="849"/>
      <c r="H28" s="72"/>
      <c r="I28" s="429"/>
      <c r="J28" s="429"/>
      <c r="K28" s="420"/>
      <c r="L28" s="429"/>
      <c r="M28" s="850">
        <v>10010706</v>
      </c>
      <c r="N28" s="852" t="s">
        <v>281</v>
      </c>
      <c r="O28" s="853" t="s">
        <v>583</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hidden="1" customHeight="1">
      <c r="A29" s="332" t="str">
        <f>IF(B29&lt;&gt;"",IF(AND(B29='IN-TC'!$S$4,OR(TH!N29="1111",TH!O29="1111")),TH!D29,""),"")</f>
        <v/>
      </c>
      <c r="B29" s="63">
        <f t="shared" si="0"/>
        <v>1</v>
      </c>
      <c r="C29" s="848">
        <v>42400</v>
      </c>
      <c r="D29" s="848" t="s">
        <v>576</v>
      </c>
      <c r="E29" s="848">
        <f t="shared" si="2"/>
        <v>42400</v>
      </c>
      <c r="F29" s="1192" t="s">
        <v>1303</v>
      </c>
      <c r="G29" s="954"/>
      <c r="H29" s="71"/>
      <c r="I29" s="430"/>
      <c r="J29" s="430"/>
      <c r="K29" s="421"/>
      <c r="L29" s="430"/>
      <c r="M29" s="850">
        <v>3671167</v>
      </c>
      <c r="N29" s="854" t="s">
        <v>101</v>
      </c>
      <c r="O29" s="854" t="s">
        <v>584</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hidden="1" customHeight="1">
      <c r="A30" s="332" t="str">
        <f>IF(B30&lt;&gt;"",IF(AND(B30='IN-TC'!$S$4,OR(TH!N30="1111",TH!O30="1111")),TH!D30,""),"")</f>
        <v/>
      </c>
      <c r="B30" s="63">
        <f t="shared" si="0"/>
        <v>1</v>
      </c>
      <c r="C30" s="848">
        <v>42400</v>
      </c>
      <c r="D30" s="848" t="s">
        <v>576</v>
      </c>
      <c r="E30" s="848">
        <f t="shared" si="2"/>
        <v>42400</v>
      </c>
      <c r="F30" s="1192" t="s">
        <v>1303</v>
      </c>
      <c r="G30" s="849"/>
      <c r="H30" s="71"/>
      <c r="I30" s="430"/>
      <c r="J30" s="430"/>
      <c r="K30" s="421"/>
      <c r="L30" s="430"/>
      <c r="M30" s="850">
        <v>47128136</v>
      </c>
      <c r="N30" s="854" t="s">
        <v>281</v>
      </c>
      <c r="O30" s="854"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hidden="1" customHeight="1">
      <c r="A31" s="332" t="str">
        <f>IF(B31&lt;&gt;"",IF(AND(B31='IN-TC'!$S$4,OR(TH!N31="1111",TH!O31="1111")),TH!D31,""),"")</f>
        <v/>
      </c>
      <c r="B31" s="63">
        <f t="shared" si="0"/>
        <v>2</v>
      </c>
      <c r="C31" s="848">
        <v>42429</v>
      </c>
      <c r="D31" s="848" t="s">
        <v>576</v>
      </c>
      <c r="E31" s="848">
        <f t="shared" si="2"/>
        <v>42429</v>
      </c>
      <c r="F31" s="1192" t="s">
        <v>1302</v>
      </c>
      <c r="G31" s="849"/>
      <c r="H31" s="72"/>
      <c r="I31" s="429"/>
      <c r="J31" s="429"/>
      <c r="K31" s="420"/>
      <c r="L31" s="429"/>
      <c r="M31" s="850">
        <v>10010706</v>
      </c>
      <c r="N31" s="852" t="s">
        <v>281</v>
      </c>
      <c r="O31" s="853" t="s">
        <v>583</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hidden="1" customHeight="1">
      <c r="A32" s="332" t="str">
        <f>IF(B32&lt;&gt;"",IF(AND(B32='IN-TC'!$S$4,OR(TH!N32="1111",TH!O32="1111")),TH!D32,""),"")</f>
        <v/>
      </c>
      <c r="B32" s="63">
        <f t="shared" si="0"/>
        <v>2</v>
      </c>
      <c r="C32" s="848">
        <v>42429</v>
      </c>
      <c r="D32" s="848" t="s">
        <v>576</v>
      </c>
      <c r="E32" s="848">
        <f t="shared" si="2"/>
        <v>42429</v>
      </c>
      <c r="F32" s="1192" t="s">
        <v>1303</v>
      </c>
      <c r="G32" s="954"/>
      <c r="H32" s="71"/>
      <c r="I32" s="430"/>
      <c r="J32" s="430"/>
      <c r="K32" s="421"/>
      <c r="L32" s="430"/>
      <c r="M32" s="850">
        <v>3671167</v>
      </c>
      <c r="N32" s="854" t="s">
        <v>101</v>
      </c>
      <c r="O32" s="854" t="s">
        <v>584</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hidden="1" customHeight="1">
      <c r="A33" s="332" t="str">
        <f>IF(B33&lt;&gt;"",IF(AND(B33='IN-TC'!$S$4,OR(TH!N33="1111",TH!O33="1111")),TH!D33,""),"")</f>
        <v/>
      </c>
      <c r="B33" s="63">
        <f t="shared" si="0"/>
        <v>2</v>
      </c>
      <c r="C33" s="848">
        <v>42429</v>
      </c>
      <c r="D33" s="848" t="s">
        <v>576</v>
      </c>
      <c r="E33" s="848">
        <f t="shared" si="2"/>
        <v>42429</v>
      </c>
      <c r="F33" s="1192" t="s">
        <v>1303</v>
      </c>
      <c r="G33" s="849"/>
      <c r="H33" s="71"/>
      <c r="I33" s="430"/>
      <c r="J33" s="430"/>
      <c r="K33" s="421"/>
      <c r="L33" s="430"/>
      <c r="M33" s="850">
        <v>47128136</v>
      </c>
      <c r="N33" s="854" t="s">
        <v>281</v>
      </c>
      <c r="O33" s="854"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hidden="1" customHeight="1">
      <c r="A34" s="332" t="str">
        <f>IF(B34&lt;&gt;"",IF(AND(B34='IN-TC'!$S$4,OR(TH!N34="1111",TH!O34="1111")),TH!D34,""),"")</f>
        <v/>
      </c>
      <c r="B34" s="63">
        <f t="shared" si="0"/>
        <v>3</v>
      </c>
      <c r="C34" s="848">
        <v>42460</v>
      </c>
      <c r="D34" s="848" t="s">
        <v>576</v>
      </c>
      <c r="E34" s="848">
        <f t="shared" si="2"/>
        <v>42460</v>
      </c>
      <c r="F34" s="1192" t="s">
        <v>1302</v>
      </c>
      <c r="G34" s="849"/>
      <c r="H34" s="72"/>
      <c r="I34" s="429"/>
      <c r="J34" s="429"/>
      <c r="K34" s="420"/>
      <c r="L34" s="429"/>
      <c r="M34" s="850">
        <v>10010706</v>
      </c>
      <c r="N34" s="852" t="s">
        <v>281</v>
      </c>
      <c r="O34" s="853" t="s">
        <v>583</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hidden="1" customHeight="1">
      <c r="A35" s="332" t="str">
        <f>IF(B35&lt;&gt;"",IF(AND(B35='IN-TC'!$S$4,OR(TH!N35="1111",TH!O35="1111")),TH!D35,""),"")</f>
        <v/>
      </c>
      <c r="B35" s="63">
        <f t="shared" si="0"/>
        <v>3</v>
      </c>
      <c r="C35" s="848">
        <v>42460</v>
      </c>
      <c r="D35" s="848" t="s">
        <v>576</v>
      </c>
      <c r="E35" s="848">
        <f t="shared" si="2"/>
        <v>42460</v>
      </c>
      <c r="F35" s="1192" t="s">
        <v>1303</v>
      </c>
      <c r="G35" s="954"/>
      <c r="H35" s="71"/>
      <c r="I35" s="430"/>
      <c r="J35" s="430"/>
      <c r="K35" s="421"/>
      <c r="L35" s="430"/>
      <c r="M35" s="850">
        <v>3671167</v>
      </c>
      <c r="N35" s="854" t="s">
        <v>101</v>
      </c>
      <c r="O35" s="854" t="s">
        <v>584</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hidden="1" customHeight="1">
      <c r="A36" s="332" t="str">
        <f>IF(B36&lt;&gt;"",IF(AND(B36='IN-TC'!$S$4,OR(TH!N36="1111",TH!O36="1111")),TH!D36,""),"")</f>
        <v/>
      </c>
      <c r="B36" s="63">
        <f t="shared" si="0"/>
        <v>3</v>
      </c>
      <c r="C36" s="848">
        <v>42460</v>
      </c>
      <c r="D36" s="848" t="s">
        <v>576</v>
      </c>
      <c r="E36" s="848">
        <f t="shared" si="2"/>
        <v>42460</v>
      </c>
      <c r="F36" s="1192" t="s">
        <v>1303</v>
      </c>
      <c r="G36" s="849"/>
      <c r="H36" s="71"/>
      <c r="I36" s="430"/>
      <c r="J36" s="430"/>
      <c r="K36" s="421"/>
      <c r="L36" s="430"/>
      <c r="M36" s="850">
        <v>47128136</v>
      </c>
      <c r="N36" s="854" t="s">
        <v>281</v>
      </c>
      <c r="O36" s="854"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hidden="1" customHeight="1">
      <c r="A37" s="332" t="str">
        <f>IF(B37&lt;&gt;"",IF(AND(B37='IN-TC'!$S$4,OR(TH!N37="1111",TH!O37="1111")),TH!D37,""),"")</f>
        <v/>
      </c>
      <c r="B37" s="63">
        <f t="shared" si="0"/>
        <v>4</v>
      </c>
      <c r="C37" s="848">
        <v>42490</v>
      </c>
      <c r="D37" s="848" t="s">
        <v>576</v>
      </c>
      <c r="E37" s="848">
        <f t="shared" si="2"/>
        <v>42490</v>
      </c>
      <c r="F37" s="1192" t="s">
        <v>1302</v>
      </c>
      <c r="G37" s="849"/>
      <c r="H37" s="72"/>
      <c r="I37" s="429"/>
      <c r="J37" s="429"/>
      <c r="K37" s="420"/>
      <c r="L37" s="429"/>
      <c r="M37" s="850">
        <v>10010706</v>
      </c>
      <c r="N37" s="852" t="s">
        <v>281</v>
      </c>
      <c r="O37" s="853" t="s">
        <v>583</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hidden="1" customHeight="1">
      <c r="A38" s="332" t="str">
        <f>IF(B38&lt;&gt;"",IF(AND(B38='IN-TC'!$S$4,OR(TH!N38="1111",TH!O38="1111")),TH!D38,""),"")</f>
        <v/>
      </c>
      <c r="B38" s="63">
        <f t="shared" si="0"/>
        <v>4</v>
      </c>
      <c r="C38" s="848">
        <v>42490</v>
      </c>
      <c r="D38" s="848" t="s">
        <v>576</v>
      </c>
      <c r="E38" s="848">
        <f t="shared" si="2"/>
        <v>42490</v>
      </c>
      <c r="F38" s="1192" t="s">
        <v>1303</v>
      </c>
      <c r="G38" s="954"/>
      <c r="H38" s="71"/>
      <c r="I38" s="430"/>
      <c r="J38" s="430"/>
      <c r="K38" s="421"/>
      <c r="L38" s="430"/>
      <c r="M38" s="850">
        <v>3671167</v>
      </c>
      <c r="N38" s="854" t="s">
        <v>101</v>
      </c>
      <c r="O38" s="854" t="s">
        <v>584</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hidden="1" customHeight="1">
      <c r="A39" s="332" t="str">
        <f>IF(B39&lt;&gt;"",IF(AND(B39='IN-TC'!$S$4,OR(TH!N39="1111",TH!O39="1111")),TH!D39,""),"")</f>
        <v/>
      </c>
      <c r="B39" s="63">
        <f t="shared" si="0"/>
        <v>4</v>
      </c>
      <c r="C39" s="848">
        <v>42490</v>
      </c>
      <c r="D39" s="848" t="s">
        <v>576</v>
      </c>
      <c r="E39" s="848">
        <f t="shared" si="2"/>
        <v>42490</v>
      </c>
      <c r="F39" s="1192" t="s">
        <v>1303</v>
      </c>
      <c r="G39" s="849"/>
      <c r="H39" s="71"/>
      <c r="I39" s="430"/>
      <c r="J39" s="430"/>
      <c r="K39" s="421"/>
      <c r="L39" s="430"/>
      <c r="M39" s="850">
        <v>47128136</v>
      </c>
      <c r="N39" s="854" t="s">
        <v>281</v>
      </c>
      <c r="O39" s="854"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hidden="1" customHeight="1">
      <c r="A40" s="332" t="str">
        <f>IF(B40&lt;&gt;"",IF(AND(B40='IN-TC'!$S$4,OR(TH!N40="1111",TH!O40="1111")),TH!D40,""),"")</f>
        <v/>
      </c>
      <c r="B40" s="63">
        <f t="shared" si="0"/>
        <v>5</v>
      </c>
      <c r="C40" s="848">
        <v>42521</v>
      </c>
      <c r="D40" s="848" t="s">
        <v>576</v>
      </c>
      <c r="E40" s="848">
        <f t="shared" si="2"/>
        <v>42521</v>
      </c>
      <c r="F40" s="1192" t="s">
        <v>1302</v>
      </c>
      <c r="G40" s="849"/>
      <c r="H40" s="72"/>
      <c r="I40" s="429"/>
      <c r="J40" s="429"/>
      <c r="K40" s="420"/>
      <c r="L40" s="429"/>
      <c r="M40" s="850">
        <v>10010706</v>
      </c>
      <c r="N40" s="852" t="s">
        <v>281</v>
      </c>
      <c r="O40" s="853" t="s">
        <v>583</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hidden="1" customHeight="1">
      <c r="A41" s="332" t="str">
        <f>IF(B41&lt;&gt;"",IF(AND(B41='IN-TC'!$S$4,OR(TH!N41="1111",TH!O41="1111")),TH!D41,""),"")</f>
        <v/>
      </c>
      <c r="B41" s="63">
        <f t="shared" si="0"/>
        <v>5</v>
      </c>
      <c r="C41" s="848">
        <v>42521</v>
      </c>
      <c r="D41" s="848" t="s">
        <v>576</v>
      </c>
      <c r="E41" s="848">
        <f t="shared" si="2"/>
        <v>42521</v>
      </c>
      <c r="F41" s="1192" t="s">
        <v>1303</v>
      </c>
      <c r="G41" s="954"/>
      <c r="H41" s="71"/>
      <c r="I41" s="430"/>
      <c r="J41" s="430"/>
      <c r="K41" s="421"/>
      <c r="L41" s="430"/>
      <c r="M41" s="850">
        <v>3671167</v>
      </c>
      <c r="N41" s="854" t="s">
        <v>101</v>
      </c>
      <c r="O41" s="854" t="s">
        <v>584</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hidden="1" customHeight="1">
      <c r="A42" s="332" t="str">
        <f>IF(B42&lt;&gt;"",IF(AND(B42='IN-TC'!$S$4,OR(TH!N42="1111",TH!O42="1111")),TH!D42,""),"")</f>
        <v/>
      </c>
      <c r="B42" s="63">
        <f t="shared" si="0"/>
        <v>5</v>
      </c>
      <c r="C42" s="848">
        <v>42521</v>
      </c>
      <c r="D42" s="848" t="s">
        <v>576</v>
      </c>
      <c r="E42" s="848">
        <f t="shared" si="2"/>
        <v>42521</v>
      </c>
      <c r="F42" s="1192" t="s">
        <v>1303</v>
      </c>
      <c r="G42" s="849"/>
      <c r="H42" s="71"/>
      <c r="I42" s="430"/>
      <c r="J42" s="430"/>
      <c r="K42" s="421"/>
      <c r="L42" s="430"/>
      <c r="M42" s="850">
        <v>47128136</v>
      </c>
      <c r="N42" s="854" t="s">
        <v>281</v>
      </c>
      <c r="O42" s="854"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hidden="1" customHeight="1">
      <c r="A43" s="332" t="str">
        <f>IF(B43&lt;&gt;"",IF(AND(B43='IN-TC'!$S$4,OR(TH!N43="1111",TH!O43="1111")),TH!D43,""),"")</f>
        <v/>
      </c>
      <c r="B43" s="63">
        <f t="shared" si="0"/>
        <v>6</v>
      </c>
      <c r="C43" s="848">
        <v>42551</v>
      </c>
      <c r="D43" s="848" t="s">
        <v>576</v>
      </c>
      <c r="E43" s="848">
        <f t="shared" si="2"/>
        <v>42551</v>
      </c>
      <c r="F43" s="1192" t="s">
        <v>1302</v>
      </c>
      <c r="G43" s="849"/>
      <c r="H43" s="72"/>
      <c r="I43" s="429"/>
      <c r="J43" s="429"/>
      <c r="K43" s="420"/>
      <c r="L43" s="429"/>
      <c r="M43" s="850">
        <v>10010706</v>
      </c>
      <c r="N43" s="852" t="s">
        <v>281</v>
      </c>
      <c r="O43" s="853" t="s">
        <v>583</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hidden="1" customHeight="1">
      <c r="A44" s="332" t="str">
        <f>IF(B44&lt;&gt;"",IF(AND(B44='IN-TC'!$S$4,OR(TH!N44="1111",TH!O44="1111")),TH!D44,""),"")</f>
        <v/>
      </c>
      <c r="B44" s="63">
        <f t="shared" si="0"/>
        <v>6</v>
      </c>
      <c r="C44" s="848">
        <v>42551</v>
      </c>
      <c r="D44" s="848" t="s">
        <v>576</v>
      </c>
      <c r="E44" s="848">
        <f t="shared" si="2"/>
        <v>42551</v>
      </c>
      <c r="F44" s="1192" t="s">
        <v>1303</v>
      </c>
      <c r="G44" s="954"/>
      <c r="H44" s="71"/>
      <c r="I44" s="430"/>
      <c r="J44" s="430"/>
      <c r="K44" s="421"/>
      <c r="L44" s="430"/>
      <c r="M44" s="850">
        <v>3671167</v>
      </c>
      <c r="N44" s="854" t="s">
        <v>101</v>
      </c>
      <c r="O44" s="854" t="s">
        <v>584</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hidden="1" customHeight="1">
      <c r="A45" s="332" t="str">
        <f>IF(B45&lt;&gt;"",IF(AND(B45='IN-TC'!$S$4,OR(TH!N45="1111",TH!O45="1111")),TH!D45,""),"")</f>
        <v/>
      </c>
      <c r="B45" s="63">
        <f t="shared" si="0"/>
        <v>6</v>
      </c>
      <c r="C45" s="848">
        <v>42551</v>
      </c>
      <c r="D45" s="848" t="s">
        <v>576</v>
      </c>
      <c r="E45" s="848">
        <f t="shared" si="2"/>
        <v>42551</v>
      </c>
      <c r="F45" s="1192" t="s">
        <v>1303</v>
      </c>
      <c r="G45" s="849"/>
      <c r="H45" s="71"/>
      <c r="I45" s="430"/>
      <c r="J45" s="430"/>
      <c r="K45" s="421"/>
      <c r="L45" s="430"/>
      <c r="M45" s="850">
        <f>47128136+2330149</f>
        <v>49458285</v>
      </c>
      <c r="N45" s="854" t="s">
        <v>281</v>
      </c>
      <c r="O45" s="854"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hidden="1" customHeight="1">
      <c r="A46" s="332" t="str">
        <f>IF(B46&lt;&gt;"",IF(AND(B46='IN-TC'!$S$4,OR(TH!N46="1111",TH!O46="1111")),TH!D46,""),"")</f>
        <v/>
      </c>
      <c r="B46" s="63">
        <f t="shared" si="0"/>
        <v>7</v>
      </c>
      <c r="C46" s="848">
        <v>42582</v>
      </c>
      <c r="D46" s="848" t="s">
        <v>576</v>
      </c>
      <c r="E46" s="848">
        <f t="shared" si="2"/>
        <v>42582</v>
      </c>
      <c r="F46" s="1192" t="s">
        <v>1302</v>
      </c>
      <c r="G46" s="849"/>
      <c r="H46" s="72"/>
      <c r="I46" s="429"/>
      <c r="J46" s="429"/>
      <c r="K46" s="420"/>
      <c r="L46" s="429"/>
      <c r="M46" s="850">
        <v>10010706</v>
      </c>
      <c r="N46" s="852" t="s">
        <v>281</v>
      </c>
      <c r="O46" s="853" t="s">
        <v>583</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hidden="1" customHeight="1">
      <c r="A47" s="332" t="str">
        <f>IF(B47&lt;&gt;"",IF(AND(B47='IN-TC'!$S$4,OR(TH!N47="1111",TH!O47="1111")),TH!D47,""),"")</f>
        <v/>
      </c>
      <c r="B47" s="63">
        <f t="shared" si="0"/>
        <v>7</v>
      </c>
      <c r="C47" s="848">
        <v>42582</v>
      </c>
      <c r="D47" s="848" t="s">
        <v>576</v>
      </c>
      <c r="E47" s="848">
        <f t="shared" si="2"/>
        <v>42582</v>
      </c>
      <c r="F47" s="1192" t="s">
        <v>1303</v>
      </c>
      <c r="G47" s="954"/>
      <c r="H47" s="71"/>
      <c r="I47" s="430"/>
      <c r="J47" s="430"/>
      <c r="K47" s="421"/>
      <c r="L47" s="430"/>
      <c r="M47" s="850">
        <v>3671167</v>
      </c>
      <c r="N47" s="854" t="s">
        <v>101</v>
      </c>
      <c r="O47" s="854" t="s">
        <v>584</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hidden="1" customHeight="1">
      <c r="A48" s="332" t="str">
        <f>IF(B48&lt;&gt;"",IF(AND(B48='IN-TC'!$S$4,OR(TH!N48="1111",TH!O48="1111")),TH!D48,""),"")</f>
        <v/>
      </c>
      <c r="B48" s="63">
        <f t="shared" si="0"/>
        <v>7</v>
      </c>
      <c r="C48" s="848">
        <v>42582</v>
      </c>
      <c r="D48" s="848" t="s">
        <v>576</v>
      </c>
      <c r="E48" s="848">
        <f t="shared" si="2"/>
        <v>42582</v>
      </c>
      <c r="F48" s="1192" t="s">
        <v>1303</v>
      </c>
      <c r="G48" s="849"/>
      <c r="H48" s="71"/>
      <c r="I48" s="430"/>
      <c r="J48" s="430"/>
      <c r="K48" s="421"/>
      <c r="L48" s="430"/>
      <c r="M48" s="850">
        <f>47128136+2330149</f>
        <v>49458285</v>
      </c>
      <c r="N48" s="854" t="s">
        <v>281</v>
      </c>
      <c r="O48" s="854"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hidden="1" customHeight="1">
      <c r="A49" s="332" t="str">
        <f>IF(B49&lt;&gt;"",IF(AND(B49='IN-TC'!$S$4,OR(TH!N49="1111",TH!O49="1111")),TH!D49,""),"")</f>
        <v/>
      </c>
      <c r="B49" s="63">
        <f t="shared" si="0"/>
        <v>8</v>
      </c>
      <c r="C49" s="848">
        <v>42613</v>
      </c>
      <c r="D49" s="848" t="s">
        <v>576</v>
      </c>
      <c r="E49" s="848">
        <f t="shared" si="2"/>
        <v>42613</v>
      </c>
      <c r="F49" s="1192" t="s">
        <v>1302</v>
      </c>
      <c r="G49" s="849"/>
      <c r="H49" s="72"/>
      <c r="I49" s="429"/>
      <c r="J49" s="429"/>
      <c r="K49" s="420"/>
      <c r="L49" s="429"/>
      <c r="M49" s="850">
        <v>10010706</v>
      </c>
      <c r="N49" s="852" t="s">
        <v>281</v>
      </c>
      <c r="O49" s="853" t="s">
        <v>583</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hidden="1" customHeight="1">
      <c r="A50" s="332" t="str">
        <f>IF(B50&lt;&gt;"",IF(AND(B50='IN-TC'!$S$4,OR(TH!N50="1111",TH!O50="1111")),TH!D50,""),"")</f>
        <v/>
      </c>
      <c r="B50" s="63">
        <f t="shared" si="0"/>
        <v>8</v>
      </c>
      <c r="C50" s="848">
        <v>42613</v>
      </c>
      <c r="D50" s="848" t="s">
        <v>576</v>
      </c>
      <c r="E50" s="848">
        <f t="shared" si="2"/>
        <v>42613</v>
      </c>
      <c r="F50" s="1192" t="s">
        <v>1303</v>
      </c>
      <c r="G50" s="954"/>
      <c r="H50" s="71"/>
      <c r="I50" s="430"/>
      <c r="J50" s="430"/>
      <c r="K50" s="421"/>
      <c r="L50" s="430"/>
      <c r="M50" s="850">
        <v>3671167</v>
      </c>
      <c r="N50" s="854" t="s">
        <v>101</v>
      </c>
      <c r="O50" s="854" t="s">
        <v>584</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hidden="1" customHeight="1">
      <c r="A51" s="332" t="str">
        <f>IF(B51&lt;&gt;"",IF(AND(B51='IN-TC'!$S$4,OR(TH!N51="1111",TH!O51="1111")),TH!D51,""),"")</f>
        <v/>
      </c>
      <c r="B51" s="63">
        <f t="shared" si="0"/>
        <v>8</v>
      </c>
      <c r="C51" s="848">
        <v>42613</v>
      </c>
      <c r="D51" s="848" t="s">
        <v>576</v>
      </c>
      <c r="E51" s="848">
        <f t="shared" si="2"/>
        <v>42613</v>
      </c>
      <c r="F51" s="1192" t="s">
        <v>1303</v>
      </c>
      <c r="G51" s="849"/>
      <c r="H51" s="71"/>
      <c r="I51" s="430"/>
      <c r="J51" s="430"/>
      <c r="K51" s="421"/>
      <c r="L51" s="430"/>
      <c r="M51" s="850">
        <f>47128136+2330149</f>
        <v>49458285</v>
      </c>
      <c r="N51" s="854" t="s">
        <v>281</v>
      </c>
      <c r="O51" s="854"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hidden="1" customHeight="1">
      <c r="A52" s="332" t="str">
        <f>IF(B52&lt;&gt;"",IF(AND(B52='IN-TC'!$S$4,OR(TH!N52="1111",TH!O52="1111")),TH!D52,""),"")</f>
        <v/>
      </c>
      <c r="B52" s="63">
        <f t="shared" si="0"/>
        <v>9</v>
      </c>
      <c r="C52" s="848">
        <v>42643</v>
      </c>
      <c r="D52" s="848" t="s">
        <v>576</v>
      </c>
      <c r="E52" s="848">
        <f t="shared" si="2"/>
        <v>42643</v>
      </c>
      <c r="F52" s="1192" t="s">
        <v>1302</v>
      </c>
      <c r="G52" s="849"/>
      <c r="H52" s="72"/>
      <c r="I52" s="429"/>
      <c r="J52" s="429"/>
      <c r="K52" s="420"/>
      <c r="L52" s="429"/>
      <c r="M52" s="850">
        <v>10010706</v>
      </c>
      <c r="N52" s="852" t="s">
        <v>281</v>
      </c>
      <c r="O52" s="853" t="s">
        <v>583</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hidden="1" customHeight="1">
      <c r="A53" s="332" t="str">
        <f>IF(B53&lt;&gt;"",IF(AND(B53='IN-TC'!$S$4,OR(TH!N53="1111",TH!O53="1111")),TH!D53,""),"")</f>
        <v/>
      </c>
      <c r="B53" s="63">
        <f t="shared" si="0"/>
        <v>9</v>
      </c>
      <c r="C53" s="848">
        <v>42643</v>
      </c>
      <c r="D53" s="848" t="s">
        <v>576</v>
      </c>
      <c r="E53" s="848">
        <f t="shared" si="2"/>
        <v>42643</v>
      </c>
      <c r="F53" s="1192" t="s">
        <v>1303</v>
      </c>
      <c r="G53" s="954"/>
      <c r="H53" s="71"/>
      <c r="I53" s="430"/>
      <c r="J53" s="430"/>
      <c r="K53" s="421"/>
      <c r="L53" s="430"/>
      <c r="M53" s="850">
        <v>3671167</v>
      </c>
      <c r="N53" s="854" t="s">
        <v>101</v>
      </c>
      <c r="O53" s="854" t="s">
        <v>584</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hidden="1" customHeight="1">
      <c r="A54" s="332" t="str">
        <f>IF(B54&lt;&gt;"",IF(AND(B54='IN-TC'!$S$4,OR(TH!N54="1111",TH!O54="1111")),TH!D54,""),"")</f>
        <v/>
      </c>
      <c r="B54" s="63">
        <f t="shared" si="0"/>
        <v>9</v>
      </c>
      <c r="C54" s="848">
        <v>42643</v>
      </c>
      <c r="D54" s="848" t="s">
        <v>576</v>
      </c>
      <c r="E54" s="848">
        <f t="shared" si="2"/>
        <v>42643</v>
      </c>
      <c r="F54" s="1192" t="s">
        <v>1303</v>
      </c>
      <c r="G54" s="849"/>
      <c r="H54" s="71"/>
      <c r="I54" s="430"/>
      <c r="J54" s="430"/>
      <c r="K54" s="421"/>
      <c r="L54" s="430"/>
      <c r="M54" s="850">
        <f>47128136+2330149</f>
        <v>49458285</v>
      </c>
      <c r="N54" s="854" t="s">
        <v>281</v>
      </c>
      <c r="O54" s="854"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hidden="1" customHeight="1">
      <c r="A55" s="332" t="str">
        <f>IF(B55&lt;&gt;"",IF(AND(B55='IN-TC'!$S$4,OR(TH!N55="1111",TH!O55="1111")),TH!D55,""),"")</f>
        <v/>
      </c>
      <c r="B55" s="63">
        <f t="shared" si="0"/>
        <v>10</v>
      </c>
      <c r="C55" s="848">
        <v>42674</v>
      </c>
      <c r="D55" s="848" t="s">
        <v>576</v>
      </c>
      <c r="E55" s="848">
        <f t="shared" si="2"/>
        <v>42674</v>
      </c>
      <c r="F55" s="1192" t="s">
        <v>1302</v>
      </c>
      <c r="G55" s="849"/>
      <c r="H55" s="72"/>
      <c r="I55" s="429"/>
      <c r="J55" s="429"/>
      <c r="K55" s="420"/>
      <c r="L55" s="429"/>
      <c r="M55" s="850">
        <v>10010706</v>
      </c>
      <c r="N55" s="852" t="s">
        <v>281</v>
      </c>
      <c r="O55" s="853" t="s">
        <v>583</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hidden="1" customHeight="1">
      <c r="A56" s="332" t="str">
        <f>IF(B56&lt;&gt;"",IF(AND(B56='IN-TC'!$S$4,OR(TH!N56="1111",TH!O56="1111")),TH!D56,""),"")</f>
        <v/>
      </c>
      <c r="B56" s="63">
        <f t="shared" si="0"/>
        <v>10</v>
      </c>
      <c r="C56" s="848">
        <v>42674</v>
      </c>
      <c r="D56" s="848" t="s">
        <v>576</v>
      </c>
      <c r="E56" s="848">
        <f t="shared" si="2"/>
        <v>42674</v>
      </c>
      <c r="F56" s="1192" t="s">
        <v>1303</v>
      </c>
      <c r="G56" s="954"/>
      <c r="H56" s="71"/>
      <c r="I56" s="430"/>
      <c r="J56" s="430"/>
      <c r="K56" s="421"/>
      <c r="L56" s="430"/>
      <c r="M56" s="850">
        <v>3671167</v>
      </c>
      <c r="N56" s="854" t="s">
        <v>101</v>
      </c>
      <c r="O56" s="854" t="s">
        <v>584</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hidden="1" customHeight="1">
      <c r="A57" s="332" t="str">
        <f>IF(B57&lt;&gt;"",IF(AND(B57='IN-TC'!$S$4,OR(TH!N57="1111",TH!O57="1111")),TH!D57,""),"")</f>
        <v/>
      </c>
      <c r="B57" s="63">
        <f t="shared" si="0"/>
        <v>10</v>
      </c>
      <c r="C57" s="848">
        <v>42674</v>
      </c>
      <c r="D57" s="848" t="s">
        <v>576</v>
      </c>
      <c r="E57" s="848">
        <f t="shared" si="2"/>
        <v>42674</v>
      </c>
      <c r="F57" s="1192" t="s">
        <v>1303</v>
      </c>
      <c r="G57" s="849"/>
      <c r="H57" s="71"/>
      <c r="I57" s="430"/>
      <c r="J57" s="430"/>
      <c r="K57" s="421"/>
      <c r="L57" s="430"/>
      <c r="M57" s="850">
        <f>47128136+2330149</f>
        <v>49458285</v>
      </c>
      <c r="N57" s="854" t="s">
        <v>281</v>
      </c>
      <c r="O57" s="854"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hidden="1" customHeight="1">
      <c r="A58" s="332" t="str">
        <f>IF(B58&lt;&gt;"",IF(AND(B58='IN-TC'!$S$4,OR(TH!N58="1111",TH!O58="1111")),TH!D58,""),"")</f>
        <v/>
      </c>
      <c r="B58" s="63">
        <f t="shared" si="0"/>
        <v>11</v>
      </c>
      <c r="C58" s="848">
        <v>42704</v>
      </c>
      <c r="D58" s="848" t="s">
        <v>576</v>
      </c>
      <c r="E58" s="848">
        <f t="shared" si="2"/>
        <v>42704</v>
      </c>
      <c r="F58" s="1192" t="s">
        <v>1302</v>
      </c>
      <c r="G58" s="849"/>
      <c r="H58" s="72"/>
      <c r="I58" s="429"/>
      <c r="J58" s="429"/>
      <c r="K58" s="420"/>
      <c r="L58" s="429"/>
      <c r="M58" s="850">
        <v>10010706</v>
      </c>
      <c r="N58" s="852" t="s">
        <v>281</v>
      </c>
      <c r="O58" s="853" t="s">
        <v>583</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hidden="1" customHeight="1">
      <c r="A59" s="332" t="str">
        <f>IF(B59&lt;&gt;"",IF(AND(B59='IN-TC'!$S$4,OR(TH!N59="1111",TH!O59="1111")),TH!D59,""),"")</f>
        <v/>
      </c>
      <c r="B59" s="63">
        <f t="shared" si="0"/>
        <v>11</v>
      </c>
      <c r="C59" s="848">
        <v>42704</v>
      </c>
      <c r="D59" s="848" t="s">
        <v>576</v>
      </c>
      <c r="E59" s="848">
        <f t="shared" si="2"/>
        <v>42704</v>
      </c>
      <c r="F59" s="1192" t="s">
        <v>1303</v>
      </c>
      <c r="G59" s="954"/>
      <c r="H59" s="71"/>
      <c r="I59" s="430"/>
      <c r="J59" s="430"/>
      <c r="K59" s="421"/>
      <c r="L59" s="430"/>
      <c r="M59" s="850">
        <v>3671167</v>
      </c>
      <c r="N59" s="854" t="s">
        <v>101</v>
      </c>
      <c r="O59" s="854" t="s">
        <v>584</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hidden="1" customHeight="1">
      <c r="A60" s="332" t="str">
        <f>IF(B60&lt;&gt;"",IF(AND(B60='IN-TC'!$S$4,OR(TH!N60="1111",TH!O60="1111")),TH!D60,""),"")</f>
        <v/>
      </c>
      <c r="B60" s="63">
        <f t="shared" si="0"/>
        <v>11</v>
      </c>
      <c r="C60" s="848">
        <v>42704</v>
      </c>
      <c r="D60" s="848" t="s">
        <v>576</v>
      </c>
      <c r="E60" s="848">
        <f t="shared" si="2"/>
        <v>42704</v>
      </c>
      <c r="F60" s="1192" t="s">
        <v>1303</v>
      </c>
      <c r="G60" s="849"/>
      <c r="H60" s="71"/>
      <c r="I60" s="430"/>
      <c r="J60" s="430"/>
      <c r="K60" s="421"/>
      <c r="L60" s="430"/>
      <c r="M60" s="850">
        <f>47128136+2330149</f>
        <v>49458285</v>
      </c>
      <c r="N60" s="854" t="s">
        <v>281</v>
      </c>
      <c r="O60" s="854"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hidden="1" customHeight="1">
      <c r="A61" s="332" t="str">
        <f>IF(B61&lt;&gt;"",IF(AND(B61='IN-TC'!$S$4,OR(TH!N61="1111",TH!O61="1111")),TH!D61,""),"")</f>
        <v/>
      </c>
      <c r="B61" s="63">
        <f t="shared" si="0"/>
        <v>12</v>
      </c>
      <c r="C61" s="848">
        <v>42735</v>
      </c>
      <c r="D61" s="848" t="s">
        <v>576</v>
      </c>
      <c r="E61" s="848">
        <f t="shared" si="2"/>
        <v>42735</v>
      </c>
      <c r="F61" s="1192" t="s">
        <v>1302</v>
      </c>
      <c r="G61" s="849"/>
      <c r="H61" s="72"/>
      <c r="I61" s="429"/>
      <c r="J61" s="429"/>
      <c r="K61" s="420"/>
      <c r="L61" s="429"/>
      <c r="M61" s="850">
        <v>10010712</v>
      </c>
      <c r="N61" s="852" t="s">
        <v>281</v>
      </c>
      <c r="O61" s="853" t="s">
        <v>583</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hidden="1" customHeight="1">
      <c r="A62" s="332" t="str">
        <f>IF(B62&lt;&gt;"",IF(AND(B62='IN-TC'!$S$4,OR(TH!N62="1111",TH!O62="1111")),TH!D62,""),"")</f>
        <v/>
      </c>
      <c r="B62" s="63">
        <f t="shared" si="0"/>
        <v>12</v>
      </c>
      <c r="C62" s="848">
        <v>42735</v>
      </c>
      <c r="D62" s="848" t="s">
        <v>576</v>
      </c>
      <c r="E62" s="848">
        <f t="shared" si="2"/>
        <v>42735</v>
      </c>
      <c r="F62" s="1192" t="s">
        <v>1303</v>
      </c>
      <c r="G62" s="954"/>
      <c r="H62" s="71"/>
      <c r="I62" s="430"/>
      <c r="J62" s="430"/>
      <c r="K62" s="421"/>
      <c r="L62" s="430"/>
      <c r="M62" s="850">
        <v>3671167</v>
      </c>
      <c r="N62" s="854" t="s">
        <v>101</v>
      </c>
      <c r="O62" s="854" t="s">
        <v>584</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hidden="1" customHeight="1">
      <c r="A63" s="332" t="str">
        <f>IF(B63&lt;&gt;"",IF(AND(B63='IN-TC'!$S$4,OR(TH!N63="1111",TH!O63="1111")),TH!D63,""),"")</f>
        <v/>
      </c>
      <c r="B63" s="63">
        <f t="shared" si="0"/>
        <v>12</v>
      </c>
      <c r="C63" s="848">
        <v>42735</v>
      </c>
      <c r="D63" s="848" t="s">
        <v>576</v>
      </c>
      <c r="E63" s="848">
        <f t="shared" si="2"/>
        <v>42735</v>
      </c>
      <c r="F63" s="1192" t="s">
        <v>1303</v>
      </c>
      <c r="G63" s="849"/>
      <c r="H63" s="71"/>
      <c r="I63" s="430"/>
      <c r="J63" s="430"/>
      <c r="K63" s="421"/>
      <c r="L63" s="430"/>
      <c r="M63" s="850">
        <f>47128136+2330150-3</f>
        <v>49458283</v>
      </c>
      <c r="N63" s="854" t="s">
        <v>281</v>
      </c>
      <c r="O63" s="854" t="s">
        <v>584</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hidden="1" customHeight="1">
      <c r="A64" s="332" t="str">
        <f>IF(B64&lt;&gt;"",IF(AND(B64='IN-TC'!$S$4,OR(TH!N64="1111",TH!O64="1111")),TH!D64,""),"")</f>
        <v/>
      </c>
      <c r="B64" s="63">
        <f t="shared" si="0"/>
        <v>1</v>
      </c>
      <c r="C64" s="851">
        <v>42400</v>
      </c>
      <c r="D64" s="851" t="s">
        <v>576</v>
      </c>
      <c r="E64" s="851">
        <f t="shared" si="2"/>
        <v>42400</v>
      </c>
      <c r="F64" s="1193" t="s">
        <v>1315</v>
      </c>
      <c r="G64" s="272">
        <v>37369000</v>
      </c>
      <c r="H64" s="316"/>
      <c r="I64" s="429"/>
      <c r="J64" s="429"/>
      <c r="K64" s="420"/>
      <c r="L64" s="429"/>
      <c r="M64" s="855">
        <v>36456640</v>
      </c>
      <c r="N64" s="856" t="s">
        <v>585</v>
      </c>
      <c r="O64" s="856" t="s">
        <v>586</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hidden="1" customHeight="1">
      <c r="A65" s="332" t="str">
        <f>IF(B65&lt;&gt;"",IF(AND(B65='IN-TC'!$S$4,OR(TH!N65="1111",TH!O65="1111")),TH!D65,""),"")</f>
        <v/>
      </c>
      <c r="B65" s="63">
        <f t="shared" si="0"/>
        <v>1</v>
      </c>
      <c r="C65" s="851">
        <v>42400</v>
      </c>
      <c r="D65" s="851" t="s">
        <v>576</v>
      </c>
      <c r="E65" s="851">
        <f t="shared" si="2"/>
        <v>42400</v>
      </c>
      <c r="F65" s="1193" t="s">
        <v>1316</v>
      </c>
      <c r="G65" s="272">
        <v>111683000</v>
      </c>
      <c r="H65" s="316"/>
      <c r="I65" s="429"/>
      <c r="J65" s="429"/>
      <c r="K65" s="420"/>
      <c r="L65" s="429"/>
      <c r="M65" s="855">
        <v>119802600</v>
      </c>
      <c r="N65" s="856" t="s">
        <v>281</v>
      </c>
      <c r="O65" s="856" t="s">
        <v>586</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hidden="1" customHeight="1">
      <c r="A66" s="332" t="str">
        <f>IF(B66&lt;&gt;"",IF(AND(B66='IN-TC'!$S$4,OR(TH!N66="1111",TH!O66="1111")),TH!D66,""),"")</f>
        <v/>
      </c>
      <c r="B66" s="63">
        <f t="shared" si="0"/>
        <v>1</v>
      </c>
      <c r="C66" s="851">
        <v>42400</v>
      </c>
      <c r="D66" s="851" t="s">
        <v>576</v>
      </c>
      <c r="E66" s="851">
        <f t="shared" si="2"/>
        <v>42400</v>
      </c>
      <c r="F66" s="1193" t="s">
        <v>1317</v>
      </c>
      <c r="G66" s="950" t="s">
        <v>577</v>
      </c>
      <c r="H66" s="316"/>
      <c r="I66" s="429"/>
      <c r="J66" s="429"/>
      <c r="K66" s="420"/>
      <c r="L66" s="429"/>
      <c r="M66" s="855">
        <f>ROUND(G64*$G66,0)</f>
        <v>2989520</v>
      </c>
      <c r="N66" s="856" t="s">
        <v>586</v>
      </c>
      <c r="O66" s="856" t="s">
        <v>587</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hidden="1" customHeight="1">
      <c r="A67" s="332" t="str">
        <f>IF(B67&lt;&gt;"",IF(AND(B67='IN-TC'!$S$4,OR(TH!N67="1111",TH!O67="1111")),TH!D67,""),"")</f>
        <v/>
      </c>
      <c r="B67" s="63">
        <f t="shared" si="0"/>
        <v>1</v>
      </c>
      <c r="C67" s="851">
        <v>42400</v>
      </c>
      <c r="D67" s="851" t="s">
        <v>576</v>
      </c>
      <c r="E67" s="851">
        <f t="shared" si="2"/>
        <v>42400</v>
      </c>
      <c r="F67" s="1193" t="s">
        <v>1318</v>
      </c>
      <c r="G67" s="272"/>
      <c r="H67" s="316"/>
      <c r="I67" s="429"/>
      <c r="J67" s="429"/>
      <c r="K67" s="420"/>
      <c r="L67" s="429"/>
      <c r="M67" s="855">
        <f>ROUND(G65*$G66,0)</f>
        <v>8934640</v>
      </c>
      <c r="N67" s="857" t="s">
        <v>586</v>
      </c>
      <c r="O67" s="858" t="s">
        <v>587</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hidden="1" customHeight="1">
      <c r="A68" s="332" t="str">
        <f>IF(B68&lt;&gt;"",IF(AND(B68='IN-TC'!$S$4,OR(TH!N68="1111",TH!O68="1111")),TH!D68,""),"")</f>
        <v/>
      </c>
      <c r="B68" s="63">
        <f t="shared" si="0"/>
        <v>1</v>
      </c>
      <c r="C68" s="851">
        <v>42400</v>
      </c>
      <c r="D68" s="851" t="s">
        <v>576</v>
      </c>
      <c r="E68" s="851">
        <f t="shared" si="2"/>
        <v>42400</v>
      </c>
      <c r="F68" s="1193" t="s">
        <v>1319</v>
      </c>
      <c r="G68" s="950" t="s">
        <v>578</v>
      </c>
      <c r="H68" s="316"/>
      <c r="I68" s="429"/>
      <c r="J68" s="429"/>
      <c r="K68" s="420"/>
      <c r="L68" s="429"/>
      <c r="M68" s="855">
        <f>ROUND(G64*$G68,0)</f>
        <v>6726420</v>
      </c>
      <c r="N68" s="856" t="s">
        <v>585</v>
      </c>
      <c r="O68" s="856" t="s">
        <v>587</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hidden="1" customHeight="1">
      <c r="A69" s="332" t="str">
        <f>IF(B69&lt;&gt;"",IF(AND(B69='IN-TC'!$S$4,OR(TH!N69="1111",TH!O69="1111")),TH!D69,""),"")</f>
        <v/>
      </c>
      <c r="B69" s="63">
        <f t="shared" si="0"/>
        <v>1</v>
      </c>
      <c r="C69" s="851">
        <v>42400</v>
      </c>
      <c r="D69" s="851" t="s">
        <v>576</v>
      </c>
      <c r="E69" s="851">
        <f t="shared" si="2"/>
        <v>42400</v>
      </c>
      <c r="F69" s="1193" t="s">
        <v>1320</v>
      </c>
      <c r="G69" s="272"/>
      <c r="H69" s="316"/>
      <c r="I69" s="429"/>
      <c r="J69" s="429"/>
      <c r="K69" s="420"/>
      <c r="L69" s="429"/>
      <c r="M69" s="855">
        <f>G65*$G68</f>
        <v>20102940</v>
      </c>
      <c r="N69" s="856" t="s">
        <v>281</v>
      </c>
      <c r="O69" s="856" t="s">
        <v>587</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hidden="1" customHeight="1">
      <c r="A70" s="332" t="str">
        <f>IF(B70&lt;&gt;"",IF(AND(B70='IN-TC'!$S$4,OR(TH!N70="1111",TH!O70="1111")),TH!D70,""),"")</f>
        <v/>
      </c>
      <c r="B70" s="63">
        <f t="shared" si="0"/>
        <v>1</v>
      </c>
      <c r="C70" s="851">
        <v>42400</v>
      </c>
      <c r="D70" s="851" t="s">
        <v>576</v>
      </c>
      <c r="E70" s="851">
        <f t="shared" si="2"/>
        <v>42400</v>
      </c>
      <c r="F70" s="1193" t="s">
        <v>1321</v>
      </c>
      <c r="G70" s="950" t="s">
        <v>579</v>
      </c>
      <c r="H70" s="318"/>
      <c r="I70" s="427"/>
      <c r="J70" s="427"/>
      <c r="K70" s="418"/>
      <c r="L70" s="427"/>
      <c r="M70" s="855">
        <f>ROUND(G64*$G70,0)</f>
        <v>560535</v>
      </c>
      <c r="N70" s="856" t="s">
        <v>586</v>
      </c>
      <c r="O70" s="856" t="s">
        <v>588</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hidden="1" customHeight="1">
      <c r="A71" s="332" t="str">
        <f>IF(B71&lt;&gt;"",IF(AND(B71='IN-TC'!$S$4,OR(TH!N71="1111",TH!O71="1111")),TH!D71,""),"")</f>
        <v/>
      </c>
      <c r="B71" s="63">
        <f t="shared" si="0"/>
        <v>1</v>
      </c>
      <c r="C71" s="851">
        <v>42400</v>
      </c>
      <c r="D71" s="851" t="s">
        <v>576</v>
      </c>
      <c r="E71" s="851">
        <f t="shared" si="2"/>
        <v>42400</v>
      </c>
      <c r="F71" s="1193" t="s">
        <v>1322</v>
      </c>
      <c r="G71" s="272"/>
      <c r="H71" s="318"/>
      <c r="I71" s="427"/>
      <c r="J71" s="427"/>
      <c r="K71" s="418"/>
      <c r="L71" s="427"/>
      <c r="M71" s="855">
        <f>ROUND(G65*$G70,0)</f>
        <v>1675245</v>
      </c>
      <c r="N71" s="856" t="s">
        <v>586</v>
      </c>
      <c r="O71" s="856" t="s">
        <v>588</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hidden="1" customHeight="1">
      <c r="A72" s="332" t="str">
        <f>IF(B72&lt;&gt;"",IF(AND(B72='IN-TC'!$S$4,OR(TH!N72="1111",TH!O72="1111")),TH!D72,""),"")</f>
        <v/>
      </c>
      <c r="B72" s="63">
        <f t="shared" si="0"/>
        <v>1</v>
      </c>
      <c r="C72" s="851">
        <v>42400</v>
      </c>
      <c r="D72" s="851" t="s">
        <v>576</v>
      </c>
      <c r="E72" s="851">
        <f t="shared" si="2"/>
        <v>42400</v>
      </c>
      <c r="F72" s="1193" t="s">
        <v>1323</v>
      </c>
      <c r="G72" s="950" t="s">
        <v>580</v>
      </c>
      <c r="H72" s="316"/>
      <c r="I72" s="429"/>
      <c r="J72" s="429"/>
      <c r="K72" s="420"/>
      <c r="L72" s="429"/>
      <c r="M72" s="855">
        <f>ROUND(G64*$G72,0)</f>
        <v>1121070</v>
      </c>
      <c r="N72" s="856" t="s">
        <v>585</v>
      </c>
      <c r="O72" s="856" t="s">
        <v>588</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hidden="1" customHeight="1">
      <c r="A73" s="332" t="str">
        <f>IF(B73&lt;&gt;"",IF(AND(B73='IN-TC'!$S$4,OR(TH!N73="1111",TH!O73="1111")),TH!D73,""),"")</f>
        <v/>
      </c>
      <c r="B73" s="63">
        <f t="shared" si="0"/>
        <v>1</v>
      </c>
      <c r="C73" s="851">
        <v>42400</v>
      </c>
      <c r="D73" s="851" t="s">
        <v>576</v>
      </c>
      <c r="E73" s="851">
        <f t="shared" si="2"/>
        <v>42400</v>
      </c>
      <c r="F73" s="1193" t="s">
        <v>1324</v>
      </c>
      <c r="G73" s="272"/>
      <c r="H73" s="316"/>
      <c r="I73" s="429"/>
      <c r="J73" s="429"/>
      <c r="K73" s="420"/>
      <c r="L73" s="429"/>
      <c r="M73" s="855">
        <f>ROUND(G65*$G72,0)</f>
        <v>3350490</v>
      </c>
      <c r="N73" s="856" t="s">
        <v>281</v>
      </c>
      <c r="O73" s="856" t="s">
        <v>588</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hidden="1" customHeight="1">
      <c r="A74" s="332" t="str">
        <f>IF(B74&lt;&gt;"",IF(AND(B74='IN-TC'!$S$4,OR(TH!N74="1111",TH!O74="1111")),TH!D74,""),"")</f>
        <v/>
      </c>
      <c r="B74" s="63">
        <f t="shared" ref="B74:B137" si="3">IF(C74&lt;&gt;"",MONTH(C74),"")</f>
        <v>1</v>
      </c>
      <c r="C74" s="851">
        <v>42400</v>
      </c>
      <c r="D74" s="851" t="s">
        <v>576</v>
      </c>
      <c r="E74" s="851">
        <f t="shared" si="2"/>
        <v>42400</v>
      </c>
      <c r="F74" s="1193" t="s">
        <v>1325</v>
      </c>
      <c r="G74" s="950" t="s">
        <v>581</v>
      </c>
      <c r="H74" s="316"/>
      <c r="I74" s="429"/>
      <c r="J74" s="429"/>
      <c r="K74" s="420"/>
      <c r="L74" s="429"/>
      <c r="M74" s="855">
        <f>ROUND(G64*$G74,0)</f>
        <v>373690</v>
      </c>
      <c r="N74" s="856" t="s">
        <v>586</v>
      </c>
      <c r="O74" s="85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hidden="1" customHeight="1">
      <c r="A75" s="332" t="str">
        <f>IF(B75&lt;&gt;"",IF(AND(B75='IN-TC'!$S$4,OR(TH!N75="1111",TH!O75="1111")),TH!D75,""),"")</f>
        <v/>
      </c>
      <c r="B75" s="63">
        <f t="shared" si="3"/>
        <v>1</v>
      </c>
      <c r="C75" s="851">
        <v>42400</v>
      </c>
      <c r="D75" s="851" t="s">
        <v>576</v>
      </c>
      <c r="E75" s="851">
        <f t="shared" si="2"/>
        <v>42400</v>
      </c>
      <c r="F75" s="1193" t="s">
        <v>1326</v>
      </c>
      <c r="G75" s="272"/>
      <c r="H75" s="316"/>
      <c r="I75" s="429"/>
      <c r="J75" s="429"/>
      <c r="K75" s="420"/>
      <c r="L75" s="429"/>
      <c r="M75" s="855">
        <f>ROUND(G65*$G74,0)</f>
        <v>1116830</v>
      </c>
      <c r="N75" s="856" t="s">
        <v>586</v>
      </c>
      <c r="O75" s="85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hidden="1" customHeight="1">
      <c r="A76" s="332" t="str">
        <f>IF(B76&lt;&gt;"",IF(AND(B76='IN-TC'!$S$4,OR(TH!N76="1111",TH!O76="1111")),TH!D76,""),"")</f>
        <v/>
      </c>
      <c r="B76" s="63">
        <f t="shared" si="3"/>
        <v>1</v>
      </c>
      <c r="C76" s="851">
        <v>42400</v>
      </c>
      <c r="D76" s="851" t="s">
        <v>576</v>
      </c>
      <c r="E76" s="851">
        <f t="shared" si="2"/>
        <v>42400</v>
      </c>
      <c r="F76" s="1193" t="s">
        <v>1327</v>
      </c>
      <c r="G76" s="950" t="s">
        <v>581</v>
      </c>
      <c r="H76" s="1097"/>
      <c r="I76" s="430"/>
      <c r="J76" s="430"/>
      <c r="K76" s="421"/>
      <c r="L76" s="430"/>
      <c r="M76" s="855">
        <f>M74</f>
        <v>373690</v>
      </c>
      <c r="N76" s="856" t="s">
        <v>585</v>
      </c>
      <c r="O76" s="856" t="s">
        <v>589</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hidden="1" customHeight="1">
      <c r="A77" s="332" t="str">
        <f>IF(B77&lt;&gt;"",IF(AND(B77='IN-TC'!$S$4,OR(TH!N77="1111",TH!O77="1111")),TH!D77,""),"")</f>
        <v/>
      </c>
      <c r="B77" s="63">
        <f t="shared" si="3"/>
        <v>1</v>
      </c>
      <c r="C77" s="851">
        <v>42400</v>
      </c>
      <c r="D77" s="851" t="s">
        <v>576</v>
      </c>
      <c r="E77" s="851">
        <f t="shared" si="2"/>
        <v>42400</v>
      </c>
      <c r="F77" s="1193" t="s">
        <v>1328</v>
      </c>
      <c r="G77" s="272"/>
      <c r="H77" s="316"/>
      <c r="I77" s="429"/>
      <c r="J77" s="429"/>
      <c r="K77" s="420"/>
      <c r="L77" s="429"/>
      <c r="M77" s="855">
        <f>M75</f>
        <v>1116830</v>
      </c>
      <c r="N77" s="856" t="s">
        <v>281</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hidden="1" customHeight="1">
      <c r="A78" s="332" t="str">
        <f>IF(B78&lt;&gt;"",IF(AND(B78='IN-TC'!$S$4,OR(TH!N78="1111",TH!O78="1111")),TH!D78,""),"")</f>
        <v/>
      </c>
      <c r="B78" s="63">
        <f t="shared" si="3"/>
        <v>1</v>
      </c>
      <c r="C78" s="851">
        <v>42400</v>
      </c>
      <c r="D78" s="851" t="s">
        <v>576</v>
      </c>
      <c r="E78" s="851">
        <f t="shared" si="2"/>
        <v>42400</v>
      </c>
      <c r="F78" s="1193" t="s">
        <v>2923</v>
      </c>
      <c r="G78" s="272"/>
      <c r="H78" s="316"/>
      <c r="I78" s="429"/>
      <c r="J78" s="429"/>
      <c r="K78" s="420"/>
      <c r="L78" s="429"/>
      <c r="M78" s="855">
        <v>3376</v>
      </c>
      <c r="N78" s="856" t="s">
        <v>105</v>
      </c>
      <c r="O78" s="856"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hidden="1" customHeight="1">
      <c r="A79" s="332" t="str">
        <f>IF(B79&lt;&gt;"",IF(AND(B79='IN-TC'!$S$4,OR(TH!N79="1111",TH!O79="1111")),TH!D79,""),"")</f>
        <v/>
      </c>
      <c r="B79" s="63">
        <f t="shared" si="3"/>
        <v>2</v>
      </c>
      <c r="C79" s="851">
        <v>42429</v>
      </c>
      <c r="D79" s="851" t="s">
        <v>576</v>
      </c>
      <c r="E79" s="851">
        <f t="shared" si="2"/>
        <v>42429</v>
      </c>
      <c r="F79" s="1193" t="s">
        <v>1315</v>
      </c>
      <c r="G79" s="272">
        <v>37369000</v>
      </c>
      <c r="H79" s="316"/>
      <c r="I79" s="429"/>
      <c r="J79" s="429"/>
      <c r="K79" s="420"/>
      <c r="L79" s="429"/>
      <c r="M79" s="855">
        <v>31803952</v>
      </c>
      <c r="N79" s="856" t="s">
        <v>585</v>
      </c>
      <c r="O79" s="856" t="s">
        <v>586</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hidden="1" customHeight="1">
      <c r="A80" s="332" t="str">
        <f>IF(B80&lt;&gt;"",IF(AND(B80='IN-TC'!$S$4,OR(TH!N80="1111",TH!O80="1111")),TH!D80,""),"")</f>
        <v/>
      </c>
      <c r="B80" s="63">
        <f t="shared" si="3"/>
        <v>2</v>
      </c>
      <c r="C80" s="851">
        <v>42429</v>
      </c>
      <c r="D80" s="851" t="s">
        <v>576</v>
      </c>
      <c r="E80" s="851">
        <f t="shared" si="2"/>
        <v>42429</v>
      </c>
      <c r="F80" s="1193" t="s">
        <v>1316</v>
      </c>
      <c r="G80" s="272">
        <v>108366000</v>
      </c>
      <c r="H80" s="316"/>
      <c r="I80" s="429"/>
      <c r="J80" s="429"/>
      <c r="K80" s="420"/>
      <c r="L80" s="429"/>
      <c r="M80" s="855">
        <v>97552760</v>
      </c>
      <c r="N80" s="856" t="s">
        <v>281</v>
      </c>
      <c r="O80" s="856" t="s">
        <v>586</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hidden="1" customHeight="1">
      <c r="A81" s="332" t="str">
        <f>IF(B81&lt;&gt;"",IF(AND(B81='IN-TC'!$S$4,OR(TH!N81="1111",TH!O81="1111")),TH!D81,""),"")</f>
        <v/>
      </c>
      <c r="B81" s="63">
        <f t="shared" si="3"/>
        <v>2</v>
      </c>
      <c r="C81" s="851">
        <v>42429</v>
      </c>
      <c r="D81" s="851" t="s">
        <v>576</v>
      </c>
      <c r="E81" s="851">
        <f t="shared" si="2"/>
        <v>42429</v>
      </c>
      <c r="F81" s="1193" t="s">
        <v>1317</v>
      </c>
      <c r="G81" s="950" t="s">
        <v>577</v>
      </c>
      <c r="H81" s="316"/>
      <c r="I81" s="429"/>
      <c r="J81" s="429"/>
      <c r="K81" s="420"/>
      <c r="L81" s="429"/>
      <c r="M81" s="855">
        <f>ROUND(G79*$G81,0)</f>
        <v>2989520</v>
      </c>
      <c r="N81" s="856" t="s">
        <v>586</v>
      </c>
      <c r="O81" s="856" t="s">
        <v>587</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hidden="1" customHeight="1">
      <c r="A82" s="332" t="str">
        <f>IF(B82&lt;&gt;"",IF(AND(B82='IN-TC'!$S$4,OR(TH!N82="1111",TH!O82="1111")),TH!D82,""),"")</f>
        <v/>
      </c>
      <c r="B82" s="63">
        <f t="shared" si="3"/>
        <v>2</v>
      </c>
      <c r="C82" s="851">
        <v>42429</v>
      </c>
      <c r="D82" s="851" t="s">
        <v>576</v>
      </c>
      <c r="E82" s="851">
        <f t="shared" si="2"/>
        <v>42429</v>
      </c>
      <c r="F82" s="1193" t="s">
        <v>1318</v>
      </c>
      <c r="G82" s="272"/>
      <c r="H82" s="316"/>
      <c r="I82" s="429"/>
      <c r="J82" s="429"/>
      <c r="K82" s="420"/>
      <c r="L82" s="429"/>
      <c r="M82" s="855">
        <f>ROUND(G80*$G81,0)</f>
        <v>8669280</v>
      </c>
      <c r="N82" s="857" t="s">
        <v>586</v>
      </c>
      <c r="O82" s="858" t="s">
        <v>587</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hidden="1" customHeight="1">
      <c r="A83" s="332" t="str">
        <f>IF(B83&lt;&gt;"",IF(AND(B83='IN-TC'!$S$4,OR(TH!N83="1111",TH!O83="1111")),TH!D83,""),"")</f>
        <v/>
      </c>
      <c r="B83" s="63">
        <f t="shared" si="3"/>
        <v>2</v>
      </c>
      <c r="C83" s="851">
        <v>42429</v>
      </c>
      <c r="D83" s="851" t="s">
        <v>576</v>
      </c>
      <c r="E83" s="851">
        <f t="shared" si="2"/>
        <v>42429</v>
      </c>
      <c r="F83" s="1193" t="s">
        <v>1319</v>
      </c>
      <c r="G83" s="950" t="s">
        <v>578</v>
      </c>
      <c r="H83" s="316"/>
      <c r="I83" s="429"/>
      <c r="J83" s="429"/>
      <c r="K83" s="420"/>
      <c r="L83" s="429"/>
      <c r="M83" s="855">
        <f>ROUND(G79*$G83,0)</f>
        <v>6726420</v>
      </c>
      <c r="N83" s="856" t="s">
        <v>585</v>
      </c>
      <c r="O83" s="856" t="s">
        <v>587</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hidden="1" customHeight="1">
      <c r="A84" s="332" t="str">
        <f>IF(B84&lt;&gt;"",IF(AND(B84='IN-TC'!$S$4,OR(TH!N84="1111",TH!O84="1111")),TH!D84,""),"")</f>
        <v/>
      </c>
      <c r="B84" s="63">
        <f t="shared" si="3"/>
        <v>2</v>
      </c>
      <c r="C84" s="851">
        <v>42429</v>
      </c>
      <c r="D84" s="851" t="s">
        <v>576</v>
      </c>
      <c r="E84" s="851">
        <f t="shared" si="2"/>
        <v>42429</v>
      </c>
      <c r="F84" s="1193" t="s">
        <v>1320</v>
      </c>
      <c r="G84" s="272"/>
      <c r="H84" s="316"/>
      <c r="I84" s="429"/>
      <c r="J84" s="429"/>
      <c r="K84" s="420"/>
      <c r="L84" s="429"/>
      <c r="M84" s="855">
        <f>ROUND(G80*$G83,0)</f>
        <v>19505880</v>
      </c>
      <c r="N84" s="856" t="s">
        <v>281</v>
      </c>
      <c r="O84" s="856" t="s">
        <v>587</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hidden="1" customHeight="1">
      <c r="A85" s="332" t="str">
        <f>IF(B85&lt;&gt;"",IF(AND(B85='IN-TC'!$S$4,OR(TH!N85="1111",TH!O85="1111")),TH!D85,""),"")</f>
        <v/>
      </c>
      <c r="B85" s="63">
        <f t="shared" si="3"/>
        <v>2</v>
      </c>
      <c r="C85" s="851">
        <v>42429</v>
      </c>
      <c r="D85" s="851" t="s">
        <v>576</v>
      </c>
      <c r="E85" s="851">
        <f t="shared" si="2"/>
        <v>42429</v>
      </c>
      <c r="F85" s="1193" t="s">
        <v>1321</v>
      </c>
      <c r="G85" s="950" t="s">
        <v>579</v>
      </c>
      <c r="H85" s="318"/>
      <c r="I85" s="427"/>
      <c r="J85" s="427"/>
      <c r="K85" s="418"/>
      <c r="L85" s="427"/>
      <c r="M85" s="855">
        <f>ROUND(G79*$G85,0)</f>
        <v>560535</v>
      </c>
      <c r="N85" s="856" t="s">
        <v>586</v>
      </c>
      <c r="O85" s="856" t="s">
        <v>588</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hidden="1" customHeight="1">
      <c r="A86" s="332" t="str">
        <f>IF(B86&lt;&gt;"",IF(AND(B86='IN-TC'!$S$4,OR(TH!N86="1111",TH!O86="1111")),TH!D86,""),"")</f>
        <v/>
      </c>
      <c r="B86" s="63">
        <f t="shared" si="3"/>
        <v>2</v>
      </c>
      <c r="C86" s="851">
        <v>42429</v>
      </c>
      <c r="D86" s="851" t="s">
        <v>576</v>
      </c>
      <c r="E86" s="851">
        <f t="shared" si="2"/>
        <v>42429</v>
      </c>
      <c r="F86" s="1193" t="s">
        <v>1322</v>
      </c>
      <c r="G86" s="272"/>
      <c r="H86" s="318"/>
      <c r="I86" s="427"/>
      <c r="J86" s="427"/>
      <c r="K86" s="418"/>
      <c r="L86" s="427"/>
      <c r="M86" s="855">
        <f>G80*$G85</f>
        <v>1625490</v>
      </c>
      <c r="N86" s="856" t="s">
        <v>586</v>
      </c>
      <c r="O86" s="856" t="s">
        <v>588</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hidden="1" customHeight="1">
      <c r="A87" s="332" t="str">
        <f>IF(B87&lt;&gt;"",IF(AND(B87='IN-TC'!$S$4,OR(TH!N87="1111",TH!O87="1111")),TH!D87,""),"")</f>
        <v/>
      </c>
      <c r="B87" s="63">
        <f t="shared" si="3"/>
        <v>2</v>
      </c>
      <c r="C87" s="851">
        <v>42429</v>
      </c>
      <c r="D87" s="851" t="s">
        <v>576</v>
      </c>
      <c r="E87" s="851">
        <f t="shared" si="2"/>
        <v>42429</v>
      </c>
      <c r="F87" s="1193" t="s">
        <v>1323</v>
      </c>
      <c r="G87" s="950" t="s">
        <v>580</v>
      </c>
      <c r="H87" s="316"/>
      <c r="I87" s="429"/>
      <c r="J87" s="429"/>
      <c r="K87" s="420"/>
      <c r="L87" s="429"/>
      <c r="M87" s="855">
        <f>G79*$G87</f>
        <v>1121070</v>
      </c>
      <c r="N87" s="856" t="s">
        <v>585</v>
      </c>
      <c r="O87" s="856" t="s">
        <v>588</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hidden="1" customHeight="1">
      <c r="A88" s="332" t="str">
        <f>IF(B88&lt;&gt;"",IF(AND(B88='IN-TC'!$S$4,OR(TH!N88="1111",TH!O88="1111")),TH!D88,""),"")</f>
        <v/>
      </c>
      <c r="B88" s="63">
        <f t="shared" si="3"/>
        <v>2</v>
      </c>
      <c r="C88" s="851">
        <v>42429</v>
      </c>
      <c r="D88" s="851" t="s">
        <v>576</v>
      </c>
      <c r="E88" s="851">
        <f t="shared" si="2"/>
        <v>42429</v>
      </c>
      <c r="F88" s="1193" t="s">
        <v>1324</v>
      </c>
      <c r="G88" s="272"/>
      <c r="H88" s="316"/>
      <c r="I88" s="429"/>
      <c r="J88" s="429"/>
      <c r="K88" s="420"/>
      <c r="L88" s="429"/>
      <c r="M88" s="855">
        <f>G80*$G87</f>
        <v>3250980</v>
      </c>
      <c r="N88" s="856" t="s">
        <v>281</v>
      </c>
      <c r="O88" s="856" t="s">
        <v>588</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hidden="1" customHeight="1">
      <c r="A89" s="332" t="str">
        <f>IF(B89&lt;&gt;"",IF(AND(B89='IN-TC'!$S$4,OR(TH!N89="1111",TH!O89="1111")),TH!D89,""),"")</f>
        <v/>
      </c>
      <c r="B89" s="63">
        <f t="shared" si="3"/>
        <v>2</v>
      </c>
      <c r="C89" s="851">
        <v>42429</v>
      </c>
      <c r="D89" s="851" t="s">
        <v>576</v>
      </c>
      <c r="E89" s="851">
        <f t="shared" si="2"/>
        <v>42429</v>
      </c>
      <c r="F89" s="1193" t="s">
        <v>1325</v>
      </c>
      <c r="G89" s="950" t="s">
        <v>581</v>
      </c>
      <c r="H89" s="316"/>
      <c r="I89" s="429"/>
      <c r="J89" s="429"/>
      <c r="K89" s="420"/>
      <c r="L89" s="429"/>
      <c r="M89" s="855">
        <f>G79*$G89</f>
        <v>373690</v>
      </c>
      <c r="N89" s="856" t="s">
        <v>586</v>
      </c>
      <c r="O89" s="85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hidden="1" customHeight="1">
      <c r="A90" s="332" t="str">
        <f>IF(B90&lt;&gt;"",IF(AND(B90='IN-TC'!$S$4,OR(TH!N90="1111",TH!O90="1111")),TH!D90,""),"")</f>
        <v/>
      </c>
      <c r="B90" s="63">
        <f t="shared" si="3"/>
        <v>2</v>
      </c>
      <c r="C90" s="851">
        <v>42429</v>
      </c>
      <c r="D90" s="851" t="s">
        <v>576</v>
      </c>
      <c r="E90" s="851">
        <f t="shared" si="2"/>
        <v>42429</v>
      </c>
      <c r="F90" s="1193" t="s">
        <v>1326</v>
      </c>
      <c r="G90" s="272"/>
      <c r="H90" s="316"/>
      <c r="I90" s="429"/>
      <c r="J90" s="429"/>
      <c r="K90" s="420"/>
      <c r="L90" s="429"/>
      <c r="M90" s="855">
        <f>G80*$G89</f>
        <v>1083660</v>
      </c>
      <c r="N90" s="856" t="s">
        <v>586</v>
      </c>
      <c r="O90" s="856" t="s">
        <v>589</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hidden="1" customHeight="1">
      <c r="A91" s="332" t="str">
        <f>IF(B91&lt;&gt;"",IF(AND(B91='IN-TC'!$S$4,OR(TH!N91="1111",TH!O91="1111")),TH!D91,""),"")</f>
        <v/>
      </c>
      <c r="B91" s="63">
        <f t="shared" si="3"/>
        <v>2</v>
      </c>
      <c r="C91" s="851">
        <v>42429</v>
      </c>
      <c r="D91" s="851" t="s">
        <v>576</v>
      </c>
      <c r="E91" s="851">
        <f t="shared" si="2"/>
        <v>42429</v>
      </c>
      <c r="F91" s="1193" t="s">
        <v>1327</v>
      </c>
      <c r="G91" s="950" t="s">
        <v>581</v>
      </c>
      <c r="H91" s="1097"/>
      <c r="I91" s="430"/>
      <c r="J91" s="430"/>
      <c r="K91" s="421"/>
      <c r="L91" s="430"/>
      <c r="M91" s="855">
        <f>M89</f>
        <v>373690</v>
      </c>
      <c r="N91" s="856" t="s">
        <v>585</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hidden="1" customHeight="1">
      <c r="A92" s="332" t="str">
        <f>IF(B92&lt;&gt;"",IF(AND(B92='IN-TC'!$S$4,OR(TH!N92="1111",TH!O92="1111")),TH!D92,""),"")</f>
        <v/>
      </c>
      <c r="B92" s="63">
        <f t="shared" si="3"/>
        <v>2</v>
      </c>
      <c r="C92" s="851">
        <v>42429</v>
      </c>
      <c r="D92" s="851" t="s">
        <v>576</v>
      </c>
      <c r="E92" s="851">
        <f t="shared" ref="E92:E155" si="4">C92</f>
        <v>42429</v>
      </c>
      <c r="F92" s="1193" t="s">
        <v>1328</v>
      </c>
      <c r="G92" s="272"/>
      <c r="H92" s="316"/>
      <c r="I92" s="429"/>
      <c r="J92" s="429"/>
      <c r="K92" s="420"/>
      <c r="L92" s="429"/>
      <c r="M92" s="855">
        <f>M90</f>
        <v>1083660</v>
      </c>
      <c r="N92" s="856" t="s">
        <v>281</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hidden="1" customHeight="1">
      <c r="A93" s="332" t="str">
        <f>IF(B93&lt;&gt;"",IF(AND(B93='IN-TC'!$S$4,OR(TH!N93="1111",TH!O93="1111")),TH!D93,""),"")</f>
        <v/>
      </c>
      <c r="B93" s="63">
        <f t="shared" si="3"/>
        <v>2</v>
      </c>
      <c r="C93" s="851">
        <v>42429</v>
      </c>
      <c r="D93" s="851" t="s">
        <v>576</v>
      </c>
      <c r="E93" s="851">
        <f t="shared" si="4"/>
        <v>42429</v>
      </c>
      <c r="F93" s="1193" t="s">
        <v>2923</v>
      </c>
      <c r="G93" s="272"/>
      <c r="H93" s="316"/>
      <c r="I93" s="429"/>
      <c r="J93" s="429"/>
      <c r="K93" s="420"/>
      <c r="L93" s="429"/>
      <c r="M93" s="855">
        <v>266597</v>
      </c>
      <c r="N93" s="856" t="s">
        <v>105</v>
      </c>
      <c r="O93" s="856"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hidden="1" customHeight="1">
      <c r="A94" s="332" t="str">
        <f>IF(B94&lt;&gt;"",IF(AND(B94='IN-TC'!$S$4,OR(TH!N94="1111",TH!O94="1111")),TH!D94,""),"")</f>
        <v/>
      </c>
      <c r="B94" s="63">
        <f t="shared" si="3"/>
        <v>3</v>
      </c>
      <c r="C94" s="851">
        <v>42460</v>
      </c>
      <c r="D94" s="851" t="s">
        <v>576</v>
      </c>
      <c r="E94" s="851">
        <f t="shared" si="4"/>
        <v>42460</v>
      </c>
      <c r="F94" s="1193" t="s">
        <v>1315</v>
      </c>
      <c r="G94" s="272">
        <v>37369000</v>
      </c>
      <c r="H94" s="316"/>
      <c r="I94" s="429"/>
      <c r="J94" s="429"/>
      <c r="K94" s="420"/>
      <c r="L94" s="429"/>
      <c r="M94" s="855">
        <v>37691667</v>
      </c>
      <c r="N94" s="856" t="s">
        <v>585</v>
      </c>
      <c r="O94" s="856" t="s">
        <v>586</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hidden="1" customHeight="1">
      <c r="A95" s="332" t="str">
        <f>IF(B95&lt;&gt;"",IF(AND(B95='IN-TC'!$S$4,OR(TH!N95="1111",TH!O95="1111")),TH!D95,""),"")</f>
        <v/>
      </c>
      <c r="B95" s="63">
        <f t="shared" si="3"/>
        <v>3</v>
      </c>
      <c r="C95" s="851">
        <v>42460</v>
      </c>
      <c r="D95" s="851" t="s">
        <v>576</v>
      </c>
      <c r="E95" s="851">
        <f t="shared" si="4"/>
        <v>42460</v>
      </c>
      <c r="F95" s="1193" t="s">
        <v>1316</v>
      </c>
      <c r="G95" s="272">
        <v>108366000</v>
      </c>
      <c r="H95" s="316"/>
      <c r="I95" s="429"/>
      <c r="J95" s="429"/>
      <c r="K95" s="420"/>
      <c r="L95" s="429"/>
      <c r="M95" s="855">
        <v>118338627</v>
      </c>
      <c r="N95" s="856" t="s">
        <v>281</v>
      </c>
      <c r="O95" s="856" t="s">
        <v>586</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hidden="1" customHeight="1">
      <c r="A96" s="332" t="str">
        <f>IF(B96&lt;&gt;"",IF(AND(B96='IN-TC'!$S$4,OR(TH!N96="1111",TH!O96="1111")),TH!D96,""),"")</f>
        <v/>
      </c>
      <c r="B96" s="63">
        <f t="shared" si="3"/>
        <v>3</v>
      </c>
      <c r="C96" s="851">
        <v>42460</v>
      </c>
      <c r="D96" s="851" t="s">
        <v>576</v>
      </c>
      <c r="E96" s="851">
        <f t="shared" si="4"/>
        <v>42460</v>
      </c>
      <c r="F96" s="1193" t="s">
        <v>1317</v>
      </c>
      <c r="G96" s="950" t="s">
        <v>577</v>
      </c>
      <c r="H96" s="316"/>
      <c r="I96" s="429"/>
      <c r="J96" s="429"/>
      <c r="K96" s="420"/>
      <c r="L96" s="429"/>
      <c r="M96" s="855">
        <f>G94*$G96</f>
        <v>2989520</v>
      </c>
      <c r="N96" s="856" t="s">
        <v>586</v>
      </c>
      <c r="O96" s="856" t="s">
        <v>587</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hidden="1" customHeight="1">
      <c r="A97" s="332" t="str">
        <f>IF(B97&lt;&gt;"",IF(AND(B97='IN-TC'!$S$4,OR(TH!N97="1111",TH!O97="1111")),TH!D97,""),"")</f>
        <v/>
      </c>
      <c r="B97" s="63">
        <f t="shared" si="3"/>
        <v>3</v>
      </c>
      <c r="C97" s="851">
        <v>42460</v>
      </c>
      <c r="D97" s="851" t="s">
        <v>576</v>
      </c>
      <c r="E97" s="851">
        <f t="shared" si="4"/>
        <v>42460</v>
      </c>
      <c r="F97" s="1193" t="s">
        <v>1318</v>
      </c>
      <c r="G97" s="272"/>
      <c r="H97" s="316"/>
      <c r="I97" s="429"/>
      <c r="J97" s="429"/>
      <c r="K97" s="420"/>
      <c r="L97" s="429"/>
      <c r="M97" s="855">
        <f>G95*$G96</f>
        <v>8669280</v>
      </c>
      <c r="N97" s="857" t="s">
        <v>586</v>
      </c>
      <c r="O97" s="858" t="s">
        <v>587</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hidden="1" customHeight="1">
      <c r="A98" s="332" t="str">
        <f>IF(B98&lt;&gt;"",IF(AND(B98='IN-TC'!$S$4,OR(TH!N98="1111",TH!O98="1111")),TH!D98,""),"")</f>
        <v/>
      </c>
      <c r="B98" s="63">
        <f t="shared" si="3"/>
        <v>3</v>
      </c>
      <c r="C98" s="851">
        <v>42460</v>
      </c>
      <c r="D98" s="851" t="s">
        <v>576</v>
      </c>
      <c r="E98" s="851">
        <f t="shared" si="4"/>
        <v>42460</v>
      </c>
      <c r="F98" s="1193" t="s">
        <v>1319</v>
      </c>
      <c r="G98" s="950" t="s">
        <v>578</v>
      </c>
      <c r="H98" s="316"/>
      <c r="I98" s="429"/>
      <c r="J98" s="429"/>
      <c r="K98" s="420"/>
      <c r="L98" s="429"/>
      <c r="M98" s="855">
        <f>G94*$G98</f>
        <v>6726420</v>
      </c>
      <c r="N98" s="856" t="s">
        <v>585</v>
      </c>
      <c r="O98" s="856" t="s">
        <v>587</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hidden="1" customHeight="1">
      <c r="A99" s="332" t="str">
        <f>IF(B99&lt;&gt;"",IF(AND(B99='IN-TC'!$S$4,OR(TH!N99="1111",TH!O99="1111")),TH!D99,""),"")</f>
        <v/>
      </c>
      <c r="B99" s="63">
        <f t="shared" si="3"/>
        <v>3</v>
      </c>
      <c r="C99" s="851">
        <v>42460</v>
      </c>
      <c r="D99" s="851" t="s">
        <v>576</v>
      </c>
      <c r="E99" s="851">
        <f t="shared" si="4"/>
        <v>42460</v>
      </c>
      <c r="F99" s="1193" t="s">
        <v>1320</v>
      </c>
      <c r="G99" s="272"/>
      <c r="H99" s="316"/>
      <c r="I99" s="429"/>
      <c r="J99" s="429"/>
      <c r="K99" s="420"/>
      <c r="L99" s="429"/>
      <c r="M99" s="855">
        <f>G95*$G98</f>
        <v>19505880</v>
      </c>
      <c r="N99" s="856" t="s">
        <v>281</v>
      </c>
      <c r="O99" s="856" t="s">
        <v>587</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hidden="1" customHeight="1">
      <c r="A100" s="332" t="str">
        <f>IF(B100&lt;&gt;"",IF(AND(B100='IN-TC'!$S$4,OR(TH!N100="1111",TH!O100="1111")),TH!D100,""),"")</f>
        <v/>
      </c>
      <c r="B100" s="63">
        <f t="shared" si="3"/>
        <v>3</v>
      </c>
      <c r="C100" s="851">
        <v>42460</v>
      </c>
      <c r="D100" s="851" t="s">
        <v>576</v>
      </c>
      <c r="E100" s="851">
        <f t="shared" si="4"/>
        <v>42460</v>
      </c>
      <c r="F100" s="1193" t="s">
        <v>1321</v>
      </c>
      <c r="G100" s="950" t="s">
        <v>579</v>
      </c>
      <c r="H100" s="318"/>
      <c r="I100" s="427"/>
      <c r="J100" s="427"/>
      <c r="K100" s="418"/>
      <c r="L100" s="427"/>
      <c r="M100" s="855">
        <f>ROUND(G94*$G100,0)</f>
        <v>560535</v>
      </c>
      <c r="N100" s="856" t="s">
        <v>586</v>
      </c>
      <c r="O100" s="856" t="s">
        <v>588</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hidden="1" customHeight="1">
      <c r="A101" s="332" t="str">
        <f>IF(B101&lt;&gt;"",IF(AND(B101='IN-TC'!$S$4,OR(TH!N101="1111",TH!O101="1111")),TH!D101,""),"")</f>
        <v/>
      </c>
      <c r="B101" s="63">
        <f t="shared" si="3"/>
        <v>3</v>
      </c>
      <c r="C101" s="851">
        <v>42460</v>
      </c>
      <c r="D101" s="851" t="s">
        <v>576</v>
      </c>
      <c r="E101" s="851">
        <f t="shared" si="4"/>
        <v>42460</v>
      </c>
      <c r="F101" s="1193" t="s">
        <v>1322</v>
      </c>
      <c r="G101" s="272"/>
      <c r="H101" s="318"/>
      <c r="I101" s="427"/>
      <c r="J101" s="427"/>
      <c r="K101" s="418"/>
      <c r="L101" s="427"/>
      <c r="M101" s="855">
        <f>G95*$G100</f>
        <v>1625490</v>
      </c>
      <c r="N101" s="856" t="s">
        <v>586</v>
      </c>
      <c r="O101" s="856" t="s">
        <v>588</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hidden="1" customHeight="1">
      <c r="A102" s="332" t="str">
        <f>IF(B102&lt;&gt;"",IF(AND(B102='IN-TC'!$S$4,OR(TH!N102="1111",TH!O102="1111")),TH!D102,""),"")</f>
        <v/>
      </c>
      <c r="B102" s="63">
        <f t="shared" si="3"/>
        <v>3</v>
      </c>
      <c r="C102" s="851">
        <v>42460</v>
      </c>
      <c r="D102" s="851" t="s">
        <v>576</v>
      </c>
      <c r="E102" s="851">
        <f t="shared" si="4"/>
        <v>42460</v>
      </c>
      <c r="F102" s="1193" t="s">
        <v>1323</v>
      </c>
      <c r="G102" s="950" t="s">
        <v>580</v>
      </c>
      <c r="H102" s="316"/>
      <c r="I102" s="429"/>
      <c r="J102" s="429"/>
      <c r="K102" s="420"/>
      <c r="L102" s="429"/>
      <c r="M102" s="855">
        <f>G94*$G102</f>
        <v>1121070</v>
      </c>
      <c r="N102" s="856" t="s">
        <v>585</v>
      </c>
      <c r="O102" s="856" t="s">
        <v>588</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hidden="1" customHeight="1">
      <c r="A103" s="332" t="str">
        <f>IF(B103&lt;&gt;"",IF(AND(B103='IN-TC'!$S$4,OR(TH!N103="1111",TH!O103="1111")),TH!D103,""),"")</f>
        <v/>
      </c>
      <c r="B103" s="63">
        <f t="shared" si="3"/>
        <v>3</v>
      </c>
      <c r="C103" s="851">
        <v>42460</v>
      </c>
      <c r="D103" s="851" t="s">
        <v>576</v>
      </c>
      <c r="E103" s="851">
        <f t="shared" si="4"/>
        <v>42460</v>
      </c>
      <c r="F103" s="1193" t="s">
        <v>1324</v>
      </c>
      <c r="G103" s="272"/>
      <c r="H103" s="316"/>
      <c r="I103" s="429"/>
      <c r="J103" s="429"/>
      <c r="K103" s="420"/>
      <c r="L103" s="429"/>
      <c r="M103" s="855">
        <f>G95*$G102</f>
        <v>3250980</v>
      </c>
      <c r="N103" s="856" t="s">
        <v>281</v>
      </c>
      <c r="O103" s="856" t="s">
        <v>588</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hidden="1" customHeight="1">
      <c r="A104" s="332" t="str">
        <f>IF(B104&lt;&gt;"",IF(AND(B104='IN-TC'!$S$4,OR(TH!N104="1111",TH!O104="1111")),TH!D104,""),"")</f>
        <v/>
      </c>
      <c r="B104" s="63">
        <f t="shared" si="3"/>
        <v>3</v>
      </c>
      <c r="C104" s="851">
        <v>42460</v>
      </c>
      <c r="D104" s="851" t="s">
        <v>576</v>
      </c>
      <c r="E104" s="851">
        <f t="shared" si="4"/>
        <v>42460</v>
      </c>
      <c r="F104" s="1193" t="s">
        <v>1325</v>
      </c>
      <c r="G104" s="950" t="s">
        <v>581</v>
      </c>
      <c r="H104" s="316"/>
      <c r="I104" s="429"/>
      <c r="J104" s="429"/>
      <c r="K104" s="420"/>
      <c r="L104" s="429"/>
      <c r="M104" s="855">
        <f>G94*$G104</f>
        <v>373690</v>
      </c>
      <c r="N104" s="856" t="s">
        <v>586</v>
      </c>
      <c r="O104" s="856" t="s">
        <v>589</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hidden="1" customHeight="1">
      <c r="A105" s="332" t="str">
        <f>IF(B105&lt;&gt;"",IF(AND(B105='IN-TC'!$S$4,OR(TH!N105="1111",TH!O105="1111")),TH!D105,""),"")</f>
        <v/>
      </c>
      <c r="B105" s="63">
        <f t="shared" si="3"/>
        <v>3</v>
      </c>
      <c r="C105" s="851">
        <v>42460</v>
      </c>
      <c r="D105" s="851" t="s">
        <v>576</v>
      </c>
      <c r="E105" s="851">
        <f t="shared" si="4"/>
        <v>42460</v>
      </c>
      <c r="F105" s="1193" t="s">
        <v>1326</v>
      </c>
      <c r="G105" s="272"/>
      <c r="H105" s="316"/>
      <c r="I105" s="429"/>
      <c r="J105" s="429"/>
      <c r="K105" s="420"/>
      <c r="L105" s="429"/>
      <c r="M105" s="855">
        <f>G95*$G104</f>
        <v>1083660</v>
      </c>
      <c r="N105" s="856" t="s">
        <v>586</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hidden="1" customHeight="1">
      <c r="A106" s="332" t="str">
        <f>IF(B106&lt;&gt;"",IF(AND(B106='IN-TC'!$S$4,OR(TH!N106="1111",TH!O106="1111")),TH!D106,""),"")</f>
        <v/>
      </c>
      <c r="B106" s="63">
        <f t="shared" si="3"/>
        <v>3</v>
      </c>
      <c r="C106" s="851">
        <v>42460</v>
      </c>
      <c r="D106" s="851" t="s">
        <v>576</v>
      </c>
      <c r="E106" s="851">
        <f t="shared" si="4"/>
        <v>42460</v>
      </c>
      <c r="F106" s="1193" t="s">
        <v>1327</v>
      </c>
      <c r="G106" s="950" t="s">
        <v>581</v>
      </c>
      <c r="H106" s="1097"/>
      <c r="I106" s="430"/>
      <c r="J106" s="430"/>
      <c r="K106" s="421"/>
      <c r="L106" s="430"/>
      <c r="M106" s="855">
        <f>M104</f>
        <v>373690</v>
      </c>
      <c r="N106" s="856" t="s">
        <v>585</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hidden="1" customHeight="1">
      <c r="A107" s="332" t="str">
        <f>IF(B107&lt;&gt;"",IF(AND(B107='IN-TC'!$S$4,OR(TH!N107="1111",TH!O107="1111")),TH!D107,""),"")</f>
        <v/>
      </c>
      <c r="B107" s="63">
        <f t="shared" si="3"/>
        <v>3</v>
      </c>
      <c r="C107" s="851">
        <v>42460</v>
      </c>
      <c r="D107" s="851" t="s">
        <v>576</v>
      </c>
      <c r="E107" s="851">
        <f t="shared" si="4"/>
        <v>42460</v>
      </c>
      <c r="F107" s="1193" t="s">
        <v>1328</v>
      </c>
      <c r="G107" s="272"/>
      <c r="H107" s="316"/>
      <c r="I107" s="429"/>
      <c r="J107" s="429"/>
      <c r="K107" s="420"/>
      <c r="L107" s="429"/>
      <c r="M107" s="855">
        <f>M105</f>
        <v>1083660</v>
      </c>
      <c r="N107" s="856" t="s">
        <v>281</v>
      </c>
      <c r="O107" s="856"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hidden="1" customHeight="1">
      <c r="A108" s="332" t="str">
        <f>IF(B108&lt;&gt;"",IF(AND(B108='IN-TC'!$S$4,OR(TH!N108="1111",TH!O108="1111")),TH!D108,""),"")</f>
        <v/>
      </c>
      <c r="B108" s="63">
        <f t="shared" si="3"/>
        <v>3</v>
      </c>
      <c r="C108" s="851">
        <v>42460</v>
      </c>
      <c r="D108" s="851" t="s">
        <v>576</v>
      </c>
      <c r="E108" s="851">
        <f t="shared" si="4"/>
        <v>42460</v>
      </c>
      <c r="F108" s="1193" t="s">
        <v>2923</v>
      </c>
      <c r="G108" s="272"/>
      <c r="H108" s="316"/>
      <c r="I108" s="429"/>
      <c r="J108" s="429"/>
      <c r="K108" s="420"/>
      <c r="L108" s="429"/>
      <c r="M108" s="855">
        <v>1006558</v>
      </c>
      <c r="N108" s="856" t="s">
        <v>105</v>
      </c>
      <c r="O108" s="856"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hidden="1" customHeight="1">
      <c r="A109" s="332" t="str">
        <f>IF(B109&lt;&gt;"",IF(AND(B109='IN-TC'!$S$4,OR(TH!N109="1111",TH!O109="1111")),TH!D109,""),"")</f>
        <v/>
      </c>
      <c r="B109" s="63">
        <f t="shared" si="3"/>
        <v>4</v>
      </c>
      <c r="C109" s="851">
        <v>42489</v>
      </c>
      <c r="D109" s="851" t="s">
        <v>576</v>
      </c>
      <c r="E109" s="851">
        <f t="shared" si="4"/>
        <v>42489</v>
      </c>
      <c r="F109" s="1193" t="s">
        <v>1315</v>
      </c>
      <c r="G109" s="272">
        <v>37369000</v>
      </c>
      <c r="H109" s="316"/>
      <c r="I109" s="429"/>
      <c r="J109" s="429"/>
      <c r="K109" s="420"/>
      <c r="L109" s="429"/>
      <c r="M109" s="855">
        <v>37292708</v>
      </c>
      <c r="N109" s="856" t="s">
        <v>585</v>
      </c>
      <c r="O109" s="856" t="s">
        <v>586</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hidden="1" customHeight="1">
      <c r="A110" s="332" t="str">
        <f>IF(B110&lt;&gt;"",IF(AND(B110='IN-TC'!$S$4,OR(TH!N110="1111",TH!O110="1111")),TH!D110,""),"")</f>
        <v/>
      </c>
      <c r="B110" s="63">
        <f t="shared" si="3"/>
        <v>4</v>
      </c>
      <c r="C110" s="851">
        <v>42489</v>
      </c>
      <c r="D110" s="851" t="s">
        <v>576</v>
      </c>
      <c r="E110" s="851">
        <f t="shared" si="4"/>
        <v>42489</v>
      </c>
      <c r="F110" s="1193" t="s">
        <v>1316</v>
      </c>
      <c r="G110" s="272">
        <v>105049000</v>
      </c>
      <c r="H110" s="316"/>
      <c r="I110" s="429"/>
      <c r="J110" s="429"/>
      <c r="K110" s="420"/>
      <c r="L110" s="429"/>
      <c r="M110" s="855">
        <v>111366967</v>
      </c>
      <c r="N110" s="856" t="s">
        <v>281</v>
      </c>
      <c r="O110" s="856" t="s">
        <v>586</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hidden="1" customHeight="1">
      <c r="A111" s="332" t="str">
        <f>IF(B111&lt;&gt;"",IF(AND(B111='IN-TC'!$S$4,OR(TH!N111="1111",TH!O111="1111")),TH!D111,""),"")</f>
        <v/>
      </c>
      <c r="B111" s="63">
        <f t="shared" si="3"/>
        <v>4</v>
      </c>
      <c r="C111" s="851">
        <v>42489</v>
      </c>
      <c r="D111" s="851" t="s">
        <v>576</v>
      </c>
      <c r="E111" s="851">
        <f t="shared" si="4"/>
        <v>42489</v>
      </c>
      <c r="F111" s="1193" t="s">
        <v>1317</v>
      </c>
      <c r="G111" s="950" t="s">
        <v>577</v>
      </c>
      <c r="H111" s="316"/>
      <c r="I111" s="429"/>
      <c r="J111" s="429"/>
      <c r="K111" s="420"/>
      <c r="L111" s="429"/>
      <c r="M111" s="855">
        <f>G109*$G111</f>
        <v>2989520</v>
      </c>
      <c r="N111" s="856" t="s">
        <v>586</v>
      </c>
      <c r="O111" s="856" t="s">
        <v>587</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hidden="1" customHeight="1">
      <c r="A112" s="332" t="str">
        <f>IF(B112&lt;&gt;"",IF(AND(B112='IN-TC'!$S$4,OR(TH!N112="1111",TH!O112="1111")),TH!D112,""),"")</f>
        <v/>
      </c>
      <c r="B112" s="63">
        <f t="shared" si="3"/>
        <v>4</v>
      </c>
      <c r="C112" s="851">
        <v>42489</v>
      </c>
      <c r="D112" s="851" t="s">
        <v>576</v>
      </c>
      <c r="E112" s="851">
        <f t="shared" si="4"/>
        <v>42489</v>
      </c>
      <c r="F112" s="1193" t="s">
        <v>1318</v>
      </c>
      <c r="G112" s="272"/>
      <c r="H112" s="316"/>
      <c r="I112" s="429"/>
      <c r="J112" s="429"/>
      <c r="K112" s="420"/>
      <c r="L112" s="429"/>
      <c r="M112" s="855">
        <f>G110*$G111</f>
        <v>8403920</v>
      </c>
      <c r="N112" s="857" t="s">
        <v>586</v>
      </c>
      <c r="O112" s="858" t="s">
        <v>587</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hidden="1" customHeight="1">
      <c r="A113" s="332" t="str">
        <f>IF(B113&lt;&gt;"",IF(AND(B113='IN-TC'!$S$4,OR(TH!N113="1111",TH!O113="1111")),TH!D113,""),"")</f>
        <v/>
      </c>
      <c r="B113" s="63">
        <f t="shared" si="3"/>
        <v>4</v>
      </c>
      <c r="C113" s="851">
        <v>42489</v>
      </c>
      <c r="D113" s="851" t="s">
        <v>576</v>
      </c>
      <c r="E113" s="851">
        <f t="shared" si="4"/>
        <v>42489</v>
      </c>
      <c r="F113" s="1193" t="s">
        <v>1319</v>
      </c>
      <c r="G113" s="950" t="s">
        <v>578</v>
      </c>
      <c r="H113" s="316"/>
      <c r="I113" s="429"/>
      <c r="J113" s="429"/>
      <c r="K113" s="420"/>
      <c r="L113" s="429"/>
      <c r="M113" s="855">
        <f>G109*$G113</f>
        <v>6726420</v>
      </c>
      <c r="N113" s="856" t="s">
        <v>585</v>
      </c>
      <c r="O113" s="856" t="s">
        <v>587</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hidden="1" customHeight="1">
      <c r="A114" s="332" t="str">
        <f>IF(B114&lt;&gt;"",IF(AND(B114='IN-TC'!$S$4,OR(TH!N114="1111",TH!O114="1111")),TH!D114,""),"")</f>
        <v/>
      </c>
      <c r="B114" s="63">
        <f t="shared" si="3"/>
        <v>4</v>
      </c>
      <c r="C114" s="851">
        <v>42489</v>
      </c>
      <c r="D114" s="851" t="s">
        <v>576</v>
      </c>
      <c r="E114" s="851">
        <f t="shared" si="4"/>
        <v>42489</v>
      </c>
      <c r="F114" s="1193" t="s">
        <v>1320</v>
      </c>
      <c r="G114" s="272"/>
      <c r="H114" s="316"/>
      <c r="I114" s="429"/>
      <c r="J114" s="429"/>
      <c r="K114" s="420"/>
      <c r="L114" s="429"/>
      <c r="M114" s="855">
        <f>G110*$G113</f>
        <v>18908820</v>
      </c>
      <c r="N114" s="856" t="s">
        <v>281</v>
      </c>
      <c r="O114" s="856" t="s">
        <v>587</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hidden="1" customHeight="1">
      <c r="A115" s="332" t="str">
        <f>IF(B115&lt;&gt;"",IF(AND(B115='IN-TC'!$S$4,OR(TH!N115="1111",TH!O115="1111")),TH!D115,""),"")</f>
        <v/>
      </c>
      <c r="B115" s="63">
        <f t="shared" si="3"/>
        <v>4</v>
      </c>
      <c r="C115" s="851">
        <v>42489</v>
      </c>
      <c r="D115" s="851" t="s">
        <v>576</v>
      </c>
      <c r="E115" s="851">
        <f t="shared" si="4"/>
        <v>42489</v>
      </c>
      <c r="F115" s="1193" t="s">
        <v>1321</v>
      </c>
      <c r="G115" s="950" t="s">
        <v>579</v>
      </c>
      <c r="H115" s="318"/>
      <c r="I115" s="427"/>
      <c r="J115" s="427"/>
      <c r="K115" s="418"/>
      <c r="L115" s="427"/>
      <c r="M115" s="855">
        <f>ROUND(G109*$G115,0)</f>
        <v>560535</v>
      </c>
      <c r="N115" s="856" t="s">
        <v>586</v>
      </c>
      <c r="O115" s="856" t="s">
        <v>588</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hidden="1" customHeight="1">
      <c r="A116" s="332" t="str">
        <f>IF(B116&lt;&gt;"",IF(AND(B116='IN-TC'!$S$4,OR(TH!N116="1111",TH!O116="1111")),TH!D116,""),"")</f>
        <v/>
      </c>
      <c r="B116" s="63">
        <f t="shared" si="3"/>
        <v>4</v>
      </c>
      <c r="C116" s="851">
        <v>42489</v>
      </c>
      <c r="D116" s="851" t="s">
        <v>576</v>
      </c>
      <c r="E116" s="851">
        <f t="shared" si="4"/>
        <v>42489</v>
      </c>
      <c r="F116" s="1193" t="s">
        <v>1322</v>
      </c>
      <c r="G116" s="272"/>
      <c r="H116" s="318"/>
      <c r="I116" s="427"/>
      <c r="J116" s="427"/>
      <c r="K116" s="418"/>
      <c r="L116" s="427"/>
      <c r="M116" s="855">
        <f>ROUND(G110*$G115,0)</f>
        <v>1575735</v>
      </c>
      <c r="N116" s="856" t="s">
        <v>586</v>
      </c>
      <c r="O116" s="856" t="s">
        <v>588</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hidden="1" customHeight="1">
      <c r="A117" s="332" t="str">
        <f>IF(B117&lt;&gt;"",IF(AND(B117='IN-TC'!$S$4,OR(TH!N117="1111",TH!O117="1111")),TH!D117,""),"")</f>
        <v/>
      </c>
      <c r="B117" s="63">
        <f t="shared" si="3"/>
        <v>4</v>
      </c>
      <c r="C117" s="851">
        <v>42489</v>
      </c>
      <c r="D117" s="851" t="s">
        <v>576</v>
      </c>
      <c r="E117" s="851">
        <f t="shared" si="4"/>
        <v>42489</v>
      </c>
      <c r="F117" s="1193" t="s">
        <v>1323</v>
      </c>
      <c r="G117" s="950" t="s">
        <v>580</v>
      </c>
      <c r="H117" s="316"/>
      <c r="I117" s="429"/>
      <c r="J117" s="429"/>
      <c r="K117" s="420"/>
      <c r="L117" s="429"/>
      <c r="M117" s="855">
        <f>G109*$G117</f>
        <v>1121070</v>
      </c>
      <c r="N117" s="856" t="s">
        <v>585</v>
      </c>
      <c r="O117" s="856" t="s">
        <v>588</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hidden="1" customHeight="1">
      <c r="A118" s="332" t="str">
        <f>IF(B118&lt;&gt;"",IF(AND(B118='IN-TC'!$S$4,OR(TH!N118="1111",TH!O118="1111")),TH!D118,""),"")</f>
        <v/>
      </c>
      <c r="B118" s="63">
        <f t="shared" si="3"/>
        <v>4</v>
      </c>
      <c r="C118" s="851">
        <v>42489</v>
      </c>
      <c r="D118" s="851" t="s">
        <v>576</v>
      </c>
      <c r="E118" s="851">
        <f t="shared" si="4"/>
        <v>42489</v>
      </c>
      <c r="F118" s="1193" t="s">
        <v>1324</v>
      </c>
      <c r="G118" s="272"/>
      <c r="H118" s="316"/>
      <c r="I118" s="429"/>
      <c r="J118" s="429"/>
      <c r="K118" s="420"/>
      <c r="L118" s="429"/>
      <c r="M118" s="855">
        <f>G110*$G117</f>
        <v>3151470</v>
      </c>
      <c r="N118" s="856" t="s">
        <v>281</v>
      </c>
      <c r="O118" s="856" t="s">
        <v>588</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hidden="1" customHeight="1">
      <c r="A119" s="332" t="str">
        <f>IF(B119&lt;&gt;"",IF(AND(B119='IN-TC'!$S$4,OR(TH!N119="1111",TH!O119="1111")),TH!D119,""),"")</f>
        <v/>
      </c>
      <c r="B119" s="63">
        <f t="shared" si="3"/>
        <v>4</v>
      </c>
      <c r="C119" s="851">
        <v>42489</v>
      </c>
      <c r="D119" s="851" t="s">
        <v>576</v>
      </c>
      <c r="E119" s="851">
        <f t="shared" si="4"/>
        <v>42489</v>
      </c>
      <c r="F119" s="1193" t="s">
        <v>1325</v>
      </c>
      <c r="G119" s="950" t="s">
        <v>581</v>
      </c>
      <c r="H119" s="316"/>
      <c r="I119" s="429"/>
      <c r="J119" s="429"/>
      <c r="K119" s="420"/>
      <c r="L119" s="429"/>
      <c r="M119" s="855">
        <f>G109*$G119</f>
        <v>373690</v>
      </c>
      <c r="N119" s="856" t="s">
        <v>586</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hidden="1" customHeight="1">
      <c r="A120" s="332" t="str">
        <f>IF(B120&lt;&gt;"",IF(AND(B120='IN-TC'!$S$4,OR(TH!N120="1111",TH!O120="1111")),TH!D120,""),"")</f>
        <v/>
      </c>
      <c r="B120" s="63">
        <f t="shared" si="3"/>
        <v>4</v>
      </c>
      <c r="C120" s="851">
        <v>42489</v>
      </c>
      <c r="D120" s="851" t="s">
        <v>576</v>
      </c>
      <c r="E120" s="851">
        <f t="shared" si="4"/>
        <v>42489</v>
      </c>
      <c r="F120" s="1193" t="s">
        <v>1326</v>
      </c>
      <c r="G120" s="272"/>
      <c r="H120" s="316"/>
      <c r="I120" s="429"/>
      <c r="J120" s="429"/>
      <c r="K120" s="420"/>
      <c r="L120" s="429"/>
      <c r="M120" s="855">
        <f>G110*$G119</f>
        <v>1050490</v>
      </c>
      <c r="N120" s="856" t="s">
        <v>586</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hidden="1" customHeight="1">
      <c r="A121" s="332" t="str">
        <f>IF(B121&lt;&gt;"",IF(AND(B121='IN-TC'!$S$4,OR(TH!N121="1111",TH!O121="1111")),TH!D121,""),"")</f>
        <v/>
      </c>
      <c r="B121" s="63">
        <f t="shared" si="3"/>
        <v>4</v>
      </c>
      <c r="C121" s="851">
        <v>42489</v>
      </c>
      <c r="D121" s="851" t="s">
        <v>576</v>
      </c>
      <c r="E121" s="851">
        <f t="shared" si="4"/>
        <v>42489</v>
      </c>
      <c r="F121" s="1193" t="s">
        <v>1327</v>
      </c>
      <c r="G121" s="950" t="s">
        <v>581</v>
      </c>
      <c r="H121" s="1097"/>
      <c r="I121" s="430"/>
      <c r="J121" s="430"/>
      <c r="K121" s="421"/>
      <c r="L121" s="430"/>
      <c r="M121" s="855">
        <f>M119</f>
        <v>373690</v>
      </c>
      <c r="N121" s="856" t="s">
        <v>585</v>
      </c>
      <c r="O121" s="856"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hidden="1" customHeight="1">
      <c r="A122" s="332" t="str">
        <f>IF(B122&lt;&gt;"",IF(AND(B122='IN-TC'!$S$4,OR(TH!N122="1111",TH!O122="1111")),TH!D122,""),"")</f>
        <v/>
      </c>
      <c r="B122" s="63">
        <f t="shared" si="3"/>
        <v>4</v>
      </c>
      <c r="C122" s="851">
        <v>42489</v>
      </c>
      <c r="D122" s="851" t="s">
        <v>576</v>
      </c>
      <c r="E122" s="851">
        <f t="shared" si="4"/>
        <v>42489</v>
      </c>
      <c r="F122" s="1193" t="s">
        <v>1328</v>
      </c>
      <c r="G122" s="272"/>
      <c r="H122" s="316"/>
      <c r="I122" s="429"/>
      <c r="J122" s="429"/>
      <c r="K122" s="420"/>
      <c r="L122" s="429"/>
      <c r="M122" s="855">
        <f>M120</f>
        <v>1050490</v>
      </c>
      <c r="N122" s="856" t="s">
        <v>281</v>
      </c>
      <c r="O122" s="856"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hidden="1" customHeight="1">
      <c r="A123" s="332" t="str">
        <f>IF(B123&lt;&gt;"",IF(AND(B123='IN-TC'!$S$4,OR(TH!N123="1111",TH!O123="1111")),TH!D123,""),"")</f>
        <v/>
      </c>
      <c r="B123" s="63">
        <f t="shared" si="3"/>
        <v>4</v>
      </c>
      <c r="C123" s="851">
        <v>42489</v>
      </c>
      <c r="D123" s="851" t="s">
        <v>576</v>
      </c>
      <c r="E123" s="851">
        <f t="shared" si="4"/>
        <v>42489</v>
      </c>
      <c r="F123" s="1193" t="s">
        <v>2923</v>
      </c>
      <c r="G123" s="272"/>
      <c r="H123" s="316"/>
      <c r="I123" s="429"/>
      <c r="J123" s="429"/>
      <c r="K123" s="420"/>
      <c r="L123" s="429"/>
      <c r="M123" s="855">
        <v>712037</v>
      </c>
      <c r="N123" s="856" t="s">
        <v>105</v>
      </c>
      <c r="O123" s="856"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hidden="1" customHeight="1">
      <c r="A124" s="332" t="str">
        <f>IF(B124&lt;&gt;"",IF(AND(B124='IN-TC'!$S$4,OR(TH!N124="1111",TH!O124="1111")),TH!D124,""),"")</f>
        <v/>
      </c>
      <c r="B124" s="63">
        <f t="shared" si="3"/>
        <v>5</v>
      </c>
      <c r="C124" s="851">
        <v>42521</v>
      </c>
      <c r="D124" s="851" t="s">
        <v>576</v>
      </c>
      <c r="E124" s="851">
        <f t="shared" si="4"/>
        <v>42521</v>
      </c>
      <c r="F124" s="1193" t="s">
        <v>1315</v>
      </c>
      <c r="G124" s="272">
        <v>40937000</v>
      </c>
      <c r="H124" s="316"/>
      <c r="I124" s="429"/>
      <c r="J124" s="429"/>
      <c r="K124" s="420"/>
      <c r="L124" s="429"/>
      <c r="M124" s="855">
        <v>41691800</v>
      </c>
      <c r="N124" s="856" t="s">
        <v>585</v>
      </c>
      <c r="O124" s="856" t="s">
        <v>586</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hidden="1" customHeight="1">
      <c r="A125" s="332" t="str">
        <f>IF(B125&lt;&gt;"",IF(AND(B125='IN-TC'!$S$4,OR(TH!N125="1111",TH!O125="1111")),TH!D125,""),"")</f>
        <v/>
      </c>
      <c r="B125" s="63">
        <f t="shared" si="3"/>
        <v>5</v>
      </c>
      <c r="C125" s="851">
        <v>42521</v>
      </c>
      <c r="D125" s="851" t="s">
        <v>576</v>
      </c>
      <c r="E125" s="851">
        <f t="shared" si="4"/>
        <v>42521</v>
      </c>
      <c r="F125" s="1193" t="s">
        <v>1316</v>
      </c>
      <c r="G125" s="272">
        <v>95098000</v>
      </c>
      <c r="H125" s="316"/>
      <c r="I125" s="429"/>
      <c r="J125" s="429"/>
      <c r="K125" s="420"/>
      <c r="L125" s="429"/>
      <c r="M125" s="855">
        <v>105598000</v>
      </c>
      <c r="N125" s="856" t="s">
        <v>281</v>
      </c>
      <c r="O125" s="856" t="s">
        <v>586</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hidden="1" customHeight="1">
      <c r="A126" s="332" t="str">
        <f>IF(B126&lt;&gt;"",IF(AND(B126='IN-TC'!$S$4,OR(TH!N126="1111",TH!O126="1111")),TH!D126,""),"")</f>
        <v/>
      </c>
      <c r="B126" s="63">
        <f t="shared" si="3"/>
        <v>5</v>
      </c>
      <c r="C126" s="851">
        <v>42521</v>
      </c>
      <c r="D126" s="851" t="s">
        <v>576</v>
      </c>
      <c r="E126" s="851">
        <f t="shared" si="4"/>
        <v>42521</v>
      </c>
      <c r="F126" s="1193" t="s">
        <v>1317</v>
      </c>
      <c r="G126" s="950" t="s">
        <v>577</v>
      </c>
      <c r="H126" s="316"/>
      <c r="I126" s="429"/>
      <c r="J126" s="429"/>
      <c r="K126" s="420"/>
      <c r="L126" s="429"/>
      <c r="M126" s="855">
        <f>G124*$G126</f>
        <v>3274960</v>
      </c>
      <c r="N126" s="856" t="s">
        <v>586</v>
      </c>
      <c r="O126" s="856" t="s">
        <v>587</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hidden="1" customHeight="1">
      <c r="A127" s="332" t="str">
        <f>IF(B127&lt;&gt;"",IF(AND(B127='IN-TC'!$S$4,OR(TH!N127="1111",TH!O127="1111")),TH!D127,""),"")</f>
        <v/>
      </c>
      <c r="B127" s="63">
        <f t="shared" si="3"/>
        <v>5</v>
      </c>
      <c r="C127" s="851">
        <v>42521</v>
      </c>
      <c r="D127" s="851" t="s">
        <v>576</v>
      </c>
      <c r="E127" s="851">
        <f t="shared" si="4"/>
        <v>42521</v>
      </c>
      <c r="F127" s="1193" t="s">
        <v>1318</v>
      </c>
      <c r="G127" s="272"/>
      <c r="H127" s="316"/>
      <c r="I127" s="429"/>
      <c r="J127" s="429"/>
      <c r="K127" s="420"/>
      <c r="L127" s="429"/>
      <c r="M127" s="855">
        <f>G125*$G126</f>
        <v>7607840</v>
      </c>
      <c r="N127" s="857" t="s">
        <v>586</v>
      </c>
      <c r="O127" s="858" t="s">
        <v>587</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hidden="1" customHeight="1">
      <c r="A128" s="332" t="str">
        <f>IF(B128&lt;&gt;"",IF(AND(B128='IN-TC'!$S$4,OR(TH!N128="1111",TH!O128="1111")),TH!D128,""),"")</f>
        <v/>
      </c>
      <c r="B128" s="63">
        <f t="shared" si="3"/>
        <v>5</v>
      </c>
      <c r="C128" s="851">
        <v>42521</v>
      </c>
      <c r="D128" s="851" t="s">
        <v>576</v>
      </c>
      <c r="E128" s="851">
        <f t="shared" si="4"/>
        <v>42521</v>
      </c>
      <c r="F128" s="1193" t="s">
        <v>1319</v>
      </c>
      <c r="G128" s="950" t="s">
        <v>578</v>
      </c>
      <c r="H128" s="316"/>
      <c r="I128" s="429"/>
      <c r="J128" s="429"/>
      <c r="K128" s="420"/>
      <c r="L128" s="429"/>
      <c r="M128" s="855">
        <f>G124*$G128</f>
        <v>7368660</v>
      </c>
      <c r="N128" s="856" t="s">
        <v>585</v>
      </c>
      <c r="O128" s="856" t="s">
        <v>587</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hidden="1" customHeight="1">
      <c r="A129" s="332" t="str">
        <f>IF(B129&lt;&gt;"",IF(AND(B129='IN-TC'!$S$4,OR(TH!N129="1111",TH!O129="1111")),TH!D129,""),"")</f>
        <v/>
      </c>
      <c r="B129" s="63">
        <f t="shared" si="3"/>
        <v>5</v>
      </c>
      <c r="C129" s="851">
        <v>42521</v>
      </c>
      <c r="D129" s="851" t="s">
        <v>576</v>
      </c>
      <c r="E129" s="851">
        <f t="shared" si="4"/>
        <v>42521</v>
      </c>
      <c r="F129" s="1193" t="s">
        <v>1320</v>
      </c>
      <c r="G129" s="272"/>
      <c r="H129" s="316"/>
      <c r="I129" s="429"/>
      <c r="J129" s="429"/>
      <c r="K129" s="420"/>
      <c r="L129" s="429"/>
      <c r="M129" s="855">
        <f>G125*$G128</f>
        <v>17117640</v>
      </c>
      <c r="N129" s="856" t="s">
        <v>281</v>
      </c>
      <c r="O129" s="856" t="s">
        <v>587</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hidden="1" customHeight="1">
      <c r="A130" s="332" t="str">
        <f>IF(B130&lt;&gt;"",IF(AND(B130='IN-TC'!$S$4,OR(TH!N130="1111",TH!O130="1111")),TH!D130,""),"")</f>
        <v/>
      </c>
      <c r="B130" s="63">
        <f t="shared" si="3"/>
        <v>5</v>
      </c>
      <c r="C130" s="851">
        <v>42521</v>
      </c>
      <c r="D130" s="851" t="s">
        <v>576</v>
      </c>
      <c r="E130" s="851">
        <f t="shared" si="4"/>
        <v>42521</v>
      </c>
      <c r="F130" s="1193" t="s">
        <v>1321</v>
      </c>
      <c r="G130" s="950" t="s">
        <v>579</v>
      </c>
      <c r="H130" s="318"/>
      <c r="I130" s="427"/>
      <c r="J130" s="427"/>
      <c r="K130" s="418"/>
      <c r="L130" s="427"/>
      <c r="M130" s="855">
        <f>ROUND(G124*$G130,0)</f>
        <v>614055</v>
      </c>
      <c r="N130" s="856" t="s">
        <v>586</v>
      </c>
      <c r="O130" s="856" t="s">
        <v>588</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hidden="1" customHeight="1">
      <c r="A131" s="332" t="str">
        <f>IF(B131&lt;&gt;"",IF(AND(B131='IN-TC'!$S$4,OR(TH!N131="1111",TH!O131="1111")),TH!D131,""),"")</f>
        <v/>
      </c>
      <c r="B131" s="63">
        <f t="shared" si="3"/>
        <v>5</v>
      </c>
      <c r="C131" s="851">
        <v>42521</v>
      </c>
      <c r="D131" s="851" t="s">
        <v>576</v>
      </c>
      <c r="E131" s="851">
        <f t="shared" si="4"/>
        <v>42521</v>
      </c>
      <c r="F131" s="1193" t="s">
        <v>1322</v>
      </c>
      <c r="G131" s="272"/>
      <c r="H131" s="318"/>
      <c r="I131" s="427"/>
      <c r="J131" s="427"/>
      <c r="K131" s="418"/>
      <c r="L131" s="427"/>
      <c r="M131" s="855">
        <f>G125*$G130</f>
        <v>1426470</v>
      </c>
      <c r="N131" s="856" t="s">
        <v>586</v>
      </c>
      <c r="O131" s="856" t="s">
        <v>588</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hidden="1" customHeight="1">
      <c r="A132" s="332" t="str">
        <f>IF(B132&lt;&gt;"",IF(AND(B132='IN-TC'!$S$4,OR(TH!N132="1111",TH!O132="1111")),TH!D132,""),"")</f>
        <v/>
      </c>
      <c r="B132" s="63">
        <f t="shared" si="3"/>
        <v>5</v>
      </c>
      <c r="C132" s="851">
        <v>42521</v>
      </c>
      <c r="D132" s="851" t="s">
        <v>576</v>
      </c>
      <c r="E132" s="851">
        <f t="shared" si="4"/>
        <v>42521</v>
      </c>
      <c r="F132" s="1193" t="s">
        <v>1323</v>
      </c>
      <c r="G132" s="950" t="s">
        <v>580</v>
      </c>
      <c r="H132" s="316"/>
      <c r="I132" s="429"/>
      <c r="J132" s="429"/>
      <c r="K132" s="420"/>
      <c r="L132" s="429"/>
      <c r="M132" s="855">
        <f>G124*$G132</f>
        <v>1228110</v>
      </c>
      <c r="N132" s="856" t="s">
        <v>585</v>
      </c>
      <c r="O132" s="856" t="s">
        <v>588</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hidden="1" customHeight="1">
      <c r="A133" s="332" t="str">
        <f>IF(B133&lt;&gt;"",IF(AND(B133='IN-TC'!$S$4,OR(TH!N133="1111",TH!O133="1111")),TH!D133,""),"")</f>
        <v/>
      </c>
      <c r="B133" s="63">
        <f t="shared" si="3"/>
        <v>5</v>
      </c>
      <c r="C133" s="851">
        <v>42521</v>
      </c>
      <c r="D133" s="851" t="s">
        <v>576</v>
      </c>
      <c r="E133" s="851">
        <f t="shared" si="4"/>
        <v>42521</v>
      </c>
      <c r="F133" s="1193" t="s">
        <v>1324</v>
      </c>
      <c r="G133" s="272"/>
      <c r="H133" s="316"/>
      <c r="I133" s="429"/>
      <c r="J133" s="429"/>
      <c r="K133" s="420"/>
      <c r="L133" s="429"/>
      <c r="M133" s="855">
        <f>G125*$G132</f>
        <v>2852940</v>
      </c>
      <c r="N133" s="856" t="s">
        <v>281</v>
      </c>
      <c r="O133" s="856"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hidden="1" customHeight="1">
      <c r="A134" s="332" t="str">
        <f>IF(B134&lt;&gt;"",IF(AND(B134='IN-TC'!$S$4,OR(TH!N134="1111",TH!O134="1111")),TH!D134,""),"")</f>
        <v/>
      </c>
      <c r="B134" s="63">
        <f t="shared" si="3"/>
        <v>5</v>
      </c>
      <c r="C134" s="851">
        <v>42521</v>
      </c>
      <c r="D134" s="851" t="s">
        <v>576</v>
      </c>
      <c r="E134" s="851">
        <f t="shared" si="4"/>
        <v>42521</v>
      </c>
      <c r="F134" s="1193" t="s">
        <v>1325</v>
      </c>
      <c r="G134" s="950" t="s">
        <v>581</v>
      </c>
      <c r="H134" s="316"/>
      <c r="I134" s="429"/>
      <c r="J134" s="429"/>
      <c r="K134" s="420"/>
      <c r="L134" s="429"/>
      <c r="M134" s="855">
        <f>G124*$G134</f>
        <v>409370</v>
      </c>
      <c r="N134" s="856" t="s">
        <v>586</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hidden="1" customHeight="1">
      <c r="A135" s="332" t="str">
        <f>IF(B135&lt;&gt;"",IF(AND(B135='IN-TC'!$S$4,OR(TH!N135="1111",TH!O135="1111")),TH!D135,""),"")</f>
        <v/>
      </c>
      <c r="B135" s="63">
        <f t="shared" si="3"/>
        <v>5</v>
      </c>
      <c r="C135" s="851">
        <v>42521</v>
      </c>
      <c r="D135" s="851" t="s">
        <v>576</v>
      </c>
      <c r="E135" s="851">
        <f t="shared" si="4"/>
        <v>42521</v>
      </c>
      <c r="F135" s="1193" t="s">
        <v>1326</v>
      </c>
      <c r="G135" s="272"/>
      <c r="H135" s="316"/>
      <c r="I135" s="429"/>
      <c r="J135" s="429"/>
      <c r="K135" s="420"/>
      <c r="L135" s="429"/>
      <c r="M135" s="855">
        <f>G125*$G134</f>
        <v>950980</v>
      </c>
      <c r="N135" s="856" t="s">
        <v>586</v>
      </c>
      <c r="O135" s="856"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hidden="1" customHeight="1">
      <c r="A136" s="332" t="str">
        <f>IF(B136&lt;&gt;"",IF(AND(B136='IN-TC'!$S$4,OR(TH!N136="1111",TH!O136="1111")),TH!D136,""),"")</f>
        <v/>
      </c>
      <c r="B136" s="63">
        <f t="shared" si="3"/>
        <v>5</v>
      </c>
      <c r="C136" s="851">
        <v>42521</v>
      </c>
      <c r="D136" s="851" t="s">
        <v>576</v>
      </c>
      <c r="E136" s="851">
        <f t="shared" si="4"/>
        <v>42521</v>
      </c>
      <c r="F136" s="1193" t="s">
        <v>1327</v>
      </c>
      <c r="G136" s="950" t="s">
        <v>581</v>
      </c>
      <c r="H136" s="1097"/>
      <c r="I136" s="430"/>
      <c r="J136" s="430"/>
      <c r="K136" s="421"/>
      <c r="L136" s="430"/>
      <c r="M136" s="855">
        <f>M134</f>
        <v>409370</v>
      </c>
      <c r="N136" s="856" t="s">
        <v>585</v>
      </c>
      <c r="O136" s="856"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hidden="1" customHeight="1">
      <c r="A137" s="332" t="str">
        <f>IF(B137&lt;&gt;"",IF(AND(B137='IN-TC'!$S$4,OR(TH!N137="1111",TH!O137="1111")),TH!D137,""),"")</f>
        <v/>
      </c>
      <c r="B137" s="63">
        <f t="shared" si="3"/>
        <v>5</v>
      </c>
      <c r="C137" s="851">
        <v>42521</v>
      </c>
      <c r="D137" s="851" t="s">
        <v>576</v>
      </c>
      <c r="E137" s="851">
        <f t="shared" si="4"/>
        <v>42521</v>
      </c>
      <c r="F137" s="1193" t="s">
        <v>1328</v>
      </c>
      <c r="G137" s="272"/>
      <c r="H137" s="316"/>
      <c r="I137" s="429"/>
      <c r="J137" s="429"/>
      <c r="K137" s="420"/>
      <c r="L137" s="429"/>
      <c r="M137" s="855">
        <f>M135</f>
        <v>950980</v>
      </c>
      <c r="N137" s="856" t="s">
        <v>281</v>
      </c>
      <c r="O137" s="856"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hidden="1" customHeight="1">
      <c r="A138" s="332" t="str">
        <f>IF(B138&lt;&gt;"",IF(AND(B138='IN-TC'!$S$4,OR(TH!N138="1111",TH!O138="1111")),TH!D138,""),"")</f>
        <v/>
      </c>
      <c r="B138" s="63">
        <f t="shared" ref="B138:B201" si="5">IF(C138&lt;&gt;"",MONTH(C138),"")</f>
        <v>5</v>
      </c>
      <c r="C138" s="851">
        <v>42521</v>
      </c>
      <c r="D138" s="851" t="s">
        <v>576</v>
      </c>
      <c r="E138" s="851">
        <f t="shared" si="4"/>
        <v>42521</v>
      </c>
      <c r="F138" s="1193" t="s">
        <v>2923</v>
      </c>
      <c r="G138" s="272"/>
      <c r="H138" s="316"/>
      <c r="I138" s="429"/>
      <c r="J138" s="429"/>
      <c r="K138" s="420"/>
      <c r="L138" s="429"/>
      <c r="M138" s="855">
        <v>895213</v>
      </c>
      <c r="N138" s="856" t="s">
        <v>105</v>
      </c>
      <c r="O138" s="856"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hidden="1" customHeight="1">
      <c r="A139" s="332" t="str">
        <f>IF(B139&lt;&gt;"",IF(AND(B139='IN-TC'!$S$4,OR(TH!N139="1111",TH!O139="1111")),TH!D139,""),"")</f>
        <v/>
      </c>
      <c r="B139" s="63">
        <f t="shared" si="5"/>
        <v>6</v>
      </c>
      <c r="C139" s="851">
        <v>42551</v>
      </c>
      <c r="D139" s="851" t="s">
        <v>576</v>
      </c>
      <c r="E139" s="851">
        <f t="shared" si="4"/>
        <v>42551</v>
      </c>
      <c r="F139" s="1193" t="s">
        <v>1315</v>
      </c>
      <c r="G139" s="272">
        <v>40937000</v>
      </c>
      <c r="H139" s="316"/>
      <c r="I139" s="429"/>
      <c r="J139" s="429"/>
      <c r="K139" s="420"/>
      <c r="L139" s="429"/>
      <c r="M139" s="855">
        <v>42327615</v>
      </c>
      <c r="N139" s="856" t="s">
        <v>585</v>
      </c>
      <c r="O139" s="856" t="s">
        <v>586</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hidden="1" customHeight="1">
      <c r="A140" s="332" t="str">
        <f>IF(B140&lt;&gt;"",IF(AND(B140='IN-TC'!$S$4,OR(TH!N140="1111",TH!O140="1111")),TH!D140,""),"")</f>
        <v/>
      </c>
      <c r="B140" s="63">
        <f t="shared" si="5"/>
        <v>6</v>
      </c>
      <c r="C140" s="851">
        <v>42551</v>
      </c>
      <c r="D140" s="851" t="s">
        <v>576</v>
      </c>
      <c r="E140" s="851">
        <f t="shared" si="4"/>
        <v>42551</v>
      </c>
      <c r="F140" s="1193" t="s">
        <v>1316</v>
      </c>
      <c r="G140" s="272">
        <v>78513000</v>
      </c>
      <c r="H140" s="316"/>
      <c r="I140" s="429"/>
      <c r="J140" s="429"/>
      <c r="K140" s="420"/>
      <c r="L140" s="429"/>
      <c r="M140" s="855">
        <v>87483000</v>
      </c>
      <c r="N140" s="856" t="s">
        <v>281</v>
      </c>
      <c r="O140" s="856" t="s">
        <v>586</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hidden="1" customHeight="1">
      <c r="A141" s="332" t="str">
        <f>IF(B141&lt;&gt;"",IF(AND(B141='IN-TC'!$S$4,OR(TH!N141="1111",TH!O141="1111")),TH!D141,""),"")</f>
        <v/>
      </c>
      <c r="B141" s="63">
        <f t="shared" si="5"/>
        <v>6</v>
      </c>
      <c r="C141" s="851">
        <v>42551</v>
      </c>
      <c r="D141" s="851" t="s">
        <v>576</v>
      </c>
      <c r="E141" s="851">
        <f t="shared" si="4"/>
        <v>42551</v>
      </c>
      <c r="F141" s="1193" t="s">
        <v>1317</v>
      </c>
      <c r="G141" s="950" t="s">
        <v>577</v>
      </c>
      <c r="H141" s="316"/>
      <c r="I141" s="429"/>
      <c r="J141" s="429"/>
      <c r="K141" s="420"/>
      <c r="L141" s="429"/>
      <c r="M141" s="855">
        <f>G139*$G141</f>
        <v>3274960</v>
      </c>
      <c r="N141" s="856" t="s">
        <v>586</v>
      </c>
      <c r="O141" s="856" t="s">
        <v>587</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hidden="1" customHeight="1">
      <c r="A142" s="332" t="str">
        <f>IF(B142&lt;&gt;"",IF(AND(B142='IN-TC'!$S$4,OR(TH!N142="1111",TH!O142="1111")),TH!D142,""),"")</f>
        <v/>
      </c>
      <c r="B142" s="63">
        <f t="shared" si="5"/>
        <v>6</v>
      </c>
      <c r="C142" s="851">
        <v>42551</v>
      </c>
      <c r="D142" s="851" t="s">
        <v>576</v>
      </c>
      <c r="E142" s="851">
        <f t="shared" si="4"/>
        <v>42551</v>
      </c>
      <c r="F142" s="1193" t="s">
        <v>1318</v>
      </c>
      <c r="G142" s="272"/>
      <c r="H142" s="316"/>
      <c r="I142" s="429"/>
      <c r="J142" s="429"/>
      <c r="K142" s="420"/>
      <c r="L142" s="429"/>
      <c r="M142" s="855">
        <f>G140*$G141</f>
        <v>6281040</v>
      </c>
      <c r="N142" s="857" t="s">
        <v>586</v>
      </c>
      <c r="O142" s="858" t="s">
        <v>587</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hidden="1" customHeight="1">
      <c r="A143" s="332" t="str">
        <f>IF(B143&lt;&gt;"",IF(AND(B143='IN-TC'!$S$4,OR(TH!N143="1111",TH!O143="1111")),TH!D143,""),"")</f>
        <v/>
      </c>
      <c r="B143" s="63">
        <f t="shared" si="5"/>
        <v>6</v>
      </c>
      <c r="C143" s="851">
        <v>42551</v>
      </c>
      <c r="D143" s="851" t="s">
        <v>576</v>
      </c>
      <c r="E143" s="851">
        <f t="shared" si="4"/>
        <v>42551</v>
      </c>
      <c r="F143" s="1193" t="s">
        <v>1319</v>
      </c>
      <c r="G143" s="950" t="s">
        <v>578</v>
      </c>
      <c r="H143" s="316"/>
      <c r="I143" s="429"/>
      <c r="J143" s="429"/>
      <c r="K143" s="420"/>
      <c r="L143" s="429"/>
      <c r="M143" s="855">
        <f>G139*$G143</f>
        <v>7368660</v>
      </c>
      <c r="N143" s="856" t="s">
        <v>585</v>
      </c>
      <c r="O143" s="856" t="s">
        <v>587</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hidden="1" customHeight="1">
      <c r="A144" s="332" t="str">
        <f>IF(B144&lt;&gt;"",IF(AND(B144='IN-TC'!$S$4,OR(TH!N144="1111",TH!O144="1111")),TH!D144,""),"")</f>
        <v/>
      </c>
      <c r="B144" s="63">
        <f t="shared" si="5"/>
        <v>6</v>
      </c>
      <c r="C144" s="851">
        <v>42551</v>
      </c>
      <c r="D144" s="851" t="s">
        <v>576</v>
      </c>
      <c r="E144" s="851">
        <f t="shared" si="4"/>
        <v>42551</v>
      </c>
      <c r="F144" s="1193" t="s">
        <v>1320</v>
      </c>
      <c r="G144" s="272"/>
      <c r="H144" s="316"/>
      <c r="I144" s="429"/>
      <c r="J144" s="429"/>
      <c r="K144" s="420"/>
      <c r="L144" s="429"/>
      <c r="M144" s="855">
        <f>G140*$G143</f>
        <v>14132340</v>
      </c>
      <c r="N144" s="856" t="s">
        <v>281</v>
      </c>
      <c r="O144" s="856" t="s">
        <v>587</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hidden="1" customHeight="1">
      <c r="A145" s="332" t="str">
        <f>IF(B145&lt;&gt;"",IF(AND(B145='IN-TC'!$S$4,OR(TH!N145="1111",TH!O145="1111")),TH!D145,""),"")</f>
        <v/>
      </c>
      <c r="B145" s="63">
        <f t="shared" si="5"/>
        <v>6</v>
      </c>
      <c r="C145" s="851">
        <v>42551</v>
      </c>
      <c r="D145" s="851" t="s">
        <v>576</v>
      </c>
      <c r="E145" s="851">
        <f t="shared" si="4"/>
        <v>42551</v>
      </c>
      <c r="F145" s="1193" t="s">
        <v>1321</v>
      </c>
      <c r="G145" s="950" t="s">
        <v>579</v>
      </c>
      <c r="H145" s="318"/>
      <c r="I145" s="427"/>
      <c r="J145" s="427"/>
      <c r="K145" s="418"/>
      <c r="L145" s="427"/>
      <c r="M145" s="855">
        <f>ROUND(G139*$G145,0)</f>
        <v>614055</v>
      </c>
      <c r="N145" s="856" t="s">
        <v>586</v>
      </c>
      <c r="O145" s="856" t="s">
        <v>588</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hidden="1" customHeight="1">
      <c r="A146" s="332" t="str">
        <f>IF(B146&lt;&gt;"",IF(AND(B146='IN-TC'!$S$4,OR(TH!N146="1111",TH!O146="1111")),TH!D146,""),"")</f>
        <v/>
      </c>
      <c r="B146" s="63">
        <f t="shared" si="5"/>
        <v>6</v>
      </c>
      <c r="C146" s="851">
        <v>42551</v>
      </c>
      <c r="D146" s="851" t="s">
        <v>576</v>
      </c>
      <c r="E146" s="851">
        <f t="shared" si="4"/>
        <v>42551</v>
      </c>
      <c r="F146" s="1193" t="s">
        <v>1322</v>
      </c>
      <c r="G146" s="272"/>
      <c r="H146" s="318"/>
      <c r="I146" s="427"/>
      <c r="J146" s="427"/>
      <c r="K146" s="418"/>
      <c r="L146" s="427"/>
      <c r="M146" s="855">
        <f>ROUND(G140*$G145,0)</f>
        <v>1177695</v>
      </c>
      <c r="N146" s="856" t="s">
        <v>586</v>
      </c>
      <c r="O146" s="856" t="s">
        <v>588</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hidden="1" customHeight="1">
      <c r="A147" s="332" t="str">
        <f>IF(B147&lt;&gt;"",IF(AND(B147='IN-TC'!$S$4,OR(TH!N147="1111",TH!O147="1111")),TH!D147,""),"")</f>
        <v/>
      </c>
      <c r="B147" s="63">
        <f t="shared" si="5"/>
        <v>6</v>
      </c>
      <c r="C147" s="851">
        <v>42551</v>
      </c>
      <c r="D147" s="851" t="s">
        <v>576</v>
      </c>
      <c r="E147" s="851">
        <f t="shared" si="4"/>
        <v>42551</v>
      </c>
      <c r="F147" s="1193" t="s">
        <v>1323</v>
      </c>
      <c r="G147" s="950" t="s">
        <v>580</v>
      </c>
      <c r="H147" s="316"/>
      <c r="I147" s="429"/>
      <c r="J147" s="429"/>
      <c r="K147" s="420"/>
      <c r="L147" s="429"/>
      <c r="M147" s="855">
        <f>G139*$G147</f>
        <v>1228110</v>
      </c>
      <c r="N147" s="856" t="s">
        <v>585</v>
      </c>
      <c r="O147" s="856"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hidden="1" customHeight="1">
      <c r="A148" s="332" t="str">
        <f>IF(B148&lt;&gt;"",IF(AND(B148='IN-TC'!$S$4,OR(TH!N148="1111",TH!O148="1111")),TH!D148,""),"")</f>
        <v/>
      </c>
      <c r="B148" s="63">
        <f t="shared" si="5"/>
        <v>6</v>
      </c>
      <c r="C148" s="851">
        <v>42551</v>
      </c>
      <c r="D148" s="851" t="s">
        <v>576</v>
      </c>
      <c r="E148" s="851">
        <f t="shared" si="4"/>
        <v>42551</v>
      </c>
      <c r="F148" s="1193" t="s">
        <v>1324</v>
      </c>
      <c r="G148" s="272"/>
      <c r="H148" s="316"/>
      <c r="I148" s="429"/>
      <c r="J148" s="429"/>
      <c r="K148" s="420"/>
      <c r="L148" s="429"/>
      <c r="M148" s="855">
        <f>G140*$G147</f>
        <v>2355390</v>
      </c>
      <c r="N148" s="856" t="s">
        <v>281</v>
      </c>
      <c r="O148" s="856"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hidden="1" customHeight="1">
      <c r="A149" s="332" t="str">
        <f>IF(B149&lt;&gt;"",IF(AND(B149='IN-TC'!$S$4,OR(TH!N149="1111",TH!O149="1111")),TH!D149,""),"")</f>
        <v/>
      </c>
      <c r="B149" s="63">
        <f t="shared" si="5"/>
        <v>6</v>
      </c>
      <c r="C149" s="851">
        <v>42551</v>
      </c>
      <c r="D149" s="851" t="s">
        <v>576</v>
      </c>
      <c r="E149" s="851">
        <f t="shared" si="4"/>
        <v>42551</v>
      </c>
      <c r="F149" s="1193" t="s">
        <v>1325</v>
      </c>
      <c r="G149" s="950" t="s">
        <v>581</v>
      </c>
      <c r="H149" s="316"/>
      <c r="I149" s="429"/>
      <c r="J149" s="429"/>
      <c r="K149" s="420"/>
      <c r="L149" s="429"/>
      <c r="M149" s="855">
        <f>G139*$G149</f>
        <v>409370</v>
      </c>
      <c r="N149" s="856" t="s">
        <v>586</v>
      </c>
      <c r="O149" s="856"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hidden="1" customHeight="1">
      <c r="A150" s="332" t="str">
        <f>IF(B150&lt;&gt;"",IF(AND(B150='IN-TC'!$S$4,OR(TH!N150="1111",TH!O150="1111")),TH!D150,""),"")</f>
        <v/>
      </c>
      <c r="B150" s="63">
        <f t="shared" si="5"/>
        <v>6</v>
      </c>
      <c r="C150" s="851">
        <v>42551</v>
      </c>
      <c r="D150" s="851" t="s">
        <v>576</v>
      </c>
      <c r="E150" s="851">
        <f t="shared" si="4"/>
        <v>42551</v>
      </c>
      <c r="F150" s="1193" t="s">
        <v>1326</v>
      </c>
      <c r="G150" s="272"/>
      <c r="H150" s="316"/>
      <c r="I150" s="429"/>
      <c r="J150" s="429"/>
      <c r="K150" s="420"/>
      <c r="L150" s="429"/>
      <c r="M150" s="855">
        <f>G140*$G149</f>
        <v>785130</v>
      </c>
      <c r="N150" s="856" t="s">
        <v>586</v>
      </c>
      <c r="O150" s="856"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hidden="1" customHeight="1">
      <c r="A151" s="332" t="str">
        <f>IF(B151&lt;&gt;"",IF(AND(B151='IN-TC'!$S$4,OR(TH!N151="1111",TH!O151="1111")),TH!D151,""),"")</f>
        <v/>
      </c>
      <c r="B151" s="63">
        <f t="shared" si="5"/>
        <v>6</v>
      </c>
      <c r="C151" s="851">
        <v>42551</v>
      </c>
      <c r="D151" s="851" t="s">
        <v>576</v>
      </c>
      <c r="E151" s="851">
        <f t="shared" si="4"/>
        <v>42551</v>
      </c>
      <c r="F151" s="1193" t="s">
        <v>1327</v>
      </c>
      <c r="G151" s="950" t="s">
        <v>581</v>
      </c>
      <c r="H151" s="1097"/>
      <c r="I151" s="430"/>
      <c r="J151" s="430"/>
      <c r="K151" s="421"/>
      <c r="L151" s="430"/>
      <c r="M151" s="855">
        <f>M149</f>
        <v>409370</v>
      </c>
      <c r="N151" s="856" t="s">
        <v>585</v>
      </c>
      <c r="O151" s="856"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hidden="1" customHeight="1">
      <c r="A152" s="332" t="str">
        <f>IF(B152&lt;&gt;"",IF(AND(B152='IN-TC'!$S$4,OR(TH!N152="1111",TH!O152="1111")),TH!D152,""),"")</f>
        <v/>
      </c>
      <c r="B152" s="63">
        <f t="shared" si="5"/>
        <v>6</v>
      </c>
      <c r="C152" s="851">
        <v>42551</v>
      </c>
      <c r="D152" s="851" t="s">
        <v>576</v>
      </c>
      <c r="E152" s="851">
        <f t="shared" si="4"/>
        <v>42551</v>
      </c>
      <c r="F152" s="1193" t="s">
        <v>1328</v>
      </c>
      <c r="G152" s="272"/>
      <c r="H152" s="316"/>
      <c r="I152" s="429"/>
      <c r="J152" s="429"/>
      <c r="K152" s="420"/>
      <c r="L152" s="429"/>
      <c r="M152" s="855">
        <f>M150</f>
        <v>785130</v>
      </c>
      <c r="N152" s="856" t="s">
        <v>281</v>
      </c>
      <c r="O152" s="856"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hidden="1" customHeight="1">
      <c r="A153" s="332" t="str">
        <f>IF(B153&lt;&gt;"",IF(AND(B153='IN-TC'!$S$4,OR(TH!N153="1111",TH!O153="1111")),TH!D153,""),"")</f>
        <v/>
      </c>
      <c r="B153" s="63">
        <f t="shared" si="5"/>
        <v>6</v>
      </c>
      <c r="C153" s="851">
        <v>42551</v>
      </c>
      <c r="D153" s="851" t="s">
        <v>576</v>
      </c>
      <c r="E153" s="851">
        <f t="shared" si="4"/>
        <v>42551</v>
      </c>
      <c r="F153" s="1193" t="s">
        <v>2923</v>
      </c>
      <c r="G153" s="272"/>
      <c r="H153" s="316"/>
      <c r="I153" s="429"/>
      <c r="J153" s="429"/>
      <c r="K153" s="420"/>
      <c r="L153" s="429"/>
      <c r="M153" s="855">
        <v>1537832</v>
      </c>
      <c r="N153" s="856" t="s">
        <v>105</v>
      </c>
      <c r="O153" s="856"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hidden="1" customHeight="1">
      <c r="A154" s="332" t="str">
        <f>IF(B154&lt;&gt;"",IF(AND(B154='IN-TC'!$S$4,OR(TH!N154="1111",TH!O154="1111")),TH!D154,""),"")</f>
        <v/>
      </c>
      <c r="B154" s="63">
        <f t="shared" si="5"/>
        <v>7</v>
      </c>
      <c r="C154" s="851">
        <v>42582</v>
      </c>
      <c r="D154" s="851" t="s">
        <v>576</v>
      </c>
      <c r="E154" s="851">
        <f t="shared" si="4"/>
        <v>42582</v>
      </c>
      <c r="F154" s="1193" t="s">
        <v>1315</v>
      </c>
      <c r="G154" s="272">
        <v>40937000</v>
      </c>
      <c r="H154" s="316"/>
      <c r="I154" s="429"/>
      <c r="J154" s="429"/>
      <c r="K154" s="420"/>
      <c r="L154" s="429"/>
      <c r="M154" s="855">
        <v>42327615</v>
      </c>
      <c r="N154" s="856" t="s">
        <v>585</v>
      </c>
      <c r="O154" s="856" t="s">
        <v>586</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hidden="1" customHeight="1">
      <c r="A155" s="332" t="str">
        <f>IF(B155&lt;&gt;"",IF(AND(B155='IN-TC'!$S$4,OR(TH!N155="1111",TH!O155="1111")),TH!D155,""),"")</f>
        <v/>
      </c>
      <c r="B155" s="63">
        <f t="shared" si="5"/>
        <v>7</v>
      </c>
      <c r="C155" s="851">
        <v>42582</v>
      </c>
      <c r="D155" s="851" t="s">
        <v>576</v>
      </c>
      <c r="E155" s="851">
        <f t="shared" si="4"/>
        <v>42582</v>
      </c>
      <c r="F155" s="1193" t="s">
        <v>1316</v>
      </c>
      <c r="G155" s="272">
        <v>68330000</v>
      </c>
      <c r="H155" s="316"/>
      <c r="I155" s="429"/>
      <c r="J155" s="429"/>
      <c r="K155" s="420"/>
      <c r="L155" s="429"/>
      <c r="M155" s="855">
        <v>76130000</v>
      </c>
      <c r="N155" s="856" t="s">
        <v>281</v>
      </c>
      <c r="O155" s="856" t="s">
        <v>586</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hidden="1" customHeight="1">
      <c r="A156" s="332" t="str">
        <f>IF(B156&lt;&gt;"",IF(AND(B156='IN-TC'!$S$4,OR(TH!N156="1111",TH!O156="1111")),TH!D156,""),"")</f>
        <v/>
      </c>
      <c r="B156" s="63">
        <f t="shared" si="5"/>
        <v>7</v>
      </c>
      <c r="C156" s="851">
        <v>42582</v>
      </c>
      <c r="D156" s="851" t="s">
        <v>576</v>
      </c>
      <c r="E156" s="851">
        <f t="shared" ref="E156:E219" si="6">C156</f>
        <v>42582</v>
      </c>
      <c r="F156" s="1193" t="s">
        <v>1317</v>
      </c>
      <c r="G156" s="950" t="s">
        <v>577</v>
      </c>
      <c r="H156" s="316"/>
      <c r="I156" s="429"/>
      <c r="J156" s="429"/>
      <c r="K156" s="420"/>
      <c r="L156" s="429"/>
      <c r="M156" s="855">
        <f>G154*$G156</f>
        <v>3274960</v>
      </c>
      <c r="N156" s="856" t="s">
        <v>586</v>
      </c>
      <c r="O156" s="856" t="s">
        <v>587</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hidden="1" customHeight="1">
      <c r="A157" s="332" t="str">
        <f>IF(B157&lt;&gt;"",IF(AND(B157='IN-TC'!$S$4,OR(TH!N157="1111",TH!O157="1111")),TH!D157,""),"")</f>
        <v/>
      </c>
      <c r="B157" s="63">
        <f t="shared" si="5"/>
        <v>7</v>
      </c>
      <c r="C157" s="851">
        <v>42582</v>
      </c>
      <c r="D157" s="851" t="s">
        <v>576</v>
      </c>
      <c r="E157" s="851">
        <f t="shared" si="6"/>
        <v>42582</v>
      </c>
      <c r="F157" s="1193" t="s">
        <v>1318</v>
      </c>
      <c r="G157" s="272"/>
      <c r="H157" s="316"/>
      <c r="I157" s="429"/>
      <c r="J157" s="429"/>
      <c r="K157" s="420"/>
      <c r="L157" s="429"/>
      <c r="M157" s="855">
        <f>G155*$G156</f>
        <v>5466400</v>
      </c>
      <c r="N157" s="857" t="s">
        <v>586</v>
      </c>
      <c r="O157" s="858" t="s">
        <v>587</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hidden="1" customHeight="1">
      <c r="A158" s="332" t="str">
        <f>IF(B158&lt;&gt;"",IF(AND(B158='IN-TC'!$S$4,OR(TH!N158="1111",TH!O158="1111")),TH!D158,""),"")</f>
        <v/>
      </c>
      <c r="B158" s="63">
        <f t="shared" si="5"/>
        <v>7</v>
      </c>
      <c r="C158" s="851">
        <v>42582</v>
      </c>
      <c r="D158" s="851" t="s">
        <v>576</v>
      </c>
      <c r="E158" s="851">
        <f t="shared" si="6"/>
        <v>42582</v>
      </c>
      <c r="F158" s="1193" t="s">
        <v>1319</v>
      </c>
      <c r="G158" s="950" t="s">
        <v>578</v>
      </c>
      <c r="H158" s="316"/>
      <c r="I158" s="429"/>
      <c r="J158" s="429"/>
      <c r="K158" s="420"/>
      <c r="L158" s="429"/>
      <c r="M158" s="855">
        <f>G154*$G158</f>
        <v>7368660</v>
      </c>
      <c r="N158" s="856" t="s">
        <v>585</v>
      </c>
      <c r="O158" s="856" t="s">
        <v>587</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hidden="1" customHeight="1">
      <c r="A159" s="332" t="str">
        <f>IF(B159&lt;&gt;"",IF(AND(B159='IN-TC'!$S$4,OR(TH!N159="1111",TH!O159="1111")),TH!D159,""),"")</f>
        <v/>
      </c>
      <c r="B159" s="63">
        <f t="shared" si="5"/>
        <v>7</v>
      </c>
      <c r="C159" s="851">
        <v>42582</v>
      </c>
      <c r="D159" s="851" t="s">
        <v>576</v>
      </c>
      <c r="E159" s="851">
        <f t="shared" si="6"/>
        <v>42582</v>
      </c>
      <c r="F159" s="1193" t="s">
        <v>1320</v>
      </c>
      <c r="G159" s="272"/>
      <c r="H159" s="316"/>
      <c r="I159" s="429"/>
      <c r="J159" s="429"/>
      <c r="K159" s="420"/>
      <c r="L159" s="429"/>
      <c r="M159" s="855">
        <f>G155*$G158</f>
        <v>12299400</v>
      </c>
      <c r="N159" s="856" t="s">
        <v>281</v>
      </c>
      <c r="O159" s="856" t="s">
        <v>587</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hidden="1" customHeight="1">
      <c r="A160" s="332" t="str">
        <f>IF(B160&lt;&gt;"",IF(AND(B160='IN-TC'!$S$4,OR(TH!N160="1111",TH!O160="1111")),TH!D160,""),"")</f>
        <v/>
      </c>
      <c r="B160" s="63">
        <f t="shared" si="5"/>
        <v>7</v>
      </c>
      <c r="C160" s="851">
        <v>42582</v>
      </c>
      <c r="D160" s="851" t="s">
        <v>576</v>
      </c>
      <c r="E160" s="851">
        <f t="shared" si="6"/>
        <v>42582</v>
      </c>
      <c r="F160" s="1193" t="s">
        <v>1321</v>
      </c>
      <c r="G160" s="950" t="s">
        <v>579</v>
      </c>
      <c r="H160" s="318"/>
      <c r="I160" s="427"/>
      <c r="J160" s="427"/>
      <c r="K160" s="418"/>
      <c r="L160" s="427"/>
      <c r="M160" s="855">
        <f>ROUND(G154*$G160,0)</f>
        <v>614055</v>
      </c>
      <c r="N160" s="856" t="s">
        <v>586</v>
      </c>
      <c r="O160" s="856" t="s">
        <v>588</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hidden="1" customHeight="1">
      <c r="A161" s="332" t="str">
        <f>IF(B161&lt;&gt;"",IF(AND(B161='IN-TC'!$S$4,OR(TH!N161="1111",TH!O161="1111")),TH!D161,""),"")</f>
        <v/>
      </c>
      <c r="B161" s="63">
        <f t="shared" si="5"/>
        <v>7</v>
      </c>
      <c r="C161" s="851">
        <v>42582</v>
      </c>
      <c r="D161" s="851" t="s">
        <v>576</v>
      </c>
      <c r="E161" s="851">
        <f t="shared" si="6"/>
        <v>42582</v>
      </c>
      <c r="F161" s="1193" t="s">
        <v>1322</v>
      </c>
      <c r="G161" s="272"/>
      <c r="H161" s="318"/>
      <c r="I161" s="427"/>
      <c r="J161" s="427"/>
      <c r="K161" s="418"/>
      <c r="L161" s="427"/>
      <c r="M161" s="855">
        <f>ROUND(G155*$G160,0)</f>
        <v>1024950</v>
      </c>
      <c r="N161" s="856" t="s">
        <v>586</v>
      </c>
      <c r="O161" s="856"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hidden="1" customHeight="1">
      <c r="A162" s="332" t="str">
        <f>IF(B162&lt;&gt;"",IF(AND(B162='IN-TC'!$S$4,OR(TH!N162="1111",TH!O162="1111")),TH!D162,""),"")</f>
        <v/>
      </c>
      <c r="B162" s="63">
        <f t="shared" si="5"/>
        <v>7</v>
      </c>
      <c r="C162" s="851">
        <v>42582</v>
      </c>
      <c r="D162" s="851" t="s">
        <v>576</v>
      </c>
      <c r="E162" s="851">
        <f t="shared" si="6"/>
        <v>42582</v>
      </c>
      <c r="F162" s="1193" t="s">
        <v>1323</v>
      </c>
      <c r="G162" s="950" t="s">
        <v>580</v>
      </c>
      <c r="H162" s="316"/>
      <c r="I162" s="429"/>
      <c r="J162" s="429"/>
      <c r="K162" s="420"/>
      <c r="L162" s="429"/>
      <c r="M162" s="855">
        <f>G154*$G162</f>
        <v>1228110</v>
      </c>
      <c r="N162" s="856" t="s">
        <v>585</v>
      </c>
      <c r="O162" s="856"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hidden="1" customHeight="1">
      <c r="A163" s="332" t="str">
        <f>IF(B163&lt;&gt;"",IF(AND(B163='IN-TC'!$S$4,OR(TH!N163="1111",TH!O163="1111")),TH!D163,""),"")</f>
        <v/>
      </c>
      <c r="B163" s="63">
        <f t="shared" si="5"/>
        <v>7</v>
      </c>
      <c r="C163" s="851">
        <v>42582</v>
      </c>
      <c r="D163" s="851" t="s">
        <v>576</v>
      </c>
      <c r="E163" s="851">
        <f t="shared" si="6"/>
        <v>42582</v>
      </c>
      <c r="F163" s="1193" t="s">
        <v>1324</v>
      </c>
      <c r="G163" s="272"/>
      <c r="H163" s="316"/>
      <c r="I163" s="429"/>
      <c r="J163" s="429"/>
      <c r="K163" s="420"/>
      <c r="L163" s="429"/>
      <c r="M163" s="855">
        <f>G155*$G162</f>
        <v>2049900</v>
      </c>
      <c r="N163" s="856" t="s">
        <v>281</v>
      </c>
      <c r="O163" s="856" t="s">
        <v>588</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hidden="1" customHeight="1">
      <c r="A164" s="332" t="str">
        <f>IF(B164&lt;&gt;"",IF(AND(B164='IN-TC'!$S$4,OR(TH!N164="1111",TH!O164="1111")),TH!D164,""),"")</f>
        <v/>
      </c>
      <c r="B164" s="63">
        <f t="shared" si="5"/>
        <v>7</v>
      </c>
      <c r="C164" s="851">
        <v>42582</v>
      </c>
      <c r="D164" s="851" t="s">
        <v>576</v>
      </c>
      <c r="E164" s="851">
        <f t="shared" si="6"/>
        <v>42582</v>
      </c>
      <c r="F164" s="1193" t="s">
        <v>1325</v>
      </c>
      <c r="G164" s="950" t="s">
        <v>581</v>
      </c>
      <c r="H164" s="316"/>
      <c r="I164" s="429"/>
      <c r="J164" s="429"/>
      <c r="K164" s="420"/>
      <c r="L164" s="429"/>
      <c r="M164" s="855">
        <f>G154*$G164</f>
        <v>409370</v>
      </c>
      <c r="N164" s="856" t="s">
        <v>586</v>
      </c>
      <c r="O164" s="856"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hidden="1" customHeight="1">
      <c r="A165" s="332" t="str">
        <f>IF(B165&lt;&gt;"",IF(AND(B165='IN-TC'!$S$4,OR(TH!N165="1111",TH!O165="1111")),TH!D165,""),"")</f>
        <v/>
      </c>
      <c r="B165" s="63">
        <f t="shared" si="5"/>
        <v>7</v>
      </c>
      <c r="C165" s="851">
        <v>42582</v>
      </c>
      <c r="D165" s="851" t="s">
        <v>576</v>
      </c>
      <c r="E165" s="851">
        <f t="shared" si="6"/>
        <v>42582</v>
      </c>
      <c r="F165" s="1193" t="s">
        <v>1326</v>
      </c>
      <c r="G165" s="272"/>
      <c r="H165" s="316"/>
      <c r="I165" s="429"/>
      <c r="J165" s="429"/>
      <c r="K165" s="420"/>
      <c r="L165" s="429"/>
      <c r="M165" s="855">
        <f>G155*$G164</f>
        <v>683300</v>
      </c>
      <c r="N165" s="856" t="s">
        <v>586</v>
      </c>
      <c r="O165" s="856"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hidden="1" customHeight="1">
      <c r="A166" s="332" t="str">
        <f>IF(B166&lt;&gt;"",IF(AND(B166='IN-TC'!$S$4,OR(TH!N166="1111",TH!O166="1111")),TH!D166,""),"")</f>
        <v/>
      </c>
      <c r="B166" s="63">
        <f t="shared" si="5"/>
        <v>7</v>
      </c>
      <c r="C166" s="851">
        <v>42582</v>
      </c>
      <c r="D166" s="851" t="s">
        <v>576</v>
      </c>
      <c r="E166" s="851">
        <f t="shared" si="6"/>
        <v>42582</v>
      </c>
      <c r="F166" s="1193" t="s">
        <v>1327</v>
      </c>
      <c r="G166" s="950" t="s">
        <v>581</v>
      </c>
      <c r="H166" s="1097"/>
      <c r="I166" s="430"/>
      <c r="J166" s="430"/>
      <c r="K166" s="421"/>
      <c r="L166" s="430"/>
      <c r="M166" s="855">
        <f>M164</f>
        <v>409370</v>
      </c>
      <c r="N166" s="856" t="s">
        <v>585</v>
      </c>
      <c r="O166" s="856"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hidden="1" customHeight="1">
      <c r="A167" s="332" t="str">
        <f>IF(B167&lt;&gt;"",IF(AND(B167='IN-TC'!$S$4,OR(TH!N167="1111",TH!O167="1111")),TH!D167,""),"")</f>
        <v/>
      </c>
      <c r="B167" s="63">
        <f t="shared" si="5"/>
        <v>7</v>
      </c>
      <c r="C167" s="851">
        <v>42582</v>
      </c>
      <c r="D167" s="851" t="s">
        <v>576</v>
      </c>
      <c r="E167" s="851">
        <f t="shared" si="6"/>
        <v>42582</v>
      </c>
      <c r="F167" s="1193" t="s">
        <v>1328</v>
      </c>
      <c r="G167" s="272"/>
      <c r="H167" s="316"/>
      <c r="I167" s="429"/>
      <c r="J167" s="429"/>
      <c r="K167" s="420"/>
      <c r="L167" s="429"/>
      <c r="M167" s="855">
        <f>M165</f>
        <v>683300</v>
      </c>
      <c r="N167" s="856" t="s">
        <v>281</v>
      </c>
      <c r="O167" s="856"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hidden="1" customHeight="1">
      <c r="A168" s="332" t="str">
        <f>IF(B168&lt;&gt;"",IF(AND(B168='IN-TC'!$S$4,OR(TH!N168="1111",TH!O168="1111")),TH!D168,""),"")</f>
        <v/>
      </c>
      <c r="B168" s="63">
        <f t="shared" si="5"/>
        <v>7</v>
      </c>
      <c r="C168" s="851">
        <v>42582</v>
      </c>
      <c r="D168" s="851" t="s">
        <v>576</v>
      </c>
      <c r="E168" s="851">
        <f t="shared" si="6"/>
        <v>42582</v>
      </c>
      <c r="F168" s="1193" t="s">
        <v>2923</v>
      </c>
      <c r="G168" s="272"/>
      <c r="H168" s="316"/>
      <c r="I168" s="429"/>
      <c r="J168" s="429"/>
      <c r="K168" s="420"/>
      <c r="L168" s="429"/>
      <c r="M168" s="855">
        <v>1087427</v>
      </c>
      <c r="N168" s="856" t="s">
        <v>105</v>
      </c>
      <c r="O168" s="856"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hidden="1" customHeight="1">
      <c r="A169" s="332" t="str">
        <f>IF(B169&lt;&gt;"",IF(AND(B169='IN-TC'!$S$4,OR(TH!N169="1111",TH!O169="1111")),TH!D169,""),"")</f>
        <v/>
      </c>
      <c r="B169" s="63">
        <f t="shared" si="5"/>
        <v>8</v>
      </c>
      <c r="C169" s="851">
        <v>42613</v>
      </c>
      <c r="D169" s="851" t="s">
        <v>576</v>
      </c>
      <c r="E169" s="851">
        <f t="shared" si="6"/>
        <v>42613</v>
      </c>
      <c r="F169" s="1193" t="s">
        <v>1315</v>
      </c>
      <c r="G169" s="272">
        <v>40937000</v>
      </c>
      <c r="H169" s="316"/>
      <c r="I169" s="429"/>
      <c r="J169" s="429"/>
      <c r="K169" s="420"/>
      <c r="L169" s="429"/>
      <c r="M169" s="855">
        <v>42509444</v>
      </c>
      <c r="N169" s="856" t="s">
        <v>585</v>
      </c>
      <c r="O169" s="856" t="s">
        <v>586</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hidden="1" customHeight="1">
      <c r="A170" s="332" t="str">
        <f>IF(B170&lt;&gt;"",IF(AND(B170='IN-TC'!$S$4,OR(TH!N170="1111",TH!O170="1111")),TH!D170,""),"")</f>
        <v/>
      </c>
      <c r="B170" s="63">
        <f t="shared" si="5"/>
        <v>8</v>
      </c>
      <c r="C170" s="851">
        <v>42613</v>
      </c>
      <c r="D170" s="851" t="s">
        <v>576</v>
      </c>
      <c r="E170" s="851">
        <f t="shared" si="6"/>
        <v>42613</v>
      </c>
      <c r="F170" s="1193" t="s">
        <v>1316</v>
      </c>
      <c r="G170" s="272">
        <v>65013000</v>
      </c>
      <c r="H170" s="316"/>
      <c r="I170" s="429"/>
      <c r="J170" s="429"/>
      <c r="K170" s="420"/>
      <c r="L170" s="429"/>
      <c r="M170" s="855">
        <v>72708000</v>
      </c>
      <c r="N170" s="856" t="s">
        <v>281</v>
      </c>
      <c r="O170" s="856" t="s">
        <v>586</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hidden="1" customHeight="1">
      <c r="A171" s="332" t="str">
        <f>IF(B171&lt;&gt;"",IF(AND(B171='IN-TC'!$S$4,OR(TH!N171="1111",TH!O171="1111")),TH!D171,""),"")</f>
        <v/>
      </c>
      <c r="B171" s="63">
        <f t="shared" si="5"/>
        <v>8</v>
      </c>
      <c r="C171" s="851">
        <v>42613</v>
      </c>
      <c r="D171" s="851" t="s">
        <v>576</v>
      </c>
      <c r="E171" s="851">
        <f t="shared" si="6"/>
        <v>42613</v>
      </c>
      <c r="F171" s="1193" t="s">
        <v>1317</v>
      </c>
      <c r="G171" s="950" t="s">
        <v>577</v>
      </c>
      <c r="H171" s="316"/>
      <c r="I171" s="429"/>
      <c r="J171" s="429"/>
      <c r="K171" s="420"/>
      <c r="L171" s="429"/>
      <c r="M171" s="855">
        <f>G169*$G171</f>
        <v>3274960</v>
      </c>
      <c r="N171" s="856" t="s">
        <v>586</v>
      </c>
      <c r="O171" s="856" t="s">
        <v>587</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hidden="1" customHeight="1">
      <c r="A172" s="332" t="str">
        <f>IF(B172&lt;&gt;"",IF(AND(B172='IN-TC'!$S$4,OR(TH!N172="1111",TH!O172="1111")),TH!D172,""),"")</f>
        <v/>
      </c>
      <c r="B172" s="63">
        <f t="shared" si="5"/>
        <v>8</v>
      </c>
      <c r="C172" s="851">
        <v>42613</v>
      </c>
      <c r="D172" s="851" t="s">
        <v>576</v>
      </c>
      <c r="E172" s="851">
        <f t="shared" si="6"/>
        <v>42613</v>
      </c>
      <c r="F172" s="1193" t="s">
        <v>1318</v>
      </c>
      <c r="G172" s="272"/>
      <c r="H172" s="316"/>
      <c r="I172" s="429"/>
      <c r="J172" s="429"/>
      <c r="K172" s="420"/>
      <c r="L172" s="429"/>
      <c r="M172" s="855">
        <f>G170*$G171</f>
        <v>5201040</v>
      </c>
      <c r="N172" s="857" t="s">
        <v>586</v>
      </c>
      <c r="O172" s="858" t="s">
        <v>587</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hidden="1" customHeight="1">
      <c r="A173" s="332" t="str">
        <f>IF(B173&lt;&gt;"",IF(AND(B173='IN-TC'!$S$4,OR(TH!N173="1111",TH!O173="1111")),TH!D173,""),"")</f>
        <v/>
      </c>
      <c r="B173" s="63">
        <f t="shared" si="5"/>
        <v>8</v>
      </c>
      <c r="C173" s="851">
        <v>42613</v>
      </c>
      <c r="D173" s="851" t="s">
        <v>576</v>
      </c>
      <c r="E173" s="851">
        <f t="shared" si="6"/>
        <v>42613</v>
      </c>
      <c r="F173" s="1193" t="s">
        <v>1319</v>
      </c>
      <c r="G173" s="950" t="s">
        <v>578</v>
      </c>
      <c r="H173" s="316"/>
      <c r="I173" s="429"/>
      <c r="J173" s="429"/>
      <c r="K173" s="420"/>
      <c r="L173" s="429"/>
      <c r="M173" s="855">
        <f>G169*$G173</f>
        <v>7368660</v>
      </c>
      <c r="N173" s="856" t="s">
        <v>585</v>
      </c>
      <c r="O173" s="856" t="s">
        <v>587</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hidden="1" customHeight="1">
      <c r="A174" s="332" t="str">
        <f>IF(B174&lt;&gt;"",IF(AND(B174='IN-TC'!$S$4,OR(TH!N174="1111",TH!O174="1111")),TH!D174,""),"")</f>
        <v/>
      </c>
      <c r="B174" s="63">
        <f t="shared" si="5"/>
        <v>8</v>
      </c>
      <c r="C174" s="851">
        <v>42613</v>
      </c>
      <c r="D174" s="851" t="s">
        <v>576</v>
      </c>
      <c r="E174" s="851">
        <f t="shared" si="6"/>
        <v>42613</v>
      </c>
      <c r="F174" s="1193" t="s">
        <v>1320</v>
      </c>
      <c r="G174" s="272"/>
      <c r="H174" s="316"/>
      <c r="I174" s="429"/>
      <c r="J174" s="429"/>
      <c r="K174" s="420"/>
      <c r="L174" s="429"/>
      <c r="M174" s="855">
        <f>G170*$G173</f>
        <v>11702340</v>
      </c>
      <c r="N174" s="856" t="s">
        <v>281</v>
      </c>
      <c r="O174" s="856" t="s">
        <v>587</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hidden="1" customHeight="1">
      <c r="A175" s="332" t="str">
        <f>IF(B175&lt;&gt;"",IF(AND(B175='IN-TC'!$S$4,OR(TH!N175="1111",TH!O175="1111")),TH!D175,""),"")</f>
        <v/>
      </c>
      <c r="B175" s="63">
        <f t="shared" si="5"/>
        <v>8</v>
      </c>
      <c r="C175" s="851">
        <v>42613</v>
      </c>
      <c r="D175" s="851" t="s">
        <v>576</v>
      </c>
      <c r="E175" s="851">
        <f t="shared" si="6"/>
        <v>42613</v>
      </c>
      <c r="F175" s="1193" t="s">
        <v>1321</v>
      </c>
      <c r="G175" s="950" t="s">
        <v>579</v>
      </c>
      <c r="H175" s="318"/>
      <c r="I175" s="427"/>
      <c r="J175" s="427"/>
      <c r="K175" s="418"/>
      <c r="L175" s="427"/>
      <c r="M175" s="855">
        <f>ROUND(G169*$G175,0)</f>
        <v>614055</v>
      </c>
      <c r="N175" s="856" t="s">
        <v>586</v>
      </c>
      <c r="O175" s="856"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hidden="1" customHeight="1">
      <c r="A176" s="332" t="str">
        <f>IF(B176&lt;&gt;"",IF(AND(B176='IN-TC'!$S$4,OR(TH!N176="1111",TH!O176="1111")),TH!D176,""),"")</f>
        <v/>
      </c>
      <c r="B176" s="63">
        <f t="shared" si="5"/>
        <v>8</v>
      </c>
      <c r="C176" s="851">
        <v>42613</v>
      </c>
      <c r="D176" s="851" t="s">
        <v>576</v>
      </c>
      <c r="E176" s="851">
        <f t="shared" si="6"/>
        <v>42613</v>
      </c>
      <c r="F176" s="1193" t="s">
        <v>1322</v>
      </c>
      <c r="G176" s="272"/>
      <c r="H176" s="318"/>
      <c r="I176" s="427"/>
      <c r="J176" s="427"/>
      <c r="K176" s="418"/>
      <c r="L176" s="427"/>
      <c r="M176" s="855">
        <f>ROUND(G170*$G175,0)</f>
        <v>975195</v>
      </c>
      <c r="N176" s="856" t="s">
        <v>586</v>
      </c>
      <c r="O176" s="856"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hidden="1" customHeight="1">
      <c r="A177" s="332" t="str">
        <f>IF(B177&lt;&gt;"",IF(AND(B177='IN-TC'!$S$4,OR(TH!N177="1111",TH!O177="1111")),TH!D177,""),"")</f>
        <v/>
      </c>
      <c r="B177" s="63">
        <f t="shared" si="5"/>
        <v>8</v>
      </c>
      <c r="C177" s="851">
        <v>42613</v>
      </c>
      <c r="D177" s="851" t="s">
        <v>576</v>
      </c>
      <c r="E177" s="851">
        <f t="shared" si="6"/>
        <v>42613</v>
      </c>
      <c r="F177" s="1193" t="s">
        <v>1323</v>
      </c>
      <c r="G177" s="950" t="s">
        <v>580</v>
      </c>
      <c r="H177" s="316"/>
      <c r="I177" s="429"/>
      <c r="J177" s="429"/>
      <c r="K177" s="420"/>
      <c r="L177" s="429"/>
      <c r="M177" s="855">
        <f>G169*$G177</f>
        <v>1228110</v>
      </c>
      <c r="N177" s="856" t="s">
        <v>585</v>
      </c>
      <c r="O177" s="856" t="s">
        <v>588</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hidden="1" customHeight="1">
      <c r="A178" s="332" t="str">
        <f>IF(B178&lt;&gt;"",IF(AND(B178='IN-TC'!$S$4,OR(TH!N178="1111",TH!O178="1111")),TH!D178,""),"")</f>
        <v/>
      </c>
      <c r="B178" s="63">
        <f t="shared" si="5"/>
        <v>8</v>
      </c>
      <c r="C178" s="851">
        <v>42613</v>
      </c>
      <c r="D178" s="851" t="s">
        <v>576</v>
      </c>
      <c r="E178" s="851">
        <f t="shared" si="6"/>
        <v>42613</v>
      </c>
      <c r="F178" s="1193" t="s">
        <v>1324</v>
      </c>
      <c r="G178" s="272"/>
      <c r="H178" s="316"/>
      <c r="I178" s="429"/>
      <c r="J178" s="429"/>
      <c r="K178" s="420"/>
      <c r="L178" s="429"/>
      <c r="M178" s="855">
        <f>G170*$G177</f>
        <v>1950390</v>
      </c>
      <c r="N178" s="856" t="s">
        <v>281</v>
      </c>
      <c r="O178" s="856" t="s">
        <v>588</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hidden="1" customHeight="1">
      <c r="A179" s="332" t="str">
        <f>IF(B179&lt;&gt;"",IF(AND(B179='IN-TC'!$S$4,OR(TH!N179="1111",TH!O179="1111")),TH!D179,""),"")</f>
        <v/>
      </c>
      <c r="B179" s="63">
        <f t="shared" si="5"/>
        <v>8</v>
      </c>
      <c r="C179" s="851">
        <v>42613</v>
      </c>
      <c r="D179" s="851" t="s">
        <v>576</v>
      </c>
      <c r="E179" s="851">
        <f t="shared" si="6"/>
        <v>42613</v>
      </c>
      <c r="F179" s="1193" t="s">
        <v>1325</v>
      </c>
      <c r="G179" s="950" t="s">
        <v>581</v>
      </c>
      <c r="H179" s="316"/>
      <c r="I179" s="429"/>
      <c r="J179" s="429"/>
      <c r="K179" s="420"/>
      <c r="L179" s="429"/>
      <c r="M179" s="855">
        <f>G169*$G179</f>
        <v>409370</v>
      </c>
      <c r="N179" s="856" t="s">
        <v>586</v>
      </c>
      <c r="O179" s="856"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hidden="1" customHeight="1">
      <c r="A180" s="332" t="str">
        <f>IF(B180&lt;&gt;"",IF(AND(B180='IN-TC'!$S$4,OR(TH!N180="1111",TH!O180="1111")),TH!D180,""),"")</f>
        <v/>
      </c>
      <c r="B180" s="63">
        <f t="shared" si="5"/>
        <v>8</v>
      </c>
      <c r="C180" s="851">
        <v>42613</v>
      </c>
      <c r="D180" s="851" t="s">
        <v>576</v>
      </c>
      <c r="E180" s="851">
        <f t="shared" si="6"/>
        <v>42613</v>
      </c>
      <c r="F180" s="1193" t="s">
        <v>1326</v>
      </c>
      <c r="G180" s="272"/>
      <c r="H180" s="316"/>
      <c r="I180" s="429"/>
      <c r="J180" s="429"/>
      <c r="K180" s="420"/>
      <c r="L180" s="429"/>
      <c r="M180" s="855">
        <f>G170*$G179</f>
        <v>650130</v>
      </c>
      <c r="N180" s="856" t="s">
        <v>586</v>
      </c>
      <c r="O180" s="856"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hidden="1" customHeight="1">
      <c r="A181" s="332" t="str">
        <f>IF(B181&lt;&gt;"",IF(AND(B181='IN-TC'!$S$4,OR(TH!N181="1111",TH!O181="1111")),TH!D181,""),"")</f>
        <v/>
      </c>
      <c r="B181" s="63">
        <f t="shared" si="5"/>
        <v>8</v>
      </c>
      <c r="C181" s="851">
        <v>42613</v>
      </c>
      <c r="D181" s="851" t="s">
        <v>576</v>
      </c>
      <c r="E181" s="851">
        <f t="shared" si="6"/>
        <v>42613</v>
      </c>
      <c r="F181" s="1193" t="s">
        <v>1327</v>
      </c>
      <c r="G181" s="950" t="s">
        <v>581</v>
      </c>
      <c r="H181" s="1097"/>
      <c r="I181" s="430"/>
      <c r="J181" s="430"/>
      <c r="K181" s="421"/>
      <c r="L181" s="430"/>
      <c r="M181" s="855">
        <f>M179</f>
        <v>409370</v>
      </c>
      <c r="N181" s="856" t="s">
        <v>585</v>
      </c>
      <c r="O181" s="856"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hidden="1" customHeight="1">
      <c r="A182" s="332" t="str">
        <f>IF(B182&lt;&gt;"",IF(AND(B182='IN-TC'!$S$4,OR(TH!N182="1111",TH!O182="1111")),TH!D182,""),"")</f>
        <v/>
      </c>
      <c r="B182" s="63">
        <f t="shared" si="5"/>
        <v>8</v>
      </c>
      <c r="C182" s="851">
        <v>42613</v>
      </c>
      <c r="D182" s="851" t="s">
        <v>576</v>
      </c>
      <c r="E182" s="851">
        <f t="shared" si="6"/>
        <v>42613</v>
      </c>
      <c r="F182" s="1193" t="s">
        <v>1328</v>
      </c>
      <c r="G182" s="272"/>
      <c r="H182" s="316"/>
      <c r="I182" s="429"/>
      <c r="J182" s="429"/>
      <c r="K182" s="420"/>
      <c r="L182" s="429"/>
      <c r="M182" s="855">
        <f>M180</f>
        <v>650130</v>
      </c>
      <c r="N182" s="856" t="s">
        <v>281</v>
      </c>
      <c r="O182" s="856"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hidden="1" customHeight="1">
      <c r="A183" s="332" t="str">
        <f>IF(B183&lt;&gt;"",IF(AND(B183='IN-TC'!$S$4,OR(TH!N183="1111",TH!O183="1111")),TH!D183,""),"")</f>
        <v/>
      </c>
      <c r="B183" s="63">
        <f t="shared" si="5"/>
        <v>8</v>
      </c>
      <c r="C183" s="851">
        <v>42613</v>
      </c>
      <c r="D183" s="851" t="s">
        <v>576</v>
      </c>
      <c r="E183" s="851">
        <f t="shared" si="6"/>
        <v>42613</v>
      </c>
      <c r="F183" s="1193" t="s">
        <v>2923</v>
      </c>
      <c r="G183" s="272"/>
      <c r="H183" s="316"/>
      <c r="I183" s="429"/>
      <c r="J183" s="429"/>
      <c r="K183" s="420"/>
      <c r="L183" s="429"/>
      <c r="M183" s="855">
        <v>670098</v>
      </c>
      <c r="N183" s="856" t="s">
        <v>105</v>
      </c>
      <c r="O183" s="856"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hidden="1" customHeight="1">
      <c r="A184" s="332" t="str">
        <f>IF(B184&lt;&gt;"",IF(AND(B184='IN-TC'!$S$4,OR(TH!N184="1111",TH!O184="1111")),TH!D184,""),"")</f>
        <v/>
      </c>
      <c r="B184" s="63">
        <f t="shared" si="5"/>
        <v>9</v>
      </c>
      <c r="C184" s="851">
        <v>42643</v>
      </c>
      <c r="D184" s="851" t="s">
        <v>576</v>
      </c>
      <c r="E184" s="851">
        <f t="shared" si="6"/>
        <v>42643</v>
      </c>
      <c r="F184" s="1193" t="s">
        <v>1315</v>
      </c>
      <c r="G184" s="272">
        <v>40937000</v>
      </c>
      <c r="H184" s="316"/>
      <c r="I184" s="429"/>
      <c r="J184" s="429"/>
      <c r="K184" s="420"/>
      <c r="L184" s="429"/>
      <c r="M184" s="855">
        <v>42415625</v>
      </c>
      <c r="N184" s="856" t="s">
        <v>585</v>
      </c>
      <c r="O184" s="856" t="s">
        <v>586</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hidden="1" customHeight="1">
      <c r="A185" s="332" t="str">
        <f>IF(B185&lt;&gt;"",IF(AND(B185='IN-TC'!$S$4,OR(TH!N185="1111",TH!O185="1111")),TH!D185,""),"")</f>
        <v/>
      </c>
      <c r="B185" s="63">
        <f t="shared" si="5"/>
        <v>9</v>
      </c>
      <c r="C185" s="851">
        <v>42643</v>
      </c>
      <c r="D185" s="851" t="s">
        <v>576</v>
      </c>
      <c r="E185" s="851">
        <f t="shared" si="6"/>
        <v>42643</v>
      </c>
      <c r="F185" s="1193" t="s">
        <v>1316</v>
      </c>
      <c r="G185" s="272">
        <v>65013000</v>
      </c>
      <c r="H185" s="316"/>
      <c r="I185" s="429"/>
      <c r="J185" s="429"/>
      <c r="K185" s="420"/>
      <c r="L185" s="429"/>
      <c r="M185" s="855">
        <v>71853000</v>
      </c>
      <c r="N185" s="856" t="s">
        <v>281</v>
      </c>
      <c r="O185" s="856" t="s">
        <v>586</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hidden="1" customHeight="1">
      <c r="A186" s="332" t="str">
        <f>IF(B186&lt;&gt;"",IF(AND(B186='IN-TC'!$S$4,OR(TH!N186="1111",TH!O186="1111")),TH!D186,""),"")</f>
        <v/>
      </c>
      <c r="B186" s="63">
        <f t="shared" si="5"/>
        <v>9</v>
      </c>
      <c r="C186" s="851">
        <v>42643</v>
      </c>
      <c r="D186" s="851" t="s">
        <v>576</v>
      </c>
      <c r="E186" s="851">
        <f t="shared" si="6"/>
        <v>42643</v>
      </c>
      <c r="F186" s="1193" t="s">
        <v>1317</v>
      </c>
      <c r="G186" s="950" t="s">
        <v>577</v>
      </c>
      <c r="H186" s="316"/>
      <c r="I186" s="429"/>
      <c r="J186" s="429"/>
      <c r="K186" s="420"/>
      <c r="L186" s="429"/>
      <c r="M186" s="855">
        <f>G184*$G186</f>
        <v>3274960</v>
      </c>
      <c r="N186" s="856" t="s">
        <v>586</v>
      </c>
      <c r="O186" s="856" t="s">
        <v>587</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hidden="1" customHeight="1">
      <c r="A187" s="332" t="str">
        <f>IF(B187&lt;&gt;"",IF(AND(B187='IN-TC'!$S$4,OR(TH!N187="1111",TH!O187="1111")),TH!D187,""),"")</f>
        <v/>
      </c>
      <c r="B187" s="63">
        <f t="shared" si="5"/>
        <v>9</v>
      </c>
      <c r="C187" s="851">
        <v>42643</v>
      </c>
      <c r="D187" s="851" t="s">
        <v>576</v>
      </c>
      <c r="E187" s="851">
        <f t="shared" si="6"/>
        <v>42643</v>
      </c>
      <c r="F187" s="1193" t="s">
        <v>1318</v>
      </c>
      <c r="G187" s="272"/>
      <c r="H187" s="316"/>
      <c r="I187" s="429"/>
      <c r="J187" s="429"/>
      <c r="K187" s="420"/>
      <c r="L187" s="429"/>
      <c r="M187" s="855">
        <f>G185*$G186</f>
        <v>5201040</v>
      </c>
      <c r="N187" s="857" t="s">
        <v>586</v>
      </c>
      <c r="O187" s="858" t="s">
        <v>587</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hidden="1" customHeight="1">
      <c r="A188" s="332" t="str">
        <f>IF(B188&lt;&gt;"",IF(AND(B188='IN-TC'!$S$4,OR(TH!N188="1111",TH!O188="1111")),TH!D188,""),"")</f>
        <v/>
      </c>
      <c r="B188" s="63">
        <f t="shared" si="5"/>
        <v>9</v>
      </c>
      <c r="C188" s="851">
        <v>42643</v>
      </c>
      <c r="D188" s="851" t="s">
        <v>576</v>
      </c>
      <c r="E188" s="851">
        <f t="shared" si="6"/>
        <v>42643</v>
      </c>
      <c r="F188" s="1193" t="s">
        <v>1319</v>
      </c>
      <c r="G188" s="950" t="s">
        <v>578</v>
      </c>
      <c r="H188" s="316"/>
      <c r="I188" s="429"/>
      <c r="J188" s="429"/>
      <c r="K188" s="420"/>
      <c r="L188" s="429"/>
      <c r="M188" s="855">
        <f>G184*$G188</f>
        <v>7368660</v>
      </c>
      <c r="N188" s="856" t="s">
        <v>585</v>
      </c>
      <c r="O188" s="856" t="s">
        <v>587</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hidden="1" customHeight="1">
      <c r="A189" s="332" t="str">
        <f>IF(B189&lt;&gt;"",IF(AND(B189='IN-TC'!$S$4,OR(TH!N189="1111",TH!O189="1111")),TH!D189,""),"")</f>
        <v/>
      </c>
      <c r="B189" s="63">
        <f t="shared" si="5"/>
        <v>9</v>
      </c>
      <c r="C189" s="851">
        <v>42643</v>
      </c>
      <c r="D189" s="851" t="s">
        <v>576</v>
      </c>
      <c r="E189" s="851">
        <f t="shared" si="6"/>
        <v>42643</v>
      </c>
      <c r="F189" s="1193" t="s">
        <v>1320</v>
      </c>
      <c r="G189" s="272"/>
      <c r="H189" s="316"/>
      <c r="I189" s="429"/>
      <c r="J189" s="429"/>
      <c r="K189" s="420"/>
      <c r="L189" s="429"/>
      <c r="M189" s="855">
        <f>G185*$G188</f>
        <v>11702340</v>
      </c>
      <c r="N189" s="856" t="s">
        <v>281</v>
      </c>
      <c r="O189" s="856" t="s">
        <v>587</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hidden="1" customHeight="1">
      <c r="A190" s="332" t="str">
        <f>IF(B190&lt;&gt;"",IF(AND(B190='IN-TC'!$S$4,OR(TH!N190="1111",TH!O190="1111")),TH!D190,""),"")</f>
        <v/>
      </c>
      <c r="B190" s="63">
        <f t="shared" si="5"/>
        <v>9</v>
      </c>
      <c r="C190" s="851">
        <v>42643</v>
      </c>
      <c r="D190" s="851" t="s">
        <v>576</v>
      </c>
      <c r="E190" s="851">
        <f t="shared" si="6"/>
        <v>42643</v>
      </c>
      <c r="F190" s="1193" t="s">
        <v>1321</v>
      </c>
      <c r="G190" s="950" t="s">
        <v>579</v>
      </c>
      <c r="H190" s="318"/>
      <c r="I190" s="427"/>
      <c r="J190" s="427"/>
      <c r="K190" s="418"/>
      <c r="L190" s="427"/>
      <c r="M190" s="855">
        <f>ROUND(G184*$G190,0)</f>
        <v>614055</v>
      </c>
      <c r="N190" s="856" t="s">
        <v>586</v>
      </c>
      <c r="O190" s="856"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hidden="1" customHeight="1">
      <c r="A191" s="332" t="str">
        <f>IF(B191&lt;&gt;"",IF(AND(B191='IN-TC'!$S$4,OR(TH!N191="1111",TH!O191="1111")),TH!D191,""),"")</f>
        <v/>
      </c>
      <c r="B191" s="63">
        <f t="shared" si="5"/>
        <v>9</v>
      </c>
      <c r="C191" s="851">
        <v>42643</v>
      </c>
      <c r="D191" s="851" t="s">
        <v>576</v>
      </c>
      <c r="E191" s="851">
        <f t="shared" si="6"/>
        <v>42643</v>
      </c>
      <c r="F191" s="1193" t="s">
        <v>1322</v>
      </c>
      <c r="G191" s="272"/>
      <c r="H191" s="318"/>
      <c r="I191" s="427"/>
      <c r="J191" s="427"/>
      <c r="K191" s="418"/>
      <c r="L191" s="427"/>
      <c r="M191" s="855">
        <f>ROUND(G185*$G190,0)</f>
        <v>975195</v>
      </c>
      <c r="N191" s="856" t="s">
        <v>586</v>
      </c>
      <c r="O191" s="856" t="s">
        <v>588</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hidden="1" customHeight="1">
      <c r="A192" s="332" t="str">
        <f>IF(B192&lt;&gt;"",IF(AND(B192='IN-TC'!$S$4,OR(TH!N192="1111",TH!O192="1111")),TH!D192,""),"")</f>
        <v/>
      </c>
      <c r="B192" s="63">
        <f t="shared" si="5"/>
        <v>9</v>
      </c>
      <c r="C192" s="851">
        <v>42643</v>
      </c>
      <c r="D192" s="851" t="s">
        <v>576</v>
      </c>
      <c r="E192" s="851">
        <f t="shared" si="6"/>
        <v>42643</v>
      </c>
      <c r="F192" s="1193" t="s">
        <v>1323</v>
      </c>
      <c r="G192" s="950" t="s">
        <v>580</v>
      </c>
      <c r="H192" s="316"/>
      <c r="I192" s="429"/>
      <c r="J192" s="429"/>
      <c r="K192" s="420"/>
      <c r="L192" s="429"/>
      <c r="M192" s="855">
        <f>G184*$G192</f>
        <v>1228110</v>
      </c>
      <c r="N192" s="856" t="s">
        <v>585</v>
      </c>
      <c r="O192" s="856" t="s">
        <v>588</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hidden="1" customHeight="1">
      <c r="A193" s="332" t="str">
        <f>IF(B193&lt;&gt;"",IF(AND(B193='IN-TC'!$S$4,OR(TH!N193="1111",TH!O193="1111")),TH!D193,""),"")</f>
        <v/>
      </c>
      <c r="B193" s="63">
        <f t="shared" si="5"/>
        <v>9</v>
      </c>
      <c r="C193" s="851">
        <v>42643</v>
      </c>
      <c r="D193" s="851" t="s">
        <v>576</v>
      </c>
      <c r="E193" s="851">
        <f t="shared" si="6"/>
        <v>42643</v>
      </c>
      <c r="F193" s="1193" t="s">
        <v>1324</v>
      </c>
      <c r="G193" s="272"/>
      <c r="H193" s="316"/>
      <c r="I193" s="429"/>
      <c r="J193" s="429"/>
      <c r="K193" s="420"/>
      <c r="L193" s="429"/>
      <c r="M193" s="855">
        <f>G185*$G192</f>
        <v>1950390</v>
      </c>
      <c r="N193" s="856" t="s">
        <v>281</v>
      </c>
      <c r="O193" s="856" t="s">
        <v>588</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hidden="1" customHeight="1">
      <c r="A194" s="332" t="str">
        <f>IF(B194&lt;&gt;"",IF(AND(B194='IN-TC'!$S$4,OR(TH!N194="1111",TH!O194="1111")),TH!D194,""),"")</f>
        <v/>
      </c>
      <c r="B194" s="63">
        <f t="shared" si="5"/>
        <v>9</v>
      </c>
      <c r="C194" s="851">
        <v>42643</v>
      </c>
      <c r="D194" s="851" t="s">
        <v>576</v>
      </c>
      <c r="E194" s="851">
        <f t="shared" si="6"/>
        <v>42643</v>
      </c>
      <c r="F194" s="1193" t="s">
        <v>1325</v>
      </c>
      <c r="G194" s="950" t="s">
        <v>581</v>
      </c>
      <c r="H194" s="316"/>
      <c r="I194" s="429"/>
      <c r="J194" s="429"/>
      <c r="K194" s="420"/>
      <c r="L194" s="429"/>
      <c r="M194" s="855">
        <f>G184*$G194</f>
        <v>409370</v>
      </c>
      <c r="N194" s="856" t="s">
        <v>586</v>
      </c>
      <c r="O194" s="856"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hidden="1" customHeight="1">
      <c r="A195" s="332" t="str">
        <f>IF(B195&lt;&gt;"",IF(AND(B195='IN-TC'!$S$4,OR(TH!N195="1111",TH!O195="1111")),TH!D195,""),"")</f>
        <v/>
      </c>
      <c r="B195" s="63">
        <f t="shared" si="5"/>
        <v>9</v>
      </c>
      <c r="C195" s="851">
        <v>42643</v>
      </c>
      <c r="D195" s="851" t="s">
        <v>576</v>
      </c>
      <c r="E195" s="851">
        <f t="shared" si="6"/>
        <v>42643</v>
      </c>
      <c r="F195" s="1193" t="s">
        <v>1326</v>
      </c>
      <c r="G195" s="272"/>
      <c r="H195" s="316"/>
      <c r="I195" s="429"/>
      <c r="J195" s="429"/>
      <c r="K195" s="420"/>
      <c r="L195" s="429"/>
      <c r="M195" s="855">
        <f>G185*$G194</f>
        <v>650130</v>
      </c>
      <c r="N195" s="856" t="s">
        <v>586</v>
      </c>
      <c r="O195" s="856" t="s">
        <v>589</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hidden="1" customHeight="1">
      <c r="A196" s="332" t="str">
        <f>IF(B196&lt;&gt;"",IF(AND(B196='IN-TC'!$S$4,OR(TH!N196="1111",TH!O196="1111")),TH!D196,""),"")</f>
        <v/>
      </c>
      <c r="B196" s="63">
        <f t="shared" si="5"/>
        <v>9</v>
      </c>
      <c r="C196" s="851">
        <v>42643</v>
      </c>
      <c r="D196" s="851" t="s">
        <v>576</v>
      </c>
      <c r="E196" s="851">
        <f t="shared" si="6"/>
        <v>42643</v>
      </c>
      <c r="F196" s="1193" t="s">
        <v>1327</v>
      </c>
      <c r="G196" s="950" t="s">
        <v>581</v>
      </c>
      <c r="H196" s="1097"/>
      <c r="I196" s="430"/>
      <c r="J196" s="430"/>
      <c r="K196" s="421"/>
      <c r="L196" s="430"/>
      <c r="M196" s="855">
        <f>M194</f>
        <v>409370</v>
      </c>
      <c r="N196" s="856" t="s">
        <v>585</v>
      </c>
      <c r="O196" s="856" t="s">
        <v>589</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hidden="1" customHeight="1">
      <c r="A197" s="332" t="str">
        <f>IF(B197&lt;&gt;"",IF(AND(B197='IN-TC'!$S$4,OR(TH!N197="1111",TH!O197="1111")),TH!D197,""),"")</f>
        <v/>
      </c>
      <c r="B197" s="63">
        <f t="shared" si="5"/>
        <v>9</v>
      </c>
      <c r="C197" s="851">
        <v>42643</v>
      </c>
      <c r="D197" s="851" t="s">
        <v>576</v>
      </c>
      <c r="E197" s="851">
        <f t="shared" si="6"/>
        <v>42643</v>
      </c>
      <c r="F197" s="1193" t="s">
        <v>1328</v>
      </c>
      <c r="G197" s="272"/>
      <c r="H197" s="316"/>
      <c r="I197" s="429"/>
      <c r="J197" s="429"/>
      <c r="K197" s="420"/>
      <c r="L197" s="429"/>
      <c r="M197" s="855">
        <f>M195</f>
        <v>650130</v>
      </c>
      <c r="N197" s="856" t="s">
        <v>281</v>
      </c>
      <c r="O197" s="856" t="s">
        <v>589</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hidden="1" customHeight="1">
      <c r="A198" s="332" t="str">
        <f>IF(B198&lt;&gt;"",IF(AND(B198='IN-TC'!$S$4,OR(TH!N198="1111",TH!O198="1111")),TH!D198,""),"")</f>
        <v/>
      </c>
      <c r="B198" s="63">
        <f t="shared" si="5"/>
        <v>9</v>
      </c>
      <c r="C198" s="851">
        <v>42643</v>
      </c>
      <c r="D198" s="851" t="s">
        <v>576</v>
      </c>
      <c r="E198" s="851">
        <f t="shared" si="6"/>
        <v>42643</v>
      </c>
      <c r="F198" s="1193" t="s">
        <v>2923</v>
      </c>
      <c r="G198" s="272"/>
      <c r="H198" s="316"/>
      <c r="I198" s="429"/>
      <c r="J198" s="429"/>
      <c r="K198" s="420"/>
      <c r="L198" s="429"/>
      <c r="M198" s="855">
        <v>971130</v>
      </c>
      <c r="N198" s="856" t="s">
        <v>105</v>
      </c>
      <c r="O198" s="856"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hidden="1" customHeight="1">
      <c r="A199" s="332" t="str">
        <f>IF(B199&lt;&gt;"",IF(AND(B199='IN-TC'!$S$4,OR(TH!N199="1111",TH!O199="1111")),TH!D199,""),"")</f>
        <v/>
      </c>
      <c r="B199" s="63">
        <f t="shared" si="5"/>
        <v>10</v>
      </c>
      <c r="C199" s="851">
        <v>42674</v>
      </c>
      <c r="D199" s="851" t="s">
        <v>576</v>
      </c>
      <c r="E199" s="851">
        <f t="shared" si="6"/>
        <v>42674</v>
      </c>
      <c r="F199" s="1193" t="s">
        <v>1315</v>
      </c>
      <c r="G199" s="272">
        <v>40937000</v>
      </c>
      <c r="H199" s="316"/>
      <c r="I199" s="429"/>
      <c r="J199" s="429"/>
      <c r="K199" s="420"/>
      <c r="L199" s="429"/>
      <c r="M199" s="855">
        <v>42759962</v>
      </c>
      <c r="N199" s="856" t="s">
        <v>585</v>
      </c>
      <c r="O199" s="856" t="s">
        <v>586</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hidden="1" customHeight="1">
      <c r="A200" s="332" t="str">
        <f>IF(B200&lt;&gt;"",IF(AND(B200='IN-TC'!$S$4,OR(TH!N200="1111",TH!O200="1111")),TH!D200,""),"")</f>
        <v/>
      </c>
      <c r="B200" s="63">
        <f t="shared" si="5"/>
        <v>10</v>
      </c>
      <c r="C200" s="851">
        <v>42674</v>
      </c>
      <c r="D200" s="851" t="s">
        <v>576</v>
      </c>
      <c r="E200" s="851">
        <f t="shared" si="6"/>
        <v>42674</v>
      </c>
      <c r="F200" s="1193" t="s">
        <v>1316</v>
      </c>
      <c r="G200" s="272">
        <v>65013000</v>
      </c>
      <c r="H200" s="316"/>
      <c r="I200" s="429"/>
      <c r="J200" s="429"/>
      <c r="K200" s="420"/>
      <c r="L200" s="429"/>
      <c r="M200" s="855">
        <v>72423000</v>
      </c>
      <c r="N200" s="856" t="s">
        <v>281</v>
      </c>
      <c r="O200" s="856" t="s">
        <v>586</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hidden="1" customHeight="1">
      <c r="A201" s="332" t="str">
        <f>IF(B201&lt;&gt;"",IF(AND(B201='IN-TC'!$S$4,OR(TH!N201="1111",TH!O201="1111")),TH!D201,""),"")</f>
        <v/>
      </c>
      <c r="B201" s="63">
        <f t="shared" si="5"/>
        <v>10</v>
      </c>
      <c r="C201" s="851">
        <v>42674</v>
      </c>
      <c r="D201" s="851" t="s">
        <v>576</v>
      </c>
      <c r="E201" s="851">
        <f t="shared" si="6"/>
        <v>42674</v>
      </c>
      <c r="F201" s="1193" t="s">
        <v>1317</v>
      </c>
      <c r="G201" s="950" t="s">
        <v>577</v>
      </c>
      <c r="H201" s="316"/>
      <c r="I201" s="429"/>
      <c r="J201" s="429"/>
      <c r="K201" s="420"/>
      <c r="L201" s="429"/>
      <c r="M201" s="855">
        <f>ROUND(G199*$G201,0)</f>
        <v>3274960</v>
      </c>
      <c r="N201" s="856" t="s">
        <v>586</v>
      </c>
      <c r="O201" s="856" t="s">
        <v>587</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hidden="1" customHeight="1">
      <c r="A202" s="332" t="str">
        <f>IF(B202&lt;&gt;"",IF(AND(B202='IN-TC'!$S$4,OR(TH!N202="1111",TH!O202="1111")),TH!D202,""),"")</f>
        <v/>
      </c>
      <c r="B202" s="63">
        <f t="shared" ref="B202:B265" si="7">IF(C202&lt;&gt;"",MONTH(C202),"")</f>
        <v>10</v>
      </c>
      <c r="C202" s="851">
        <v>42674</v>
      </c>
      <c r="D202" s="851" t="s">
        <v>576</v>
      </c>
      <c r="E202" s="851">
        <f t="shared" si="6"/>
        <v>42674</v>
      </c>
      <c r="F202" s="1193" t="s">
        <v>1318</v>
      </c>
      <c r="G202" s="272"/>
      <c r="H202" s="316"/>
      <c r="I202" s="429"/>
      <c r="J202" s="429"/>
      <c r="K202" s="420"/>
      <c r="L202" s="429"/>
      <c r="M202" s="855">
        <f>ROUND(G200*$G201,0)</f>
        <v>5201040</v>
      </c>
      <c r="N202" s="857" t="s">
        <v>586</v>
      </c>
      <c r="O202" s="858" t="s">
        <v>587</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hidden="1" customHeight="1">
      <c r="A203" s="332" t="str">
        <f>IF(B203&lt;&gt;"",IF(AND(B203='IN-TC'!$S$4,OR(TH!N203="1111",TH!O203="1111")),TH!D203,""),"")</f>
        <v/>
      </c>
      <c r="B203" s="63">
        <f t="shared" si="7"/>
        <v>10</v>
      </c>
      <c r="C203" s="851">
        <v>42674</v>
      </c>
      <c r="D203" s="851" t="s">
        <v>576</v>
      </c>
      <c r="E203" s="851">
        <f t="shared" si="6"/>
        <v>42674</v>
      </c>
      <c r="F203" s="1193" t="s">
        <v>1319</v>
      </c>
      <c r="G203" s="950" t="s">
        <v>578</v>
      </c>
      <c r="H203" s="316"/>
      <c r="I203" s="429"/>
      <c r="J203" s="429"/>
      <c r="K203" s="420"/>
      <c r="L203" s="429"/>
      <c r="M203" s="855">
        <f>ROUND(G199*$G203,0)</f>
        <v>7368660</v>
      </c>
      <c r="N203" s="856" t="s">
        <v>585</v>
      </c>
      <c r="O203" s="856" t="s">
        <v>587</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hidden="1" customHeight="1">
      <c r="A204" s="332" t="str">
        <f>IF(B204&lt;&gt;"",IF(AND(B204='IN-TC'!$S$4,OR(TH!N204="1111",TH!O204="1111")),TH!D204,""),"")</f>
        <v/>
      </c>
      <c r="B204" s="63">
        <f t="shared" si="7"/>
        <v>10</v>
      </c>
      <c r="C204" s="851">
        <v>42674</v>
      </c>
      <c r="D204" s="851" t="s">
        <v>576</v>
      </c>
      <c r="E204" s="851">
        <f t="shared" si="6"/>
        <v>42674</v>
      </c>
      <c r="F204" s="1193" t="s">
        <v>1320</v>
      </c>
      <c r="G204" s="272"/>
      <c r="H204" s="316"/>
      <c r="I204" s="429"/>
      <c r="J204" s="429"/>
      <c r="K204" s="420"/>
      <c r="L204" s="429"/>
      <c r="M204" s="855">
        <f>G200*$G203</f>
        <v>11702340</v>
      </c>
      <c r="N204" s="856" t="s">
        <v>281</v>
      </c>
      <c r="O204" s="856" t="s">
        <v>587</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hidden="1" customHeight="1">
      <c r="A205" s="332" t="str">
        <f>IF(B205&lt;&gt;"",IF(AND(B205='IN-TC'!$S$4,OR(TH!N205="1111",TH!O205="1111")),TH!D205,""),"")</f>
        <v/>
      </c>
      <c r="B205" s="63">
        <f t="shared" si="7"/>
        <v>10</v>
      </c>
      <c r="C205" s="851">
        <v>42674</v>
      </c>
      <c r="D205" s="851" t="s">
        <v>576</v>
      </c>
      <c r="E205" s="851">
        <f t="shared" si="6"/>
        <v>42674</v>
      </c>
      <c r="F205" s="1193" t="s">
        <v>1321</v>
      </c>
      <c r="G205" s="950" t="s">
        <v>579</v>
      </c>
      <c r="H205" s="318"/>
      <c r="I205" s="427"/>
      <c r="J205" s="427"/>
      <c r="K205" s="418"/>
      <c r="L205" s="427"/>
      <c r="M205" s="855">
        <f>ROUND(G199*$G205,0)</f>
        <v>614055</v>
      </c>
      <c r="N205" s="856" t="s">
        <v>586</v>
      </c>
      <c r="O205" s="856" t="s">
        <v>588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hidden="1" customHeight="1">
      <c r="A206" s="332" t="str">
        <f>IF(B206&lt;&gt;"",IF(AND(B206='IN-TC'!$S$4,OR(TH!N206="1111",TH!O206="1111")),TH!D206,""),"")</f>
        <v/>
      </c>
      <c r="B206" s="63">
        <f t="shared" si="7"/>
        <v>10</v>
      </c>
      <c r="C206" s="851">
        <v>42674</v>
      </c>
      <c r="D206" s="851" t="s">
        <v>576</v>
      </c>
      <c r="E206" s="851">
        <f t="shared" si="6"/>
        <v>42674</v>
      </c>
      <c r="F206" s="1193" t="s">
        <v>1322</v>
      </c>
      <c r="G206" s="272"/>
      <c r="H206" s="318"/>
      <c r="I206" s="427"/>
      <c r="J206" s="427"/>
      <c r="K206" s="418"/>
      <c r="L206" s="427"/>
      <c r="M206" s="855">
        <f>ROUND(G200*$G205,0)</f>
        <v>975195</v>
      </c>
      <c r="N206" s="856" t="s">
        <v>586</v>
      </c>
      <c r="O206" s="856" t="s">
        <v>588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hidden="1" customHeight="1">
      <c r="A207" s="332" t="str">
        <f>IF(B207&lt;&gt;"",IF(AND(B207='IN-TC'!$S$4,OR(TH!N207="1111",TH!O207="1111")),TH!D207,""),"")</f>
        <v/>
      </c>
      <c r="B207" s="63">
        <f t="shared" si="7"/>
        <v>10</v>
      </c>
      <c r="C207" s="851">
        <v>42674</v>
      </c>
      <c r="D207" s="851" t="s">
        <v>576</v>
      </c>
      <c r="E207" s="851">
        <f t="shared" si="6"/>
        <v>42674</v>
      </c>
      <c r="F207" s="1193" t="s">
        <v>1323</v>
      </c>
      <c r="G207" s="950" t="s">
        <v>580</v>
      </c>
      <c r="H207" s="316"/>
      <c r="I207" s="429"/>
      <c r="J207" s="429"/>
      <c r="K207" s="420"/>
      <c r="L207" s="429"/>
      <c r="M207" s="855">
        <f>G199*$G207</f>
        <v>1228110</v>
      </c>
      <c r="N207" s="856" t="s">
        <v>585</v>
      </c>
      <c r="O207" s="856" t="s">
        <v>588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hidden="1" customHeight="1">
      <c r="A208" s="332" t="str">
        <f>IF(B208&lt;&gt;"",IF(AND(B208='IN-TC'!$S$4,OR(TH!N208="1111",TH!O208="1111")),TH!D208,""),"")</f>
        <v/>
      </c>
      <c r="B208" s="63">
        <f t="shared" si="7"/>
        <v>10</v>
      </c>
      <c r="C208" s="851">
        <v>42674</v>
      </c>
      <c r="D208" s="851" t="s">
        <v>576</v>
      </c>
      <c r="E208" s="851">
        <f t="shared" si="6"/>
        <v>42674</v>
      </c>
      <c r="F208" s="1193" t="s">
        <v>1324</v>
      </c>
      <c r="G208" s="272"/>
      <c r="H208" s="316"/>
      <c r="I208" s="429"/>
      <c r="J208" s="429"/>
      <c r="K208" s="420"/>
      <c r="L208" s="429"/>
      <c r="M208" s="855">
        <f>G200*$G207</f>
        <v>1950390</v>
      </c>
      <c r="N208" s="856" t="s">
        <v>281</v>
      </c>
      <c r="O208" s="856" t="s">
        <v>588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hidden="1" customHeight="1">
      <c r="A209" s="332" t="str">
        <f>IF(B209&lt;&gt;"",IF(AND(B209='IN-TC'!$S$4,OR(TH!N209="1111",TH!O209="1111")),TH!D209,""),"")</f>
        <v/>
      </c>
      <c r="B209" s="63">
        <f t="shared" si="7"/>
        <v>10</v>
      </c>
      <c r="C209" s="851">
        <v>42674</v>
      </c>
      <c r="D209" s="851" t="s">
        <v>576</v>
      </c>
      <c r="E209" s="851">
        <f t="shared" si="6"/>
        <v>42674</v>
      </c>
      <c r="F209" s="1193" t="s">
        <v>1325</v>
      </c>
      <c r="G209" s="950" t="s">
        <v>581</v>
      </c>
      <c r="H209" s="316"/>
      <c r="I209" s="429"/>
      <c r="J209" s="429"/>
      <c r="K209" s="420"/>
      <c r="L209" s="429"/>
      <c r="M209" s="855">
        <f>G199*$G209</f>
        <v>409370</v>
      </c>
      <c r="N209" s="856" t="s">
        <v>586</v>
      </c>
      <c r="O209" s="856" t="s">
        <v>589</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hidden="1" customHeight="1">
      <c r="A210" s="332" t="str">
        <f>IF(B210&lt;&gt;"",IF(AND(B210='IN-TC'!$S$4,OR(TH!N210="1111",TH!O210="1111")),TH!D210,""),"")</f>
        <v/>
      </c>
      <c r="B210" s="63">
        <f t="shared" si="7"/>
        <v>10</v>
      </c>
      <c r="C210" s="851">
        <v>42674</v>
      </c>
      <c r="D210" s="851" t="s">
        <v>576</v>
      </c>
      <c r="E210" s="851">
        <f t="shared" si="6"/>
        <v>42674</v>
      </c>
      <c r="F210" s="1193" t="s">
        <v>1326</v>
      </c>
      <c r="G210" s="272"/>
      <c r="H210" s="316"/>
      <c r="I210" s="429"/>
      <c r="J210" s="429"/>
      <c r="K210" s="420"/>
      <c r="L210" s="429"/>
      <c r="M210" s="855">
        <f>G200*$G209</f>
        <v>650130</v>
      </c>
      <c r="N210" s="856" t="s">
        <v>586</v>
      </c>
      <c r="O210" s="856" t="s">
        <v>589</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hidden="1" customHeight="1">
      <c r="A211" s="332" t="str">
        <f>IF(B211&lt;&gt;"",IF(AND(B211='IN-TC'!$S$4,OR(TH!N211="1111",TH!O211="1111")),TH!D211,""),"")</f>
        <v/>
      </c>
      <c r="B211" s="63">
        <f t="shared" si="7"/>
        <v>10</v>
      </c>
      <c r="C211" s="851">
        <v>42674</v>
      </c>
      <c r="D211" s="851" t="s">
        <v>576</v>
      </c>
      <c r="E211" s="851">
        <f t="shared" si="6"/>
        <v>42674</v>
      </c>
      <c r="F211" s="1193" t="s">
        <v>1327</v>
      </c>
      <c r="G211" s="950" t="s">
        <v>581</v>
      </c>
      <c r="H211" s="1097"/>
      <c r="I211" s="430"/>
      <c r="J211" s="430"/>
      <c r="K211" s="421"/>
      <c r="L211" s="430"/>
      <c r="M211" s="855">
        <f>M209</f>
        <v>409370</v>
      </c>
      <c r="N211" s="856" t="s">
        <v>585</v>
      </c>
      <c r="O211" s="856" t="s">
        <v>589</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hidden="1" customHeight="1">
      <c r="A212" s="332" t="str">
        <f>IF(B212&lt;&gt;"",IF(AND(B212='IN-TC'!$S$4,OR(TH!N212="1111",TH!O212="1111")),TH!D212,""),"")</f>
        <v/>
      </c>
      <c r="B212" s="63">
        <f t="shared" si="7"/>
        <v>10</v>
      </c>
      <c r="C212" s="851">
        <v>42674</v>
      </c>
      <c r="D212" s="851" t="s">
        <v>576</v>
      </c>
      <c r="E212" s="851">
        <f t="shared" si="6"/>
        <v>42674</v>
      </c>
      <c r="F212" s="1193" t="s">
        <v>1328</v>
      </c>
      <c r="G212" s="272"/>
      <c r="H212" s="316"/>
      <c r="I212" s="429"/>
      <c r="J212" s="429"/>
      <c r="K212" s="420"/>
      <c r="L212" s="429"/>
      <c r="M212" s="855">
        <f>M210</f>
        <v>650130</v>
      </c>
      <c r="N212" s="856" t="s">
        <v>281</v>
      </c>
      <c r="O212" s="856" t="s">
        <v>589</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hidden="1" customHeight="1">
      <c r="A213" s="332" t="str">
        <f>IF(B213&lt;&gt;"",IF(AND(B213='IN-TC'!$S$4,OR(TH!N213="1111",TH!O213="1111")),TH!D213,""),"")</f>
        <v/>
      </c>
      <c r="B213" s="63">
        <f t="shared" si="7"/>
        <v>10</v>
      </c>
      <c r="C213" s="851">
        <v>42674</v>
      </c>
      <c r="D213" s="851" t="s">
        <v>576</v>
      </c>
      <c r="E213" s="851">
        <f t="shared" si="6"/>
        <v>42674</v>
      </c>
      <c r="F213" s="1193" t="s">
        <v>2923</v>
      </c>
      <c r="G213" s="272"/>
      <c r="H213" s="316"/>
      <c r="I213" s="429"/>
      <c r="J213" s="429"/>
      <c r="K213" s="420"/>
      <c r="L213" s="429"/>
      <c r="M213" s="855">
        <v>1338707</v>
      </c>
      <c r="N213" s="856" t="s">
        <v>105</v>
      </c>
      <c r="O213" s="856"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hidden="1" customHeight="1">
      <c r="A214" s="332" t="str">
        <f>IF(B214&lt;&gt;"",IF(AND(B214='IN-TC'!$S$4,OR(TH!N214="1111",TH!O214="1111")),TH!D214,""),"")</f>
        <v/>
      </c>
      <c r="B214" s="63">
        <f t="shared" si="7"/>
        <v>11</v>
      </c>
      <c r="C214" s="851">
        <v>42704</v>
      </c>
      <c r="D214" s="851" t="s">
        <v>576</v>
      </c>
      <c r="E214" s="851">
        <f t="shared" si="6"/>
        <v>42704</v>
      </c>
      <c r="F214" s="1193" t="s">
        <v>1315</v>
      </c>
      <c r="G214" s="272">
        <v>40937000</v>
      </c>
      <c r="H214" s="316"/>
      <c r="I214" s="429"/>
      <c r="J214" s="429"/>
      <c r="K214" s="420"/>
      <c r="L214" s="429"/>
      <c r="M214" s="855">
        <v>41497808</v>
      </c>
      <c r="N214" s="856" t="s">
        <v>585</v>
      </c>
      <c r="O214" s="856" t="s">
        <v>586</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hidden="1" customHeight="1">
      <c r="A215" s="332" t="str">
        <f>IF(B215&lt;&gt;"",IF(AND(B215='IN-TC'!$S$4,OR(TH!N215="1111",TH!O215="1111")),TH!D215,""),"")</f>
        <v/>
      </c>
      <c r="B215" s="63">
        <f t="shared" si="7"/>
        <v>11</v>
      </c>
      <c r="C215" s="851">
        <v>42704</v>
      </c>
      <c r="D215" s="851" t="s">
        <v>576</v>
      </c>
      <c r="E215" s="851">
        <f t="shared" si="6"/>
        <v>42704</v>
      </c>
      <c r="F215" s="1193" t="s">
        <v>1316</v>
      </c>
      <c r="G215" s="272">
        <v>58379000</v>
      </c>
      <c r="H215" s="316"/>
      <c r="I215" s="429"/>
      <c r="J215" s="429"/>
      <c r="K215" s="420"/>
      <c r="L215" s="429"/>
      <c r="M215" s="855">
        <v>65009000</v>
      </c>
      <c r="N215" s="856" t="s">
        <v>281</v>
      </c>
      <c r="O215" s="856" t="s">
        <v>586</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hidden="1" customHeight="1">
      <c r="A216" s="332" t="str">
        <f>IF(B216&lt;&gt;"",IF(AND(B216='IN-TC'!$S$4,OR(TH!N216="1111",TH!O216="1111")),TH!D216,""),"")</f>
        <v/>
      </c>
      <c r="B216" s="63">
        <f t="shared" si="7"/>
        <v>11</v>
      </c>
      <c r="C216" s="851">
        <v>42704</v>
      </c>
      <c r="D216" s="851" t="s">
        <v>576</v>
      </c>
      <c r="E216" s="851">
        <f t="shared" si="6"/>
        <v>42704</v>
      </c>
      <c r="F216" s="1193" t="s">
        <v>1317</v>
      </c>
      <c r="G216" s="950" t="s">
        <v>577</v>
      </c>
      <c r="H216" s="316"/>
      <c r="I216" s="429"/>
      <c r="J216" s="429"/>
      <c r="K216" s="420"/>
      <c r="L216" s="429"/>
      <c r="M216" s="855">
        <f>G214*$G216</f>
        <v>3274960</v>
      </c>
      <c r="N216" s="856" t="s">
        <v>586</v>
      </c>
      <c r="O216" s="856" t="s">
        <v>587</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hidden="1" customHeight="1">
      <c r="A217" s="332" t="str">
        <f>IF(B217&lt;&gt;"",IF(AND(B217='IN-TC'!$S$4,OR(TH!N217="1111",TH!O217="1111")),TH!D217,""),"")</f>
        <v/>
      </c>
      <c r="B217" s="63">
        <f t="shared" si="7"/>
        <v>11</v>
      </c>
      <c r="C217" s="851">
        <v>42704</v>
      </c>
      <c r="D217" s="851" t="s">
        <v>576</v>
      </c>
      <c r="E217" s="851">
        <f t="shared" si="6"/>
        <v>42704</v>
      </c>
      <c r="F217" s="1193" t="s">
        <v>1318</v>
      </c>
      <c r="G217" s="272"/>
      <c r="H217" s="316"/>
      <c r="I217" s="429"/>
      <c r="J217" s="429"/>
      <c r="K217" s="420"/>
      <c r="L217" s="429"/>
      <c r="M217" s="855">
        <f>G215*$G216</f>
        <v>4670320</v>
      </c>
      <c r="N217" s="857" t="s">
        <v>586</v>
      </c>
      <c r="O217" s="858" t="s">
        <v>587</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hidden="1" customHeight="1">
      <c r="A218" s="332" t="str">
        <f>IF(B218&lt;&gt;"",IF(AND(B218='IN-TC'!$S$4,OR(TH!N218="1111",TH!O218="1111")),TH!D218,""),"")</f>
        <v/>
      </c>
      <c r="B218" s="63">
        <f t="shared" si="7"/>
        <v>11</v>
      </c>
      <c r="C218" s="851">
        <v>42704</v>
      </c>
      <c r="D218" s="851" t="s">
        <v>576</v>
      </c>
      <c r="E218" s="851">
        <f t="shared" si="6"/>
        <v>42704</v>
      </c>
      <c r="F218" s="1193" t="s">
        <v>1319</v>
      </c>
      <c r="G218" s="950" t="s">
        <v>578</v>
      </c>
      <c r="H218" s="316"/>
      <c r="I218" s="429"/>
      <c r="J218" s="429"/>
      <c r="K218" s="420"/>
      <c r="L218" s="429"/>
      <c r="M218" s="855">
        <f>G214*$G218</f>
        <v>7368660</v>
      </c>
      <c r="N218" s="856" t="s">
        <v>585</v>
      </c>
      <c r="O218" s="856" t="s">
        <v>587</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hidden="1" customHeight="1">
      <c r="A219" s="332" t="str">
        <f>IF(B219&lt;&gt;"",IF(AND(B219='IN-TC'!$S$4,OR(TH!N219="1111",TH!O219="1111")),TH!D219,""),"")</f>
        <v/>
      </c>
      <c r="B219" s="63">
        <f t="shared" si="7"/>
        <v>11</v>
      </c>
      <c r="C219" s="851">
        <v>42704</v>
      </c>
      <c r="D219" s="851" t="s">
        <v>576</v>
      </c>
      <c r="E219" s="851">
        <f t="shared" si="6"/>
        <v>42704</v>
      </c>
      <c r="F219" s="1193" t="s">
        <v>1320</v>
      </c>
      <c r="G219" s="272"/>
      <c r="H219" s="316"/>
      <c r="I219" s="429"/>
      <c r="J219" s="429"/>
      <c r="K219" s="420"/>
      <c r="L219" s="429"/>
      <c r="M219" s="855">
        <f>G215*$G218</f>
        <v>10508220</v>
      </c>
      <c r="N219" s="856" t="s">
        <v>281</v>
      </c>
      <c r="O219" s="856" t="s">
        <v>587</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hidden="1" customHeight="1">
      <c r="A220" s="332" t="str">
        <f>IF(B220&lt;&gt;"",IF(AND(B220='IN-TC'!$S$4,OR(TH!N220="1111",TH!O220="1111")),TH!D220,""),"")</f>
        <v/>
      </c>
      <c r="B220" s="63">
        <f t="shared" si="7"/>
        <v>11</v>
      </c>
      <c r="C220" s="851">
        <v>42704</v>
      </c>
      <c r="D220" s="851" t="s">
        <v>576</v>
      </c>
      <c r="E220" s="851">
        <f t="shared" ref="E220:E251" si="8">C220</f>
        <v>42704</v>
      </c>
      <c r="F220" s="1193" t="s">
        <v>1321</v>
      </c>
      <c r="G220" s="950" t="s">
        <v>579</v>
      </c>
      <c r="H220" s="318"/>
      <c r="I220" s="427"/>
      <c r="J220" s="427"/>
      <c r="K220" s="418"/>
      <c r="L220" s="427"/>
      <c r="M220" s="855">
        <f>ROUND(G214*$G220,0)</f>
        <v>614055</v>
      </c>
      <c r="N220" s="856" t="s">
        <v>586</v>
      </c>
      <c r="O220" s="856" t="s">
        <v>588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hidden="1" customHeight="1">
      <c r="A221" s="332" t="str">
        <f>IF(B221&lt;&gt;"",IF(AND(B221='IN-TC'!$S$4,OR(TH!N221="1111",TH!O221="1111")),TH!D221,""),"")</f>
        <v/>
      </c>
      <c r="B221" s="63">
        <f t="shared" si="7"/>
        <v>11</v>
      </c>
      <c r="C221" s="851">
        <v>42704</v>
      </c>
      <c r="D221" s="851" t="s">
        <v>576</v>
      </c>
      <c r="E221" s="851">
        <f t="shared" si="8"/>
        <v>42704</v>
      </c>
      <c r="F221" s="1193" t="s">
        <v>1322</v>
      </c>
      <c r="G221" s="272"/>
      <c r="H221" s="318"/>
      <c r="I221" s="427"/>
      <c r="J221" s="427"/>
      <c r="K221" s="418"/>
      <c r="L221" s="427"/>
      <c r="M221" s="855">
        <f>ROUND(G215*$G220,0)</f>
        <v>875685</v>
      </c>
      <c r="N221" s="856" t="s">
        <v>586</v>
      </c>
      <c r="O221" s="856" t="s">
        <v>588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hidden="1" customHeight="1">
      <c r="A222" s="332" t="str">
        <f>IF(B222&lt;&gt;"",IF(AND(B222='IN-TC'!$S$4,OR(TH!N222="1111",TH!O222="1111")),TH!D222,""),"")</f>
        <v/>
      </c>
      <c r="B222" s="63">
        <f t="shared" si="7"/>
        <v>11</v>
      </c>
      <c r="C222" s="851">
        <v>42704</v>
      </c>
      <c r="D222" s="851" t="s">
        <v>576</v>
      </c>
      <c r="E222" s="851">
        <f t="shared" si="8"/>
        <v>42704</v>
      </c>
      <c r="F222" s="1193" t="s">
        <v>1323</v>
      </c>
      <c r="G222" s="950" t="s">
        <v>580</v>
      </c>
      <c r="H222" s="316"/>
      <c r="I222" s="429"/>
      <c r="J222" s="429"/>
      <c r="K222" s="420"/>
      <c r="L222" s="429"/>
      <c r="M222" s="855">
        <f>G214*$G222</f>
        <v>1228110</v>
      </c>
      <c r="N222" s="856" t="s">
        <v>585</v>
      </c>
      <c r="O222" s="856" t="s">
        <v>588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hidden="1" customHeight="1">
      <c r="A223" s="332" t="str">
        <f>IF(B223&lt;&gt;"",IF(AND(B223='IN-TC'!$S$4,OR(TH!N223="1111",TH!O223="1111")),TH!D223,""),"")</f>
        <v/>
      </c>
      <c r="B223" s="63">
        <f t="shared" si="7"/>
        <v>11</v>
      </c>
      <c r="C223" s="851">
        <v>42704</v>
      </c>
      <c r="D223" s="851" t="s">
        <v>576</v>
      </c>
      <c r="E223" s="851">
        <f t="shared" si="8"/>
        <v>42704</v>
      </c>
      <c r="F223" s="1193" t="s">
        <v>1324</v>
      </c>
      <c r="G223" s="272"/>
      <c r="H223" s="316"/>
      <c r="I223" s="429"/>
      <c r="J223" s="429"/>
      <c r="K223" s="420"/>
      <c r="L223" s="429"/>
      <c r="M223" s="855">
        <f>G215*$G222</f>
        <v>1751370</v>
      </c>
      <c r="N223" s="856" t="s">
        <v>281</v>
      </c>
      <c r="O223" s="856" t="s">
        <v>588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hidden="1" customHeight="1">
      <c r="A224" s="332" t="str">
        <f>IF(B224&lt;&gt;"",IF(AND(B224='IN-TC'!$S$4,OR(TH!N224="1111",TH!O224="1111")),TH!D224,""),"")</f>
        <v/>
      </c>
      <c r="B224" s="63">
        <f t="shared" si="7"/>
        <v>11</v>
      </c>
      <c r="C224" s="851">
        <v>42704</v>
      </c>
      <c r="D224" s="851" t="s">
        <v>576</v>
      </c>
      <c r="E224" s="851">
        <f t="shared" si="8"/>
        <v>42704</v>
      </c>
      <c r="F224" s="1193" t="s">
        <v>1325</v>
      </c>
      <c r="G224" s="950" t="s">
        <v>581</v>
      </c>
      <c r="H224" s="316"/>
      <c r="I224" s="429"/>
      <c r="J224" s="429"/>
      <c r="K224" s="420"/>
      <c r="L224" s="429"/>
      <c r="M224" s="855">
        <f>G214*$G224</f>
        <v>409370</v>
      </c>
      <c r="N224" s="856" t="s">
        <v>586</v>
      </c>
      <c r="O224" s="856" t="s">
        <v>589</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hidden="1" customHeight="1">
      <c r="A225" s="332" t="str">
        <f>IF(B225&lt;&gt;"",IF(AND(B225='IN-TC'!$S$4,OR(TH!N225="1111",TH!O225="1111")),TH!D225,""),"")</f>
        <v/>
      </c>
      <c r="B225" s="63">
        <f t="shared" si="7"/>
        <v>11</v>
      </c>
      <c r="C225" s="851">
        <v>42704</v>
      </c>
      <c r="D225" s="851" t="s">
        <v>576</v>
      </c>
      <c r="E225" s="851">
        <f t="shared" si="8"/>
        <v>42704</v>
      </c>
      <c r="F225" s="1193" t="s">
        <v>1326</v>
      </c>
      <c r="G225" s="272"/>
      <c r="H225" s="316"/>
      <c r="I225" s="429"/>
      <c r="J225" s="429"/>
      <c r="K225" s="420"/>
      <c r="L225" s="429"/>
      <c r="M225" s="855">
        <f>G215*$G224</f>
        <v>583790</v>
      </c>
      <c r="N225" s="856" t="s">
        <v>586</v>
      </c>
      <c r="O225" s="856" t="s">
        <v>589</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hidden="1" customHeight="1">
      <c r="A226" s="332" t="str">
        <f>IF(B226&lt;&gt;"",IF(AND(B226='IN-TC'!$S$4,OR(TH!N226="1111",TH!O226="1111")),TH!D226,""),"")</f>
        <v/>
      </c>
      <c r="B226" s="63">
        <f t="shared" si="7"/>
        <v>11</v>
      </c>
      <c r="C226" s="851">
        <v>42704</v>
      </c>
      <c r="D226" s="851" t="s">
        <v>576</v>
      </c>
      <c r="E226" s="851">
        <f t="shared" si="8"/>
        <v>42704</v>
      </c>
      <c r="F226" s="1193" t="s">
        <v>1327</v>
      </c>
      <c r="G226" s="950" t="s">
        <v>581</v>
      </c>
      <c r="H226" s="1097"/>
      <c r="I226" s="430"/>
      <c r="J226" s="430"/>
      <c r="K226" s="421"/>
      <c r="L226" s="430"/>
      <c r="M226" s="855">
        <f>M224</f>
        <v>409370</v>
      </c>
      <c r="N226" s="856" t="s">
        <v>585</v>
      </c>
      <c r="O226" s="856" t="s">
        <v>589</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hidden="1" customHeight="1">
      <c r="A227" s="332" t="str">
        <f>IF(B227&lt;&gt;"",IF(AND(B227='IN-TC'!$S$4,OR(TH!N227="1111",TH!O227="1111")),TH!D227,""),"")</f>
        <v/>
      </c>
      <c r="B227" s="63">
        <f t="shared" si="7"/>
        <v>11</v>
      </c>
      <c r="C227" s="851">
        <v>42704</v>
      </c>
      <c r="D227" s="851" t="s">
        <v>576</v>
      </c>
      <c r="E227" s="851">
        <f t="shared" si="8"/>
        <v>42704</v>
      </c>
      <c r="F227" s="1193" t="s">
        <v>1328</v>
      </c>
      <c r="G227" s="272"/>
      <c r="H227" s="316"/>
      <c r="I227" s="429"/>
      <c r="J227" s="429"/>
      <c r="K227" s="420"/>
      <c r="L227" s="429"/>
      <c r="M227" s="855">
        <f>M225</f>
        <v>583790</v>
      </c>
      <c r="N227" s="856" t="s">
        <v>281</v>
      </c>
      <c r="O227" s="856" t="s">
        <v>589</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hidden="1" customHeight="1">
      <c r="A228" s="332" t="str">
        <f>IF(B228&lt;&gt;"",IF(AND(B228='IN-TC'!$S$4,OR(TH!N228="1111",TH!O228="1111")),TH!D228,""),"")</f>
        <v/>
      </c>
      <c r="B228" s="63">
        <f t="shared" si="7"/>
        <v>11</v>
      </c>
      <c r="C228" s="851">
        <v>42704</v>
      </c>
      <c r="D228" s="851" t="s">
        <v>576</v>
      </c>
      <c r="E228" s="851">
        <f t="shared" si="8"/>
        <v>42704</v>
      </c>
      <c r="F228" s="1193" t="s">
        <v>2923</v>
      </c>
      <c r="G228" s="272"/>
      <c r="H228" s="316"/>
      <c r="I228" s="429"/>
      <c r="J228" s="429"/>
      <c r="K228" s="420"/>
      <c r="L228" s="429"/>
      <c r="M228" s="855">
        <v>1706285</v>
      </c>
      <c r="N228" s="856" t="s">
        <v>105</v>
      </c>
      <c r="O228" s="856"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hidden="1" customHeight="1">
      <c r="A229" s="332" t="str">
        <f>IF(B229&lt;&gt;"",IF(AND(B229='IN-TC'!$S$4,OR(TH!N229="1111",TH!O229="1111")),TH!D229,""),"")</f>
        <v/>
      </c>
      <c r="B229" s="63">
        <f t="shared" si="7"/>
        <v>12</v>
      </c>
      <c r="C229" s="851">
        <v>42735</v>
      </c>
      <c r="D229" s="851" t="s">
        <v>576</v>
      </c>
      <c r="E229" s="851">
        <f t="shared" si="8"/>
        <v>42735</v>
      </c>
      <c r="F229" s="1193" t="s">
        <v>1315</v>
      </c>
      <c r="G229" s="272">
        <v>40937000</v>
      </c>
      <c r="H229" s="316"/>
      <c r="I229" s="429"/>
      <c r="J229" s="429"/>
      <c r="K229" s="420"/>
      <c r="L229" s="429"/>
      <c r="M229" s="855">
        <v>42509444</v>
      </c>
      <c r="N229" s="856" t="s">
        <v>585</v>
      </c>
      <c r="O229" s="856" t="s">
        <v>586</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hidden="1" customHeight="1">
      <c r="A230" s="332" t="str">
        <f>IF(B230&lt;&gt;"",IF(AND(B230='IN-TC'!$S$4,OR(TH!N230="1111",TH!O230="1111")),TH!D230,""),"")</f>
        <v/>
      </c>
      <c r="B230" s="63">
        <f t="shared" si="7"/>
        <v>12</v>
      </c>
      <c r="C230" s="851">
        <v>42735</v>
      </c>
      <c r="D230" s="851" t="s">
        <v>576</v>
      </c>
      <c r="E230" s="851">
        <f t="shared" si="8"/>
        <v>42735</v>
      </c>
      <c r="F230" s="1193" t="s">
        <v>1316</v>
      </c>
      <c r="G230" s="272">
        <v>58379000</v>
      </c>
      <c r="H230" s="316"/>
      <c r="I230" s="429"/>
      <c r="J230" s="429"/>
      <c r="K230" s="420"/>
      <c r="L230" s="429"/>
      <c r="M230" s="855">
        <v>65264000</v>
      </c>
      <c r="N230" s="856" t="s">
        <v>281</v>
      </c>
      <c r="O230" s="856" t="s">
        <v>586</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hidden="1" customHeight="1">
      <c r="A231" s="332" t="str">
        <f>IF(B231&lt;&gt;"",IF(AND(B231='IN-TC'!$S$4,OR(TH!N231="1111",TH!O231="1111")),TH!D231,""),"")</f>
        <v/>
      </c>
      <c r="B231" s="63">
        <f t="shared" si="7"/>
        <v>12</v>
      </c>
      <c r="C231" s="851">
        <v>42735</v>
      </c>
      <c r="D231" s="851" t="s">
        <v>576</v>
      </c>
      <c r="E231" s="851">
        <f t="shared" si="8"/>
        <v>42735</v>
      </c>
      <c r="F231" s="1193" t="s">
        <v>1317</v>
      </c>
      <c r="G231" s="950" t="s">
        <v>577</v>
      </c>
      <c r="H231" s="316"/>
      <c r="I231" s="429"/>
      <c r="J231" s="429"/>
      <c r="K231" s="420"/>
      <c r="L231" s="429"/>
      <c r="M231" s="855">
        <f>G229*$G231</f>
        <v>3274960</v>
      </c>
      <c r="N231" s="856" t="s">
        <v>586</v>
      </c>
      <c r="O231" s="856" t="s">
        <v>587</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hidden="1" customHeight="1">
      <c r="A232" s="332" t="str">
        <f>IF(B232&lt;&gt;"",IF(AND(B232='IN-TC'!$S$4,OR(TH!N232="1111",TH!O232="1111")),TH!D232,""),"")</f>
        <v/>
      </c>
      <c r="B232" s="63">
        <f t="shared" si="7"/>
        <v>12</v>
      </c>
      <c r="C232" s="851">
        <v>42735</v>
      </c>
      <c r="D232" s="851" t="s">
        <v>576</v>
      </c>
      <c r="E232" s="851">
        <f t="shared" si="8"/>
        <v>42735</v>
      </c>
      <c r="F232" s="1193" t="s">
        <v>1318</v>
      </c>
      <c r="G232" s="272"/>
      <c r="H232" s="316"/>
      <c r="I232" s="429"/>
      <c r="J232" s="429"/>
      <c r="K232" s="420"/>
      <c r="L232" s="429"/>
      <c r="M232" s="855">
        <f>G230*$G231</f>
        <v>4670320</v>
      </c>
      <c r="N232" s="857" t="s">
        <v>586</v>
      </c>
      <c r="O232" s="858" t="s">
        <v>587</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hidden="1" customHeight="1">
      <c r="A233" s="332" t="str">
        <f>IF(B233&lt;&gt;"",IF(AND(B233='IN-TC'!$S$4,OR(TH!N233="1111",TH!O233="1111")),TH!D233,""),"")</f>
        <v/>
      </c>
      <c r="B233" s="63">
        <f t="shared" si="7"/>
        <v>12</v>
      </c>
      <c r="C233" s="851">
        <v>42735</v>
      </c>
      <c r="D233" s="851" t="s">
        <v>576</v>
      </c>
      <c r="E233" s="851">
        <f t="shared" si="8"/>
        <v>42735</v>
      </c>
      <c r="F233" s="1193" t="s">
        <v>1319</v>
      </c>
      <c r="G233" s="950" t="s">
        <v>578</v>
      </c>
      <c r="H233" s="316"/>
      <c r="I233" s="429"/>
      <c r="J233" s="429"/>
      <c r="K233" s="420"/>
      <c r="L233" s="429"/>
      <c r="M233" s="855">
        <f>G229*$G233</f>
        <v>7368660</v>
      </c>
      <c r="N233" s="856" t="s">
        <v>585</v>
      </c>
      <c r="O233" s="856" t="s">
        <v>587</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hidden="1" customHeight="1">
      <c r="A234" s="332" t="str">
        <f>IF(B234&lt;&gt;"",IF(AND(B234='IN-TC'!$S$4,OR(TH!N234="1111",TH!O234="1111")),TH!D234,""),"")</f>
        <v/>
      </c>
      <c r="B234" s="63">
        <f t="shared" si="7"/>
        <v>12</v>
      </c>
      <c r="C234" s="851">
        <v>42735</v>
      </c>
      <c r="D234" s="851" t="s">
        <v>576</v>
      </c>
      <c r="E234" s="851">
        <f t="shared" si="8"/>
        <v>42735</v>
      </c>
      <c r="F234" s="1193" t="s">
        <v>1320</v>
      </c>
      <c r="G234" s="272"/>
      <c r="H234" s="316"/>
      <c r="I234" s="429"/>
      <c r="J234" s="429"/>
      <c r="K234" s="420"/>
      <c r="L234" s="429"/>
      <c r="M234" s="855">
        <f>G230*$G233</f>
        <v>10508220</v>
      </c>
      <c r="N234" s="856" t="s">
        <v>281</v>
      </c>
      <c r="O234" s="856" t="s">
        <v>587</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hidden="1" customHeight="1">
      <c r="A235" s="332" t="str">
        <f>IF(B235&lt;&gt;"",IF(AND(B235='IN-TC'!$S$4,OR(TH!N235="1111",TH!O235="1111")),TH!D235,""),"")</f>
        <v/>
      </c>
      <c r="B235" s="63">
        <f t="shared" si="7"/>
        <v>12</v>
      </c>
      <c r="C235" s="851">
        <v>42735</v>
      </c>
      <c r="D235" s="851" t="s">
        <v>576</v>
      </c>
      <c r="E235" s="851">
        <f t="shared" si="8"/>
        <v>42735</v>
      </c>
      <c r="F235" s="1193" t="s">
        <v>1321</v>
      </c>
      <c r="G235" s="950" t="s">
        <v>579</v>
      </c>
      <c r="H235" s="318"/>
      <c r="I235" s="427"/>
      <c r="J235" s="427"/>
      <c r="K235" s="418"/>
      <c r="L235" s="427"/>
      <c r="M235" s="855">
        <f>ROUND(G229*$G235,0)</f>
        <v>614055</v>
      </c>
      <c r="N235" s="856" t="s">
        <v>586</v>
      </c>
      <c r="O235" s="856" t="s">
        <v>588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hidden="1" customHeight="1">
      <c r="A236" s="332" t="str">
        <f>IF(B236&lt;&gt;"",IF(AND(B236='IN-TC'!$S$4,OR(TH!N236="1111",TH!O236="1111")),TH!D236,""),"")</f>
        <v/>
      </c>
      <c r="B236" s="63">
        <f t="shared" si="7"/>
        <v>12</v>
      </c>
      <c r="C236" s="851">
        <v>42735</v>
      </c>
      <c r="D236" s="851" t="s">
        <v>576</v>
      </c>
      <c r="E236" s="851">
        <f t="shared" si="8"/>
        <v>42735</v>
      </c>
      <c r="F236" s="1193" t="s">
        <v>1322</v>
      </c>
      <c r="G236" s="272"/>
      <c r="H236" s="318"/>
      <c r="I236" s="427"/>
      <c r="J236" s="427"/>
      <c r="K236" s="418"/>
      <c r="L236" s="427"/>
      <c r="M236" s="855">
        <f>ROUND(G230*$G235,0)</f>
        <v>875685</v>
      </c>
      <c r="N236" s="856" t="s">
        <v>586</v>
      </c>
      <c r="O236" s="856" t="s">
        <v>588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hidden="1" customHeight="1">
      <c r="A237" s="332" t="str">
        <f>IF(B237&lt;&gt;"",IF(AND(B237='IN-TC'!$S$4,OR(TH!N237="1111",TH!O237="1111")),TH!D237,""),"")</f>
        <v/>
      </c>
      <c r="B237" s="63">
        <f t="shared" si="7"/>
        <v>12</v>
      </c>
      <c r="C237" s="851">
        <v>42735</v>
      </c>
      <c r="D237" s="851" t="s">
        <v>576</v>
      </c>
      <c r="E237" s="851">
        <f t="shared" si="8"/>
        <v>42735</v>
      </c>
      <c r="F237" s="1193" t="s">
        <v>1323</v>
      </c>
      <c r="G237" s="950" t="s">
        <v>580</v>
      </c>
      <c r="H237" s="316"/>
      <c r="I237" s="429"/>
      <c r="J237" s="429"/>
      <c r="K237" s="420"/>
      <c r="L237" s="429"/>
      <c r="M237" s="855">
        <f>G229*$G237</f>
        <v>1228110</v>
      </c>
      <c r="N237" s="856" t="s">
        <v>585</v>
      </c>
      <c r="O237" s="856" t="s">
        <v>588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hidden="1" customHeight="1">
      <c r="A238" s="332" t="str">
        <f>IF(B238&lt;&gt;"",IF(AND(B238='IN-TC'!$S$4,OR(TH!N238="1111",TH!O238="1111")),TH!D238,""),"")</f>
        <v/>
      </c>
      <c r="B238" s="63">
        <f t="shared" si="7"/>
        <v>12</v>
      </c>
      <c r="C238" s="851">
        <v>42735</v>
      </c>
      <c r="D238" s="851" t="s">
        <v>576</v>
      </c>
      <c r="E238" s="851">
        <f t="shared" si="8"/>
        <v>42735</v>
      </c>
      <c r="F238" s="1193" t="s">
        <v>1324</v>
      </c>
      <c r="G238" s="272"/>
      <c r="H238" s="316"/>
      <c r="I238" s="429"/>
      <c r="J238" s="429"/>
      <c r="K238" s="420"/>
      <c r="L238" s="429"/>
      <c r="M238" s="855">
        <f>G230*$G237</f>
        <v>1751370</v>
      </c>
      <c r="N238" s="856" t="s">
        <v>281</v>
      </c>
      <c r="O238" s="856" t="s">
        <v>588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hidden="1" customHeight="1">
      <c r="A239" s="332" t="str">
        <f>IF(B239&lt;&gt;"",IF(AND(B239='IN-TC'!$S$4,OR(TH!N239="1111",TH!O239="1111")),TH!D239,""),"")</f>
        <v/>
      </c>
      <c r="B239" s="63">
        <f t="shared" si="7"/>
        <v>12</v>
      </c>
      <c r="C239" s="851">
        <v>42735</v>
      </c>
      <c r="D239" s="851" t="s">
        <v>576</v>
      </c>
      <c r="E239" s="851">
        <f t="shared" si="8"/>
        <v>42735</v>
      </c>
      <c r="F239" s="1193" t="s">
        <v>1325</v>
      </c>
      <c r="G239" s="950" t="s">
        <v>581</v>
      </c>
      <c r="H239" s="316"/>
      <c r="I239" s="429"/>
      <c r="J239" s="429"/>
      <c r="K239" s="420"/>
      <c r="L239" s="429"/>
      <c r="M239" s="855">
        <f>G229*$G239</f>
        <v>409370</v>
      </c>
      <c r="N239" s="856" t="s">
        <v>586</v>
      </c>
      <c r="O239" s="856" t="s">
        <v>589</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hidden="1" customHeight="1">
      <c r="A240" s="332" t="str">
        <f>IF(B240&lt;&gt;"",IF(AND(B240='IN-TC'!$S$4,OR(TH!N240="1111",TH!O240="1111")),TH!D240,""),"")</f>
        <v/>
      </c>
      <c r="B240" s="63">
        <f t="shared" si="7"/>
        <v>12</v>
      </c>
      <c r="C240" s="851">
        <v>42735</v>
      </c>
      <c r="D240" s="851" t="s">
        <v>576</v>
      </c>
      <c r="E240" s="851">
        <f t="shared" si="8"/>
        <v>42735</v>
      </c>
      <c r="F240" s="1193" t="s">
        <v>1326</v>
      </c>
      <c r="G240" s="272"/>
      <c r="H240" s="316"/>
      <c r="I240" s="429"/>
      <c r="J240" s="429"/>
      <c r="K240" s="420"/>
      <c r="L240" s="429"/>
      <c r="M240" s="855">
        <f>G230*$G239</f>
        <v>583790</v>
      </c>
      <c r="N240" s="856" t="s">
        <v>586</v>
      </c>
      <c r="O240" s="856" t="s">
        <v>589</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hidden="1" customHeight="1">
      <c r="A241" s="332" t="str">
        <f>IF(B241&lt;&gt;"",IF(AND(B241='IN-TC'!$S$4,OR(TH!N241="1111",TH!O241="1111")),TH!D241,""),"")</f>
        <v/>
      </c>
      <c r="B241" s="63">
        <f t="shared" si="7"/>
        <v>12</v>
      </c>
      <c r="C241" s="851">
        <v>42735</v>
      </c>
      <c r="D241" s="851" t="s">
        <v>576</v>
      </c>
      <c r="E241" s="851">
        <f t="shared" si="8"/>
        <v>42735</v>
      </c>
      <c r="F241" s="1193" t="s">
        <v>1327</v>
      </c>
      <c r="G241" s="950" t="s">
        <v>581</v>
      </c>
      <c r="H241" s="1097"/>
      <c r="I241" s="430"/>
      <c r="J241" s="430"/>
      <c r="K241" s="421"/>
      <c r="L241" s="430"/>
      <c r="M241" s="855">
        <f>M239</f>
        <v>409370</v>
      </c>
      <c r="N241" s="856" t="s">
        <v>585</v>
      </c>
      <c r="O241" s="856" t="s">
        <v>589</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hidden="1" customHeight="1">
      <c r="A242" s="332" t="str">
        <f>IF(B242&lt;&gt;"",IF(AND(B242='IN-TC'!$S$4,OR(TH!N242="1111",TH!O242="1111")),TH!D242,""),"")</f>
        <v/>
      </c>
      <c r="B242" s="63">
        <f t="shared" si="7"/>
        <v>12</v>
      </c>
      <c r="C242" s="851">
        <v>42735</v>
      </c>
      <c r="D242" s="851" t="s">
        <v>576</v>
      </c>
      <c r="E242" s="851">
        <f t="shared" si="8"/>
        <v>42735</v>
      </c>
      <c r="F242" s="1193" t="s">
        <v>1328</v>
      </c>
      <c r="G242" s="272"/>
      <c r="H242" s="316"/>
      <c r="I242" s="429"/>
      <c r="J242" s="429"/>
      <c r="K242" s="420"/>
      <c r="L242" s="429"/>
      <c r="M242" s="855">
        <f>M240</f>
        <v>583790</v>
      </c>
      <c r="N242" s="856" t="s">
        <v>281</v>
      </c>
      <c r="O242" s="856" t="s">
        <v>589</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hidden="1" customHeight="1">
      <c r="A243" s="332" t="str">
        <f>IF(B243&lt;&gt;"",IF(AND(B243='IN-TC'!$S$4,OR(TH!N243="1111",TH!O243="1111")),TH!D243,""),"")</f>
        <v/>
      </c>
      <c r="B243" s="63">
        <f t="shared" si="7"/>
        <v>12</v>
      </c>
      <c r="C243" s="851">
        <v>42735</v>
      </c>
      <c r="D243" s="851" t="s">
        <v>576</v>
      </c>
      <c r="E243" s="851">
        <f t="shared" si="8"/>
        <v>42735</v>
      </c>
      <c r="F243" s="1193" t="s">
        <v>2923</v>
      </c>
      <c r="G243" s="272"/>
      <c r="H243" s="316"/>
      <c r="I243" s="429"/>
      <c r="J243" s="429"/>
      <c r="K243" s="420"/>
      <c r="L243" s="429"/>
      <c r="M243" s="855">
        <v>1244910</v>
      </c>
      <c r="N243" s="856" t="s">
        <v>105</v>
      </c>
      <c r="O243" s="856" t="s">
        <v>587</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hidden="1" customHeight="1">
      <c r="A244" s="332" t="str">
        <f>IF(B244&lt;&gt;"",IF(AND(B244='IN-TC'!$S$4,OR(TH!N244="1111",TH!O244="1111")),TH!D244,""),"")</f>
        <v/>
      </c>
      <c r="B244" s="63">
        <f t="shared" si="7"/>
        <v>12</v>
      </c>
      <c r="C244" s="851">
        <v>42735</v>
      </c>
      <c r="D244" s="851" t="s">
        <v>576</v>
      </c>
      <c r="E244" s="851">
        <f t="shared" si="8"/>
        <v>42735</v>
      </c>
      <c r="F244" s="1193" t="s">
        <v>2924</v>
      </c>
      <c r="G244" s="272"/>
      <c r="H244" s="316"/>
      <c r="I244" s="429"/>
      <c r="J244" s="429"/>
      <c r="K244" s="420"/>
      <c r="L244" s="429"/>
      <c r="M244" s="855">
        <v>1020860</v>
      </c>
      <c r="N244" s="856" t="s">
        <v>101</v>
      </c>
      <c r="O244" s="856" t="s">
        <v>587</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hidden="1" customHeight="1">
      <c r="A245" s="332" t="str">
        <f>IF(B245&lt;&gt;"",IF(AND(B245='IN-TC'!$S$4,OR(TH!N245="1111",TH!O245="1111")),TH!D245,""),"")</f>
        <v/>
      </c>
      <c r="B245" s="63">
        <f t="shared" si="7"/>
        <v>12</v>
      </c>
      <c r="C245" s="851">
        <v>42735</v>
      </c>
      <c r="D245" s="851" t="s">
        <v>576</v>
      </c>
      <c r="E245" s="851">
        <f t="shared" si="8"/>
        <v>42735</v>
      </c>
      <c r="F245" s="1193" t="s">
        <v>2925</v>
      </c>
      <c r="G245" s="272"/>
      <c r="H245" s="316"/>
      <c r="I245" s="429"/>
      <c r="J245" s="429"/>
      <c r="K245" s="420"/>
      <c r="L245" s="429"/>
      <c r="M245" s="855">
        <v>5273278</v>
      </c>
      <c r="N245" s="856" t="s">
        <v>101</v>
      </c>
      <c r="O245" s="856" t="s">
        <v>588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hidden="1" customHeight="1">
      <c r="A246" s="332" t="str">
        <f>IF(B246&lt;&gt;"",IF(AND(B246='IN-TC'!$S$4,OR(TH!N246="1111",TH!O246="1111")),TH!D246,""),"")</f>
        <v/>
      </c>
      <c r="B246" s="63">
        <f t="shared" si="7"/>
        <v>12</v>
      </c>
      <c r="C246" s="851">
        <v>42735</v>
      </c>
      <c r="D246" s="851" t="s">
        <v>576</v>
      </c>
      <c r="E246" s="851">
        <f t="shared" si="8"/>
        <v>42735</v>
      </c>
      <c r="F246" s="1193" t="s">
        <v>2926</v>
      </c>
      <c r="G246" s="272"/>
      <c r="H246" s="316"/>
      <c r="I246" s="429"/>
      <c r="J246" s="429"/>
      <c r="K246" s="420"/>
      <c r="L246" s="429"/>
      <c r="M246" s="855">
        <v>56407</v>
      </c>
      <c r="N246" s="856" t="s">
        <v>101</v>
      </c>
      <c r="O246" s="856" t="s">
        <v>589</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hidden="1" customHeight="1">
      <c r="A247" s="332" t="str">
        <f>IF(B247&lt;&gt;"",IF(AND(B247='IN-TC'!$S$4,OR(TH!N247="1111",TH!O247="1111")),TH!D247,""),"")</f>
        <v/>
      </c>
      <c r="B247" s="63">
        <f t="shared" si="7"/>
        <v>1</v>
      </c>
      <c r="C247" s="1112">
        <v>42395</v>
      </c>
      <c r="D247" s="1112" t="s">
        <v>590</v>
      </c>
      <c r="E247" s="1112">
        <f t="shared" si="8"/>
        <v>42395</v>
      </c>
      <c r="F247" s="1191" t="s">
        <v>447</v>
      </c>
      <c r="G247" s="1167" t="s">
        <v>609</v>
      </c>
      <c r="H247" s="92" t="s">
        <v>595</v>
      </c>
      <c r="I247" s="435">
        <v>7100</v>
      </c>
      <c r="J247" s="1168">
        <v>11.2</v>
      </c>
      <c r="K247" s="426">
        <v>79520</v>
      </c>
      <c r="L247" s="435">
        <v>22365</v>
      </c>
      <c r="M247" s="1169">
        <f t="shared" ref="M247:M272" si="9">ROUND(K247*L247,0)</f>
        <v>1778464800</v>
      </c>
      <c r="N247" s="1170" t="s">
        <v>582</v>
      </c>
      <c r="O247" s="1170" t="s">
        <v>297</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hidden="1" customHeight="1">
      <c r="A248" s="332" t="str">
        <f>IF(B248&lt;&gt;"",IF(AND(B248='IN-TC'!$S$4,OR(TH!N248="1111",TH!O248="1111")),TH!D248,""),"")</f>
        <v/>
      </c>
      <c r="B248" s="63">
        <f t="shared" si="7"/>
        <v>1</v>
      </c>
      <c r="C248" s="1112">
        <v>42395</v>
      </c>
      <c r="D248" s="1112" t="s">
        <v>591</v>
      </c>
      <c r="E248" s="1112">
        <f t="shared" si="8"/>
        <v>42395</v>
      </c>
      <c r="F248" s="1191" t="s">
        <v>449</v>
      </c>
      <c r="G248" s="1167" t="s">
        <v>610</v>
      </c>
      <c r="H248" s="92" t="s">
        <v>592</v>
      </c>
      <c r="I248" s="435">
        <v>4800</v>
      </c>
      <c r="J248" s="1168">
        <v>8.6999999999999993</v>
      </c>
      <c r="K248" s="426">
        <v>41760</v>
      </c>
      <c r="L248" s="435">
        <v>22365</v>
      </c>
      <c r="M248" s="1169">
        <f t="shared" si="9"/>
        <v>933962400</v>
      </c>
      <c r="N248" s="1170" t="s">
        <v>582</v>
      </c>
      <c r="O248" s="1170" t="s">
        <v>297</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hidden="1" customHeight="1">
      <c r="A249" s="332" t="str">
        <f>IF(B249&lt;&gt;"",IF(AND(B249='IN-TC'!$S$4,OR(TH!N249="1111",TH!O249="1111")),TH!D249,""),"")</f>
        <v/>
      </c>
      <c r="B249" s="63">
        <f t="shared" si="7"/>
        <v>2</v>
      </c>
      <c r="C249" s="1112">
        <v>42402</v>
      </c>
      <c r="D249" s="1112" t="s">
        <v>590</v>
      </c>
      <c r="E249" s="1112">
        <f t="shared" si="8"/>
        <v>42402</v>
      </c>
      <c r="F249" s="1191" t="s">
        <v>448</v>
      </c>
      <c r="G249" s="1167" t="s">
        <v>986</v>
      </c>
      <c r="H249" s="92" t="s">
        <v>593</v>
      </c>
      <c r="I249" s="435">
        <v>12000</v>
      </c>
      <c r="J249" s="1168">
        <v>8.58</v>
      </c>
      <c r="K249" s="426">
        <f t="shared" ref="K249:K272" si="10">I249*J249</f>
        <v>102960</v>
      </c>
      <c r="L249" s="435">
        <v>22215</v>
      </c>
      <c r="M249" s="1169">
        <f t="shared" si="9"/>
        <v>2287256400</v>
      </c>
      <c r="N249" s="1170" t="s">
        <v>582</v>
      </c>
      <c r="O249" s="1170" t="s">
        <v>297</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hidden="1" customHeight="1">
      <c r="A250" s="332" t="str">
        <f>IF(B250&lt;&gt;"",IF(AND(B250='IN-TC'!$S$4,OR(TH!N250="1111",TH!O250="1111")),TH!D250,""),"")</f>
        <v/>
      </c>
      <c r="B250" s="63">
        <f t="shared" si="7"/>
        <v>3</v>
      </c>
      <c r="C250" s="1112">
        <v>42443</v>
      </c>
      <c r="D250" s="1112" t="s">
        <v>591</v>
      </c>
      <c r="E250" s="1112">
        <f t="shared" si="8"/>
        <v>42443</v>
      </c>
      <c r="F250" s="1191" t="s">
        <v>448</v>
      </c>
      <c r="G250" s="1167" t="s">
        <v>987</v>
      </c>
      <c r="H250" s="92" t="s">
        <v>593</v>
      </c>
      <c r="I250" s="435">
        <v>12500</v>
      </c>
      <c r="J250" s="1168">
        <v>8.43</v>
      </c>
      <c r="K250" s="426">
        <f t="shared" si="10"/>
        <v>105375</v>
      </c>
      <c r="L250" s="435">
        <v>22255</v>
      </c>
      <c r="M250" s="1169">
        <f t="shared" si="9"/>
        <v>2345120625</v>
      </c>
      <c r="N250" s="1170" t="s">
        <v>582</v>
      </c>
      <c r="O250" s="1170" t="s">
        <v>297</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hidden="1" customHeight="1">
      <c r="A251" s="332" t="str">
        <f>IF(B251&lt;&gt;"",IF(AND(B251='IN-TC'!$S$4,OR(TH!N251="1111",TH!O251="1111")),TH!D251,""),"")</f>
        <v/>
      </c>
      <c r="B251" s="63">
        <f t="shared" si="7"/>
        <v>4</v>
      </c>
      <c r="C251" s="1112">
        <v>42473</v>
      </c>
      <c r="D251" s="1112" t="s">
        <v>591</v>
      </c>
      <c r="E251" s="1112">
        <f t="shared" si="8"/>
        <v>42473</v>
      </c>
      <c r="F251" s="1191" t="s">
        <v>449</v>
      </c>
      <c r="G251" s="1167" t="s">
        <v>1356</v>
      </c>
      <c r="H251" s="92" t="s">
        <v>1357</v>
      </c>
      <c r="I251" s="435">
        <v>8800</v>
      </c>
      <c r="J251" s="1168">
        <v>8.6999999999999993</v>
      </c>
      <c r="K251" s="426">
        <f t="shared" si="10"/>
        <v>76560</v>
      </c>
      <c r="L251" s="435">
        <v>22250</v>
      </c>
      <c r="M251" s="1169">
        <f t="shared" si="9"/>
        <v>1703460000</v>
      </c>
      <c r="N251" s="1170" t="s">
        <v>582</v>
      </c>
      <c r="O251" s="1170" t="s">
        <v>297</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hidden="1" customHeight="1">
      <c r="A252" s="332" t="str">
        <f>IF(B252&lt;&gt;"",IF(AND(B252='IN-TC'!$S$4,OR(TH!N252="1111",TH!O252="1111")),TH!D252,""),"")</f>
        <v/>
      </c>
      <c r="B252" s="63">
        <f t="shared" si="7"/>
        <v>5</v>
      </c>
      <c r="C252" s="1112">
        <f>E252</f>
        <v>42496</v>
      </c>
      <c r="D252" s="1112" t="s">
        <v>590</v>
      </c>
      <c r="E252" s="1112">
        <v>42496</v>
      </c>
      <c r="F252" s="1191" t="s">
        <v>447</v>
      </c>
      <c r="G252" s="1167" t="s">
        <v>1507</v>
      </c>
      <c r="H252" s="92" t="s">
        <v>595</v>
      </c>
      <c r="I252" s="435">
        <v>4140</v>
      </c>
      <c r="J252" s="1168">
        <v>11.5</v>
      </c>
      <c r="K252" s="426">
        <f t="shared" si="10"/>
        <v>47610</v>
      </c>
      <c r="L252" s="435">
        <v>22255</v>
      </c>
      <c r="M252" s="1169">
        <f t="shared" si="9"/>
        <v>1059560550</v>
      </c>
      <c r="N252" s="1170" t="s">
        <v>582</v>
      </c>
      <c r="O252" s="1170" t="s">
        <v>297</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hidden="1" customHeight="1">
      <c r="A253" s="332" t="str">
        <f>IF(B253&lt;&gt;"",IF(AND(B253='IN-TC'!$S$4,OR(TH!N253="1111",TH!O253="1111")),TH!D253,""),"")</f>
        <v/>
      </c>
      <c r="B253" s="63">
        <f t="shared" si="7"/>
        <v>5</v>
      </c>
      <c r="C253" s="1112">
        <f>E253</f>
        <v>42496</v>
      </c>
      <c r="D253" s="1112" t="s">
        <v>590</v>
      </c>
      <c r="E253" s="1112">
        <v>42496</v>
      </c>
      <c r="F253" s="1191" t="s">
        <v>1508</v>
      </c>
      <c r="G253" s="1167" t="s">
        <v>1507</v>
      </c>
      <c r="H253" s="92" t="s">
        <v>595</v>
      </c>
      <c r="I253" s="435">
        <v>880</v>
      </c>
      <c r="J253" s="1168">
        <v>8.4</v>
      </c>
      <c r="K253" s="426">
        <f t="shared" si="10"/>
        <v>7392</v>
      </c>
      <c r="L253" s="435">
        <v>22255</v>
      </c>
      <c r="M253" s="1169">
        <f t="shared" si="9"/>
        <v>164508960</v>
      </c>
      <c r="N253" s="1170" t="s">
        <v>582</v>
      </c>
      <c r="O253" s="1170" t="s">
        <v>297</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hidden="1" customHeight="1">
      <c r="A254" s="332" t="str">
        <f>IF(B254&lt;&gt;"",IF(AND(B254='IN-TC'!$S$4,OR(TH!N254="1111",TH!O254="1111")),TH!D254,""),"")</f>
        <v/>
      </c>
      <c r="B254" s="63">
        <f t="shared" si="7"/>
        <v>5</v>
      </c>
      <c r="C254" s="1112">
        <f>E254</f>
        <v>42496</v>
      </c>
      <c r="D254" s="1112" t="s">
        <v>590</v>
      </c>
      <c r="E254" s="1112">
        <v>42496</v>
      </c>
      <c r="F254" s="1191" t="s">
        <v>1509</v>
      </c>
      <c r="G254" s="1167" t="s">
        <v>1507</v>
      </c>
      <c r="H254" s="92" t="s">
        <v>595</v>
      </c>
      <c r="I254" s="435">
        <v>600</v>
      </c>
      <c r="J254" s="1168">
        <v>12</v>
      </c>
      <c r="K254" s="426">
        <f t="shared" si="10"/>
        <v>7200</v>
      </c>
      <c r="L254" s="435">
        <v>22255</v>
      </c>
      <c r="M254" s="1169">
        <f t="shared" si="9"/>
        <v>160236000</v>
      </c>
      <c r="N254" s="1170" t="s">
        <v>582</v>
      </c>
      <c r="O254" s="1170" t="s">
        <v>297</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hidden="1" customHeight="1">
      <c r="A255" s="332" t="str">
        <f>IF(B255&lt;&gt;"",IF(AND(B255='IN-TC'!$S$4,OR(TH!N255="1111",TH!O255="1111")),TH!D255,""),"")</f>
        <v/>
      </c>
      <c r="B255" s="63">
        <f t="shared" si="7"/>
        <v>5</v>
      </c>
      <c r="C255" s="1112">
        <f>E255</f>
        <v>42496</v>
      </c>
      <c r="D255" s="1112" t="s">
        <v>590</v>
      </c>
      <c r="E255" s="1112">
        <v>42496</v>
      </c>
      <c r="F255" s="1191" t="s">
        <v>1510</v>
      </c>
      <c r="G255" s="1167" t="s">
        <v>1507</v>
      </c>
      <c r="H255" s="92" t="s">
        <v>595</v>
      </c>
      <c r="I255" s="435">
        <v>1000</v>
      </c>
      <c r="J255" s="1168">
        <v>8.6</v>
      </c>
      <c r="K255" s="426">
        <f t="shared" si="10"/>
        <v>8600</v>
      </c>
      <c r="L255" s="435">
        <v>22255</v>
      </c>
      <c r="M255" s="1169">
        <f t="shared" si="9"/>
        <v>191393000</v>
      </c>
      <c r="N255" s="1170" t="s">
        <v>582</v>
      </c>
      <c r="O255" s="1170" t="s">
        <v>297</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hidden="1" customHeight="1">
      <c r="A256" s="332" t="str">
        <f>IF(B256&lt;&gt;"",IF(AND(B256='IN-TC'!$S$4,OR(TH!N256="1111",TH!O256="1111")),TH!D256,""),"")</f>
        <v/>
      </c>
      <c r="B256" s="63">
        <f t="shared" si="7"/>
        <v>5</v>
      </c>
      <c r="C256" s="1112">
        <f>E256</f>
        <v>42502</v>
      </c>
      <c r="D256" s="1112" t="s">
        <v>591</v>
      </c>
      <c r="E256" s="1112">
        <v>42502</v>
      </c>
      <c r="F256" s="1191" t="s">
        <v>449</v>
      </c>
      <c r="G256" s="1167" t="s">
        <v>1511</v>
      </c>
      <c r="H256" s="92" t="s">
        <v>592</v>
      </c>
      <c r="I256" s="435">
        <v>4800</v>
      </c>
      <c r="J256" s="1168">
        <v>8.6999999999999993</v>
      </c>
      <c r="K256" s="426">
        <f t="shared" si="10"/>
        <v>41760</v>
      </c>
      <c r="L256" s="435">
        <v>22255</v>
      </c>
      <c r="M256" s="1169">
        <f t="shared" si="9"/>
        <v>929368800</v>
      </c>
      <c r="N256" s="1170" t="s">
        <v>582</v>
      </c>
      <c r="O256" s="1170" t="s">
        <v>297</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hidden="1" customHeight="1">
      <c r="A257" s="332" t="str">
        <f>IF(B257&lt;&gt;"",IF(AND(B257='IN-TC'!$S$4,OR(TH!N257="1111",TH!O257="1111")),TH!D257,""),"")</f>
        <v/>
      </c>
      <c r="B257" s="63">
        <f t="shared" si="7"/>
        <v>6</v>
      </c>
      <c r="C257" s="1112">
        <v>42527</v>
      </c>
      <c r="D257" s="1112" t="s">
        <v>590</v>
      </c>
      <c r="E257" s="1112">
        <f t="shared" ref="E257:E288" si="11">C257</f>
        <v>42527</v>
      </c>
      <c r="F257" s="1191" t="s">
        <v>447</v>
      </c>
      <c r="G257" s="1167" t="s">
        <v>1544</v>
      </c>
      <c r="H257" s="92" t="s">
        <v>1545</v>
      </c>
      <c r="I257" s="435">
        <v>10000</v>
      </c>
      <c r="J257" s="1168">
        <v>8.4499999999999993</v>
      </c>
      <c r="K257" s="426">
        <f t="shared" si="10"/>
        <v>84500</v>
      </c>
      <c r="L257" s="435">
        <v>22405</v>
      </c>
      <c r="M257" s="1169">
        <f t="shared" si="9"/>
        <v>1893222500</v>
      </c>
      <c r="N257" s="1170" t="s">
        <v>582</v>
      </c>
      <c r="O257" s="1170" t="s">
        <v>297</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hidden="1" customHeight="1">
      <c r="A258" s="332" t="str">
        <f>IF(B258&lt;&gt;"",IF(AND(B258='IN-TC'!$S$4,OR(TH!N258="1111",TH!O258="1111")),TH!D258,""),"")</f>
        <v/>
      </c>
      <c r="B258" s="63">
        <f t="shared" si="7"/>
        <v>6</v>
      </c>
      <c r="C258" s="1112">
        <v>42532</v>
      </c>
      <c r="D258" s="1112" t="s">
        <v>591</v>
      </c>
      <c r="E258" s="1112">
        <f t="shared" si="11"/>
        <v>42532</v>
      </c>
      <c r="F258" s="1191" t="s">
        <v>447</v>
      </c>
      <c r="G258" s="1167" t="s">
        <v>1543</v>
      </c>
      <c r="H258" s="92" t="s">
        <v>595</v>
      </c>
      <c r="I258" s="435">
        <v>1000</v>
      </c>
      <c r="J258" s="1168">
        <v>11.5</v>
      </c>
      <c r="K258" s="426">
        <f t="shared" si="10"/>
        <v>11500</v>
      </c>
      <c r="L258" s="435">
        <v>22405</v>
      </c>
      <c r="M258" s="1169">
        <f t="shared" si="9"/>
        <v>257657500</v>
      </c>
      <c r="N258" s="1170" t="s">
        <v>582</v>
      </c>
      <c r="O258" s="1170" t="s">
        <v>297</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hidden="1" customHeight="1">
      <c r="A259" s="332" t="str">
        <f>IF(B259&lt;&gt;"",IF(AND(B259='IN-TC'!$S$4,OR(TH!N259="1111",TH!O259="1111")),TH!D259,""),"")</f>
        <v/>
      </c>
      <c r="B259" s="63">
        <f t="shared" si="7"/>
        <v>6</v>
      </c>
      <c r="C259" s="1112">
        <v>42532</v>
      </c>
      <c r="D259" s="1112" t="s">
        <v>591</v>
      </c>
      <c r="E259" s="1112">
        <f t="shared" si="11"/>
        <v>42532</v>
      </c>
      <c r="F259" s="1191" t="s">
        <v>1510</v>
      </c>
      <c r="G259" s="1167" t="s">
        <v>1543</v>
      </c>
      <c r="H259" s="92" t="s">
        <v>595</v>
      </c>
      <c r="I259" s="435">
        <v>2640</v>
      </c>
      <c r="J259" s="1168">
        <v>8.6</v>
      </c>
      <c r="K259" s="426">
        <f t="shared" si="10"/>
        <v>22704</v>
      </c>
      <c r="L259" s="435">
        <v>22405</v>
      </c>
      <c r="M259" s="1169">
        <f t="shared" si="9"/>
        <v>508683120</v>
      </c>
      <c r="N259" s="1170" t="s">
        <v>582</v>
      </c>
      <c r="O259" s="1170" t="s">
        <v>297</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hidden="1" customHeight="1">
      <c r="A260" s="332" t="str">
        <f>IF(B260&lt;&gt;"",IF(AND(B260='IN-TC'!$S$4,OR(TH!N260="1111",TH!O260="1111")),TH!D260,""),"")</f>
        <v/>
      </c>
      <c r="B260" s="63">
        <f t="shared" si="7"/>
        <v>6</v>
      </c>
      <c r="C260" s="1112">
        <v>42535</v>
      </c>
      <c r="D260" s="1112" t="s">
        <v>1665</v>
      </c>
      <c r="E260" s="1112">
        <f t="shared" si="11"/>
        <v>42535</v>
      </c>
      <c r="F260" s="1191" t="s">
        <v>1666</v>
      </c>
      <c r="G260" s="1167" t="s">
        <v>1668</v>
      </c>
      <c r="H260" s="92" t="s">
        <v>1532</v>
      </c>
      <c r="I260" s="435">
        <v>1750</v>
      </c>
      <c r="J260" s="1168">
        <v>1</v>
      </c>
      <c r="K260" s="426">
        <f t="shared" si="10"/>
        <v>1750</v>
      </c>
      <c r="L260" s="435">
        <v>22300</v>
      </c>
      <c r="M260" s="1169">
        <f t="shared" si="9"/>
        <v>39025000</v>
      </c>
      <c r="N260" s="1170" t="s">
        <v>582</v>
      </c>
      <c r="O260" s="1170" t="s">
        <v>297</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x</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hidden="1" customHeight="1">
      <c r="A261" s="332" t="str">
        <f>IF(B261&lt;&gt;"",IF(AND(B261='IN-TC'!$S$4,OR(TH!N261="1111",TH!O261="1111")),TH!D261,""),"")</f>
        <v/>
      </c>
      <c r="B261" s="63">
        <f t="shared" si="7"/>
        <v>6</v>
      </c>
      <c r="C261" s="1112">
        <v>42535</v>
      </c>
      <c r="D261" s="1112" t="s">
        <v>1665</v>
      </c>
      <c r="E261" s="1112">
        <f t="shared" si="11"/>
        <v>42535</v>
      </c>
      <c r="F261" s="1191" t="s">
        <v>1667</v>
      </c>
      <c r="G261" s="1167" t="s">
        <v>1668</v>
      </c>
      <c r="H261" s="92" t="s">
        <v>1532</v>
      </c>
      <c r="I261" s="435">
        <v>5390</v>
      </c>
      <c r="J261" s="1168">
        <v>0.75</v>
      </c>
      <c r="K261" s="426">
        <f t="shared" si="10"/>
        <v>4042.5</v>
      </c>
      <c r="L261" s="435">
        <v>22300</v>
      </c>
      <c r="M261" s="1169">
        <f t="shared" si="9"/>
        <v>90147750</v>
      </c>
      <c r="N261" s="1170" t="s">
        <v>582</v>
      </c>
      <c r="O261" s="1170" t="s">
        <v>297</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x</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hidden="1" customHeight="1">
      <c r="A262" s="332" t="str">
        <f>IF(B262&lt;&gt;"",IF(AND(B262='IN-TC'!$S$4,OR(TH!N262="1111",TH!O262="1111")),TH!D262,""),"")</f>
        <v/>
      </c>
      <c r="B262" s="63">
        <f t="shared" si="7"/>
        <v>6</v>
      </c>
      <c r="C262" s="1112">
        <v>42536</v>
      </c>
      <c r="D262" s="1112" t="s">
        <v>1899</v>
      </c>
      <c r="E262" s="1112">
        <f t="shared" si="11"/>
        <v>42536</v>
      </c>
      <c r="F262" s="1191" t="s">
        <v>1669</v>
      </c>
      <c r="G262" s="1167" t="s">
        <v>1679</v>
      </c>
      <c r="H262" s="92" t="s">
        <v>1680</v>
      </c>
      <c r="I262" s="435">
        <v>690</v>
      </c>
      <c r="J262" s="1168">
        <v>29.1</v>
      </c>
      <c r="K262" s="426">
        <f t="shared" si="10"/>
        <v>20079</v>
      </c>
      <c r="L262" s="435">
        <v>22300</v>
      </c>
      <c r="M262" s="1169">
        <f t="shared" si="9"/>
        <v>447761700</v>
      </c>
      <c r="N262" s="1170" t="s">
        <v>582</v>
      </c>
      <c r="O262" s="1170" t="s">
        <v>297</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hidden="1" customHeight="1">
      <c r="A263" s="332" t="str">
        <f>IF(B263&lt;&gt;"",IF(AND(B263='IN-TC'!$S$4,OR(TH!N263="1111",TH!O263="1111")),TH!D263,""),"")</f>
        <v/>
      </c>
      <c r="B263" s="63">
        <f t="shared" si="7"/>
        <v>6</v>
      </c>
      <c r="C263" s="1112">
        <v>42536</v>
      </c>
      <c r="D263" s="1112" t="s">
        <v>1899</v>
      </c>
      <c r="E263" s="1112">
        <f t="shared" si="11"/>
        <v>42536</v>
      </c>
      <c r="F263" s="1191" t="s">
        <v>1670</v>
      </c>
      <c r="G263" s="1167" t="s">
        <v>1679</v>
      </c>
      <c r="H263" s="92" t="s">
        <v>1680</v>
      </c>
      <c r="I263" s="435">
        <v>500</v>
      </c>
      <c r="J263" s="1168">
        <v>29.6</v>
      </c>
      <c r="K263" s="426">
        <f t="shared" si="10"/>
        <v>14800</v>
      </c>
      <c r="L263" s="435">
        <v>22300</v>
      </c>
      <c r="M263" s="1169">
        <f t="shared" si="9"/>
        <v>330040000</v>
      </c>
      <c r="N263" s="1170" t="s">
        <v>582</v>
      </c>
      <c r="O263" s="1170" t="s">
        <v>297</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hidden="1" customHeight="1">
      <c r="A264" s="332" t="str">
        <f>IF(B264&lt;&gt;"",IF(AND(B264='IN-TC'!$S$4,OR(TH!N264="1111",TH!O264="1111")),TH!D264,""),"")</f>
        <v/>
      </c>
      <c r="B264" s="63">
        <f t="shared" si="7"/>
        <v>6</v>
      </c>
      <c r="C264" s="1112">
        <v>42536</v>
      </c>
      <c r="D264" s="1112" t="s">
        <v>1899</v>
      </c>
      <c r="E264" s="1112">
        <f t="shared" si="11"/>
        <v>42536</v>
      </c>
      <c r="F264" s="1191" t="s">
        <v>1671</v>
      </c>
      <c r="G264" s="1167" t="s">
        <v>1679</v>
      </c>
      <c r="H264" s="92" t="s">
        <v>1680</v>
      </c>
      <c r="I264" s="435">
        <v>560</v>
      </c>
      <c r="J264" s="1168">
        <v>29.6</v>
      </c>
      <c r="K264" s="426">
        <f t="shared" si="10"/>
        <v>16576</v>
      </c>
      <c r="L264" s="435">
        <v>22300</v>
      </c>
      <c r="M264" s="1169">
        <f t="shared" si="9"/>
        <v>369644800</v>
      </c>
      <c r="N264" s="1170" t="s">
        <v>582</v>
      </c>
      <c r="O264" s="1170" t="s">
        <v>297</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hidden="1" customHeight="1">
      <c r="A265" s="332" t="str">
        <f>IF(B265&lt;&gt;"",IF(AND(B265='IN-TC'!$S$4,OR(TH!N265="1111",TH!O265="1111")),TH!D265,""),"")</f>
        <v/>
      </c>
      <c r="B265" s="63">
        <f t="shared" si="7"/>
        <v>6</v>
      </c>
      <c r="C265" s="1112">
        <v>42536</v>
      </c>
      <c r="D265" s="1112" t="s">
        <v>1899</v>
      </c>
      <c r="E265" s="1112">
        <f t="shared" si="11"/>
        <v>42536</v>
      </c>
      <c r="F265" s="1191" t="s">
        <v>1672</v>
      </c>
      <c r="G265" s="1167" t="s">
        <v>1679</v>
      </c>
      <c r="H265" s="92" t="s">
        <v>1680</v>
      </c>
      <c r="I265" s="435">
        <v>580</v>
      </c>
      <c r="J265" s="1168">
        <v>28.3</v>
      </c>
      <c r="K265" s="426">
        <f t="shared" si="10"/>
        <v>16414</v>
      </c>
      <c r="L265" s="435">
        <v>22300</v>
      </c>
      <c r="M265" s="1169">
        <f t="shared" si="9"/>
        <v>366032200</v>
      </c>
      <c r="N265" s="1170" t="s">
        <v>582</v>
      </c>
      <c r="O265" s="1170" t="s">
        <v>297</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hidden="1" customHeight="1">
      <c r="A266" s="332" t="str">
        <f>IF(B266&lt;&gt;"",IF(AND(B266='IN-TC'!$S$4,OR(TH!N266="1111",TH!O266="1111")),TH!D266,""),"")</f>
        <v/>
      </c>
      <c r="B266" s="63">
        <f t="shared" ref="B266:B329" si="12">IF(C266&lt;&gt;"",MONTH(C266),"")</f>
        <v>6</v>
      </c>
      <c r="C266" s="1112">
        <v>42536</v>
      </c>
      <c r="D266" s="1112" t="s">
        <v>1899</v>
      </c>
      <c r="E266" s="1112">
        <f t="shared" si="11"/>
        <v>42536</v>
      </c>
      <c r="F266" s="1191" t="s">
        <v>1673</v>
      </c>
      <c r="G266" s="1167" t="s">
        <v>1679</v>
      </c>
      <c r="H266" s="92" t="s">
        <v>1680</v>
      </c>
      <c r="I266" s="435">
        <v>870</v>
      </c>
      <c r="J266" s="1168">
        <v>24.7</v>
      </c>
      <c r="K266" s="426">
        <f t="shared" si="10"/>
        <v>21489</v>
      </c>
      <c r="L266" s="435">
        <v>22300</v>
      </c>
      <c r="M266" s="1169">
        <f t="shared" si="9"/>
        <v>479204700</v>
      </c>
      <c r="N266" s="1170" t="s">
        <v>582</v>
      </c>
      <c r="O266" s="1170" t="s">
        <v>297</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hidden="1" customHeight="1">
      <c r="A267" s="332" t="str">
        <f>IF(B267&lt;&gt;"",IF(AND(B267='IN-TC'!$S$4,OR(TH!N267="1111",TH!O267="1111")),TH!D267,""),"")</f>
        <v/>
      </c>
      <c r="B267" s="63">
        <f t="shared" si="12"/>
        <v>6</v>
      </c>
      <c r="C267" s="1112">
        <v>42536</v>
      </c>
      <c r="D267" s="1112" t="s">
        <v>1899</v>
      </c>
      <c r="E267" s="1112">
        <f t="shared" si="11"/>
        <v>42536</v>
      </c>
      <c r="F267" s="1191" t="s">
        <v>1674</v>
      </c>
      <c r="G267" s="1167" t="s">
        <v>1679</v>
      </c>
      <c r="H267" s="92" t="s">
        <v>1680</v>
      </c>
      <c r="I267" s="435">
        <v>130</v>
      </c>
      <c r="J267" s="1168">
        <v>26.1</v>
      </c>
      <c r="K267" s="426">
        <f t="shared" si="10"/>
        <v>3393</v>
      </c>
      <c r="L267" s="435">
        <v>22300</v>
      </c>
      <c r="M267" s="1169">
        <f t="shared" si="9"/>
        <v>75663900</v>
      </c>
      <c r="N267" s="1170" t="s">
        <v>582</v>
      </c>
      <c r="O267" s="1170" t="s">
        <v>297</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hidden="1" customHeight="1">
      <c r="A268" s="332" t="str">
        <f>IF(B268&lt;&gt;"",IF(AND(B268='IN-TC'!$S$4,OR(TH!N268="1111",TH!O268="1111")),TH!D268,""),"")</f>
        <v/>
      </c>
      <c r="B268" s="63">
        <f t="shared" si="12"/>
        <v>6</v>
      </c>
      <c r="C268" s="1112">
        <v>42536</v>
      </c>
      <c r="D268" s="1112" t="s">
        <v>1899</v>
      </c>
      <c r="E268" s="1112">
        <f t="shared" si="11"/>
        <v>42536</v>
      </c>
      <c r="F268" s="1191" t="s">
        <v>1675</v>
      </c>
      <c r="G268" s="1167" t="s">
        <v>1679</v>
      </c>
      <c r="H268" s="92" t="s">
        <v>1680</v>
      </c>
      <c r="I268" s="435">
        <v>250</v>
      </c>
      <c r="J268" s="1168">
        <v>26.7</v>
      </c>
      <c r="K268" s="426">
        <f t="shared" si="10"/>
        <v>6675</v>
      </c>
      <c r="L268" s="435">
        <v>22300</v>
      </c>
      <c r="M268" s="1169">
        <f t="shared" si="9"/>
        <v>148852500</v>
      </c>
      <c r="N268" s="1170" t="s">
        <v>582</v>
      </c>
      <c r="O268" s="1170" t="s">
        <v>297</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hidden="1" customHeight="1">
      <c r="A269" s="332" t="str">
        <f>IF(B269&lt;&gt;"",IF(AND(B269='IN-TC'!$S$4,OR(TH!N269="1111",TH!O269="1111")),TH!D269,""),"")</f>
        <v/>
      </c>
      <c r="B269" s="63">
        <f t="shared" si="12"/>
        <v>6</v>
      </c>
      <c r="C269" s="1112">
        <v>42536</v>
      </c>
      <c r="D269" s="1112" t="s">
        <v>1899</v>
      </c>
      <c r="E269" s="1112">
        <f t="shared" si="11"/>
        <v>42536</v>
      </c>
      <c r="F269" s="1191" t="s">
        <v>1676</v>
      </c>
      <c r="G269" s="1167" t="s">
        <v>1679</v>
      </c>
      <c r="H269" s="92" t="s">
        <v>1680</v>
      </c>
      <c r="I269" s="435">
        <v>660</v>
      </c>
      <c r="J269" s="1168">
        <v>25.3</v>
      </c>
      <c r="K269" s="426">
        <f t="shared" si="10"/>
        <v>16698</v>
      </c>
      <c r="L269" s="435">
        <v>22300</v>
      </c>
      <c r="M269" s="1169">
        <f t="shared" si="9"/>
        <v>372365400</v>
      </c>
      <c r="N269" s="1170" t="s">
        <v>582</v>
      </c>
      <c r="O269" s="1170" t="s">
        <v>297</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hidden="1" customHeight="1">
      <c r="A270" s="332" t="str">
        <f>IF(B270&lt;&gt;"",IF(AND(B270='IN-TC'!$S$4,OR(TH!N270="1111",TH!O270="1111")),TH!D270,""),"")</f>
        <v/>
      </c>
      <c r="B270" s="63">
        <f t="shared" si="12"/>
        <v>6</v>
      </c>
      <c r="C270" s="1112">
        <v>42536</v>
      </c>
      <c r="D270" s="1112" t="s">
        <v>1899</v>
      </c>
      <c r="E270" s="1112">
        <f t="shared" si="11"/>
        <v>42536</v>
      </c>
      <c r="F270" s="1191" t="s">
        <v>1677</v>
      </c>
      <c r="G270" s="1167" t="s">
        <v>1679</v>
      </c>
      <c r="H270" s="92" t="s">
        <v>1680</v>
      </c>
      <c r="I270" s="435">
        <v>320</v>
      </c>
      <c r="J270" s="1168">
        <v>21.8</v>
      </c>
      <c r="K270" s="426">
        <f t="shared" si="10"/>
        <v>6976</v>
      </c>
      <c r="L270" s="435">
        <v>22300</v>
      </c>
      <c r="M270" s="1169">
        <f t="shared" si="9"/>
        <v>155564800</v>
      </c>
      <c r="N270" s="1170" t="s">
        <v>582</v>
      </c>
      <c r="O270" s="1170" t="s">
        <v>297</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hidden="1" customHeight="1">
      <c r="A271" s="332" t="str">
        <f>IF(B271&lt;&gt;"",IF(AND(B271='IN-TC'!$S$4,OR(TH!N271="1111",TH!O271="1111")),TH!D271,""),"")</f>
        <v/>
      </c>
      <c r="B271" s="63">
        <f t="shared" si="12"/>
        <v>6</v>
      </c>
      <c r="C271" s="1112">
        <v>42536</v>
      </c>
      <c r="D271" s="1112" t="s">
        <v>1899</v>
      </c>
      <c r="E271" s="1112">
        <f t="shared" si="11"/>
        <v>42536</v>
      </c>
      <c r="F271" s="1191" t="s">
        <v>1678</v>
      </c>
      <c r="G271" s="1167" t="s">
        <v>1679</v>
      </c>
      <c r="H271" s="92" t="s">
        <v>1680</v>
      </c>
      <c r="I271" s="435">
        <v>2000</v>
      </c>
      <c r="J271" s="1168">
        <v>25.9</v>
      </c>
      <c r="K271" s="426">
        <f t="shared" si="10"/>
        <v>51800</v>
      </c>
      <c r="L271" s="435">
        <v>22300</v>
      </c>
      <c r="M271" s="1169">
        <f t="shared" si="9"/>
        <v>1155140000</v>
      </c>
      <c r="N271" s="1170" t="s">
        <v>582</v>
      </c>
      <c r="O271" s="1170" t="s">
        <v>297</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hidden="1" customHeight="1">
      <c r="A272" s="332" t="str">
        <f>IF(B272&lt;&gt;"",IF(AND(B272='IN-TC'!$S$4,OR(TH!N272="1111",TH!O272="1111")),TH!D272,""),"")</f>
        <v/>
      </c>
      <c r="B272" s="63">
        <f t="shared" si="12"/>
        <v>7</v>
      </c>
      <c r="C272" s="1112">
        <v>42557</v>
      </c>
      <c r="D272" s="1112" t="s">
        <v>590</v>
      </c>
      <c r="E272" s="1112">
        <f t="shared" si="11"/>
        <v>42557</v>
      </c>
      <c r="F272" s="1191" t="s">
        <v>449</v>
      </c>
      <c r="G272" s="1167" t="s">
        <v>1780</v>
      </c>
      <c r="H272" s="92" t="s">
        <v>592</v>
      </c>
      <c r="I272" s="435">
        <v>4800</v>
      </c>
      <c r="J272" s="1168">
        <v>8.6999999999999993</v>
      </c>
      <c r="K272" s="426">
        <f t="shared" si="10"/>
        <v>41760</v>
      </c>
      <c r="L272" s="435">
        <v>22270</v>
      </c>
      <c r="M272" s="1169">
        <f t="shared" si="9"/>
        <v>929995200</v>
      </c>
      <c r="N272" s="1170" t="s">
        <v>582</v>
      </c>
      <c r="O272" s="1170" t="s">
        <v>297</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hidden="1" customHeight="1">
      <c r="A273" s="332" t="str">
        <f>IF(B273&lt;&gt;"",IF(AND(B273='IN-TC'!$S$4,OR(TH!N273="1111",TH!O273="1111")),TH!D273,""),"")</f>
        <v/>
      </c>
      <c r="B273" s="63">
        <f t="shared" si="12"/>
        <v>7</v>
      </c>
      <c r="C273" s="1112">
        <v>42563</v>
      </c>
      <c r="D273" s="1112" t="s">
        <v>591</v>
      </c>
      <c r="E273" s="1112">
        <f t="shared" si="11"/>
        <v>42563</v>
      </c>
      <c r="F273" s="1191" t="s">
        <v>1779</v>
      </c>
      <c r="G273" s="1167" t="s">
        <v>1781</v>
      </c>
      <c r="H273" s="92" t="s">
        <v>1759</v>
      </c>
      <c r="I273" s="435">
        <v>2270</v>
      </c>
      <c r="J273" s="435">
        <v>252103</v>
      </c>
      <c r="K273" s="426"/>
      <c r="L273" s="435"/>
      <c r="M273" s="1169">
        <f>ROUND(I273*J273,0)</f>
        <v>572273810</v>
      </c>
      <c r="N273" s="1170" t="s">
        <v>582</v>
      </c>
      <c r="O273" s="1170" t="s">
        <v>295</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hidden="1" customHeight="1">
      <c r="A274" s="332" t="str">
        <f>IF(B274&lt;&gt;"",IF(AND(B274='IN-TC'!$S$4,OR(TH!N274="1111",TH!O274="1111")),TH!D274,""),"")</f>
        <v/>
      </c>
      <c r="B274" s="63">
        <f t="shared" si="12"/>
        <v>7</v>
      </c>
      <c r="C274" s="1112">
        <v>42563</v>
      </c>
      <c r="D274" s="1112" t="s">
        <v>591</v>
      </c>
      <c r="E274" s="1112">
        <f t="shared" si="11"/>
        <v>42563</v>
      </c>
      <c r="F274" s="1191" t="s">
        <v>1783</v>
      </c>
      <c r="G274" s="1167" t="s">
        <v>1781</v>
      </c>
      <c r="H274" s="92" t="s">
        <v>1759</v>
      </c>
      <c r="I274" s="435"/>
      <c r="J274" s="1168"/>
      <c r="K274" s="426"/>
      <c r="L274" s="435"/>
      <c r="M274" s="1169">
        <v>57227381</v>
      </c>
      <c r="N274" s="1170" t="s">
        <v>582</v>
      </c>
      <c r="O274" s="1170" t="s">
        <v>922</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hidden="1" customHeight="1">
      <c r="A275" s="332" t="str">
        <f>IF(B275&lt;&gt;"",IF(AND(B275='IN-TC'!$S$4,OR(TH!N275="1111",TH!O275="1111")),TH!D275,""),"")</f>
        <v/>
      </c>
      <c r="B275" s="63">
        <f t="shared" si="12"/>
        <v>7</v>
      </c>
      <c r="C275" s="1112">
        <v>42577</v>
      </c>
      <c r="D275" s="1112" t="s">
        <v>1664</v>
      </c>
      <c r="E275" s="1112">
        <f t="shared" si="11"/>
        <v>42577</v>
      </c>
      <c r="F275" s="1191" t="s">
        <v>1666</v>
      </c>
      <c r="G275" s="1167" t="s">
        <v>1782</v>
      </c>
      <c r="H275" s="92" t="s">
        <v>1532</v>
      </c>
      <c r="I275" s="435">
        <v>900</v>
      </c>
      <c r="J275" s="1168">
        <v>1</v>
      </c>
      <c r="K275" s="426">
        <f t="shared" ref="K275:K306" si="13">I275*J275</f>
        <v>900</v>
      </c>
      <c r="L275" s="435">
        <v>22265</v>
      </c>
      <c r="M275" s="1169">
        <f t="shared" ref="M275:M306" si="14">ROUND(K275*L275,0)</f>
        <v>20038500</v>
      </c>
      <c r="N275" s="1170" t="s">
        <v>582</v>
      </c>
      <c r="O275" s="1170" t="s">
        <v>297</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x</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hidden="1" customHeight="1">
      <c r="A276" s="332" t="str">
        <f>IF(B276&lt;&gt;"",IF(AND(B276='IN-TC'!$S$4,OR(TH!N276="1111",TH!O276="1111")),TH!D276,""),"")</f>
        <v/>
      </c>
      <c r="B276" s="63">
        <f t="shared" si="12"/>
        <v>8</v>
      </c>
      <c r="C276" s="1112">
        <v>42583</v>
      </c>
      <c r="D276" s="1112" t="s">
        <v>590</v>
      </c>
      <c r="E276" s="1112">
        <f t="shared" si="11"/>
        <v>42583</v>
      </c>
      <c r="F276" s="1191" t="s">
        <v>1889</v>
      </c>
      <c r="G276" s="1167" t="s">
        <v>1890</v>
      </c>
      <c r="H276" s="92" t="s">
        <v>595</v>
      </c>
      <c r="I276" s="435">
        <v>1760</v>
      </c>
      <c r="J276" s="1168">
        <v>8.6</v>
      </c>
      <c r="K276" s="426">
        <f t="shared" si="13"/>
        <v>15136</v>
      </c>
      <c r="L276" s="435">
        <v>22260</v>
      </c>
      <c r="M276" s="1169">
        <f t="shared" si="14"/>
        <v>336927360</v>
      </c>
      <c r="N276" s="1170" t="s">
        <v>582</v>
      </c>
      <c r="O276" s="1170" t="s">
        <v>297</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hidden="1" customHeight="1">
      <c r="A277" s="332" t="str">
        <f>IF(B277&lt;&gt;"",IF(AND(B277='IN-TC'!$S$4,OR(TH!N277="1111",TH!O277="1111")),TH!D277,""),"")</f>
        <v/>
      </c>
      <c r="B277" s="63">
        <f t="shared" si="12"/>
        <v>8</v>
      </c>
      <c r="C277" s="1112">
        <v>42583</v>
      </c>
      <c r="D277" s="1112" t="s">
        <v>590</v>
      </c>
      <c r="E277" s="1112">
        <f t="shared" si="11"/>
        <v>42583</v>
      </c>
      <c r="F277" s="1191" t="s">
        <v>1891</v>
      </c>
      <c r="G277" s="1167" t="s">
        <v>1890</v>
      </c>
      <c r="H277" s="92" t="s">
        <v>595</v>
      </c>
      <c r="I277" s="435">
        <v>1700</v>
      </c>
      <c r="J277" s="1168">
        <v>11.5</v>
      </c>
      <c r="K277" s="426">
        <f t="shared" si="13"/>
        <v>19550</v>
      </c>
      <c r="L277" s="435">
        <v>22260</v>
      </c>
      <c r="M277" s="1169">
        <f t="shared" si="14"/>
        <v>435183000</v>
      </c>
      <c r="N277" s="1170" t="s">
        <v>582</v>
      </c>
      <c r="O277" s="1170" t="s">
        <v>297</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hidden="1" customHeight="1">
      <c r="A278" s="332" t="str">
        <f>IF(B278&lt;&gt;"",IF(AND(B278='IN-TC'!$S$4,OR(TH!N278="1111",TH!O278="1111")),TH!D278,""),"")</f>
        <v/>
      </c>
      <c r="B278" s="63">
        <f t="shared" si="12"/>
        <v>8</v>
      </c>
      <c r="C278" s="1112">
        <v>42583</v>
      </c>
      <c r="D278" s="1112" t="s">
        <v>590</v>
      </c>
      <c r="E278" s="1112">
        <f t="shared" si="11"/>
        <v>42583</v>
      </c>
      <c r="F278" s="1191" t="s">
        <v>1892</v>
      </c>
      <c r="G278" s="1167" t="s">
        <v>1890</v>
      </c>
      <c r="H278" s="92" t="s">
        <v>595</v>
      </c>
      <c r="I278" s="435">
        <v>1090</v>
      </c>
      <c r="J278" s="1168">
        <v>8.4</v>
      </c>
      <c r="K278" s="426">
        <f t="shared" si="13"/>
        <v>9156</v>
      </c>
      <c r="L278" s="435">
        <v>22260</v>
      </c>
      <c r="M278" s="1169">
        <f t="shared" si="14"/>
        <v>203812560</v>
      </c>
      <c r="N278" s="1170" t="s">
        <v>582</v>
      </c>
      <c r="O278" s="1170" t="s">
        <v>297</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hidden="1" customHeight="1">
      <c r="A279" s="332" t="str">
        <f>IF(B279&lt;&gt;"",IF(AND(B279='IN-TC'!$S$4,OR(TH!N279="1111",TH!O279="1111")),TH!D279,""),"")</f>
        <v/>
      </c>
      <c r="B279" s="63">
        <f t="shared" si="12"/>
        <v>8</v>
      </c>
      <c r="C279" s="1112">
        <v>42583</v>
      </c>
      <c r="D279" s="1112" t="s">
        <v>590</v>
      </c>
      <c r="E279" s="1112">
        <f t="shared" si="11"/>
        <v>42583</v>
      </c>
      <c r="F279" s="1191" t="s">
        <v>1893</v>
      </c>
      <c r="G279" s="1167" t="s">
        <v>1890</v>
      </c>
      <c r="H279" s="92" t="s">
        <v>595</v>
      </c>
      <c r="I279" s="435">
        <v>390</v>
      </c>
      <c r="J279" s="1168">
        <v>9.5</v>
      </c>
      <c r="K279" s="426">
        <f t="shared" si="13"/>
        <v>3705</v>
      </c>
      <c r="L279" s="435">
        <v>22260</v>
      </c>
      <c r="M279" s="1169">
        <f t="shared" si="14"/>
        <v>82473300</v>
      </c>
      <c r="N279" s="1170" t="s">
        <v>582</v>
      </c>
      <c r="O279" s="1170" t="s">
        <v>297</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hidden="1" customHeight="1">
      <c r="A280" s="332" t="str">
        <f>IF(B280&lt;&gt;"",IF(AND(B280='IN-TC'!$S$4,OR(TH!N280="1111",TH!O280="1111")),TH!D280,""),"")</f>
        <v/>
      </c>
      <c r="B280" s="63">
        <f t="shared" si="12"/>
        <v>8</v>
      </c>
      <c r="C280" s="1112">
        <v>42587</v>
      </c>
      <c r="D280" s="1112" t="s">
        <v>591</v>
      </c>
      <c r="E280" s="1112">
        <f t="shared" si="11"/>
        <v>42587</v>
      </c>
      <c r="F280" s="1191" t="s">
        <v>2378</v>
      </c>
      <c r="G280" s="1167" t="s">
        <v>1894</v>
      </c>
      <c r="H280" s="92" t="s">
        <v>1895</v>
      </c>
      <c r="I280" s="435">
        <v>52000</v>
      </c>
      <c r="J280" s="1168">
        <v>2.85</v>
      </c>
      <c r="K280" s="426">
        <f t="shared" si="13"/>
        <v>148200</v>
      </c>
      <c r="L280" s="435">
        <v>22260</v>
      </c>
      <c r="M280" s="1169">
        <f t="shared" si="14"/>
        <v>3298932000</v>
      </c>
      <c r="N280" s="1170" t="s">
        <v>582</v>
      </c>
      <c r="O280" s="1170" t="s">
        <v>297</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hidden="1" customHeight="1">
      <c r="A281" s="332" t="str">
        <f>IF(B281&lt;&gt;"",IF(AND(B281='IN-TC'!$S$4,OR(TH!N281="1111",TH!O281="1111")),TH!D281,""),"")</f>
        <v/>
      </c>
      <c r="B281" s="63">
        <f t="shared" si="12"/>
        <v>8</v>
      </c>
      <c r="C281" s="1112">
        <v>42594</v>
      </c>
      <c r="D281" s="1112" t="s">
        <v>1664</v>
      </c>
      <c r="E281" s="1112">
        <f t="shared" si="11"/>
        <v>42594</v>
      </c>
      <c r="F281" s="1191" t="s">
        <v>2378</v>
      </c>
      <c r="G281" s="1167" t="s">
        <v>1896</v>
      </c>
      <c r="H281" s="92" t="s">
        <v>1895</v>
      </c>
      <c r="I281" s="435">
        <v>52000</v>
      </c>
      <c r="J281" s="1168">
        <v>2.85</v>
      </c>
      <c r="K281" s="426">
        <f t="shared" si="13"/>
        <v>148200</v>
      </c>
      <c r="L281" s="435">
        <v>22260</v>
      </c>
      <c r="M281" s="1169">
        <f t="shared" si="14"/>
        <v>3298932000</v>
      </c>
      <c r="N281" s="1170" t="s">
        <v>582</v>
      </c>
      <c r="O281" s="1170" t="s">
        <v>297</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hidden="1" customHeight="1">
      <c r="A282" s="332" t="str">
        <f>IF(B282&lt;&gt;"",IF(AND(B282='IN-TC'!$S$4,OR(TH!N282="1111",TH!O282="1111")),TH!D282,""),"")</f>
        <v/>
      </c>
      <c r="B282" s="63">
        <f t="shared" si="12"/>
        <v>8</v>
      </c>
      <c r="C282" s="1112">
        <v>42599</v>
      </c>
      <c r="D282" s="1112" t="s">
        <v>1665</v>
      </c>
      <c r="E282" s="1112">
        <f t="shared" si="11"/>
        <v>42599</v>
      </c>
      <c r="F282" s="1191" t="s">
        <v>1897</v>
      </c>
      <c r="G282" s="1167" t="s">
        <v>1898</v>
      </c>
      <c r="H282" s="92" t="s">
        <v>1545</v>
      </c>
      <c r="I282" s="435">
        <v>10000</v>
      </c>
      <c r="J282" s="1168">
        <v>7</v>
      </c>
      <c r="K282" s="426">
        <f t="shared" si="13"/>
        <v>70000</v>
      </c>
      <c r="L282" s="435">
        <v>22260</v>
      </c>
      <c r="M282" s="1169">
        <f t="shared" si="14"/>
        <v>1558200000</v>
      </c>
      <c r="N282" s="1170" t="s">
        <v>582</v>
      </c>
      <c r="O282" s="1170" t="s">
        <v>297</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hidden="1" customHeight="1">
      <c r="A283" s="332" t="str">
        <f>IF(B283&lt;&gt;"",IF(AND(B283='IN-TC'!$S$4,OR(TH!N283="1111",TH!O283="1111")),TH!D283,""),"")</f>
        <v/>
      </c>
      <c r="B283" s="63">
        <f t="shared" si="12"/>
        <v>8</v>
      </c>
      <c r="C283" s="1112">
        <v>42606</v>
      </c>
      <c r="D283" s="1112" t="s">
        <v>1899</v>
      </c>
      <c r="E283" s="1112">
        <f t="shared" si="11"/>
        <v>42606</v>
      </c>
      <c r="F283" s="1191" t="s">
        <v>1900</v>
      </c>
      <c r="G283" s="1167" t="s">
        <v>1902</v>
      </c>
      <c r="H283" s="92" t="s">
        <v>1532</v>
      </c>
      <c r="I283" s="435">
        <v>8100</v>
      </c>
      <c r="J283" s="1168">
        <v>1</v>
      </c>
      <c r="K283" s="426">
        <f t="shared" si="13"/>
        <v>8100</v>
      </c>
      <c r="L283" s="435">
        <v>22260</v>
      </c>
      <c r="M283" s="1169">
        <f t="shared" si="14"/>
        <v>180306000</v>
      </c>
      <c r="N283" s="1170" t="s">
        <v>582</v>
      </c>
      <c r="O283" s="1170" t="s">
        <v>297</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x</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hidden="1" customHeight="1">
      <c r="A284" s="332" t="str">
        <f>IF(B284&lt;&gt;"",IF(AND(B284='IN-TC'!$S$4,OR(TH!N284="1111",TH!O284="1111")),TH!D284,""),"")</f>
        <v/>
      </c>
      <c r="B284" s="63">
        <f t="shared" si="12"/>
        <v>8</v>
      </c>
      <c r="C284" s="1112">
        <v>42606</v>
      </c>
      <c r="D284" s="1112" t="s">
        <v>1899</v>
      </c>
      <c r="E284" s="1112">
        <f t="shared" si="11"/>
        <v>42606</v>
      </c>
      <c r="F284" s="1191" t="s">
        <v>1901</v>
      </c>
      <c r="G284" s="1167" t="s">
        <v>1902</v>
      </c>
      <c r="H284" s="92" t="s">
        <v>1532</v>
      </c>
      <c r="I284" s="435">
        <v>3150</v>
      </c>
      <c r="J284" s="1168">
        <v>1</v>
      </c>
      <c r="K284" s="426">
        <f t="shared" si="13"/>
        <v>3150</v>
      </c>
      <c r="L284" s="435">
        <v>22260</v>
      </c>
      <c r="M284" s="1169">
        <f t="shared" si="14"/>
        <v>70119000</v>
      </c>
      <c r="N284" s="1170" t="s">
        <v>582</v>
      </c>
      <c r="O284" s="1170" t="s">
        <v>297</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x</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hidden="1" customHeight="1">
      <c r="A285" s="332" t="str">
        <f>IF(B285&lt;&gt;"",IF(AND(B285='IN-TC'!$S$4,OR(TH!N285="1111",TH!O285="1111")),TH!D285,""),"")</f>
        <v/>
      </c>
      <c r="B285" s="63">
        <f t="shared" si="12"/>
        <v>8</v>
      </c>
      <c r="C285" s="1112">
        <v>42608</v>
      </c>
      <c r="D285" s="1112" t="s">
        <v>1903</v>
      </c>
      <c r="E285" s="1112">
        <f t="shared" si="11"/>
        <v>42608</v>
      </c>
      <c r="F285" s="1191" t="s">
        <v>1904</v>
      </c>
      <c r="G285" s="1167" t="s">
        <v>1905</v>
      </c>
      <c r="H285" s="92" t="s">
        <v>1870</v>
      </c>
      <c r="I285" s="435">
        <v>500</v>
      </c>
      <c r="J285" s="1168">
        <v>12</v>
      </c>
      <c r="K285" s="426">
        <f t="shared" si="13"/>
        <v>6000</v>
      </c>
      <c r="L285" s="435">
        <v>22260</v>
      </c>
      <c r="M285" s="1169">
        <f t="shared" si="14"/>
        <v>133560000</v>
      </c>
      <c r="N285" s="1170" t="s">
        <v>582</v>
      </c>
      <c r="O285" s="1170" t="s">
        <v>297</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hidden="1" customHeight="1">
      <c r="A286" s="332" t="str">
        <f>IF(B286&lt;&gt;"",IF(AND(B286='IN-TC'!$S$4,OR(TH!N286="1111",TH!O286="1111")),TH!D286,""),"")</f>
        <v/>
      </c>
      <c r="B286" s="63">
        <f t="shared" si="12"/>
        <v>9</v>
      </c>
      <c r="C286" s="1112">
        <v>42635</v>
      </c>
      <c r="D286" s="1112" t="s">
        <v>590</v>
      </c>
      <c r="E286" s="1112">
        <f t="shared" si="11"/>
        <v>42635</v>
      </c>
      <c r="F286" s="1191" t="s">
        <v>441</v>
      </c>
      <c r="G286" s="1167" t="s">
        <v>2020</v>
      </c>
      <c r="H286" s="92" t="s">
        <v>1883</v>
      </c>
      <c r="I286" s="435">
        <v>23500</v>
      </c>
      <c r="J286" s="1168">
        <v>7.25</v>
      </c>
      <c r="K286" s="426">
        <f t="shared" si="13"/>
        <v>170375</v>
      </c>
      <c r="L286" s="435">
        <v>22270</v>
      </c>
      <c r="M286" s="1169">
        <f t="shared" si="14"/>
        <v>3794251250</v>
      </c>
      <c r="N286" s="1170" t="s">
        <v>582</v>
      </c>
      <c r="O286" s="1170" t="s">
        <v>297</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hidden="1" customHeight="1">
      <c r="A287" s="332" t="str">
        <f>IF(B287&lt;&gt;"",IF(AND(B287='IN-TC'!$S$4,OR(TH!N287="1111",TH!O287="1111")),TH!D287,""),"")</f>
        <v/>
      </c>
      <c r="B287" s="63">
        <f t="shared" si="12"/>
        <v>9</v>
      </c>
      <c r="C287" s="1112">
        <v>42636</v>
      </c>
      <c r="D287" s="1112" t="s">
        <v>591</v>
      </c>
      <c r="E287" s="1112">
        <f t="shared" si="11"/>
        <v>42636</v>
      </c>
      <c r="F287" s="1191" t="s">
        <v>437</v>
      </c>
      <c r="G287" s="1167" t="s">
        <v>2019</v>
      </c>
      <c r="H287" s="92" t="s">
        <v>1883</v>
      </c>
      <c r="I287" s="435">
        <v>23400</v>
      </c>
      <c r="J287" s="1168">
        <v>4.5999999999999996</v>
      </c>
      <c r="K287" s="426">
        <f t="shared" si="13"/>
        <v>107639.99999999999</v>
      </c>
      <c r="L287" s="435">
        <v>22270</v>
      </c>
      <c r="M287" s="1169">
        <f t="shared" si="14"/>
        <v>2397142800</v>
      </c>
      <c r="N287" s="1170" t="s">
        <v>582</v>
      </c>
      <c r="O287" s="1170" t="s">
        <v>297</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hidden="1" customHeight="1">
      <c r="A288" s="332" t="str">
        <f>IF(B288&lt;&gt;"",IF(AND(B288='IN-TC'!$S$4,OR(TH!N288="1111",TH!O288="1111")),TH!D288,""),"")</f>
        <v/>
      </c>
      <c r="B288" s="63">
        <f t="shared" si="12"/>
        <v>9</v>
      </c>
      <c r="C288" s="1112">
        <v>42641</v>
      </c>
      <c r="D288" s="1112" t="s">
        <v>1664</v>
      </c>
      <c r="E288" s="1112">
        <f t="shared" si="11"/>
        <v>42641</v>
      </c>
      <c r="F288" s="1191" t="s">
        <v>1508</v>
      </c>
      <c r="G288" s="1167" t="s">
        <v>2021</v>
      </c>
      <c r="H288" s="92" t="s">
        <v>595</v>
      </c>
      <c r="I288" s="435">
        <v>1450</v>
      </c>
      <c r="J288" s="1168">
        <v>8.4</v>
      </c>
      <c r="K288" s="426">
        <f t="shared" si="13"/>
        <v>12180</v>
      </c>
      <c r="L288" s="435">
        <v>22270</v>
      </c>
      <c r="M288" s="1169">
        <f t="shared" si="14"/>
        <v>271248600</v>
      </c>
      <c r="N288" s="1170" t="s">
        <v>582</v>
      </c>
      <c r="O288" s="1170" t="s">
        <v>297</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hidden="1" customHeight="1">
      <c r="A289" s="332" t="str">
        <f>IF(B289&lt;&gt;"",IF(AND(B289='IN-TC'!$S$4,OR(TH!N289="1111",TH!O289="1111")),TH!D289,""),"")</f>
        <v/>
      </c>
      <c r="B289" s="63">
        <f t="shared" si="12"/>
        <v>9</v>
      </c>
      <c r="C289" s="1112">
        <v>42641</v>
      </c>
      <c r="D289" s="1112" t="s">
        <v>1664</v>
      </c>
      <c r="E289" s="1112">
        <f t="shared" ref="E289:E306" si="15">C289</f>
        <v>42641</v>
      </c>
      <c r="F289" s="1191" t="s">
        <v>1510</v>
      </c>
      <c r="G289" s="1167" t="s">
        <v>2021</v>
      </c>
      <c r="H289" s="92" t="s">
        <v>595</v>
      </c>
      <c r="I289" s="435">
        <v>2000</v>
      </c>
      <c r="J289" s="1168">
        <v>8.6</v>
      </c>
      <c r="K289" s="426">
        <f t="shared" si="13"/>
        <v>17200</v>
      </c>
      <c r="L289" s="435">
        <v>22270</v>
      </c>
      <c r="M289" s="1169">
        <f t="shared" si="14"/>
        <v>383044000</v>
      </c>
      <c r="N289" s="1170" t="s">
        <v>582</v>
      </c>
      <c r="O289" s="1170" t="s">
        <v>297</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hidden="1" customHeight="1">
      <c r="A290" s="332" t="str">
        <f>IF(B290&lt;&gt;"",IF(AND(B290='IN-TC'!$S$4,OR(TH!N290="1111",TH!O290="1111")),TH!D290,""),"")</f>
        <v/>
      </c>
      <c r="B290" s="63">
        <f t="shared" si="12"/>
        <v>9</v>
      </c>
      <c r="C290" s="1112">
        <v>42641</v>
      </c>
      <c r="D290" s="1112" t="s">
        <v>1664</v>
      </c>
      <c r="E290" s="1112">
        <f t="shared" si="15"/>
        <v>42641</v>
      </c>
      <c r="F290" s="1191" t="s">
        <v>447</v>
      </c>
      <c r="G290" s="1167" t="s">
        <v>2021</v>
      </c>
      <c r="H290" s="92" t="s">
        <v>595</v>
      </c>
      <c r="I290" s="435">
        <v>940</v>
      </c>
      <c r="J290" s="1168">
        <v>11.7</v>
      </c>
      <c r="K290" s="426">
        <f t="shared" si="13"/>
        <v>10998</v>
      </c>
      <c r="L290" s="435">
        <v>22270</v>
      </c>
      <c r="M290" s="1169">
        <f t="shared" si="14"/>
        <v>244925460</v>
      </c>
      <c r="N290" s="1170" t="s">
        <v>582</v>
      </c>
      <c r="O290" s="1170" t="s">
        <v>297</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hidden="1" customHeight="1">
      <c r="A291" s="332" t="str">
        <f>IF(B291&lt;&gt;"",IF(AND(B291='IN-TC'!$S$4,OR(TH!N291="1111",TH!O291="1111")),TH!D291,""),"")</f>
        <v/>
      </c>
      <c r="B291" s="63">
        <f t="shared" si="12"/>
        <v>9</v>
      </c>
      <c r="C291" s="1112">
        <v>42641</v>
      </c>
      <c r="D291" s="1112" t="s">
        <v>1664</v>
      </c>
      <c r="E291" s="1112">
        <f t="shared" si="15"/>
        <v>42641</v>
      </c>
      <c r="F291" s="1191" t="s">
        <v>1938</v>
      </c>
      <c r="G291" s="1167" t="s">
        <v>2021</v>
      </c>
      <c r="H291" s="92" t="s">
        <v>595</v>
      </c>
      <c r="I291" s="435">
        <v>940</v>
      </c>
      <c r="J291" s="1168">
        <v>9.5</v>
      </c>
      <c r="K291" s="426">
        <f t="shared" si="13"/>
        <v>8930</v>
      </c>
      <c r="L291" s="435">
        <v>22270</v>
      </c>
      <c r="M291" s="1169">
        <f t="shared" si="14"/>
        <v>198871100</v>
      </c>
      <c r="N291" s="1170" t="s">
        <v>582</v>
      </c>
      <c r="O291" s="1170" t="s">
        <v>297</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hidden="1" customHeight="1">
      <c r="A292" s="332" t="str">
        <f>IF(B292&lt;&gt;"",IF(AND(B292='IN-TC'!$S$4,OR(TH!N292="1111",TH!O292="1111")),TH!D292,""),"")</f>
        <v/>
      </c>
      <c r="B292" s="63">
        <f t="shared" si="12"/>
        <v>10</v>
      </c>
      <c r="C292" s="1112">
        <v>42656</v>
      </c>
      <c r="D292" s="1112" t="s">
        <v>590</v>
      </c>
      <c r="E292" s="1112">
        <f t="shared" si="15"/>
        <v>42656</v>
      </c>
      <c r="F292" s="1191" t="s">
        <v>437</v>
      </c>
      <c r="G292" s="1167" t="s">
        <v>2125</v>
      </c>
      <c r="H292" s="92" t="s">
        <v>1883</v>
      </c>
      <c r="I292" s="435">
        <v>23400</v>
      </c>
      <c r="J292" s="1168">
        <v>4.5999999999999996</v>
      </c>
      <c r="K292" s="426">
        <f t="shared" si="13"/>
        <v>107639.99999999999</v>
      </c>
      <c r="L292" s="435">
        <v>22270</v>
      </c>
      <c r="M292" s="1169">
        <f t="shared" si="14"/>
        <v>2397142800</v>
      </c>
      <c r="N292" s="1170" t="s">
        <v>582</v>
      </c>
      <c r="O292" s="1170" t="s">
        <v>297</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hidden="1" customHeight="1">
      <c r="A293" s="332" t="str">
        <f>IF(B293&lt;&gt;"",IF(AND(B293='IN-TC'!$S$4,OR(TH!N293="1111",TH!O293="1111")),TH!D293,""),"")</f>
        <v/>
      </c>
      <c r="B293" s="63">
        <f t="shared" si="12"/>
        <v>10</v>
      </c>
      <c r="C293" s="1112">
        <v>42656</v>
      </c>
      <c r="D293" s="1112" t="s">
        <v>591</v>
      </c>
      <c r="E293" s="1112">
        <f t="shared" si="15"/>
        <v>42656</v>
      </c>
      <c r="F293" s="1191" t="s">
        <v>441</v>
      </c>
      <c r="G293" s="1167" t="s">
        <v>2126</v>
      </c>
      <c r="H293" s="92" t="s">
        <v>1883</v>
      </c>
      <c r="I293" s="435">
        <v>23400</v>
      </c>
      <c r="J293" s="1168">
        <v>6.9</v>
      </c>
      <c r="K293" s="426">
        <f t="shared" si="13"/>
        <v>161460</v>
      </c>
      <c r="L293" s="435">
        <v>22270</v>
      </c>
      <c r="M293" s="1169">
        <f t="shared" si="14"/>
        <v>3595714200</v>
      </c>
      <c r="N293" s="1170" t="s">
        <v>582</v>
      </c>
      <c r="O293" s="1170" t="s">
        <v>297</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hidden="1" customHeight="1">
      <c r="A294" s="332" t="str">
        <f>IF(B294&lt;&gt;"",IF(AND(B294='IN-TC'!$S$4,OR(TH!N294="1111",TH!O294="1111")),TH!D294,""),"")</f>
        <v/>
      </c>
      <c r="B294" s="63">
        <f t="shared" si="12"/>
        <v>10</v>
      </c>
      <c r="C294" s="1112">
        <v>42661</v>
      </c>
      <c r="D294" s="1112" t="s">
        <v>1664</v>
      </c>
      <c r="E294" s="1112">
        <f t="shared" si="15"/>
        <v>42661</v>
      </c>
      <c r="F294" s="1191" t="s">
        <v>461</v>
      </c>
      <c r="G294" s="1167" t="s">
        <v>2127</v>
      </c>
      <c r="H294" s="92" t="s">
        <v>1895</v>
      </c>
      <c r="I294" s="435">
        <v>52000</v>
      </c>
      <c r="J294" s="1168">
        <v>2.8</v>
      </c>
      <c r="K294" s="426">
        <f t="shared" si="13"/>
        <v>145600</v>
      </c>
      <c r="L294" s="435">
        <v>22270</v>
      </c>
      <c r="M294" s="1169">
        <f t="shared" si="14"/>
        <v>3242512000</v>
      </c>
      <c r="N294" s="1170" t="s">
        <v>582</v>
      </c>
      <c r="O294" s="1170" t="s">
        <v>297</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hidden="1" customHeight="1">
      <c r="A295" s="332" t="str">
        <f>IF(B295&lt;&gt;"",IF(AND(B295='IN-TC'!$S$4,OR(TH!N295="1111",TH!O295="1111")),TH!D295,""),"")</f>
        <v/>
      </c>
      <c r="B295" s="63">
        <f t="shared" si="12"/>
        <v>10</v>
      </c>
      <c r="C295" s="1112">
        <v>42663</v>
      </c>
      <c r="D295" s="1112" t="s">
        <v>1665</v>
      </c>
      <c r="E295" s="1112">
        <f t="shared" si="15"/>
        <v>42663</v>
      </c>
      <c r="F295" s="1191" t="s">
        <v>449</v>
      </c>
      <c r="G295" s="1167" t="s">
        <v>2128</v>
      </c>
      <c r="H295" s="92" t="s">
        <v>1357</v>
      </c>
      <c r="I295" s="435">
        <v>4800</v>
      </c>
      <c r="J295" s="1168">
        <v>8.6999999999999993</v>
      </c>
      <c r="K295" s="426">
        <f t="shared" si="13"/>
        <v>41760</v>
      </c>
      <c r="L295" s="435">
        <v>22270</v>
      </c>
      <c r="M295" s="1169">
        <f t="shared" si="14"/>
        <v>929995200</v>
      </c>
      <c r="N295" s="1170" t="s">
        <v>582</v>
      </c>
      <c r="O295" s="1170" t="s">
        <v>297</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hidden="1" customHeight="1">
      <c r="A296" s="332" t="str">
        <f>IF(B296&lt;&gt;"",IF(AND(B296='IN-TC'!$S$4,OR(TH!N296="1111",TH!O296="1111")),TH!D296,""),"")</f>
        <v/>
      </c>
      <c r="B296" s="63">
        <f t="shared" si="12"/>
        <v>10</v>
      </c>
      <c r="C296" s="1112">
        <v>42674</v>
      </c>
      <c r="D296" s="1112" t="s">
        <v>1899</v>
      </c>
      <c r="E296" s="1112">
        <f t="shared" si="15"/>
        <v>42674</v>
      </c>
      <c r="F296" s="1191" t="s">
        <v>461</v>
      </c>
      <c r="G296" s="1167" t="s">
        <v>2129</v>
      </c>
      <c r="H296" s="92" t="s">
        <v>1895</v>
      </c>
      <c r="I296" s="435">
        <v>52000</v>
      </c>
      <c r="J296" s="1168">
        <v>2.8</v>
      </c>
      <c r="K296" s="426">
        <f t="shared" si="13"/>
        <v>145600</v>
      </c>
      <c r="L296" s="435">
        <v>22295</v>
      </c>
      <c r="M296" s="1169">
        <f t="shared" si="14"/>
        <v>3246152000</v>
      </c>
      <c r="N296" s="1170" t="s">
        <v>582</v>
      </c>
      <c r="O296" s="1170" t="s">
        <v>297</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hidden="1" customHeight="1">
      <c r="A297" s="332" t="str">
        <f>IF(B297&lt;&gt;"",IF(AND(B297='IN-TC'!$S$4,OR(TH!N297="1111",TH!O297="1111")),TH!D297,""),"")</f>
        <v/>
      </c>
      <c r="B297" s="63">
        <f t="shared" si="12"/>
        <v>11</v>
      </c>
      <c r="C297" s="1112">
        <v>42678</v>
      </c>
      <c r="D297" s="1112" t="s">
        <v>590</v>
      </c>
      <c r="E297" s="1112">
        <f t="shared" si="15"/>
        <v>42678</v>
      </c>
      <c r="F297" s="1191" t="s">
        <v>461</v>
      </c>
      <c r="G297" s="1167" t="s">
        <v>2183</v>
      </c>
      <c r="H297" s="92" t="s">
        <v>1895</v>
      </c>
      <c r="I297" s="435">
        <v>52000</v>
      </c>
      <c r="J297" s="1168">
        <v>2.8</v>
      </c>
      <c r="K297" s="426">
        <f t="shared" si="13"/>
        <v>145600</v>
      </c>
      <c r="L297" s="435">
        <v>22295</v>
      </c>
      <c r="M297" s="1169">
        <f t="shared" si="14"/>
        <v>3246152000</v>
      </c>
      <c r="N297" s="1170" t="s">
        <v>582</v>
      </c>
      <c r="O297" s="1170" t="s">
        <v>297</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hidden="1" customHeight="1">
      <c r="A298" s="332" t="str">
        <f>IF(B298&lt;&gt;"",IF(AND(B298='IN-TC'!$S$4,OR(TH!N298="1111",TH!O298="1111")),TH!D298,""),"")</f>
        <v/>
      </c>
      <c r="B298" s="63">
        <f t="shared" si="12"/>
        <v>11</v>
      </c>
      <c r="C298" s="1112">
        <v>42678</v>
      </c>
      <c r="D298" s="1112" t="s">
        <v>591</v>
      </c>
      <c r="E298" s="1112">
        <f t="shared" si="15"/>
        <v>42678</v>
      </c>
      <c r="F298" s="1191" t="s">
        <v>461</v>
      </c>
      <c r="G298" s="1167" t="s">
        <v>2184</v>
      </c>
      <c r="H298" s="92" t="s">
        <v>1895</v>
      </c>
      <c r="I298" s="435">
        <v>52000</v>
      </c>
      <c r="J298" s="1168">
        <v>2.8</v>
      </c>
      <c r="K298" s="426">
        <f t="shared" si="13"/>
        <v>145600</v>
      </c>
      <c r="L298" s="435">
        <v>22295</v>
      </c>
      <c r="M298" s="1169">
        <f t="shared" si="14"/>
        <v>3246152000</v>
      </c>
      <c r="N298" s="1170" t="s">
        <v>582</v>
      </c>
      <c r="O298" s="1170" t="s">
        <v>297</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hidden="1" customHeight="1">
      <c r="A299" s="332" t="str">
        <f>IF(B299&lt;&gt;"",IF(AND(B299='IN-TC'!$S$4,OR(TH!N299="1111",TH!O299="1111")),TH!D299,""),"")</f>
        <v/>
      </c>
      <c r="B299" s="63">
        <f t="shared" si="12"/>
        <v>11</v>
      </c>
      <c r="C299" s="1112">
        <v>42682</v>
      </c>
      <c r="D299" s="1112" t="s">
        <v>1664</v>
      </c>
      <c r="E299" s="1112">
        <f t="shared" si="15"/>
        <v>42682</v>
      </c>
      <c r="F299" s="1191" t="s">
        <v>461</v>
      </c>
      <c r="G299" s="1167" t="s">
        <v>2185</v>
      </c>
      <c r="H299" s="92" t="s">
        <v>1895</v>
      </c>
      <c r="I299" s="435">
        <v>52000</v>
      </c>
      <c r="J299" s="1168">
        <v>2.8</v>
      </c>
      <c r="K299" s="426">
        <f t="shared" si="13"/>
        <v>145600</v>
      </c>
      <c r="L299" s="435">
        <v>22285</v>
      </c>
      <c r="M299" s="1169">
        <f t="shared" si="14"/>
        <v>3244696000</v>
      </c>
      <c r="N299" s="1170" t="s">
        <v>582</v>
      </c>
      <c r="O299" s="1170" t="s">
        <v>297</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hidden="1" customHeight="1">
      <c r="A300" s="332" t="str">
        <f>IF(B300&lt;&gt;"",IF(AND(B300='IN-TC'!$S$4,OR(TH!N300="1111",TH!O300="1111")),TH!D300,""),"")</f>
        <v/>
      </c>
      <c r="B300" s="63">
        <f t="shared" si="12"/>
        <v>11</v>
      </c>
      <c r="C300" s="1112">
        <v>42684</v>
      </c>
      <c r="D300" s="1112" t="s">
        <v>1665</v>
      </c>
      <c r="E300" s="1112">
        <f t="shared" si="15"/>
        <v>42684</v>
      </c>
      <c r="F300" s="1191" t="s">
        <v>1897</v>
      </c>
      <c r="G300" s="1167" t="s">
        <v>2186</v>
      </c>
      <c r="H300" s="92" t="s">
        <v>1545</v>
      </c>
      <c r="I300" s="435">
        <v>10000</v>
      </c>
      <c r="J300" s="1168">
        <v>7</v>
      </c>
      <c r="K300" s="426">
        <f t="shared" si="13"/>
        <v>70000</v>
      </c>
      <c r="L300" s="435">
        <v>22285</v>
      </c>
      <c r="M300" s="1169">
        <f t="shared" si="14"/>
        <v>1559950000</v>
      </c>
      <c r="N300" s="1170" t="s">
        <v>582</v>
      </c>
      <c r="O300" s="1170" t="s">
        <v>297</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hidden="1" customHeight="1">
      <c r="A301" s="332" t="str">
        <f>IF(B301&lt;&gt;"",IF(AND(B301='IN-TC'!$S$4,OR(TH!N301="1111",TH!O301="1111")),TH!D301,""),"")</f>
        <v/>
      </c>
      <c r="B301" s="63">
        <f t="shared" si="12"/>
        <v>11</v>
      </c>
      <c r="C301" s="1112">
        <v>42685</v>
      </c>
      <c r="D301" s="1112" t="s">
        <v>1899</v>
      </c>
      <c r="E301" s="1112">
        <f t="shared" si="15"/>
        <v>42685</v>
      </c>
      <c r="F301" s="1191" t="s">
        <v>461</v>
      </c>
      <c r="G301" s="1167" t="s">
        <v>2187</v>
      </c>
      <c r="H301" s="92" t="s">
        <v>1895</v>
      </c>
      <c r="I301" s="435">
        <v>52000</v>
      </c>
      <c r="J301" s="1168">
        <v>2.8</v>
      </c>
      <c r="K301" s="426">
        <f t="shared" si="13"/>
        <v>145600</v>
      </c>
      <c r="L301" s="435">
        <v>22285</v>
      </c>
      <c r="M301" s="1169">
        <f t="shared" si="14"/>
        <v>3244696000</v>
      </c>
      <c r="N301" s="1170" t="s">
        <v>582</v>
      </c>
      <c r="O301" s="1170" t="s">
        <v>297</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hidden="1" customHeight="1">
      <c r="A302" s="332" t="str">
        <f>IF(B302&lt;&gt;"",IF(AND(B302='IN-TC'!$S$4,OR(TH!N302="1111",TH!O302="1111")),TH!D302,""),"")</f>
        <v/>
      </c>
      <c r="B302" s="63">
        <f t="shared" si="12"/>
        <v>11</v>
      </c>
      <c r="C302" s="1112">
        <v>42685</v>
      </c>
      <c r="D302" s="1112" t="s">
        <v>1903</v>
      </c>
      <c r="E302" s="1112">
        <f t="shared" si="15"/>
        <v>42685</v>
      </c>
      <c r="F302" s="1188" t="s">
        <v>448</v>
      </c>
      <c r="G302" s="1167" t="s">
        <v>2188</v>
      </c>
      <c r="H302" s="92" t="s">
        <v>2189</v>
      </c>
      <c r="I302" s="435">
        <v>10000</v>
      </c>
      <c r="J302" s="1168">
        <v>8.5</v>
      </c>
      <c r="K302" s="426">
        <f t="shared" si="13"/>
        <v>85000</v>
      </c>
      <c r="L302" s="435">
        <v>22285</v>
      </c>
      <c r="M302" s="1169">
        <f t="shared" si="14"/>
        <v>1894225000</v>
      </c>
      <c r="N302" s="1170" t="s">
        <v>582</v>
      </c>
      <c r="O302" s="1170" t="s">
        <v>297</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hidden="1" customHeight="1">
      <c r="A303" s="332" t="str">
        <f>IF(B303&lt;&gt;"",IF(AND(B303='IN-TC'!$S$4,OR(TH!N303="1111",TH!O303="1111")),TH!D303,""),"")</f>
        <v/>
      </c>
      <c r="B303" s="63">
        <f t="shared" si="12"/>
        <v>11</v>
      </c>
      <c r="C303" s="1112">
        <v>42690</v>
      </c>
      <c r="D303" s="1112" t="s">
        <v>2321</v>
      </c>
      <c r="E303" s="1112">
        <f t="shared" si="15"/>
        <v>42690</v>
      </c>
      <c r="F303" s="1191" t="s">
        <v>461</v>
      </c>
      <c r="G303" s="1167" t="s">
        <v>2323</v>
      </c>
      <c r="H303" s="92" t="s">
        <v>1895</v>
      </c>
      <c r="I303" s="435">
        <v>52000</v>
      </c>
      <c r="J303" s="1168">
        <v>2.8</v>
      </c>
      <c r="K303" s="426">
        <f t="shared" si="13"/>
        <v>145600</v>
      </c>
      <c r="L303" s="435">
        <v>22285</v>
      </c>
      <c r="M303" s="1169">
        <f t="shared" si="14"/>
        <v>3244696000</v>
      </c>
      <c r="N303" s="1170" t="s">
        <v>582</v>
      </c>
      <c r="O303" s="1170" t="s">
        <v>297</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hidden="1" customHeight="1">
      <c r="A304" s="332" t="str">
        <f>IF(B304&lt;&gt;"",IF(AND(B304='IN-TC'!$S$4,OR(TH!N304="1111",TH!O304="1111")),TH!D304,""),"")</f>
        <v/>
      </c>
      <c r="B304" s="63">
        <f t="shared" si="12"/>
        <v>11</v>
      </c>
      <c r="C304" s="1112">
        <v>42691</v>
      </c>
      <c r="D304" s="1112" t="s">
        <v>2322</v>
      </c>
      <c r="E304" s="1112">
        <f t="shared" si="15"/>
        <v>42691</v>
      </c>
      <c r="F304" s="1191" t="s">
        <v>461</v>
      </c>
      <c r="G304" s="1167" t="s">
        <v>2324</v>
      </c>
      <c r="H304" s="92" t="s">
        <v>1895</v>
      </c>
      <c r="I304" s="435">
        <v>52000</v>
      </c>
      <c r="J304" s="1168">
        <v>2.8</v>
      </c>
      <c r="K304" s="426">
        <f t="shared" si="13"/>
        <v>145600</v>
      </c>
      <c r="L304" s="435">
        <v>22285</v>
      </c>
      <c r="M304" s="1169">
        <f t="shared" si="14"/>
        <v>3244696000</v>
      </c>
      <c r="N304" s="1170" t="s">
        <v>582</v>
      </c>
      <c r="O304" s="1170" t="s">
        <v>297</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hidden="1" customHeight="1">
      <c r="A305" s="332" t="str">
        <f>IF(B305&lt;&gt;"",IF(AND(B305='IN-TC'!$S$4,OR(TH!N305="1111",TH!O305="1111")),TH!D305,""),"")</f>
        <v/>
      </c>
      <c r="B305" s="63">
        <f t="shared" si="12"/>
        <v>11</v>
      </c>
      <c r="C305" s="1112">
        <v>42699</v>
      </c>
      <c r="D305" s="1112" t="s">
        <v>2325</v>
      </c>
      <c r="E305" s="1112">
        <f t="shared" si="15"/>
        <v>42699</v>
      </c>
      <c r="F305" s="1191" t="s">
        <v>461</v>
      </c>
      <c r="G305" s="1167" t="s">
        <v>2326</v>
      </c>
      <c r="H305" s="92" t="s">
        <v>1895</v>
      </c>
      <c r="I305" s="435">
        <v>104000</v>
      </c>
      <c r="J305" s="1168">
        <v>2.8</v>
      </c>
      <c r="K305" s="426">
        <f t="shared" si="13"/>
        <v>291200</v>
      </c>
      <c r="L305" s="435">
        <v>22395</v>
      </c>
      <c r="M305" s="1169">
        <f t="shared" si="14"/>
        <v>6521424000</v>
      </c>
      <c r="N305" s="1170" t="s">
        <v>582</v>
      </c>
      <c r="O305" s="1170" t="s">
        <v>297</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hidden="1" customHeight="1">
      <c r="A306" s="332" t="str">
        <f>IF(B306&lt;&gt;"",IF(AND(B306='IN-TC'!$S$4,OR(TH!N306="1111",TH!O306="1111")),TH!D306,""),"")</f>
        <v/>
      </c>
      <c r="B306" s="63">
        <f t="shared" si="12"/>
        <v>11</v>
      </c>
      <c r="C306" s="1112">
        <v>42702</v>
      </c>
      <c r="D306" s="1112" t="s">
        <v>2336</v>
      </c>
      <c r="E306" s="1112">
        <f t="shared" si="15"/>
        <v>42702</v>
      </c>
      <c r="F306" s="1191" t="s">
        <v>461</v>
      </c>
      <c r="G306" s="1167" t="s">
        <v>2337</v>
      </c>
      <c r="H306" s="92" t="s">
        <v>1895</v>
      </c>
      <c r="I306" s="435">
        <v>104000</v>
      </c>
      <c r="J306" s="1168">
        <v>2.8</v>
      </c>
      <c r="K306" s="426">
        <f t="shared" si="13"/>
        <v>291200</v>
      </c>
      <c r="L306" s="435">
        <v>22680</v>
      </c>
      <c r="M306" s="1169">
        <f t="shared" si="14"/>
        <v>6604416000</v>
      </c>
      <c r="N306" s="1170" t="s">
        <v>582</v>
      </c>
      <c r="O306" s="1170" t="s">
        <v>297</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hidden="1" customHeight="1">
      <c r="A307" s="332" t="str">
        <f>IF(B307&lt;&gt;"",IF(AND(B307='IN-TC'!$S$4,OR(TH!N307="1111",TH!O307="1111")),TH!D307,""),"")</f>
        <v/>
      </c>
      <c r="B307" s="63">
        <f t="shared" si="12"/>
        <v>11</v>
      </c>
      <c r="C307" s="90">
        <v>42704</v>
      </c>
      <c r="D307" s="1112" t="s">
        <v>2371</v>
      </c>
      <c r="E307" s="90">
        <v>42704</v>
      </c>
      <c r="F307" s="91" t="s">
        <v>441</v>
      </c>
      <c r="G307" s="91" t="s">
        <v>2373</v>
      </c>
      <c r="H307" s="961" t="s">
        <v>2374</v>
      </c>
      <c r="I307" s="435">
        <v>2997.2</v>
      </c>
      <c r="J307" s="435">
        <v>125000</v>
      </c>
      <c r="K307" s="426"/>
      <c r="L307" s="435"/>
      <c r="M307" s="1169">
        <f>I307*J307</f>
        <v>374650000</v>
      </c>
      <c r="N307" s="1170" t="s">
        <v>582</v>
      </c>
      <c r="O307" s="1170" t="s">
        <v>295</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hidden="1" customHeight="1">
      <c r="A308" s="332" t="str">
        <f>IF(B308&lt;&gt;"",IF(AND(B308='IN-TC'!$S$4,OR(TH!N308="1111",TH!O308="1111")),TH!D308,""),"")</f>
        <v/>
      </c>
      <c r="B308" s="63">
        <f t="shared" si="12"/>
        <v>11</v>
      </c>
      <c r="C308" s="90">
        <v>42704</v>
      </c>
      <c r="D308" s="1112" t="s">
        <v>2371</v>
      </c>
      <c r="E308" s="90">
        <v>42704</v>
      </c>
      <c r="F308" s="91" t="s">
        <v>441</v>
      </c>
      <c r="G308" s="91" t="s">
        <v>2373</v>
      </c>
      <c r="H308" s="961" t="s">
        <v>2374</v>
      </c>
      <c r="I308" s="435">
        <v>10</v>
      </c>
      <c r="J308" s="435">
        <v>104000</v>
      </c>
      <c r="K308" s="426"/>
      <c r="L308" s="435"/>
      <c r="M308" s="1169">
        <f>I308*J308</f>
        <v>1040000</v>
      </c>
      <c r="N308" s="1170" t="s">
        <v>582</v>
      </c>
      <c r="O308" s="1170" t="s">
        <v>295</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hidden="1" customHeight="1">
      <c r="A309" s="332" t="str">
        <f>IF(B309&lt;&gt;"",IF(AND(B309='IN-TC'!$S$4,OR(TH!N309="1111",TH!O309="1111")),TH!D309,""),"")</f>
        <v/>
      </c>
      <c r="B309" s="63">
        <f t="shared" si="12"/>
        <v>11</v>
      </c>
      <c r="C309" s="90">
        <v>42704</v>
      </c>
      <c r="D309" s="1112" t="s">
        <v>2371</v>
      </c>
      <c r="E309" s="90">
        <v>42704</v>
      </c>
      <c r="F309" s="91" t="s">
        <v>2372</v>
      </c>
      <c r="G309" s="91" t="s">
        <v>2373</v>
      </c>
      <c r="H309" s="961" t="s">
        <v>2374</v>
      </c>
      <c r="I309" s="435">
        <v>3000</v>
      </c>
      <c r="J309" s="435">
        <v>104000</v>
      </c>
      <c r="K309" s="426"/>
      <c r="L309" s="435"/>
      <c r="M309" s="1169">
        <f>I309*J309</f>
        <v>312000000</v>
      </c>
      <c r="N309" s="1170" t="s">
        <v>582</v>
      </c>
      <c r="O309" s="1170" t="s">
        <v>295</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hidden="1" customHeight="1">
      <c r="A310" s="332" t="str">
        <f>IF(B310&lt;&gt;"",IF(AND(B310='IN-TC'!$S$4,OR(TH!N310="1111",TH!O310="1111")),TH!D310,""),"")</f>
        <v/>
      </c>
      <c r="B310" s="63">
        <f t="shared" si="12"/>
        <v>11</v>
      </c>
      <c r="C310" s="90">
        <v>42704</v>
      </c>
      <c r="D310" s="1112" t="s">
        <v>2371</v>
      </c>
      <c r="E310" s="90">
        <v>42704</v>
      </c>
      <c r="F310" s="91" t="s">
        <v>2376</v>
      </c>
      <c r="G310" s="91" t="s">
        <v>2373</v>
      </c>
      <c r="H310" s="961" t="s">
        <v>2374</v>
      </c>
      <c r="I310" s="435"/>
      <c r="J310" s="1168"/>
      <c r="K310" s="426"/>
      <c r="L310" s="435"/>
      <c r="M310" s="1169">
        <v>68769000</v>
      </c>
      <c r="N310" s="1170" t="s">
        <v>582</v>
      </c>
      <c r="O310" s="1170" t="s">
        <v>922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hidden="1" customHeight="1">
      <c r="A311" s="332" t="str">
        <f>IF(B311&lt;&gt;"",IF(AND(B311='IN-TC'!$S$4,OR(TH!N311="1111",TH!O311="1111")),TH!D311,""),"")</f>
        <v/>
      </c>
      <c r="B311" s="63">
        <f t="shared" si="12"/>
        <v>11</v>
      </c>
      <c r="C311" s="90">
        <v>42704</v>
      </c>
      <c r="D311" s="1112" t="s">
        <v>2375</v>
      </c>
      <c r="E311" s="90">
        <v>42704</v>
      </c>
      <c r="F311" s="91" t="s">
        <v>449</v>
      </c>
      <c r="G311" s="1114" t="s">
        <v>2377</v>
      </c>
      <c r="H311" s="961" t="s">
        <v>592</v>
      </c>
      <c r="I311" s="435">
        <v>4800</v>
      </c>
      <c r="J311" s="1168">
        <v>8.6999999999999993</v>
      </c>
      <c r="K311" s="426">
        <f>I311*J311</f>
        <v>41760</v>
      </c>
      <c r="L311" s="435">
        <v>22680</v>
      </c>
      <c r="M311" s="1169">
        <f>ROUND(K311*L311,0)</f>
        <v>947116800</v>
      </c>
      <c r="N311" s="1170" t="s">
        <v>582</v>
      </c>
      <c r="O311" s="1170" t="s">
        <v>297</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hidden="1" customHeight="1">
      <c r="A312" s="1206" t="str">
        <f>IF(B312&lt;&gt;"",IF(AND(B312='IN-TC'!$S$4,OR(TH!N312="1111",TH!O312="1111")),TH!D312,""),"")</f>
        <v/>
      </c>
      <c r="B312" s="63">
        <f t="shared" si="12"/>
        <v>12</v>
      </c>
      <c r="C312" s="90">
        <v>42706</v>
      </c>
      <c r="D312" s="1112" t="s">
        <v>590</v>
      </c>
      <c r="E312" s="90">
        <v>42706</v>
      </c>
      <c r="F312" s="91" t="s">
        <v>2372</v>
      </c>
      <c r="G312" s="91" t="s">
        <v>2499</v>
      </c>
      <c r="H312" s="961" t="s">
        <v>2374</v>
      </c>
      <c r="I312" s="426">
        <v>2274.1999999999998</v>
      </c>
      <c r="J312" s="1168">
        <v>103000</v>
      </c>
      <c r="K312" s="426"/>
      <c r="L312" s="435"/>
      <c r="M312" s="1169">
        <f>I312*J312</f>
        <v>234242599.99999997</v>
      </c>
      <c r="N312" s="1170" t="s">
        <v>582</v>
      </c>
      <c r="O312" s="1170" t="s">
        <v>295</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hidden="1" customHeight="1">
      <c r="A313" s="1206" t="str">
        <f>IF(B313&lt;&gt;"",IF(AND(B313='IN-TC'!$S$4,OR(TH!N313="1111",TH!O313="1111")),TH!D313,""),"")</f>
        <v/>
      </c>
      <c r="B313" s="63">
        <f t="shared" si="12"/>
        <v>12</v>
      </c>
      <c r="C313" s="90">
        <v>42706</v>
      </c>
      <c r="D313" s="1112" t="s">
        <v>590</v>
      </c>
      <c r="E313" s="90">
        <v>42706</v>
      </c>
      <c r="F313" s="91" t="s">
        <v>437</v>
      </c>
      <c r="G313" s="91" t="s">
        <v>2499</v>
      </c>
      <c r="H313" s="961" t="s">
        <v>2374</v>
      </c>
      <c r="I313" s="435">
        <v>10</v>
      </c>
      <c r="J313" s="1168">
        <v>90000</v>
      </c>
      <c r="K313" s="426"/>
      <c r="L313" s="435"/>
      <c r="M313" s="1169">
        <f>I313*J313</f>
        <v>900000</v>
      </c>
      <c r="N313" s="1170" t="s">
        <v>582</v>
      </c>
      <c r="O313" s="1170" t="s">
        <v>295</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hidden="1" customHeight="1">
      <c r="A314" s="1206" t="str">
        <f>IF(B314&lt;&gt;"",IF(AND(B314='IN-TC'!$S$4,OR(TH!N314="1111",TH!O314="1111")),TH!D314,""),"")</f>
        <v/>
      </c>
      <c r="B314" s="63">
        <f t="shared" si="12"/>
        <v>12</v>
      </c>
      <c r="C314" s="90">
        <v>42706</v>
      </c>
      <c r="D314" s="1112" t="s">
        <v>590</v>
      </c>
      <c r="E314" s="90">
        <v>42706</v>
      </c>
      <c r="F314" s="91" t="s">
        <v>441</v>
      </c>
      <c r="G314" s="91" t="s">
        <v>2499</v>
      </c>
      <c r="H314" s="961" t="s">
        <v>2374</v>
      </c>
      <c r="I314" s="435">
        <v>3749</v>
      </c>
      <c r="J314" s="1168">
        <v>124000</v>
      </c>
      <c r="K314" s="426"/>
      <c r="L314" s="435"/>
      <c r="M314" s="1169">
        <f>I314*J314</f>
        <v>464876000</v>
      </c>
      <c r="N314" s="1170" t="s">
        <v>582</v>
      </c>
      <c r="O314" s="1170" t="s">
        <v>295</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hidden="1" customHeight="1">
      <c r="A315" s="1206" t="str">
        <f>IF(B315&lt;&gt;"",IF(AND(B315='IN-TC'!$S$4,OR(TH!N315="1111",TH!O315="1111")),TH!D315,""),"")</f>
        <v/>
      </c>
      <c r="B315" s="63">
        <f t="shared" si="12"/>
        <v>12</v>
      </c>
      <c r="C315" s="90">
        <v>42706</v>
      </c>
      <c r="D315" s="1112" t="s">
        <v>591</v>
      </c>
      <c r="E315" s="90">
        <v>42706</v>
      </c>
      <c r="F315" s="91" t="s">
        <v>461</v>
      </c>
      <c r="G315" s="1114" t="s">
        <v>2500</v>
      </c>
      <c r="H315" s="961" t="s">
        <v>1895</v>
      </c>
      <c r="I315" s="435">
        <v>26000</v>
      </c>
      <c r="J315" s="1168">
        <v>2.8</v>
      </c>
      <c r="K315" s="426">
        <f>I315*J315</f>
        <v>72800</v>
      </c>
      <c r="L315" s="435">
        <v>22680</v>
      </c>
      <c r="M315" s="1169">
        <f>ROUND(K315*L315,0)</f>
        <v>1651104000</v>
      </c>
      <c r="N315" s="1170" t="s">
        <v>582</v>
      </c>
      <c r="O315" s="1170" t="s">
        <v>297</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hidden="1" customHeight="1">
      <c r="A316" s="1206" t="str">
        <f>IF(B316&lt;&gt;"",IF(AND(B316='IN-TC'!$S$4,OR(TH!N316="1111",TH!O316="1111")),TH!D316,""),"")</f>
        <v/>
      </c>
      <c r="B316" s="63">
        <f t="shared" si="12"/>
        <v>12</v>
      </c>
      <c r="C316" s="90">
        <v>42706</v>
      </c>
      <c r="D316" s="1112" t="s">
        <v>591</v>
      </c>
      <c r="E316" s="90">
        <v>42706</v>
      </c>
      <c r="F316" s="91" t="s">
        <v>461</v>
      </c>
      <c r="G316" s="1114" t="s">
        <v>2500</v>
      </c>
      <c r="H316" s="961" t="s">
        <v>1895</v>
      </c>
      <c r="I316" s="435">
        <v>78000</v>
      </c>
      <c r="J316" s="1168">
        <v>2.68</v>
      </c>
      <c r="K316" s="426">
        <f>I316*J316</f>
        <v>209040</v>
      </c>
      <c r="L316" s="435">
        <v>22680</v>
      </c>
      <c r="M316" s="1169">
        <f>ROUND(K316*L316,0)</f>
        <v>4741027200</v>
      </c>
      <c r="N316" s="1170" t="s">
        <v>582</v>
      </c>
      <c r="O316" s="1170" t="s">
        <v>297</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hidden="1" customHeight="1">
      <c r="A317" s="1196" t="str">
        <f>IF(B317&lt;&gt;"",IF(AND(B317='IN-TC'!$S$4,OR(TH!N317="1111",TH!O317="1111")),TH!D317,""),"")</f>
        <v/>
      </c>
      <c r="B317" s="63">
        <f t="shared" si="12"/>
        <v>12</v>
      </c>
      <c r="C317" s="78">
        <v>42706</v>
      </c>
      <c r="D317" s="1102" t="s">
        <v>1664</v>
      </c>
      <c r="E317" s="78">
        <v>42706</v>
      </c>
      <c r="F317" s="79" t="s">
        <v>2542</v>
      </c>
      <c r="G317" s="79" t="s">
        <v>2550</v>
      </c>
      <c r="H317" s="942" t="s">
        <v>2551</v>
      </c>
      <c r="I317" s="427">
        <v>14</v>
      </c>
      <c r="J317" s="1230">
        <v>220000</v>
      </c>
      <c r="K317" s="418"/>
      <c r="L317" s="427"/>
      <c r="M317" s="1231">
        <f t="shared" ref="M317:M324" si="16">ROUND(I317*J317,0)</f>
        <v>3080000</v>
      </c>
      <c r="N317" s="1098" t="s">
        <v>582</v>
      </c>
      <c r="O317" s="1098" t="s">
        <v>295</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hidden="1" customHeight="1">
      <c r="A318" s="1196" t="str">
        <f>IF(B318&lt;&gt;"",IF(AND(B318='IN-TC'!$S$4,OR(TH!N318="1111",TH!O318="1111")),TH!D318,""),"")</f>
        <v/>
      </c>
      <c r="B318" s="63">
        <f t="shared" si="12"/>
        <v>12</v>
      </c>
      <c r="C318" s="78">
        <v>42706</v>
      </c>
      <c r="D318" s="1102" t="s">
        <v>1664</v>
      </c>
      <c r="E318" s="78">
        <v>42706</v>
      </c>
      <c r="F318" s="79" t="s">
        <v>2544</v>
      </c>
      <c r="G318" s="79" t="s">
        <v>2550</v>
      </c>
      <c r="H318" s="942" t="s">
        <v>2551</v>
      </c>
      <c r="I318" s="427">
        <v>16</v>
      </c>
      <c r="J318" s="1230">
        <v>200000</v>
      </c>
      <c r="K318" s="418"/>
      <c r="L318" s="427"/>
      <c r="M318" s="1231">
        <f t="shared" si="16"/>
        <v>3200000</v>
      </c>
      <c r="N318" s="1098" t="s">
        <v>582</v>
      </c>
      <c r="O318" s="1098" t="s">
        <v>295</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hidden="1" customHeight="1">
      <c r="A319" s="1196" t="str">
        <f>IF(B319&lt;&gt;"",IF(AND(B319='IN-TC'!$S$4,OR(TH!N319="1111",TH!O319="1111")),TH!D319,""),"")</f>
        <v/>
      </c>
      <c r="B319" s="63">
        <f t="shared" si="12"/>
        <v>12</v>
      </c>
      <c r="C319" s="78">
        <v>42706</v>
      </c>
      <c r="D319" s="1102" t="s">
        <v>1664</v>
      </c>
      <c r="E319" s="78">
        <v>42706</v>
      </c>
      <c r="F319" s="79" t="s">
        <v>2543</v>
      </c>
      <c r="G319" s="79" t="s">
        <v>2550</v>
      </c>
      <c r="H319" s="942" t="s">
        <v>2551</v>
      </c>
      <c r="I319" s="427">
        <v>16</v>
      </c>
      <c r="J319" s="1230">
        <v>155000</v>
      </c>
      <c r="K319" s="418"/>
      <c r="L319" s="427"/>
      <c r="M319" s="1231">
        <f t="shared" si="16"/>
        <v>2480000</v>
      </c>
      <c r="N319" s="1098" t="s">
        <v>582</v>
      </c>
      <c r="O319" s="1098" t="s">
        <v>295</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hidden="1" customHeight="1">
      <c r="A320" s="1196" t="str">
        <f>IF(B320&lt;&gt;"",IF(AND(B320='IN-TC'!$S$4,OR(TH!N320="1111",TH!O320="1111")),TH!D320,""),"")</f>
        <v/>
      </c>
      <c r="B320" s="63">
        <f t="shared" si="12"/>
        <v>12</v>
      </c>
      <c r="C320" s="78">
        <v>42706</v>
      </c>
      <c r="D320" s="1102" t="s">
        <v>1664</v>
      </c>
      <c r="E320" s="78">
        <v>42706</v>
      </c>
      <c r="F320" s="79" t="s">
        <v>2545</v>
      </c>
      <c r="G320" s="79" t="s">
        <v>2550</v>
      </c>
      <c r="H320" s="942" t="s">
        <v>2551</v>
      </c>
      <c r="I320" s="427">
        <v>12</v>
      </c>
      <c r="J320" s="1230">
        <v>147000</v>
      </c>
      <c r="K320" s="418"/>
      <c r="L320" s="427"/>
      <c r="M320" s="1231">
        <f t="shared" si="16"/>
        <v>1764000</v>
      </c>
      <c r="N320" s="1098" t="s">
        <v>582</v>
      </c>
      <c r="O320" s="1098" t="s">
        <v>295</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hidden="1" customHeight="1">
      <c r="A321" s="1196" t="str">
        <f>IF(B321&lt;&gt;"",IF(AND(B321='IN-TC'!$S$4,OR(TH!N321="1111",TH!O321="1111")),TH!D321,""),"")</f>
        <v/>
      </c>
      <c r="B321" s="63">
        <f t="shared" si="12"/>
        <v>12</v>
      </c>
      <c r="C321" s="78">
        <v>42706</v>
      </c>
      <c r="D321" s="1102" t="s">
        <v>1664</v>
      </c>
      <c r="E321" s="78">
        <v>42706</v>
      </c>
      <c r="F321" s="79" t="s">
        <v>2546</v>
      </c>
      <c r="G321" s="79" t="s">
        <v>2550</v>
      </c>
      <c r="H321" s="942" t="s">
        <v>2551</v>
      </c>
      <c r="I321" s="427">
        <v>4</v>
      </c>
      <c r="J321" s="1230">
        <v>100000</v>
      </c>
      <c r="K321" s="418"/>
      <c r="L321" s="427"/>
      <c r="M321" s="1231">
        <f t="shared" si="16"/>
        <v>400000</v>
      </c>
      <c r="N321" s="1098" t="s">
        <v>582</v>
      </c>
      <c r="O321" s="1098" t="s">
        <v>295</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hidden="1" customHeight="1">
      <c r="A322" s="1196" t="str">
        <f>IF(B322&lt;&gt;"",IF(AND(B322='IN-TC'!$S$4,OR(TH!N322="1111",TH!O322="1111")),TH!D322,""),"")</f>
        <v/>
      </c>
      <c r="B322" s="63">
        <f t="shared" si="12"/>
        <v>12</v>
      </c>
      <c r="C322" s="78">
        <v>42706</v>
      </c>
      <c r="D322" s="1102" t="s">
        <v>1664</v>
      </c>
      <c r="E322" s="78">
        <v>42706</v>
      </c>
      <c r="F322" s="79" t="s">
        <v>2547</v>
      </c>
      <c r="G322" s="79" t="s">
        <v>2550</v>
      </c>
      <c r="H322" s="942" t="s">
        <v>2551</v>
      </c>
      <c r="I322" s="427">
        <v>8</v>
      </c>
      <c r="J322" s="1230">
        <v>550000</v>
      </c>
      <c r="K322" s="418"/>
      <c r="L322" s="427"/>
      <c r="M322" s="1231">
        <f t="shared" si="16"/>
        <v>4400000</v>
      </c>
      <c r="N322" s="1098" t="s">
        <v>582</v>
      </c>
      <c r="O322" s="1098" t="s">
        <v>295</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hidden="1" customHeight="1">
      <c r="A323" s="1196" t="str">
        <f>IF(B323&lt;&gt;"",IF(AND(B323='IN-TC'!$S$4,OR(TH!N323="1111",TH!O323="1111")),TH!D323,""),"")</f>
        <v/>
      </c>
      <c r="B323" s="63">
        <f t="shared" si="12"/>
        <v>12</v>
      </c>
      <c r="C323" s="78">
        <v>42706</v>
      </c>
      <c r="D323" s="1102" t="s">
        <v>1664</v>
      </c>
      <c r="E323" s="78">
        <v>42706</v>
      </c>
      <c r="F323" s="79" t="s">
        <v>2548</v>
      </c>
      <c r="G323" s="79" t="s">
        <v>2550</v>
      </c>
      <c r="H323" s="942" t="s">
        <v>2551</v>
      </c>
      <c r="I323" s="427">
        <v>1</v>
      </c>
      <c r="J323" s="1230">
        <v>395000</v>
      </c>
      <c r="K323" s="418"/>
      <c r="L323" s="427"/>
      <c r="M323" s="1231">
        <f t="shared" si="16"/>
        <v>395000</v>
      </c>
      <c r="N323" s="1098" t="s">
        <v>582</v>
      </c>
      <c r="O323" s="1098" t="s">
        <v>295</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hidden="1" customHeight="1">
      <c r="A324" s="1196" t="str">
        <f>IF(B324&lt;&gt;"",IF(AND(B324='IN-TC'!$S$4,OR(TH!N324="1111",TH!O324="1111")),TH!D324,""),"")</f>
        <v/>
      </c>
      <c r="B324" s="63">
        <f t="shared" si="12"/>
        <v>12</v>
      </c>
      <c r="C324" s="78">
        <v>42706</v>
      </c>
      <c r="D324" s="1102" t="s">
        <v>1664</v>
      </c>
      <c r="E324" s="78">
        <v>42706</v>
      </c>
      <c r="F324" s="79" t="s">
        <v>2549</v>
      </c>
      <c r="G324" s="79" t="s">
        <v>2550</v>
      </c>
      <c r="H324" s="942" t="s">
        <v>2551</v>
      </c>
      <c r="I324" s="427">
        <v>10</v>
      </c>
      <c r="J324" s="1230">
        <v>160000</v>
      </c>
      <c r="K324" s="418"/>
      <c r="L324" s="427"/>
      <c r="M324" s="1231">
        <f t="shared" si="16"/>
        <v>1600000</v>
      </c>
      <c r="N324" s="1098" t="s">
        <v>582</v>
      </c>
      <c r="O324" s="1098" t="s">
        <v>295</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hidden="1" customHeight="1">
      <c r="A325" s="1196" t="str">
        <f>IF(B325&lt;&gt;"",IF(AND(B325='IN-TC'!$S$4,OR(TH!N325="1111",TH!O325="1111")),TH!D325,""),"")</f>
        <v/>
      </c>
      <c r="B325" s="63">
        <f t="shared" si="12"/>
        <v>12</v>
      </c>
      <c r="C325" s="78">
        <v>42706</v>
      </c>
      <c r="D325" s="1102" t="s">
        <v>1664</v>
      </c>
      <c r="E325" s="78">
        <v>42706</v>
      </c>
      <c r="F325" s="79" t="s">
        <v>2552</v>
      </c>
      <c r="G325" s="79" t="s">
        <v>2550</v>
      </c>
      <c r="H325" s="942" t="s">
        <v>2551</v>
      </c>
      <c r="I325" s="427"/>
      <c r="J325" s="1230"/>
      <c r="K325" s="418"/>
      <c r="L325" s="427"/>
      <c r="M325" s="1231">
        <f>SUM(M317:M324)*10%</f>
        <v>1731900</v>
      </c>
      <c r="N325" s="1098" t="s">
        <v>582</v>
      </c>
      <c r="O325" s="1098" t="s">
        <v>922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hidden="1" customHeight="1">
      <c r="A326" s="1206" t="str">
        <f>IF(B326&lt;&gt;"",IF(AND(B326='IN-TC'!$S$4,OR(TH!N326="1111",TH!O326="1111")),TH!D326,""),"")</f>
        <v/>
      </c>
      <c r="B326" s="63">
        <f t="shared" si="12"/>
        <v>12</v>
      </c>
      <c r="C326" s="90">
        <v>42707</v>
      </c>
      <c r="D326" s="1112" t="s">
        <v>1665</v>
      </c>
      <c r="E326" s="90">
        <v>42707</v>
      </c>
      <c r="F326" s="91" t="s">
        <v>2542</v>
      </c>
      <c r="G326" s="91" t="s">
        <v>2553</v>
      </c>
      <c r="H326" s="961" t="s">
        <v>2551</v>
      </c>
      <c r="I326" s="435">
        <v>14</v>
      </c>
      <c r="J326" s="1168">
        <v>220000</v>
      </c>
      <c r="K326" s="426"/>
      <c r="L326" s="435"/>
      <c r="M326" s="1169">
        <f t="shared" ref="M326:M333" si="17">ROUND(I326*J326,0)</f>
        <v>3080000</v>
      </c>
      <c r="N326" s="1170" t="s">
        <v>582</v>
      </c>
      <c r="O326" s="1098" t="s">
        <v>295</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hidden="1" customHeight="1">
      <c r="A327" s="1206" t="str">
        <f>IF(B327&lt;&gt;"",IF(AND(B327='IN-TC'!$S$4,OR(TH!N327="1111",TH!O327="1111")),TH!D327,""),"")</f>
        <v/>
      </c>
      <c r="B327" s="63">
        <f t="shared" si="12"/>
        <v>12</v>
      </c>
      <c r="C327" s="90">
        <v>42707</v>
      </c>
      <c r="D327" s="1112" t="s">
        <v>1665</v>
      </c>
      <c r="E327" s="90">
        <v>42707</v>
      </c>
      <c r="F327" s="91" t="s">
        <v>2544</v>
      </c>
      <c r="G327" s="91" t="s">
        <v>2553</v>
      </c>
      <c r="H327" s="961" t="s">
        <v>2551</v>
      </c>
      <c r="I327" s="435">
        <v>16</v>
      </c>
      <c r="J327" s="1168">
        <v>200000</v>
      </c>
      <c r="K327" s="426"/>
      <c r="L327" s="435"/>
      <c r="M327" s="1169">
        <f t="shared" si="17"/>
        <v>3200000</v>
      </c>
      <c r="N327" s="1170" t="s">
        <v>582</v>
      </c>
      <c r="O327" s="1098" t="s">
        <v>295</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hidden="1" customHeight="1">
      <c r="A328" s="1206" t="str">
        <f>IF(B328&lt;&gt;"",IF(AND(B328='IN-TC'!$S$4,OR(TH!N328="1111",TH!O328="1111")),TH!D328,""),"")</f>
        <v/>
      </c>
      <c r="B328" s="63">
        <f t="shared" si="12"/>
        <v>12</v>
      </c>
      <c r="C328" s="90">
        <v>42707</v>
      </c>
      <c r="D328" s="1112" t="s">
        <v>1665</v>
      </c>
      <c r="E328" s="90">
        <v>42707</v>
      </c>
      <c r="F328" s="91" t="s">
        <v>2543</v>
      </c>
      <c r="G328" s="91" t="s">
        <v>2553</v>
      </c>
      <c r="H328" s="961" t="s">
        <v>2551</v>
      </c>
      <c r="I328" s="435">
        <v>16</v>
      </c>
      <c r="J328" s="1168">
        <v>155000</v>
      </c>
      <c r="K328" s="426"/>
      <c r="L328" s="435"/>
      <c r="M328" s="1169">
        <f t="shared" si="17"/>
        <v>2480000</v>
      </c>
      <c r="N328" s="1170" t="s">
        <v>582</v>
      </c>
      <c r="O328" s="1098" t="s">
        <v>295</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hidden="1" customHeight="1">
      <c r="A329" s="1206" t="str">
        <f>IF(B329&lt;&gt;"",IF(AND(B329='IN-TC'!$S$4,OR(TH!N329="1111",TH!O329="1111")),TH!D329,""),"")</f>
        <v/>
      </c>
      <c r="B329" s="63">
        <f t="shared" si="12"/>
        <v>12</v>
      </c>
      <c r="C329" s="90">
        <v>42707</v>
      </c>
      <c r="D329" s="1112" t="s">
        <v>1665</v>
      </c>
      <c r="E329" s="90">
        <v>42707</v>
      </c>
      <c r="F329" s="91" t="s">
        <v>2545</v>
      </c>
      <c r="G329" s="91" t="s">
        <v>2553</v>
      </c>
      <c r="H329" s="961" t="s">
        <v>2551</v>
      </c>
      <c r="I329" s="435">
        <v>12</v>
      </c>
      <c r="J329" s="1168">
        <v>147000</v>
      </c>
      <c r="K329" s="426"/>
      <c r="L329" s="435"/>
      <c r="M329" s="1169">
        <f t="shared" si="17"/>
        <v>1764000</v>
      </c>
      <c r="N329" s="1170" t="s">
        <v>582</v>
      </c>
      <c r="O329" s="1098" t="s">
        <v>295</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hidden="1" customHeight="1">
      <c r="A330" s="1206" t="str">
        <f>IF(B330&lt;&gt;"",IF(AND(B330='IN-TC'!$S$4,OR(TH!N330="1111",TH!O330="1111")),TH!D330,""),"")</f>
        <v/>
      </c>
      <c r="B330" s="63">
        <f t="shared" ref="B330:B393" si="18">IF(C330&lt;&gt;"",MONTH(C330),"")</f>
        <v>12</v>
      </c>
      <c r="C330" s="90">
        <v>42707</v>
      </c>
      <c r="D330" s="1112" t="s">
        <v>1665</v>
      </c>
      <c r="E330" s="90">
        <v>42707</v>
      </c>
      <c r="F330" s="91" t="s">
        <v>2546</v>
      </c>
      <c r="G330" s="91" t="s">
        <v>2553</v>
      </c>
      <c r="H330" s="961" t="s">
        <v>2551</v>
      </c>
      <c r="I330" s="435">
        <v>4</v>
      </c>
      <c r="J330" s="1168">
        <v>100000</v>
      </c>
      <c r="K330" s="426"/>
      <c r="L330" s="435"/>
      <c r="M330" s="1169">
        <f t="shared" si="17"/>
        <v>400000</v>
      </c>
      <c r="N330" s="1170" t="s">
        <v>582</v>
      </c>
      <c r="O330" s="1098" t="s">
        <v>295</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hidden="1" customHeight="1">
      <c r="A331" s="1206" t="str">
        <f>IF(B331&lt;&gt;"",IF(AND(B331='IN-TC'!$S$4,OR(TH!N331="1111",TH!O331="1111")),TH!D331,""),"")</f>
        <v/>
      </c>
      <c r="B331" s="63">
        <f t="shared" si="18"/>
        <v>12</v>
      </c>
      <c r="C331" s="90">
        <v>42707</v>
      </c>
      <c r="D331" s="1112" t="s">
        <v>1665</v>
      </c>
      <c r="E331" s="90">
        <v>42707</v>
      </c>
      <c r="F331" s="91" t="s">
        <v>2547</v>
      </c>
      <c r="G331" s="91" t="s">
        <v>2553</v>
      </c>
      <c r="H331" s="961" t="s">
        <v>2551</v>
      </c>
      <c r="I331" s="435">
        <v>8</v>
      </c>
      <c r="J331" s="1168">
        <v>550000</v>
      </c>
      <c r="K331" s="426"/>
      <c r="L331" s="435"/>
      <c r="M331" s="1169">
        <f t="shared" si="17"/>
        <v>4400000</v>
      </c>
      <c r="N331" s="1170" t="s">
        <v>582</v>
      </c>
      <c r="O331" s="1098" t="s">
        <v>295</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hidden="1" customHeight="1">
      <c r="A332" s="1206" t="str">
        <f>IF(B332&lt;&gt;"",IF(AND(B332='IN-TC'!$S$4,OR(TH!N332="1111",TH!O332="1111")),TH!D332,""),"")</f>
        <v/>
      </c>
      <c r="B332" s="63">
        <f t="shared" si="18"/>
        <v>12</v>
      </c>
      <c r="C332" s="90">
        <v>42707</v>
      </c>
      <c r="D332" s="1112" t="s">
        <v>1665</v>
      </c>
      <c r="E332" s="90">
        <v>42707</v>
      </c>
      <c r="F332" s="91" t="s">
        <v>2548</v>
      </c>
      <c r="G332" s="91" t="s">
        <v>2553</v>
      </c>
      <c r="H332" s="961" t="s">
        <v>2551</v>
      </c>
      <c r="I332" s="435">
        <v>1</v>
      </c>
      <c r="J332" s="1168">
        <v>395000</v>
      </c>
      <c r="K332" s="426"/>
      <c r="L332" s="435"/>
      <c r="M332" s="1169">
        <f t="shared" si="17"/>
        <v>395000</v>
      </c>
      <c r="N332" s="1170" t="s">
        <v>582</v>
      </c>
      <c r="O332" s="1098" t="s">
        <v>295</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hidden="1" customHeight="1">
      <c r="A333" s="1206" t="str">
        <f>IF(B333&lt;&gt;"",IF(AND(B333='IN-TC'!$S$4,OR(TH!N333="1111",TH!O333="1111")),TH!D333,""),"")</f>
        <v/>
      </c>
      <c r="B333" s="63">
        <f t="shared" si="18"/>
        <v>12</v>
      </c>
      <c r="C333" s="90">
        <v>42707</v>
      </c>
      <c r="D333" s="1112" t="s">
        <v>1665</v>
      </c>
      <c r="E333" s="90">
        <v>42707</v>
      </c>
      <c r="F333" s="91" t="s">
        <v>2549</v>
      </c>
      <c r="G333" s="91" t="s">
        <v>2553</v>
      </c>
      <c r="H333" s="961" t="s">
        <v>2551</v>
      </c>
      <c r="I333" s="435">
        <v>10</v>
      </c>
      <c r="J333" s="1168">
        <v>160000</v>
      </c>
      <c r="K333" s="426"/>
      <c r="L333" s="435"/>
      <c r="M333" s="1169">
        <f t="shared" si="17"/>
        <v>1600000</v>
      </c>
      <c r="N333" s="1170" t="s">
        <v>582</v>
      </c>
      <c r="O333" s="1098" t="s">
        <v>295</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hidden="1" customHeight="1">
      <c r="A334" s="1206" t="str">
        <f>IF(B334&lt;&gt;"",IF(AND(B334='IN-TC'!$S$4,OR(TH!N334="1111",TH!O334="1111")),TH!D334,""),"")</f>
        <v/>
      </c>
      <c r="B334" s="63">
        <f t="shared" si="18"/>
        <v>12</v>
      </c>
      <c r="C334" s="90">
        <v>42707</v>
      </c>
      <c r="D334" s="1112" t="s">
        <v>1665</v>
      </c>
      <c r="E334" s="90">
        <v>42707</v>
      </c>
      <c r="F334" s="91" t="s">
        <v>2552</v>
      </c>
      <c r="G334" s="91" t="s">
        <v>2553</v>
      </c>
      <c r="H334" s="961" t="s">
        <v>2551</v>
      </c>
      <c r="I334" s="435"/>
      <c r="J334" s="1168"/>
      <c r="K334" s="426"/>
      <c r="L334" s="435"/>
      <c r="M334" s="1169">
        <f>SUM(M326:M333)*10%</f>
        <v>1731900</v>
      </c>
      <c r="N334" s="1170" t="s">
        <v>582</v>
      </c>
      <c r="O334" s="1170" t="s">
        <v>922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hidden="1" customHeight="1">
      <c r="A335" s="1206" t="str">
        <f>IF(B335&lt;&gt;"",IF(AND(B335='IN-TC'!$S$4,OR(TH!N335="1111",TH!O335="1111")),TH!D335,""),"")</f>
        <v/>
      </c>
      <c r="B335" s="63">
        <f t="shared" si="18"/>
        <v>12</v>
      </c>
      <c r="C335" s="78">
        <v>42709</v>
      </c>
      <c r="D335" s="1102" t="s">
        <v>1899</v>
      </c>
      <c r="E335" s="78">
        <v>42709</v>
      </c>
      <c r="F335" s="79" t="s">
        <v>2542</v>
      </c>
      <c r="G335" s="79" t="s">
        <v>2554</v>
      </c>
      <c r="H335" s="942" t="s">
        <v>2551</v>
      </c>
      <c r="I335" s="427">
        <v>13</v>
      </c>
      <c r="J335" s="1230">
        <v>220000</v>
      </c>
      <c r="K335" s="418"/>
      <c r="L335" s="427"/>
      <c r="M335" s="1231">
        <f t="shared" ref="M335:M342" si="19">ROUND(I335*J335,0)</f>
        <v>2860000</v>
      </c>
      <c r="N335" s="1098" t="s">
        <v>582</v>
      </c>
      <c r="O335" s="1098" t="s">
        <v>295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hidden="1" customHeight="1">
      <c r="A336" s="1206" t="str">
        <f>IF(B336&lt;&gt;"",IF(AND(B336='IN-TC'!$S$4,OR(TH!N336="1111",TH!O336="1111")),TH!D336,""),"")</f>
        <v/>
      </c>
      <c r="B336" s="63">
        <f t="shared" si="18"/>
        <v>12</v>
      </c>
      <c r="C336" s="78">
        <v>42709</v>
      </c>
      <c r="D336" s="1102" t="s">
        <v>1899</v>
      </c>
      <c r="E336" s="78">
        <v>42709</v>
      </c>
      <c r="F336" s="79" t="s">
        <v>2544</v>
      </c>
      <c r="G336" s="79" t="s">
        <v>2554</v>
      </c>
      <c r="H336" s="942" t="s">
        <v>2551</v>
      </c>
      <c r="I336" s="427">
        <v>17</v>
      </c>
      <c r="J336" s="1230">
        <v>200000</v>
      </c>
      <c r="K336" s="418"/>
      <c r="L336" s="427"/>
      <c r="M336" s="1231">
        <f t="shared" si="19"/>
        <v>3400000</v>
      </c>
      <c r="N336" s="1098" t="s">
        <v>582</v>
      </c>
      <c r="O336" s="1098" t="s">
        <v>295</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hidden="1" customHeight="1">
      <c r="A337" s="1206" t="str">
        <f>IF(B337&lt;&gt;"",IF(AND(B337='IN-TC'!$S$4,OR(TH!N337="1111",TH!O337="1111")),TH!D337,""),"")</f>
        <v/>
      </c>
      <c r="B337" s="63">
        <f t="shared" si="18"/>
        <v>12</v>
      </c>
      <c r="C337" s="78">
        <v>42709</v>
      </c>
      <c r="D337" s="1102" t="s">
        <v>1899</v>
      </c>
      <c r="E337" s="78">
        <v>42709</v>
      </c>
      <c r="F337" s="79" t="s">
        <v>2543</v>
      </c>
      <c r="G337" s="79" t="s">
        <v>2554</v>
      </c>
      <c r="H337" s="942" t="s">
        <v>2551</v>
      </c>
      <c r="I337" s="427">
        <v>17</v>
      </c>
      <c r="J337" s="1230">
        <v>155000</v>
      </c>
      <c r="K337" s="418"/>
      <c r="L337" s="427"/>
      <c r="M337" s="1231">
        <f t="shared" si="19"/>
        <v>2635000</v>
      </c>
      <c r="N337" s="1098" t="s">
        <v>582</v>
      </c>
      <c r="O337" s="1098" t="s">
        <v>295</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hidden="1" customHeight="1">
      <c r="A338" s="1206" t="str">
        <f>IF(B338&lt;&gt;"",IF(AND(B338='IN-TC'!$S$4,OR(TH!N338="1111",TH!O338="1111")),TH!D338,""),"")</f>
        <v/>
      </c>
      <c r="B338" s="63">
        <f t="shared" si="18"/>
        <v>12</v>
      </c>
      <c r="C338" s="78">
        <v>42709</v>
      </c>
      <c r="D338" s="1102" t="s">
        <v>1899</v>
      </c>
      <c r="E338" s="78">
        <v>42709</v>
      </c>
      <c r="F338" s="79" t="s">
        <v>2545</v>
      </c>
      <c r="G338" s="79" t="s">
        <v>2554</v>
      </c>
      <c r="H338" s="942" t="s">
        <v>2551</v>
      </c>
      <c r="I338" s="427">
        <v>12</v>
      </c>
      <c r="J338" s="1230">
        <v>147000</v>
      </c>
      <c r="K338" s="418"/>
      <c r="L338" s="427"/>
      <c r="M338" s="1231">
        <f t="shared" si="19"/>
        <v>1764000</v>
      </c>
      <c r="N338" s="1098" t="s">
        <v>582</v>
      </c>
      <c r="O338" s="1098" t="s">
        <v>295</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hidden="1" customHeight="1">
      <c r="A339" s="1206" t="str">
        <f>IF(B339&lt;&gt;"",IF(AND(B339='IN-TC'!$S$4,OR(TH!N339="1111",TH!O339="1111")),TH!D339,""),"")</f>
        <v/>
      </c>
      <c r="B339" s="63">
        <f t="shared" si="18"/>
        <v>12</v>
      </c>
      <c r="C339" s="78">
        <v>42709</v>
      </c>
      <c r="D339" s="1102" t="s">
        <v>1899</v>
      </c>
      <c r="E339" s="78">
        <v>42709</v>
      </c>
      <c r="F339" s="79" t="s">
        <v>2546</v>
      </c>
      <c r="G339" s="79" t="s">
        <v>2554</v>
      </c>
      <c r="H339" s="942" t="s">
        <v>2551</v>
      </c>
      <c r="I339" s="427">
        <v>3</v>
      </c>
      <c r="J339" s="1230">
        <v>100000</v>
      </c>
      <c r="K339" s="418"/>
      <c r="L339" s="427"/>
      <c r="M339" s="1231">
        <f t="shared" si="19"/>
        <v>300000</v>
      </c>
      <c r="N339" s="1098" t="s">
        <v>582</v>
      </c>
      <c r="O339" s="1098" t="s">
        <v>295</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hidden="1" customHeight="1">
      <c r="A340" s="1206" t="str">
        <f>IF(B340&lt;&gt;"",IF(AND(B340='IN-TC'!$S$4,OR(TH!N340="1111",TH!O340="1111")),TH!D340,""),"")</f>
        <v/>
      </c>
      <c r="B340" s="63">
        <f t="shared" si="18"/>
        <v>12</v>
      </c>
      <c r="C340" s="78">
        <v>42709</v>
      </c>
      <c r="D340" s="1102" t="s">
        <v>1899</v>
      </c>
      <c r="E340" s="78">
        <v>42709</v>
      </c>
      <c r="F340" s="79" t="s">
        <v>2547</v>
      </c>
      <c r="G340" s="79" t="s">
        <v>2554</v>
      </c>
      <c r="H340" s="942" t="s">
        <v>2551</v>
      </c>
      <c r="I340" s="427">
        <v>8</v>
      </c>
      <c r="J340" s="1230">
        <v>550000</v>
      </c>
      <c r="K340" s="418"/>
      <c r="L340" s="427"/>
      <c r="M340" s="1231">
        <f t="shared" si="19"/>
        <v>4400000</v>
      </c>
      <c r="N340" s="1098" t="s">
        <v>582</v>
      </c>
      <c r="O340" s="1098" t="s">
        <v>295</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hidden="1" customHeight="1">
      <c r="A341" s="1206" t="str">
        <f>IF(B341&lt;&gt;"",IF(AND(B341='IN-TC'!$S$4,OR(TH!N341="1111",TH!O341="1111")),TH!D341,""),"")</f>
        <v/>
      </c>
      <c r="B341" s="63">
        <f t="shared" si="18"/>
        <v>12</v>
      </c>
      <c r="C341" s="78">
        <v>42709</v>
      </c>
      <c r="D341" s="1102" t="s">
        <v>1899</v>
      </c>
      <c r="E341" s="78">
        <v>42709</v>
      </c>
      <c r="F341" s="79" t="s">
        <v>2548</v>
      </c>
      <c r="G341" s="79" t="s">
        <v>2554</v>
      </c>
      <c r="H341" s="942" t="s">
        <v>2551</v>
      </c>
      <c r="I341" s="427">
        <v>1</v>
      </c>
      <c r="J341" s="1230">
        <v>395000</v>
      </c>
      <c r="K341" s="418"/>
      <c r="L341" s="427"/>
      <c r="M341" s="1231">
        <f t="shared" si="19"/>
        <v>395000</v>
      </c>
      <c r="N341" s="1098" t="s">
        <v>582</v>
      </c>
      <c r="O341" s="1098" t="s">
        <v>295</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hidden="1" customHeight="1">
      <c r="A342" s="1206" t="str">
        <f>IF(B342&lt;&gt;"",IF(AND(B342='IN-TC'!$S$4,OR(TH!N342="1111",TH!O342="1111")),TH!D342,""),"")</f>
        <v/>
      </c>
      <c r="B342" s="63">
        <f t="shared" si="18"/>
        <v>12</v>
      </c>
      <c r="C342" s="78">
        <v>42709</v>
      </c>
      <c r="D342" s="1102" t="s">
        <v>1899</v>
      </c>
      <c r="E342" s="78">
        <v>42709</v>
      </c>
      <c r="F342" s="79" t="s">
        <v>2549</v>
      </c>
      <c r="G342" s="79" t="s">
        <v>2554</v>
      </c>
      <c r="H342" s="942" t="s">
        <v>2551</v>
      </c>
      <c r="I342" s="427">
        <v>10</v>
      </c>
      <c r="J342" s="1230">
        <v>160000</v>
      </c>
      <c r="K342" s="418"/>
      <c r="L342" s="427"/>
      <c r="M342" s="1231">
        <f t="shared" si="19"/>
        <v>1600000</v>
      </c>
      <c r="N342" s="1098" t="s">
        <v>582</v>
      </c>
      <c r="O342" s="1098" t="s">
        <v>295</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hidden="1" customHeight="1">
      <c r="A343" s="1206" t="str">
        <f>IF(B343&lt;&gt;"",IF(AND(B343='IN-TC'!$S$4,OR(TH!N343="1111",TH!O343="1111")),TH!D343,""),"")</f>
        <v/>
      </c>
      <c r="B343" s="63">
        <f t="shared" si="18"/>
        <v>12</v>
      </c>
      <c r="C343" s="78">
        <v>42709</v>
      </c>
      <c r="D343" s="1102" t="s">
        <v>1899</v>
      </c>
      <c r="E343" s="78">
        <v>42709</v>
      </c>
      <c r="F343" s="79" t="s">
        <v>2552</v>
      </c>
      <c r="G343" s="79" t="s">
        <v>2554</v>
      </c>
      <c r="H343" s="942" t="s">
        <v>2551</v>
      </c>
      <c r="I343" s="427"/>
      <c r="J343" s="1230"/>
      <c r="K343" s="418"/>
      <c r="L343" s="427"/>
      <c r="M343" s="1231">
        <f>SUM(M335:M342)*10%</f>
        <v>1735400</v>
      </c>
      <c r="N343" s="1098" t="s">
        <v>582</v>
      </c>
      <c r="O343" s="1098" t="s">
        <v>922</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hidden="1" customHeight="1">
      <c r="A344" s="1206" t="str">
        <f>IF(B344&lt;&gt;"",IF(AND(B344='IN-TC'!$S$4,OR(TH!N344="1111",TH!O344="1111")),TH!D344,""),"")</f>
        <v/>
      </c>
      <c r="B344" s="63">
        <f t="shared" si="18"/>
        <v>12</v>
      </c>
      <c r="C344" s="90">
        <v>42710</v>
      </c>
      <c r="D344" s="1112" t="s">
        <v>1903</v>
      </c>
      <c r="E344" s="90">
        <v>42710</v>
      </c>
      <c r="F344" s="91" t="s">
        <v>2542</v>
      </c>
      <c r="G344" s="91" t="s">
        <v>2555</v>
      </c>
      <c r="H344" s="961" t="s">
        <v>2551</v>
      </c>
      <c r="I344" s="435">
        <v>13</v>
      </c>
      <c r="J344" s="1168">
        <v>220000</v>
      </c>
      <c r="K344" s="426"/>
      <c r="L344" s="435"/>
      <c r="M344" s="1169">
        <f t="shared" ref="M344:M350" si="20">ROUND(I344*J344,0)</f>
        <v>2860000</v>
      </c>
      <c r="N344" s="1170" t="s">
        <v>582</v>
      </c>
      <c r="O344" s="1098" t="s">
        <v>295</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hidden="1" customHeight="1">
      <c r="A345" s="1206" t="str">
        <f>IF(B345&lt;&gt;"",IF(AND(B345='IN-TC'!$S$4,OR(TH!N345="1111",TH!O345="1111")),TH!D345,""),"")</f>
        <v/>
      </c>
      <c r="B345" s="63">
        <f t="shared" si="18"/>
        <v>12</v>
      </c>
      <c r="C345" s="90">
        <v>42710</v>
      </c>
      <c r="D345" s="1112" t="s">
        <v>1903</v>
      </c>
      <c r="E345" s="90">
        <v>42710</v>
      </c>
      <c r="F345" s="91" t="s">
        <v>2544</v>
      </c>
      <c r="G345" s="91" t="s">
        <v>2555</v>
      </c>
      <c r="H345" s="961" t="s">
        <v>2551</v>
      </c>
      <c r="I345" s="435">
        <v>17</v>
      </c>
      <c r="J345" s="1168">
        <v>200000</v>
      </c>
      <c r="K345" s="426"/>
      <c r="L345" s="435"/>
      <c r="M345" s="1169">
        <f t="shared" si="20"/>
        <v>3400000</v>
      </c>
      <c r="N345" s="1170" t="s">
        <v>582</v>
      </c>
      <c r="O345" s="1098" t="s">
        <v>295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hidden="1" customHeight="1">
      <c r="A346" s="1206" t="str">
        <f>IF(B346&lt;&gt;"",IF(AND(B346='IN-TC'!$S$4,OR(TH!N346="1111",TH!O346="1111")),TH!D346,""),"")</f>
        <v/>
      </c>
      <c r="B346" s="63">
        <f t="shared" si="18"/>
        <v>12</v>
      </c>
      <c r="C346" s="90">
        <v>42710</v>
      </c>
      <c r="D346" s="1112" t="s">
        <v>1903</v>
      </c>
      <c r="E346" s="90">
        <v>42710</v>
      </c>
      <c r="F346" s="91" t="s">
        <v>2543</v>
      </c>
      <c r="G346" s="91" t="s">
        <v>2555</v>
      </c>
      <c r="H346" s="961" t="s">
        <v>2551</v>
      </c>
      <c r="I346" s="435">
        <v>17</v>
      </c>
      <c r="J346" s="1168">
        <v>155000</v>
      </c>
      <c r="K346" s="426"/>
      <c r="L346" s="435"/>
      <c r="M346" s="1169">
        <f t="shared" si="20"/>
        <v>2635000</v>
      </c>
      <c r="N346" s="1170" t="s">
        <v>582</v>
      </c>
      <c r="O346" s="1098" t="s">
        <v>295</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hidden="1" customHeight="1">
      <c r="A347" s="1206" t="str">
        <f>IF(B347&lt;&gt;"",IF(AND(B347='IN-TC'!$S$4,OR(TH!N347="1111",TH!O347="1111")),TH!D347,""),"")</f>
        <v/>
      </c>
      <c r="B347" s="63">
        <f t="shared" si="18"/>
        <v>12</v>
      </c>
      <c r="C347" s="90">
        <v>42710</v>
      </c>
      <c r="D347" s="1112" t="s">
        <v>1903</v>
      </c>
      <c r="E347" s="90">
        <v>42710</v>
      </c>
      <c r="F347" s="91" t="s">
        <v>2545</v>
      </c>
      <c r="G347" s="91" t="s">
        <v>2555</v>
      </c>
      <c r="H347" s="961" t="s">
        <v>2551</v>
      </c>
      <c r="I347" s="435">
        <v>12</v>
      </c>
      <c r="J347" s="1168">
        <v>147000</v>
      </c>
      <c r="K347" s="426"/>
      <c r="L347" s="435"/>
      <c r="M347" s="1169">
        <f t="shared" si="20"/>
        <v>1764000</v>
      </c>
      <c r="N347" s="1170" t="s">
        <v>582</v>
      </c>
      <c r="O347" s="1098" t="s">
        <v>295</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hidden="1" customHeight="1">
      <c r="A348" s="1206" t="str">
        <f>IF(B348&lt;&gt;"",IF(AND(B348='IN-TC'!$S$4,OR(TH!N348="1111",TH!O348="1111")),TH!D348,""),"")</f>
        <v/>
      </c>
      <c r="B348" s="63">
        <f t="shared" si="18"/>
        <v>12</v>
      </c>
      <c r="C348" s="90">
        <v>42710</v>
      </c>
      <c r="D348" s="1112" t="s">
        <v>1903</v>
      </c>
      <c r="E348" s="90">
        <v>42710</v>
      </c>
      <c r="F348" s="91" t="s">
        <v>2546</v>
      </c>
      <c r="G348" s="91" t="s">
        <v>2555</v>
      </c>
      <c r="H348" s="961" t="s">
        <v>2551</v>
      </c>
      <c r="I348" s="435">
        <v>3</v>
      </c>
      <c r="J348" s="1168">
        <v>100000</v>
      </c>
      <c r="K348" s="426"/>
      <c r="L348" s="435"/>
      <c r="M348" s="1169">
        <f t="shared" si="20"/>
        <v>300000</v>
      </c>
      <c r="N348" s="1170" t="s">
        <v>582</v>
      </c>
      <c r="O348" s="1098" t="s">
        <v>295</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hidden="1" customHeight="1">
      <c r="A349" s="1206" t="str">
        <f>IF(B349&lt;&gt;"",IF(AND(B349='IN-TC'!$S$4,OR(TH!N349="1111",TH!O349="1111")),TH!D349,""),"")</f>
        <v/>
      </c>
      <c r="B349" s="63">
        <f t="shared" si="18"/>
        <v>12</v>
      </c>
      <c r="C349" s="90">
        <v>42710</v>
      </c>
      <c r="D349" s="1112" t="s">
        <v>1903</v>
      </c>
      <c r="E349" s="90">
        <v>42710</v>
      </c>
      <c r="F349" s="91" t="s">
        <v>2547</v>
      </c>
      <c r="G349" s="91" t="s">
        <v>2555</v>
      </c>
      <c r="H349" s="961" t="s">
        <v>2551</v>
      </c>
      <c r="I349" s="435">
        <v>8</v>
      </c>
      <c r="J349" s="1168">
        <v>550000</v>
      </c>
      <c r="K349" s="426"/>
      <c r="L349" s="435"/>
      <c r="M349" s="1169">
        <f t="shared" si="20"/>
        <v>4400000</v>
      </c>
      <c r="N349" s="1170" t="s">
        <v>582</v>
      </c>
      <c r="O349" s="1098" t="s">
        <v>295</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hidden="1" customHeight="1">
      <c r="A350" s="1206" t="str">
        <f>IF(B350&lt;&gt;"",IF(AND(B350='IN-TC'!$S$4,OR(TH!N350="1111",TH!O350="1111")),TH!D350,""),"")</f>
        <v/>
      </c>
      <c r="B350" s="63">
        <f t="shared" si="18"/>
        <v>12</v>
      </c>
      <c r="C350" s="90">
        <v>42710</v>
      </c>
      <c r="D350" s="1112" t="s">
        <v>1903</v>
      </c>
      <c r="E350" s="90">
        <v>42710</v>
      </c>
      <c r="F350" s="91" t="s">
        <v>2549</v>
      </c>
      <c r="G350" s="91" t="s">
        <v>2555</v>
      </c>
      <c r="H350" s="961" t="s">
        <v>2551</v>
      </c>
      <c r="I350" s="435">
        <v>10</v>
      </c>
      <c r="J350" s="1168">
        <v>160000</v>
      </c>
      <c r="K350" s="426"/>
      <c r="L350" s="435"/>
      <c r="M350" s="1169">
        <f t="shared" si="20"/>
        <v>1600000</v>
      </c>
      <c r="N350" s="1170" t="s">
        <v>582</v>
      </c>
      <c r="O350" s="1098" t="s">
        <v>295</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hidden="1" customHeight="1">
      <c r="A351" s="1206" t="str">
        <f>IF(B351&lt;&gt;"",IF(AND(B351='IN-TC'!$S$4,OR(TH!N351="1111",TH!O351="1111")),TH!D351,""),"")</f>
        <v/>
      </c>
      <c r="B351" s="63">
        <f t="shared" si="18"/>
        <v>12</v>
      </c>
      <c r="C351" s="90">
        <v>42710</v>
      </c>
      <c r="D351" s="1112" t="s">
        <v>1903</v>
      </c>
      <c r="E351" s="90">
        <v>42710</v>
      </c>
      <c r="F351" s="91" t="s">
        <v>2552</v>
      </c>
      <c r="G351" s="91" t="s">
        <v>2555</v>
      </c>
      <c r="H351" s="961" t="s">
        <v>2551</v>
      </c>
      <c r="I351" s="435"/>
      <c r="J351" s="1168"/>
      <c r="K351" s="426"/>
      <c r="L351" s="435"/>
      <c r="M351" s="1169">
        <f>SUM(M344:M350)*10%</f>
        <v>1695900</v>
      </c>
      <c r="N351" s="1170" t="s">
        <v>582</v>
      </c>
      <c r="O351" s="1170" t="s">
        <v>922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hidden="1" customHeight="1">
      <c r="A352" s="1196" t="str">
        <f>IF(B352&lt;&gt;"",IF(AND(B352='IN-TC'!$S$4,OR(TH!N352="1111",TH!O352="1111")),TH!D352,""),"")</f>
        <v/>
      </c>
      <c r="B352" s="63">
        <f t="shared" si="18"/>
        <v>12</v>
      </c>
      <c r="C352" s="78">
        <v>42711</v>
      </c>
      <c r="D352" s="1102" t="s">
        <v>2321</v>
      </c>
      <c r="E352" s="78">
        <v>42711</v>
      </c>
      <c r="F352" s="79" t="s">
        <v>2542</v>
      </c>
      <c r="G352" s="79" t="s">
        <v>2556</v>
      </c>
      <c r="H352" s="942" t="s">
        <v>2551</v>
      </c>
      <c r="I352" s="427">
        <v>13</v>
      </c>
      <c r="J352" s="1230">
        <v>220000</v>
      </c>
      <c r="K352" s="418"/>
      <c r="L352" s="427"/>
      <c r="M352" s="1231">
        <f t="shared" ref="M352:M358" si="21">ROUND(I352*J352,0)</f>
        <v>2860000</v>
      </c>
      <c r="N352" s="1098" t="s">
        <v>582</v>
      </c>
      <c r="O352" s="1098" t="s">
        <v>295</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hidden="1" customHeight="1">
      <c r="A353" s="1196" t="str">
        <f>IF(B353&lt;&gt;"",IF(AND(B353='IN-TC'!$S$4,OR(TH!N353="1111",TH!O353="1111")),TH!D353,""),"")</f>
        <v/>
      </c>
      <c r="B353" s="63">
        <f t="shared" si="18"/>
        <v>12</v>
      </c>
      <c r="C353" s="78">
        <v>42711</v>
      </c>
      <c r="D353" s="1102" t="s">
        <v>2321</v>
      </c>
      <c r="E353" s="78">
        <v>42711</v>
      </c>
      <c r="F353" s="79" t="s">
        <v>2544</v>
      </c>
      <c r="G353" s="79" t="s">
        <v>2556</v>
      </c>
      <c r="H353" s="942" t="s">
        <v>2551</v>
      </c>
      <c r="I353" s="427">
        <v>17</v>
      </c>
      <c r="J353" s="1230">
        <v>200000</v>
      </c>
      <c r="K353" s="418"/>
      <c r="L353" s="427"/>
      <c r="M353" s="1231">
        <f t="shared" si="21"/>
        <v>3400000</v>
      </c>
      <c r="N353" s="1098" t="s">
        <v>582</v>
      </c>
      <c r="O353" s="1098" t="s">
        <v>295</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hidden="1" customHeight="1">
      <c r="A354" s="1196" t="str">
        <f>IF(B354&lt;&gt;"",IF(AND(B354='IN-TC'!$S$4,OR(TH!N354="1111",TH!O354="1111")),TH!D354,""),"")</f>
        <v/>
      </c>
      <c r="B354" s="63">
        <f t="shared" si="18"/>
        <v>12</v>
      </c>
      <c r="C354" s="78">
        <v>42711</v>
      </c>
      <c r="D354" s="1102" t="s">
        <v>2321</v>
      </c>
      <c r="E354" s="78">
        <v>42711</v>
      </c>
      <c r="F354" s="79" t="s">
        <v>2543</v>
      </c>
      <c r="G354" s="79" t="s">
        <v>2556</v>
      </c>
      <c r="H354" s="942" t="s">
        <v>2551</v>
      </c>
      <c r="I354" s="427">
        <v>17</v>
      </c>
      <c r="J354" s="1230">
        <v>155000</v>
      </c>
      <c r="K354" s="418"/>
      <c r="L354" s="427"/>
      <c r="M354" s="1231">
        <f t="shared" si="21"/>
        <v>2635000</v>
      </c>
      <c r="N354" s="1098" t="s">
        <v>582</v>
      </c>
      <c r="O354" s="1098" t="s">
        <v>295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hidden="1" customHeight="1">
      <c r="A355" s="1196" t="str">
        <f>IF(B355&lt;&gt;"",IF(AND(B355='IN-TC'!$S$4,OR(TH!N355="1111",TH!O355="1111")),TH!D355,""),"")</f>
        <v/>
      </c>
      <c r="B355" s="63">
        <f t="shared" si="18"/>
        <v>12</v>
      </c>
      <c r="C355" s="78">
        <v>42711</v>
      </c>
      <c r="D355" s="1102" t="s">
        <v>2321</v>
      </c>
      <c r="E355" s="78">
        <v>42711</v>
      </c>
      <c r="F355" s="79" t="s">
        <v>2545</v>
      </c>
      <c r="G355" s="79" t="s">
        <v>2556</v>
      </c>
      <c r="H355" s="942" t="s">
        <v>2551</v>
      </c>
      <c r="I355" s="427">
        <v>11</v>
      </c>
      <c r="J355" s="1230">
        <v>147000</v>
      </c>
      <c r="K355" s="418"/>
      <c r="L355" s="427"/>
      <c r="M355" s="1231">
        <f t="shared" si="21"/>
        <v>1617000</v>
      </c>
      <c r="N355" s="1098" t="s">
        <v>582</v>
      </c>
      <c r="O355" s="1098" t="s">
        <v>295</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hidden="1" customHeight="1">
      <c r="A356" s="1196" t="str">
        <f>IF(B356&lt;&gt;"",IF(AND(B356='IN-TC'!$S$4,OR(TH!N356="1111",TH!O356="1111")),TH!D356,""),"")</f>
        <v/>
      </c>
      <c r="B356" s="63">
        <f t="shared" si="18"/>
        <v>12</v>
      </c>
      <c r="C356" s="78">
        <v>42711</v>
      </c>
      <c r="D356" s="1102" t="s">
        <v>2321</v>
      </c>
      <c r="E356" s="78">
        <v>42711</v>
      </c>
      <c r="F356" s="79" t="s">
        <v>2546</v>
      </c>
      <c r="G356" s="79" t="s">
        <v>2556</v>
      </c>
      <c r="H356" s="942" t="s">
        <v>2551</v>
      </c>
      <c r="I356" s="427">
        <v>3</v>
      </c>
      <c r="J356" s="1230">
        <v>100000</v>
      </c>
      <c r="K356" s="418"/>
      <c r="L356" s="427"/>
      <c r="M356" s="1231">
        <f t="shared" si="21"/>
        <v>300000</v>
      </c>
      <c r="N356" s="1098" t="s">
        <v>582</v>
      </c>
      <c r="O356" s="1098" t="s">
        <v>295</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hidden="1" customHeight="1">
      <c r="A357" s="1196" t="str">
        <f>IF(B357&lt;&gt;"",IF(AND(B357='IN-TC'!$S$4,OR(TH!N357="1111",TH!O357="1111")),TH!D357,""),"")</f>
        <v/>
      </c>
      <c r="B357" s="63">
        <f t="shared" si="18"/>
        <v>12</v>
      </c>
      <c r="C357" s="78">
        <v>42711</v>
      </c>
      <c r="D357" s="1102" t="s">
        <v>2321</v>
      </c>
      <c r="E357" s="78">
        <v>42711</v>
      </c>
      <c r="F357" s="79" t="s">
        <v>2547</v>
      </c>
      <c r="G357" s="79" t="s">
        <v>2556</v>
      </c>
      <c r="H357" s="942" t="s">
        <v>2551</v>
      </c>
      <c r="I357" s="427">
        <v>9</v>
      </c>
      <c r="J357" s="1230">
        <v>550000</v>
      </c>
      <c r="K357" s="418"/>
      <c r="L357" s="427"/>
      <c r="M357" s="1231">
        <f t="shared" si="21"/>
        <v>4950000</v>
      </c>
      <c r="N357" s="1098" t="s">
        <v>582</v>
      </c>
      <c r="O357" s="1098" t="s">
        <v>295</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hidden="1" customHeight="1">
      <c r="A358" s="1196" t="str">
        <f>IF(B358&lt;&gt;"",IF(AND(B358='IN-TC'!$S$4,OR(TH!N358="1111",TH!O358="1111")),TH!D358,""),"")</f>
        <v/>
      </c>
      <c r="B358" s="63">
        <f t="shared" si="18"/>
        <v>12</v>
      </c>
      <c r="C358" s="78">
        <v>42711</v>
      </c>
      <c r="D358" s="1102" t="s">
        <v>2321</v>
      </c>
      <c r="E358" s="78">
        <v>42711</v>
      </c>
      <c r="F358" s="79" t="s">
        <v>2549</v>
      </c>
      <c r="G358" s="79" t="s">
        <v>2556</v>
      </c>
      <c r="H358" s="942" t="s">
        <v>2551</v>
      </c>
      <c r="I358" s="427">
        <v>10</v>
      </c>
      <c r="J358" s="1230">
        <v>160000</v>
      </c>
      <c r="K358" s="418"/>
      <c r="L358" s="427"/>
      <c r="M358" s="1231">
        <f t="shared" si="21"/>
        <v>1600000</v>
      </c>
      <c r="N358" s="1098" t="s">
        <v>582</v>
      </c>
      <c r="O358" s="1098" t="s">
        <v>295</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hidden="1" customHeight="1">
      <c r="A359" s="1196" t="str">
        <f>IF(B359&lt;&gt;"",IF(AND(B359='IN-TC'!$S$4,OR(TH!N359="1111",TH!O359="1111")),TH!D359,""),"")</f>
        <v/>
      </c>
      <c r="B359" s="63">
        <f t="shared" si="18"/>
        <v>12</v>
      </c>
      <c r="C359" s="78">
        <v>42711</v>
      </c>
      <c r="D359" s="1102" t="s">
        <v>2321</v>
      </c>
      <c r="E359" s="78">
        <v>42711</v>
      </c>
      <c r="F359" s="79" t="s">
        <v>2552</v>
      </c>
      <c r="G359" s="79" t="s">
        <v>2556</v>
      </c>
      <c r="H359" s="942" t="s">
        <v>2551</v>
      </c>
      <c r="I359" s="427"/>
      <c r="J359" s="1230"/>
      <c r="K359" s="418"/>
      <c r="L359" s="427"/>
      <c r="M359" s="1231">
        <f>SUM(M352:M358)*10%</f>
        <v>1736200</v>
      </c>
      <c r="N359" s="1098" t="s">
        <v>582</v>
      </c>
      <c r="O359" s="1098" t="s">
        <v>922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hidden="1" customHeight="1">
      <c r="A360" s="1206" t="str">
        <f>IF(B360&lt;&gt;"",IF(AND(B360='IN-TC'!$S$4,OR(TH!N360="1111",TH!O360="1111")),TH!D360,""),"")</f>
        <v/>
      </c>
      <c r="B360" s="63">
        <f t="shared" si="18"/>
        <v>12</v>
      </c>
      <c r="C360" s="90">
        <v>42711</v>
      </c>
      <c r="D360" s="1112" t="s">
        <v>2322</v>
      </c>
      <c r="E360" s="90">
        <v>42711</v>
      </c>
      <c r="F360" s="91" t="s">
        <v>461</v>
      </c>
      <c r="G360" s="1114" t="s">
        <v>2471</v>
      </c>
      <c r="H360" s="961" t="s">
        <v>1895</v>
      </c>
      <c r="I360" s="435">
        <v>105404</v>
      </c>
      <c r="J360" s="1168">
        <v>2.68</v>
      </c>
      <c r="K360" s="426">
        <f>I360*J360</f>
        <v>282482.72000000003</v>
      </c>
      <c r="L360" s="435">
        <v>22650</v>
      </c>
      <c r="M360" s="1169">
        <f>ROUND(K360*L360,0)</f>
        <v>6398233608</v>
      </c>
      <c r="N360" s="1170" t="s">
        <v>582</v>
      </c>
      <c r="O360" s="1170" t="s">
        <v>297</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hidden="1" customHeight="1">
      <c r="A361" s="1196" t="str">
        <f>IF(B361&lt;&gt;"",IF(AND(B361='IN-TC'!$S$4,OR(TH!N361="1111",TH!O361="1111")),TH!D361,""),"")</f>
        <v/>
      </c>
      <c r="B361" s="63">
        <f t="shared" si="18"/>
        <v>12</v>
      </c>
      <c r="C361" s="78">
        <v>42712</v>
      </c>
      <c r="D361" s="1102" t="s">
        <v>2325</v>
      </c>
      <c r="E361" s="78">
        <v>42712</v>
      </c>
      <c r="F361" s="79" t="s">
        <v>2542</v>
      </c>
      <c r="G361" s="79" t="s">
        <v>2557</v>
      </c>
      <c r="H361" s="942" t="s">
        <v>2551</v>
      </c>
      <c r="I361" s="427">
        <v>13</v>
      </c>
      <c r="J361" s="1230">
        <v>220000</v>
      </c>
      <c r="K361" s="418"/>
      <c r="L361" s="427"/>
      <c r="M361" s="1231">
        <f t="shared" ref="M361:M367" si="22">ROUND(I361*J361,0)</f>
        <v>2860000</v>
      </c>
      <c r="N361" s="1098" t="s">
        <v>582</v>
      </c>
      <c r="O361" s="1098" t="s">
        <v>295</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hidden="1" customHeight="1">
      <c r="A362" s="1196" t="str">
        <f>IF(B362&lt;&gt;"",IF(AND(B362='IN-TC'!$S$4,OR(TH!N362="1111",TH!O362="1111")),TH!D362,""),"")</f>
        <v/>
      </c>
      <c r="B362" s="63">
        <f t="shared" si="18"/>
        <v>12</v>
      </c>
      <c r="C362" s="78">
        <v>42712</v>
      </c>
      <c r="D362" s="1102" t="s">
        <v>2325</v>
      </c>
      <c r="E362" s="78">
        <v>42712</v>
      </c>
      <c r="F362" s="79" t="s">
        <v>2544</v>
      </c>
      <c r="G362" s="79" t="s">
        <v>2557</v>
      </c>
      <c r="H362" s="942" t="s">
        <v>2551</v>
      </c>
      <c r="I362" s="427">
        <v>17</v>
      </c>
      <c r="J362" s="1230">
        <v>200000</v>
      </c>
      <c r="K362" s="418"/>
      <c r="L362" s="427"/>
      <c r="M362" s="1231">
        <f t="shared" si="22"/>
        <v>3400000</v>
      </c>
      <c r="N362" s="1098" t="s">
        <v>582</v>
      </c>
      <c r="O362" s="1098" t="s">
        <v>295</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hidden="1" customHeight="1">
      <c r="A363" s="1196" t="str">
        <f>IF(B363&lt;&gt;"",IF(AND(B363='IN-TC'!$S$4,OR(TH!N363="1111",TH!O363="1111")),TH!D363,""),"")</f>
        <v/>
      </c>
      <c r="B363" s="63">
        <f t="shared" si="18"/>
        <v>12</v>
      </c>
      <c r="C363" s="78">
        <v>42712</v>
      </c>
      <c r="D363" s="1102" t="s">
        <v>2325</v>
      </c>
      <c r="E363" s="78">
        <v>42712</v>
      </c>
      <c r="F363" s="79" t="s">
        <v>2543</v>
      </c>
      <c r="G363" s="79" t="s">
        <v>2557</v>
      </c>
      <c r="H363" s="942" t="s">
        <v>2551</v>
      </c>
      <c r="I363" s="427">
        <v>17</v>
      </c>
      <c r="J363" s="1230">
        <v>155000</v>
      </c>
      <c r="K363" s="418"/>
      <c r="L363" s="427"/>
      <c r="M363" s="1231">
        <f t="shared" si="22"/>
        <v>2635000</v>
      </c>
      <c r="N363" s="1098" t="s">
        <v>582</v>
      </c>
      <c r="O363" s="1098" t="s">
        <v>295</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hidden="1" customHeight="1">
      <c r="A364" s="1196" t="str">
        <f>IF(B364&lt;&gt;"",IF(AND(B364='IN-TC'!$S$4,OR(TH!N364="1111",TH!O364="1111")),TH!D364,""),"")</f>
        <v/>
      </c>
      <c r="B364" s="63">
        <f t="shared" si="18"/>
        <v>12</v>
      </c>
      <c r="C364" s="78">
        <v>42712</v>
      </c>
      <c r="D364" s="1102" t="s">
        <v>2325</v>
      </c>
      <c r="E364" s="78">
        <v>42712</v>
      </c>
      <c r="F364" s="79" t="s">
        <v>2545</v>
      </c>
      <c r="G364" s="79" t="s">
        <v>2557</v>
      </c>
      <c r="H364" s="942" t="s">
        <v>2551</v>
      </c>
      <c r="I364" s="427">
        <v>11</v>
      </c>
      <c r="J364" s="1230">
        <v>147000</v>
      </c>
      <c r="K364" s="418"/>
      <c r="L364" s="427"/>
      <c r="M364" s="1231">
        <f t="shared" si="22"/>
        <v>1617000</v>
      </c>
      <c r="N364" s="1098" t="s">
        <v>582</v>
      </c>
      <c r="O364" s="1098" t="s">
        <v>295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hidden="1" customHeight="1">
      <c r="A365" s="1196" t="str">
        <f>IF(B365&lt;&gt;"",IF(AND(B365='IN-TC'!$S$4,OR(TH!N365="1111",TH!O365="1111")),TH!D365,""),"")</f>
        <v/>
      </c>
      <c r="B365" s="63">
        <f t="shared" si="18"/>
        <v>12</v>
      </c>
      <c r="C365" s="78">
        <v>42712</v>
      </c>
      <c r="D365" s="1102" t="s">
        <v>2325</v>
      </c>
      <c r="E365" s="78">
        <v>42712</v>
      </c>
      <c r="F365" s="79" t="s">
        <v>2546</v>
      </c>
      <c r="G365" s="79" t="s">
        <v>2557</v>
      </c>
      <c r="H365" s="942" t="s">
        <v>2551</v>
      </c>
      <c r="I365" s="427">
        <v>3</v>
      </c>
      <c r="J365" s="1230">
        <v>100000</v>
      </c>
      <c r="K365" s="418"/>
      <c r="L365" s="427"/>
      <c r="M365" s="1231">
        <f t="shared" si="22"/>
        <v>300000</v>
      </c>
      <c r="N365" s="1098" t="s">
        <v>582</v>
      </c>
      <c r="O365" s="1098" t="s">
        <v>295</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hidden="1" customHeight="1">
      <c r="A366" s="1196" t="str">
        <f>IF(B366&lt;&gt;"",IF(AND(B366='IN-TC'!$S$4,OR(TH!N366="1111",TH!O366="1111")),TH!D366,""),"")</f>
        <v/>
      </c>
      <c r="B366" s="63">
        <f t="shared" si="18"/>
        <v>12</v>
      </c>
      <c r="C366" s="78">
        <v>42712</v>
      </c>
      <c r="D366" s="1102" t="s">
        <v>2325</v>
      </c>
      <c r="E366" s="78">
        <v>42712</v>
      </c>
      <c r="F366" s="79" t="s">
        <v>2547</v>
      </c>
      <c r="G366" s="79" t="s">
        <v>2557</v>
      </c>
      <c r="H366" s="942" t="s">
        <v>2551</v>
      </c>
      <c r="I366" s="427">
        <v>9</v>
      </c>
      <c r="J366" s="1230">
        <v>550000</v>
      </c>
      <c r="K366" s="418"/>
      <c r="L366" s="427"/>
      <c r="M366" s="1231">
        <f t="shared" si="22"/>
        <v>4950000</v>
      </c>
      <c r="N366" s="1098" t="s">
        <v>582</v>
      </c>
      <c r="O366" s="1098" t="s">
        <v>295</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hidden="1" customHeight="1">
      <c r="A367" s="1196" t="str">
        <f>IF(B367&lt;&gt;"",IF(AND(B367='IN-TC'!$S$4,OR(TH!N367="1111",TH!O367="1111")),TH!D367,""),"")</f>
        <v/>
      </c>
      <c r="B367" s="63">
        <f t="shared" si="18"/>
        <v>12</v>
      </c>
      <c r="C367" s="78">
        <v>42712</v>
      </c>
      <c r="D367" s="1102" t="s">
        <v>2325</v>
      </c>
      <c r="E367" s="78">
        <v>42712</v>
      </c>
      <c r="F367" s="79" t="s">
        <v>2549</v>
      </c>
      <c r="G367" s="79" t="s">
        <v>2557</v>
      </c>
      <c r="H367" s="942" t="s">
        <v>2551</v>
      </c>
      <c r="I367" s="418">
        <v>10.7</v>
      </c>
      <c r="J367" s="1230">
        <v>160000</v>
      </c>
      <c r="K367" s="418"/>
      <c r="L367" s="427"/>
      <c r="M367" s="1231">
        <f t="shared" si="22"/>
        <v>1712000</v>
      </c>
      <c r="N367" s="1098" t="s">
        <v>582</v>
      </c>
      <c r="O367" s="1098" t="s">
        <v>295</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hidden="1" customHeight="1">
      <c r="A368" s="1196" t="str">
        <f>IF(B368&lt;&gt;"",IF(AND(B368='IN-TC'!$S$4,OR(TH!N368="1111",TH!O368="1111")),TH!D368,""),"")</f>
        <v/>
      </c>
      <c r="B368" s="63">
        <f t="shared" si="18"/>
        <v>12</v>
      </c>
      <c r="C368" s="78">
        <v>42712</v>
      </c>
      <c r="D368" s="1102" t="s">
        <v>2325</v>
      </c>
      <c r="E368" s="78">
        <v>42712</v>
      </c>
      <c r="F368" s="79" t="s">
        <v>2552</v>
      </c>
      <c r="G368" s="79" t="s">
        <v>2557</v>
      </c>
      <c r="H368" s="942" t="s">
        <v>2551</v>
      </c>
      <c r="I368" s="427"/>
      <c r="J368" s="1230"/>
      <c r="K368" s="418"/>
      <c r="L368" s="427"/>
      <c r="M368" s="1231">
        <f>SUM(M361:M367)*10%</f>
        <v>1747400</v>
      </c>
      <c r="N368" s="1098" t="s">
        <v>582</v>
      </c>
      <c r="O368" s="1098" t="s">
        <v>922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hidden="1" customHeight="1">
      <c r="A369" s="1206" t="str">
        <f>IF(B369&lt;&gt;"",IF(AND(B369='IN-TC'!$S$4,OR(TH!N369="1111",TH!O369="1111")),TH!D369,""),"")</f>
        <v/>
      </c>
      <c r="B369" s="63">
        <f t="shared" si="18"/>
        <v>12</v>
      </c>
      <c r="C369" s="90">
        <v>42713</v>
      </c>
      <c r="D369" s="1112" t="s">
        <v>2336</v>
      </c>
      <c r="E369" s="90">
        <v>42713</v>
      </c>
      <c r="F369" s="91" t="s">
        <v>461</v>
      </c>
      <c r="G369" s="1114" t="s">
        <v>2501</v>
      </c>
      <c r="H369" s="961" t="s">
        <v>1895</v>
      </c>
      <c r="I369" s="435">
        <v>26351</v>
      </c>
      <c r="J369" s="1168">
        <v>2.68</v>
      </c>
      <c r="K369" s="426">
        <f>I369*J369</f>
        <v>70620.680000000008</v>
      </c>
      <c r="L369" s="435">
        <v>22650</v>
      </c>
      <c r="M369" s="1169">
        <f>ROUND(K369*L369,0)</f>
        <v>1599558402</v>
      </c>
      <c r="N369" s="1170" t="s">
        <v>582</v>
      </c>
      <c r="O369" s="1170" t="s">
        <v>297</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hidden="1" customHeight="1">
      <c r="A370" s="1206" t="str">
        <f>IF(B370&lt;&gt;"",IF(AND(B370='IN-TC'!$S$4,OR(TH!N370="1111",TH!O370="1111")),TH!D370,""),"")</f>
        <v/>
      </c>
      <c r="B370" s="63">
        <f t="shared" si="18"/>
        <v>12</v>
      </c>
      <c r="C370" s="90">
        <v>42713</v>
      </c>
      <c r="D370" s="1112" t="s">
        <v>2336</v>
      </c>
      <c r="E370" s="90">
        <v>42713</v>
      </c>
      <c r="F370" s="91" t="s">
        <v>461</v>
      </c>
      <c r="G370" s="1114" t="s">
        <v>2501</v>
      </c>
      <c r="H370" s="961" t="s">
        <v>1895</v>
      </c>
      <c r="I370" s="435">
        <v>130000</v>
      </c>
      <c r="J370" s="1168">
        <v>2.83</v>
      </c>
      <c r="K370" s="426">
        <f>I370*J370</f>
        <v>367900</v>
      </c>
      <c r="L370" s="435">
        <v>22650</v>
      </c>
      <c r="M370" s="1169">
        <f>ROUND(K370*L370,0)</f>
        <v>8332935000</v>
      </c>
      <c r="N370" s="1170" t="s">
        <v>582</v>
      </c>
      <c r="O370" s="1170" t="s">
        <v>297</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hidden="1" customHeight="1">
      <c r="A371" s="1206" t="str">
        <f>IF(B371&lt;&gt;"",IF(AND(B371='IN-TC'!$S$4,OR(TH!N371="1111",TH!O371="1111")),TH!D371,""),"")</f>
        <v/>
      </c>
      <c r="B371" s="63">
        <f t="shared" si="18"/>
        <v>12</v>
      </c>
      <c r="C371" s="90">
        <v>42716</v>
      </c>
      <c r="D371" s="1112" t="s">
        <v>2371</v>
      </c>
      <c r="E371" s="90">
        <v>42716</v>
      </c>
      <c r="F371" s="91" t="s">
        <v>461</v>
      </c>
      <c r="G371" s="1114" t="s">
        <v>2533</v>
      </c>
      <c r="H371" s="961" t="s">
        <v>1895</v>
      </c>
      <c r="I371" s="435">
        <v>104000</v>
      </c>
      <c r="J371" s="1168">
        <v>2.83</v>
      </c>
      <c r="K371" s="426">
        <f>I371*J371</f>
        <v>294320</v>
      </c>
      <c r="L371" s="435">
        <v>22595</v>
      </c>
      <c r="M371" s="1169">
        <f>ROUND(K371*L371,0)</f>
        <v>6650160400</v>
      </c>
      <c r="N371" s="1170" t="s">
        <v>582</v>
      </c>
      <c r="O371" s="1170" t="s">
        <v>297</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hidden="1" customHeight="1">
      <c r="A372" s="1206" t="str">
        <f>IF(B372&lt;&gt;"",IF(AND(B372='IN-TC'!$S$4,OR(TH!N372="1111",TH!O372="1111")),TH!D372,""),"")</f>
        <v/>
      </c>
      <c r="B372" s="63">
        <f t="shared" si="18"/>
        <v>12</v>
      </c>
      <c r="C372" s="90">
        <v>42720</v>
      </c>
      <c r="D372" s="1112" t="s">
        <v>2375</v>
      </c>
      <c r="E372" s="90">
        <v>42720</v>
      </c>
      <c r="F372" s="91" t="s">
        <v>461</v>
      </c>
      <c r="G372" s="1114" t="s">
        <v>2534</v>
      </c>
      <c r="H372" s="961" t="s">
        <v>1895</v>
      </c>
      <c r="I372" s="435">
        <v>156000</v>
      </c>
      <c r="J372" s="1168">
        <v>2.83</v>
      </c>
      <c r="K372" s="426">
        <f>I372*J372</f>
        <v>441480</v>
      </c>
      <c r="L372" s="435">
        <v>22595</v>
      </c>
      <c r="M372" s="1169">
        <f>ROUND(K372*L372,0)</f>
        <v>9975240600</v>
      </c>
      <c r="N372" s="1170" t="s">
        <v>582</v>
      </c>
      <c r="O372" s="1170" t="s">
        <v>297</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hidden="1" customHeight="1">
      <c r="A373" s="1206" t="str">
        <f>IF(B373&lt;&gt;"",IF(AND(B373='IN-TC'!$S$4,OR(TH!N373="1111",TH!O373="1111")),TH!D373,""),"")</f>
        <v/>
      </c>
      <c r="B373" s="63">
        <f t="shared" si="18"/>
        <v>12</v>
      </c>
      <c r="C373" s="90">
        <v>42723</v>
      </c>
      <c r="D373" s="1112" t="s">
        <v>2558</v>
      </c>
      <c r="E373" s="90">
        <v>42723</v>
      </c>
      <c r="F373" s="91" t="s">
        <v>461</v>
      </c>
      <c r="G373" s="1114" t="s">
        <v>2540</v>
      </c>
      <c r="H373" s="961" t="s">
        <v>1895</v>
      </c>
      <c r="I373" s="435">
        <v>158340</v>
      </c>
      <c r="J373" s="1168">
        <v>2.83</v>
      </c>
      <c r="K373" s="426">
        <f>I373*J373</f>
        <v>448102.2</v>
      </c>
      <c r="L373" s="435">
        <v>22700</v>
      </c>
      <c r="M373" s="1169">
        <f>ROUND(K373*L373,0)</f>
        <v>10171919940</v>
      </c>
      <c r="N373" s="1170" t="s">
        <v>582</v>
      </c>
      <c r="O373" s="1170" t="s">
        <v>297</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hidden="1" customHeight="1">
      <c r="A374" s="1196" t="str">
        <f>IF(B374&lt;&gt;"",IF(AND(B374='IN-TC'!$S$4,OR(TH!N374="1111",TH!O374="1111")),TH!D374,""),"")</f>
        <v/>
      </c>
      <c r="B374" s="973">
        <f t="shared" si="18"/>
        <v>12</v>
      </c>
      <c r="C374" s="78">
        <v>42725</v>
      </c>
      <c r="D374" s="1102" t="s">
        <v>2682</v>
      </c>
      <c r="E374" s="78">
        <v>42725</v>
      </c>
      <c r="F374" s="79" t="s">
        <v>441</v>
      </c>
      <c r="G374" s="79" t="s">
        <v>2725</v>
      </c>
      <c r="H374" s="942" t="s">
        <v>2726</v>
      </c>
      <c r="I374" s="427">
        <v>2639</v>
      </c>
      <c r="J374" s="1230">
        <v>124000</v>
      </c>
      <c r="K374" s="418"/>
      <c r="L374" s="427"/>
      <c r="M374" s="1231">
        <f>ROUND(I374*J374,0)</f>
        <v>327236000</v>
      </c>
      <c r="N374" s="1098" t="s">
        <v>582</v>
      </c>
      <c r="O374" s="1098" t="s">
        <v>295</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hidden="1" customHeight="1">
      <c r="A375" s="1196" t="str">
        <f>IF(B375&lt;&gt;"",IF(AND(B375='IN-TC'!$S$4,OR(TH!N375="1111",TH!O375="1111")),TH!D375,""),"")</f>
        <v/>
      </c>
      <c r="B375" s="973">
        <f t="shared" si="18"/>
        <v>12</v>
      </c>
      <c r="C375" s="78">
        <v>42725</v>
      </c>
      <c r="D375" s="1102" t="s">
        <v>2682</v>
      </c>
      <c r="E375" s="78">
        <v>42725</v>
      </c>
      <c r="F375" s="79" t="s">
        <v>2372</v>
      </c>
      <c r="G375" s="79" t="s">
        <v>2725</v>
      </c>
      <c r="H375" s="942" t="s">
        <v>2726</v>
      </c>
      <c r="I375" s="427">
        <v>1935</v>
      </c>
      <c r="J375" s="1230">
        <v>100000</v>
      </c>
      <c r="K375" s="418"/>
      <c r="L375" s="427"/>
      <c r="M375" s="1231">
        <f>ROUND(I375*J375,0)</f>
        <v>193500000</v>
      </c>
      <c r="N375" s="1098" t="s">
        <v>582</v>
      </c>
      <c r="O375" s="1098" t="s">
        <v>295</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hidden="1" customHeight="1">
      <c r="A376" s="1196" t="str">
        <f>IF(B376&lt;&gt;"",IF(AND(B376='IN-TC'!$S$4,OR(TH!N376="1111",TH!O376="1111")),TH!D376,""),"")</f>
        <v/>
      </c>
      <c r="B376" s="973">
        <f t="shared" si="18"/>
        <v>12</v>
      </c>
      <c r="C376" s="78">
        <v>42725</v>
      </c>
      <c r="D376" s="1102" t="s">
        <v>2682</v>
      </c>
      <c r="E376" s="78">
        <v>42725</v>
      </c>
      <c r="F376" s="79" t="s">
        <v>2724</v>
      </c>
      <c r="G376" s="79" t="s">
        <v>2725</v>
      </c>
      <c r="H376" s="942" t="s">
        <v>2726</v>
      </c>
      <c r="I376" s="427">
        <v>810</v>
      </c>
      <c r="J376" s="1230">
        <v>97000</v>
      </c>
      <c r="K376" s="418"/>
      <c r="L376" s="427"/>
      <c r="M376" s="1231">
        <f>ROUND(I376*J376,0)</f>
        <v>78570000</v>
      </c>
      <c r="N376" s="1098" t="s">
        <v>582</v>
      </c>
      <c r="O376" s="1098" t="s">
        <v>295</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hidden="1" customHeight="1">
      <c r="A377" s="1206" t="str">
        <f>IF(B377&lt;&gt;"",IF(AND(B377='IN-TC'!$S$4,OR(TH!N377="1111",TH!O377="1111")),TH!D377,""),"")</f>
        <v/>
      </c>
      <c r="B377" s="63">
        <f t="shared" si="18"/>
        <v>12</v>
      </c>
      <c r="C377" s="90">
        <v>42727</v>
      </c>
      <c r="D377" s="1112" t="s">
        <v>2684</v>
      </c>
      <c r="E377" s="90">
        <v>42727</v>
      </c>
      <c r="F377" s="91" t="s">
        <v>461</v>
      </c>
      <c r="G377" s="1114" t="s">
        <v>2683</v>
      </c>
      <c r="H377" s="961" t="s">
        <v>1895</v>
      </c>
      <c r="I377" s="435">
        <v>131950</v>
      </c>
      <c r="J377" s="1168">
        <v>2.83</v>
      </c>
      <c r="K377" s="426">
        <f>I377*J377</f>
        <v>373418.5</v>
      </c>
      <c r="L377" s="435">
        <v>22700</v>
      </c>
      <c r="M377" s="1169">
        <f>ROUND(K377*L377,0)</f>
        <v>8476599950</v>
      </c>
      <c r="N377" s="1170" t="s">
        <v>582</v>
      </c>
      <c r="O377" s="1170" t="s">
        <v>297</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hidden="1" customHeight="1">
      <c r="A378" s="1206" t="str">
        <f>IF(B378&lt;&gt;"",IF(AND(B378='IN-TC'!$S$4,OR(TH!N378="1111",TH!O378="1111")),TH!D378,""),"")</f>
        <v/>
      </c>
      <c r="B378" s="63">
        <f t="shared" si="18"/>
        <v>12</v>
      </c>
      <c r="C378" s="90">
        <v>42727</v>
      </c>
      <c r="D378" s="1112" t="s">
        <v>2684</v>
      </c>
      <c r="E378" s="90">
        <v>42727</v>
      </c>
      <c r="F378" s="91" t="s">
        <v>461</v>
      </c>
      <c r="G378" s="1114" t="s">
        <v>2683</v>
      </c>
      <c r="H378" s="961" t="s">
        <v>1895</v>
      </c>
      <c r="I378" s="435">
        <v>27146</v>
      </c>
      <c r="J378" s="1168">
        <v>2.83</v>
      </c>
      <c r="K378" s="426">
        <f>I378*J378</f>
        <v>76823.180000000008</v>
      </c>
      <c r="L378" s="435">
        <v>22700</v>
      </c>
      <c r="M378" s="1169">
        <f>ROUND(K378*L378,0)</f>
        <v>1743886186</v>
      </c>
      <c r="N378" s="1170" t="s">
        <v>582</v>
      </c>
      <c r="O378" s="1170" t="s">
        <v>297</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hidden="1" customHeight="1">
      <c r="A379" s="1196" t="str">
        <f>IF(B379&lt;&gt;"",IF(AND(B379='IN-TC'!$S$4,OR(TH!N379="1111",TH!O379="1111")),TH!D379,""),"")</f>
        <v/>
      </c>
      <c r="B379" s="63">
        <f t="shared" si="18"/>
        <v>12</v>
      </c>
      <c r="C379" s="78">
        <v>42727</v>
      </c>
      <c r="D379" s="1102" t="s">
        <v>2714</v>
      </c>
      <c r="E379" s="78">
        <v>42727</v>
      </c>
      <c r="F379" s="79" t="s">
        <v>2542</v>
      </c>
      <c r="G379" s="79" t="s">
        <v>2914</v>
      </c>
      <c r="H379" s="942" t="s">
        <v>2551</v>
      </c>
      <c r="I379" s="427">
        <v>30</v>
      </c>
      <c r="J379" s="1230">
        <v>220000</v>
      </c>
      <c r="K379" s="418"/>
      <c r="L379" s="427"/>
      <c r="M379" s="1231">
        <f>ROUND(I379*J379,0)</f>
        <v>6600000</v>
      </c>
      <c r="N379" s="1098" t="s">
        <v>582</v>
      </c>
      <c r="O379" s="1098" t="s">
        <v>295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hidden="1" customHeight="1">
      <c r="A380" s="1196" t="str">
        <f>IF(B380&lt;&gt;"",IF(AND(B380='IN-TC'!$S$4,OR(TH!N380="1111",TH!O380="1111")),TH!D380,""),"")</f>
        <v/>
      </c>
      <c r="B380" s="63">
        <f t="shared" si="18"/>
        <v>12</v>
      </c>
      <c r="C380" s="78">
        <v>42727</v>
      </c>
      <c r="D380" s="1102" t="s">
        <v>2714</v>
      </c>
      <c r="E380" s="78">
        <v>42727</v>
      </c>
      <c r="F380" s="79" t="s">
        <v>2546</v>
      </c>
      <c r="G380" s="79" t="s">
        <v>2914</v>
      </c>
      <c r="H380" s="942" t="s">
        <v>2551</v>
      </c>
      <c r="I380" s="427">
        <v>10</v>
      </c>
      <c r="J380" s="1230">
        <v>100000</v>
      </c>
      <c r="K380" s="418"/>
      <c r="L380" s="427"/>
      <c r="M380" s="1231">
        <f>ROUND(I380*J380,0)</f>
        <v>1000000</v>
      </c>
      <c r="N380" s="1098" t="s">
        <v>582</v>
      </c>
      <c r="O380" s="1098" t="s">
        <v>295</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hidden="1" customHeight="1">
      <c r="A381" s="1196" t="str">
        <f>IF(B381&lt;&gt;"",IF(AND(B381='IN-TC'!$S$4,OR(TH!N381="1111",TH!O381="1111")),TH!D381,""),"")</f>
        <v/>
      </c>
      <c r="B381" s="63">
        <f t="shared" si="18"/>
        <v>12</v>
      </c>
      <c r="C381" s="78">
        <v>42727</v>
      </c>
      <c r="D381" s="1102" t="s">
        <v>2714</v>
      </c>
      <c r="E381" s="78">
        <v>42727</v>
      </c>
      <c r="F381" s="79" t="s">
        <v>2913</v>
      </c>
      <c r="G381" s="79" t="s">
        <v>2914</v>
      </c>
      <c r="H381" s="942" t="s">
        <v>2551</v>
      </c>
      <c r="I381" s="427">
        <v>55</v>
      </c>
      <c r="J381" s="1230">
        <v>147000</v>
      </c>
      <c r="K381" s="418"/>
      <c r="L381" s="427"/>
      <c r="M381" s="1231">
        <f>ROUND(I381*J381,0)</f>
        <v>8085000</v>
      </c>
      <c r="N381" s="1098" t="s">
        <v>582</v>
      </c>
      <c r="O381" s="1098" t="s">
        <v>295</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hidden="1" customHeight="1">
      <c r="A382" s="1196" t="str">
        <f>IF(B382&lt;&gt;"",IF(AND(B382='IN-TC'!$S$4,OR(TH!N382="1111",TH!O382="1111")),TH!D382,""),"")</f>
        <v/>
      </c>
      <c r="B382" s="63">
        <f t="shared" si="18"/>
        <v>12</v>
      </c>
      <c r="C382" s="78">
        <v>42727</v>
      </c>
      <c r="D382" s="1102" t="s">
        <v>2714</v>
      </c>
      <c r="E382" s="78">
        <v>42727</v>
      </c>
      <c r="F382" s="79" t="s">
        <v>2913</v>
      </c>
      <c r="G382" s="79" t="s">
        <v>2914</v>
      </c>
      <c r="H382" s="942" t="s">
        <v>2551</v>
      </c>
      <c r="I382" s="427">
        <v>58</v>
      </c>
      <c r="J382" s="1230">
        <v>147000</v>
      </c>
      <c r="K382" s="418"/>
      <c r="L382" s="427"/>
      <c r="M382" s="1231">
        <f>ROUND(I382*J382,0)</f>
        <v>8526000</v>
      </c>
      <c r="N382" s="1098" t="s">
        <v>582</v>
      </c>
      <c r="O382" s="1098" t="s">
        <v>295</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hidden="1" customHeight="1">
      <c r="A383" s="1196" t="str">
        <f>IF(B383&lt;&gt;"",IF(AND(B383='IN-TC'!$S$4,OR(TH!N383="1111",TH!O383="1111")),TH!D383,""),"")</f>
        <v/>
      </c>
      <c r="B383" s="63">
        <f t="shared" si="18"/>
        <v>12</v>
      </c>
      <c r="C383" s="78">
        <v>42727</v>
      </c>
      <c r="D383" s="1102" t="s">
        <v>2714</v>
      </c>
      <c r="E383" s="78">
        <v>42727</v>
      </c>
      <c r="F383" s="79" t="s">
        <v>2549</v>
      </c>
      <c r="G383" s="79" t="s">
        <v>2914</v>
      </c>
      <c r="H383" s="942" t="s">
        <v>2551</v>
      </c>
      <c r="I383" s="418">
        <v>162.30000000000001</v>
      </c>
      <c r="J383" s="1230">
        <v>160000</v>
      </c>
      <c r="K383" s="418"/>
      <c r="L383" s="427"/>
      <c r="M383" s="1231">
        <f>ROUND(I383*J383,0)</f>
        <v>25968000</v>
      </c>
      <c r="N383" s="1098" t="s">
        <v>582</v>
      </c>
      <c r="O383" s="1098" t="s">
        <v>295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hidden="1" customHeight="1">
      <c r="A384" s="1196" t="str">
        <f>IF(B384&lt;&gt;"",IF(AND(B384='IN-TC'!$S$4,OR(TH!N384="1111",TH!O384="1111")),TH!D384,""),"")</f>
        <v/>
      </c>
      <c r="B384" s="63">
        <f t="shared" si="18"/>
        <v>12</v>
      </c>
      <c r="C384" s="78">
        <v>42727</v>
      </c>
      <c r="D384" s="1102" t="s">
        <v>2714</v>
      </c>
      <c r="E384" s="78">
        <v>42727</v>
      </c>
      <c r="F384" s="79" t="s">
        <v>2552</v>
      </c>
      <c r="G384" s="79" t="s">
        <v>2914</v>
      </c>
      <c r="H384" s="942" t="s">
        <v>2551</v>
      </c>
      <c r="I384" s="427"/>
      <c r="J384" s="1230"/>
      <c r="K384" s="418"/>
      <c r="L384" s="427"/>
      <c r="M384" s="1231">
        <v>5017900</v>
      </c>
      <c r="N384" s="1098" t="s">
        <v>582</v>
      </c>
      <c r="O384" s="1098" t="s">
        <v>922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hidden="1" customHeight="1">
      <c r="A385" s="1196" t="str">
        <f>IF(B385&lt;&gt;"",IF(AND(B385='IN-TC'!$S$4,OR(TH!N385="1111",TH!O385="1111")),TH!D385,""),"")</f>
        <v/>
      </c>
      <c r="B385" s="973">
        <f t="shared" si="18"/>
        <v>12</v>
      </c>
      <c r="C385" s="78">
        <v>42730</v>
      </c>
      <c r="D385" s="1102" t="s">
        <v>2723</v>
      </c>
      <c r="E385" s="78">
        <v>42730</v>
      </c>
      <c r="F385" s="79" t="s">
        <v>1779</v>
      </c>
      <c r="G385" s="79" t="s">
        <v>2685</v>
      </c>
      <c r="H385" s="942" t="s">
        <v>1759</v>
      </c>
      <c r="I385" s="427">
        <v>2500</v>
      </c>
      <c r="J385" s="1230">
        <v>256510</v>
      </c>
      <c r="K385" s="418"/>
      <c r="L385" s="427"/>
      <c r="M385" s="1231">
        <f>ROUND(I385*J385,0)</f>
        <v>641275000</v>
      </c>
      <c r="N385" s="1098" t="s">
        <v>582</v>
      </c>
      <c r="O385" s="1098" t="s">
        <v>295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hidden="1" customHeight="1">
      <c r="A386" s="1196" t="str">
        <f>IF(B386&lt;&gt;"",IF(AND(B386='IN-TC'!$S$4,OR(TH!N386="1111",TH!O386="1111")),TH!D386,""),"")</f>
        <v/>
      </c>
      <c r="B386" s="973">
        <f t="shared" si="18"/>
        <v>12</v>
      </c>
      <c r="C386" s="78">
        <v>42730</v>
      </c>
      <c r="D386" s="1102" t="s">
        <v>2723</v>
      </c>
      <c r="E386" s="78">
        <v>42730</v>
      </c>
      <c r="F386" s="79" t="s">
        <v>1783</v>
      </c>
      <c r="G386" s="79" t="s">
        <v>2685</v>
      </c>
      <c r="H386" s="942" t="s">
        <v>1759</v>
      </c>
      <c r="I386" s="427"/>
      <c r="J386" s="1230"/>
      <c r="K386" s="418"/>
      <c r="L386" s="427"/>
      <c r="M386" s="1231">
        <v>64127500</v>
      </c>
      <c r="N386" s="1098" t="s">
        <v>582</v>
      </c>
      <c r="O386" s="1098" t="s">
        <v>922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hidden="1" customHeight="1">
      <c r="A387" s="1206" t="str">
        <f>IF(B387&lt;&gt;"",IF(AND(B387='IN-TC'!$S$4,OR(TH!N387="1111",TH!O387="1111")),TH!D387,""),"")</f>
        <v/>
      </c>
      <c r="B387" s="63">
        <f t="shared" si="18"/>
        <v>12</v>
      </c>
      <c r="C387" s="90">
        <v>42731</v>
      </c>
      <c r="D387" s="1112" t="s">
        <v>2730</v>
      </c>
      <c r="E387" s="90">
        <v>42730</v>
      </c>
      <c r="F387" s="91" t="s">
        <v>461</v>
      </c>
      <c r="G387" s="1114" t="s">
        <v>2715</v>
      </c>
      <c r="H387" s="961" t="s">
        <v>1895</v>
      </c>
      <c r="I387" s="435">
        <v>158340</v>
      </c>
      <c r="J387" s="1168">
        <v>2.83</v>
      </c>
      <c r="K387" s="426">
        <f>I387*J387</f>
        <v>448102.2</v>
      </c>
      <c r="L387" s="435">
        <v>22720</v>
      </c>
      <c r="M387" s="1169">
        <f>ROUND(K387*L387,0)</f>
        <v>10180881984</v>
      </c>
      <c r="N387" s="1170" t="s">
        <v>582</v>
      </c>
      <c r="O387" s="1170" t="s">
        <v>297</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hidden="1" customHeight="1">
      <c r="A388" s="1206" t="str">
        <f>IF(B388&lt;&gt;"",IF(AND(B388='IN-TC'!$S$4,OR(TH!N388="1111",TH!O388="1111")),TH!D388,""),"")</f>
        <v/>
      </c>
      <c r="B388" s="63">
        <f t="shared" si="18"/>
        <v>12</v>
      </c>
      <c r="C388" s="90">
        <v>42733</v>
      </c>
      <c r="D388" s="1112" t="s">
        <v>2803</v>
      </c>
      <c r="E388" s="90">
        <v>42733</v>
      </c>
      <c r="F388" s="91" t="s">
        <v>461</v>
      </c>
      <c r="G388" s="1114" t="s">
        <v>2731</v>
      </c>
      <c r="H388" s="961" t="s">
        <v>1895</v>
      </c>
      <c r="I388" s="435">
        <v>52780</v>
      </c>
      <c r="J388" s="1168">
        <v>2.83</v>
      </c>
      <c r="K388" s="426">
        <f>I388*J388</f>
        <v>149367.4</v>
      </c>
      <c r="L388" s="435">
        <v>22720</v>
      </c>
      <c r="M388" s="1169">
        <f>ROUND(K388*L388,0)</f>
        <v>3393627328</v>
      </c>
      <c r="N388" s="1170" t="s">
        <v>582</v>
      </c>
      <c r="O388" s="1170" t="s">
        <v>297</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hidden="1" customHeight="1">
      <c r="A389" s="332" t="str">
        <f>IF(B389&lt;&gt;"",IF(AND(B389='IN-TC'!$S$4,OR(TH!N389="1111",TH!O389="1111")),TH!D389,""),"")</f>
        <v/>
      </c>
      <c r="B389" s="63">
        <f t="shared" si="18"/>
        <v>1</v>
      </c>
      <c r="C389" s="78">
        <f t="shared" ref="C389:C399" si="23">E389</f>
        <v>42389</v>
      </c>
      <c r="D389" s="78" t="s">
        <v>691</v>
      </c>
      <c r="E389" s="78">
        <v>42389</v>
      </c>
      <c r="F389" s="79" t="s">
        <v>447</v>
      </c>
      <c r="G389" s="79"/>
      <c r="H389" s="80" t="s">
        <v>689</v>
      </c>
      <c r="I389" s="427">
        <v>7100</v>
      </c>
      <c r="J389" s="427">
        <v>227439.6076732394</v>
      </c>
      <c r="K389" s="418"/>
      <c r="L389" s="427"/>
      <c r="M389" s="81">
        <f t="shared" ref="M389:M412" si="24">ROUND(I389*J389,0)</f>
        <v>1614821214</v>
      </c>
      <c r="N389" s="82" t="s">
        <v>283</v>
      </c>
      <c r="O389" s="82" t="s">
        <v>281</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hidden="1" customHeight="1">
      <c r="A390" s="332" t="str">
        <f>IF(B390&lt;&gt;"",IF(AND(B390='IN-TC'!$S$4,OR(TH!N390="1111",TH!O390="1111")),TH!D390,""),"")</f>
        <v/>
      </c>
      <c r="B390" s="63">
        <f t="shared" si="18"/>
        <v>1</v>
      </c>
      <c r="C390" s="78">
        <f t="shared" si="23"/>
        <v>42393</v>
      </c>
      <c r="D390" s="78" t="s">
        <v>692</v>
      </c>
      <c r="E390" s="78">
        <v>42393</v>
      </c>
      <c r="F390" s="79" t="s">
        <v>449</v>
      </c>
      <c r="G390" s="79"/>
      <c r="H390" s="80" t="s">
        <v>689</v>
      </c>
      <c r="I390" s="427">
        <v>4800</v>
      </c>
      <c r="J390" s="427">
        <v>167491.75955492959</v>
      </c>
      <c r="K390" s="418"/>
      <c r="L390" s="427"/>
      <c r="M390" s="81">
        <f t="shared" si="24"/>
        <v>803960446</v>
      </c>
      <c r="N390" s="82" t="s">
        <v>283</v>
      </c>
      <c r="O390" s="82" t="s">
        <v>281</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hidden="1" customHeight="1">
      <c r="A391" s="332" t="str">
        <f>IF(B391&lt;&gt;"",IF(AND(B391='IN-TC'!$S$4,OR(TH!N391="1111",TH!O391="1111")),TH!D391,""),"")</f>
        <v/>
      </c>
      <c r="B391" s="63">
        <f t="shared" si="18"/>
        <v>1</v>
      </c>
      <c r="C391" s="78">
        <f t="shared" si="23"/>
        <v>42400</v>
      </c>
      <c r="D391" s="78" t="s">
        <v>693</v>
      </c>
      <c r="E391" s="78">
        <v>42400</v>
      </c>
      <c r="F391" s="79" t="s">
        <v>448</v>
      </c>
      <c r="G391" s="79"/>
      <c r="H391" s="80" t="s">
        <v>689</v>
      </c>
      <c r="I391" s="427">
        <v>12000</v>
      </c>
      <c r="J391" s="427">
        <v>174694.76313802815</v>
      </c>
      <c r="K391" s="418"/>
      <c r="L391" s="427"/>
      <c r="M391" s="81">
        <f t="shared" si="24"/>
        <v>2096337158</v>
      </c>
      <c r="N391" s="82" t="s">
        <v>283</v>
      </c>
      <c r="O391" s="82" t="s">
        <v>281</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hidden="1" customHeight="1">
      <c r="A392" s="332" t="str">
        <f>IF(B392&lt;&gt;"",IF(AND(B392='IN-TC'!$S$4,OR(TH!N392="1111",TH!O392="1111")),TH!D392,""),"")</f>
        <v/>
      </c>
      <c r="B392" s="63">
        <f t="shared" si="18"/>
        <v>1</v>
      </c>
      <c r="C392" s="90">
        <f t="shared" si="23"/>
        <v>42395</v>
      </c>
      <c r="D392" s="90" t="s">
        <v>590</v>
      </c>
      <c r="E392" s="90">
        <v>42395</v>
      </c>
      <c r="F392" s="91" t="s">
        <v>447</v>
      </c>
      <c r="G392" s="91"/>
      <c r="H392" s="92" t="s">
        <v>595</v>
      </c>
      <c r="I392" s="435">
        <v>7100</v>
      </c>
      <c r="J392" s="435">
        <v>227439.6076732394</v>
      </c>
      <c r="K392" s="426"/>
      <c r="L392" s="435"/>
      <c r="M392" s="93">
        <f t="shared" si="24"/>
        <v>1614821214</v>
      </c>
      <c r="N392" s="83" t="s">
        <v>293</v>
      </c>
      <c r="O392" s="83" t="s">
        <v>283</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hidden="1" customHeight="1">
      <c r="A393" s="332" t="str">
        <f>IF(B393&lt;&gt;"",IF(AND(B393='IN-TC'!$S$4,OR(TH!N393="1111",TH!O393="1111")),TH!D393,""),"")</f>
        <v/>
      </c>
      <c r="B393" s="63">
        <f t="shared" si="18"/>
        <v>1</v>
      </c>
      <c r="C393" s="90">
        <f t="shared" si="23"/>
        <v>42395</v>
      </c>
      <c r="D393" s="90" t="s">
        <v>591</v>
      </c>
      <c r="E393" s="90">
        <v>42395</v>
      </c>
      <c r="F393" s="91" t="s">
        <v>449</v>
      </c>
      <c r="G393" s="91"/>
      <c r="H393" s="92" t="s">
        <v>592</v>
      </c>
      <c r="I393" s="435">
        <v>4800</v>
      </c>
      <c r="J393" s="435">
        <v>167491.75955492959</v>
      </c>
      <c r="K393" s="426"/>
      <c r="L393" s="435"/>
      <c r="M393" s="93">
        <f t="shared" si="24"/>
        <v>803960446</v>
      </c>
      <c r="N393" s="83" t="s">
        <v>293</v>
      </c>
      <c r="O393" s="83" t="s">
        <v>283</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hidden="1" customHeight="1">
      <c r="A394" s="332" t="str">
        <f>IF(B394&lt;&gt;"",IF(AND(B394='IN-TC'!$S$4,OR(TH!N394="1111",TH!O394="1111")),TH!D394,""),"")</f>
        <v/>
      </c>
      <c r="B394" s="63">
        <f t="shared" ref="B394:B457" si="25">IF(C394&lt;&gt;"",MONTH(C394),"")</f>
        <v>2</v>
      </c>
      <c r="C394" s="90">
        <f t="shared" si="23"/>
        <v>42402</v>
      </c>
      <c r="D394" s="90" t="s">
        <v>590</v>
      </c>
      <c r="E394" s="90">
        <v>42402</v>
      </c>
      <c r="F394" s="91" t="s">
        <v>448</v>
      </c>
      <c r="G394" s="91"/>
      <c r="H394" s="961" t="s">
        <v>593</v>
      </c>
      <c r="I394" s="435">
        <v>12000</v>
      </c>
      <c r="J394" s="435">
        <v>174694.76313802815</v>
      </c>
      <c r="K394" s="426"/>
      <c r="L394" s="435"/>
      <c r="M394" s="93">
        <f t="shared" si="24"/>
        <v>2096337158</v>
      </c>
      <c r="N394" s="83" t="s">
        <v>293</v>
      </c>
      <c r="O394" s="83" t="s">
        <v>283</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hidden="1" customHeight="1">
      <c r="A395" s="332" t="str">
        <f>IF(B395&lt;&gt;"",IF(AND(B395='IN-TC'!$S$4,OR(TH!N395="1111",TH!O395="1111")),TH!D395,""),"")</f>
        <v/>
      </c>
      <c r="B395" s="63">
        <f t="shared" si="25"/>
        <v>2</v>
      </c>
      <c r="C395" s="78">
        <f t="shared" si="23"/>
        <v>42429</v>
      </c>
      <c r="D395" s="78" t="s">
        <v>691</v>
      </c>
      <c r="E395" s="78">
        <v>42429</v>
      </c>
      <c r="F395" s="79" t="s">
        <v>448</v>
      </c>
      <c r="G395" s="79"/>
      <c r="H395" s="80" t="s">
        <v>690</v>
      </c>
      <c r="I395" s="427">
        <v>8000</v>
      </c>
      <c r="J395" s="427">
        <v>188920.19132243001</v>
      </c>
      <c r="K395" s="418"/>
      <c r="L395" s="427"/>
      <c r="M395" s="81">
        <f t="shared" si="24"/>
        <v>1511361531</v>
      </c>
      <c r="N395" s="84" t="s">
        <v>283</v>
      </c>
      <c r="O395" s="82" t="s">
        <v>281</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hidden="1" customHeight="1">
      <c r="A396" s="332" t="str">
        <f>IF(B396&lt;&gt;"",IF(AND(B396='IN-TC'!$S$4,OR(TH!N396="1111",TH!O396="1111")),TH!D396,""),"")</f>
        <v/>
      </c>
      <c r="B396" s="63">
        <f t="shared" si="25"/>
        <v>2</v>
      </c>
      <c r="C396" s="78">
        <f t="shared" si="23"/>
        <v>42429</v>
      </c>
      <c r="D396" s="78" t="s">
        <v>691</v>
      </c>
      <c r="E396" s="78">
        <v>42429</v>
      </c>
      <c r="F396" s="79" t="s">
        <v>461</v>
      </c>
      <c r="G396" s="79"/>
      <c r="H396" s="80" t="s">
        <v>689</v>
      </c>
      <c r="I396" s="427">
        <v>26000</v>
      </c>
      <c r="J396" s="427">
        <v>60917.153439252332</v>
      </c>
      <c r="K396" s="418"/>
      <c r="L396" s="427"/>
      <c r="M396" s="81">
        <f t="shared" si="24"/>
        <v>1583845989</v>
      </c>
      <c r="N396" s="84" t="s">
        <v>283</v>
      </c>
      <c r="O396" s="82" t="s">
        <v>281</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hidden="1" customHeight="1">
      <c r="A397" s="332" t="str">
        <f>IF(B397&lt;&gt;"",IF(AND(B397='IN-TC'!$S$4,OR(TH!N397="1111",TH!O397="1111")),TH!D397,""),"")</f>
        <v/>
      </c>
      <c r="B397" s="63">
        <f t="shared" si="25"/>
        <v>3</v>
      </c>
      <c r="C397" s="90">
        <f t="shared" si="23"/>
        <v>42430</v>
      </c>
      <c r="D397" s="90" t="s">
        <v>590</v>
      </c>
      <c r="E397" s="90">
        <v>42430</v>
      </c>
      <c r="F397" s="91" t="s">
        <v>448</v>
      </c>
      <c r="G397" s="91"/>
      <c r="H397" s="92" t="s">
        <v>689</v>
      </c>
      <c r="I397" s="435">
        <v>8000</v>
      </c>
      <c r="J397" s="435">
        <v>188920.19132243001</v>
      </c>
      <c r="K397" s="426"/>
      <c r="L397" s="435"/>
      <c r="M397" s="93">
        <f t="shared" si="24"/>
        <v>1511361531</v>
      </c>
      <c r="N397" s="1143" t="s">
        <v>281</v>
      </c>
      <c r="O397" s="83" t="s">
        <v>283</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hidden="1" customHeight="1">
      <c r="A398" s="332" t="str">
        <f>IF(B398&lt;&gt;"",IF(AND(B398='IN-TC'!$S$4,OR(TH!N398="1111",TH!O398="1111")),TH!D398,""),"")</f>
        <v/>
      </c>
      <c r="B398" s="63">
        <f t="shared" si="25"/>
        <v>3</v>
      </c>
      <c r="C398" s="78">
        <f t="shared" si="23"/>
        <v>42441</v>
      </c>
      <c r="D398" s="78" t="s">
        <v>691</v>
      </c>
      <c r="E398" s="78">
        <v>42441</v>
      </c>
      <c r="F398" s="79" t="s">
        <v>448</v>
      </c>
      <c r="G398" s="79"/>
      <c r="H398" s="80" t="s">
        <v>689</v>
      </c>
      <c r="I398" s="427">
        <v>8000</v>
      </c>
      <c r="J398" s="427">
        <v>190253.454348247</v>
      </c>
      <c r="K398" s="418"/>
      <c r="L398" s="427"/>
      <c r="M398" s="81">
        <f t="shared" si="24"/>
        <v>1522027635</v>
      </c>
      <c r="N398" s="82" t="s">
        <v>283</v>
      </c>
      <c r="O398" s="82" t="s">
        <v>281</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hidden="1" customHeight="1">
      <c r="A399" s="332" t="str">
        <f>IF(B399&lt;&gt;"",IF(AND(B399='IN-TC'!$S$4,OR(TH!N399="1111",TH!O399="1111")),TH!D399,""),"")</f>
        <v/>
      </c>
      <c r="B399" s="63">
        <f t="shared" si="25"/>
        <v>3</v>
      </c>
      <c r="C399" s="78">
        <f t="shared" si="23"/>
        <v>42441</v>
      </c>
      <c r="D399" s="78" t="s">
        <v>691</v>
      </c>
      <c r="E399" s="78">
        <v>42441</v>
      </c>
      <c r="F399" s="79" t="s">
        <v>448</v>
      </c>
      <c r="G399" s="79"/>
      <c r="H399" s="80" t="s">
        <v>689</v>
      </c>
      <c r="I399" s="427">
        <v>4500</v>
      </c>
      <c r="J399" s="427">
        <v>191332.90106964711</v>
      </c>
      <c r="K399" s="418"/>
      <c r="L399" s="427"/>
      <c r="M399" s="81">
        <f t="shared" si="24"/>
        <v>860998055</v>
      </c>
      <c r="N399" s="82" t="s">
        <v>283</v>
      </c>
      <c r="O399" s="82" t="s">
        <v>281</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hidden="1" customHeight="1">
      <c r="A400" s="332" t="str">
        <f>IF(B400&lt;&gt;"",IF(AND(B400='IN-TC'!$S$4,OR(TH!N400="1111",TH!O400="1111")),TH!D400,""),"")</f>
        <v/>
      </c>
      <c r="B400" s="63">
        <f t="shared" si="25"/>
        <v>3</v>
      </c>
      <c r="C400" s="78">
        <v>42459</v>
      </c>
      <c r="D400" s="78" t="s">
        <v>692</v>
      </c>
      <c r="E400" s="78">
        <f>C400</f>
        <v>42459</v>
      </c>
      <c r="F400" s="79" t="s">
        <v>449</v>
      </c>
      <c r="G400" s="79"/>
      <c r="H400" s="80" t="s">
        <v>690</v>
      </c>
      <c r="I400" s="427">
        <v>5000</v>
      </c>
      <c r="J400" s="427">
        <v>164712.01841428879</v>
      </c>
      <c r="K400" s="418"/>
      <c r="L400" s="427"/>
      <c r="M400" s="81">
        <f t="shared" si="24"/>
        <v>823560092</v>
      </c>
      <c r="N400" s="82" t="s">
        <v>283</v>
      </c>
      <c r="O400" s="82" t="s">
        <v>281</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hidden="1" customHeight="1">
      <c r="A401" s="332" t="str">
        <f>IF(B401&lt;&gt;"",IF(AND(B401='IN-TC'!$S$4,OR(TH!N401="1111",TH!O401="1111")),TH!D401,""),"")</f>
        <v/>
      </c>
      <c r="B401" s="63">
        <f t="shared" si="25"/>
        <v>3</v>
      </c>
      <c r="C401" s="78">
        <v>42460</v>
      </c>
      <c r="D401" s="78" t="s">
        <v>693</v>
      </c>
      <c r="E401" s="78">
        <f>C401</f>
        <v>42460</v>
      </c>
      <c r="F401" s="79" t="s">
        <v>461</v>
      </c>
      <c r="G401" s="79"/>
      <c r="H401" s="80" t="s">
        <v>689</v>
      </c>
      <c r="I401" s="427">
        <v>26000</v>
      </c>
      <c r="J401" s="427">
        <v>61720.081765715528</v>
      </c>
      <c r="K401" s="418"/>
      <c r="L401" s="427"/>
      <c r="M401" s="81">
        <f t="shared" si="24"/>
        <v>1604722126</v>
      </c>
      <c r="N401" s="84" t="s">
        <v>283</v>
      </c>
      <c r="O401" s="82" t="s">
        <v>281</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hidden="1" customHeight="1">
      <c r="A402" s="332" t="str">
        <f>IF(B402&lt;&gt;"",IF(AND(B402='IN-TC'!$S$4,OR(TH!N402="1111",TH!O402="1111")),TH!D402,""),"")</f>
        <v/>
      </c>
      <c r="B402" s="63">
        <f t="shared" si="25"/>
        <v>3</v>
      </c>
      <c r="C402" s="90">
        <f>E402</f>
        <v>42443</v>
      </c>
      <c r="D402" s="90" t="s">
        <v>591</v>
      </c>
      <c r="E402" s="90">
        <v>42443</v>
      </c>
      <c r="F402" s="91" t="s">
        <v>448</v>
      </c>
      <c r="G402" s="91"/>
      <c r="H402" s="961" t="s">
        <v>593</v>
      </c>
      <c r="I402" s="435">
        <v>8000</v>
      </c>
      <c r="J402" s="435">
        <v>190253.454348247</v>
      </c>
      <c r="K402" s="426"/>
      <c r="L402" s="435"/>
      <c r="M402" s="93">
        <f t="shared" si="24"/>
        <v>1522027635</v>
      </c>
      <c r="N402" s="83" t="s">
        <v>293</v>
      </c>
      <c r="O402" s="83" t="s">
        <v>283</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hidden="1" customHeight="1">
      <c r="A403" s="332" t="str">
        <f>IF(B403&lt;&gt;"",IF(AND(B403='IN-TC'!$S$4,OR(TH!N403="1111",TH!O403="1111")),TH!D403,""),"")</f>
        <v/>
      </c>
      <c r="B403" s="63">
        <f t="shared" si="25"/>
        <v>3</v>
      </c>
      <c r="C403" s="90">
        <f>E403</f>
        <v>42443</v>
      </c>
      <c r="D403" s="90" t="s">
        <v>591</v>
      </c>
      <c r="E403" s="90">
        <v>42443</v>
      </c>
      <c r="F403" s="91" t="s">
        <v>448</v>
      </c>
      <c r="G403" s="91"/>
      <c r="H403" s="961" t="s">
        <v>593</v>
      </c>
      <c r="I403" s="435">
        <v>4500</v>
      </c>
      <c r="J403" s="427">
        <v>191332.90106964711</v>
      </c>
      <c r="K403" s="426"/>
      <c r="L403" s="435"/>
      <c r="M403" s="93">
        <f t="shared" si="24"/>
        <v>860998055</v>
      </c>
      <c r="N403" s="83" t="s">
        <v>293</v>
      </c>
      <c r="O403" s="83" t="s">
        <v>283</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hidden="1" customHeight="1">
      <c r="A404" s="332" t="str">
        <f>IF(B404&lt;&gt;"",IF(AND(B404='IN-TC'!$S$4,OR(TH!N404="1111",TH!O404="1111")),TH!D404,""),"")</f>
        <v/>
      </c>
      <c r="B404" s="63">
        <f t="shared" si="25"/>
        <v>4</v>
      </c>
      <c r="C404" s="90">
        <v>42465</v>
      </c>
      <c r="D404" s="90" t="s">
        <v>590</v>
      </c>
      <c r="E404" s="90">
        <f>C404</f>
        <v>42465</v>
      </c>
      <c r="F404" s="91" t="s">
        <v>449</v>
      </c>
      <c r="G404" s="91"/>
      <c r="H404" s="92" t="s">
        <v>689</v>
      </c>
      <c r="I404" s="435">
        <v>5000</v>
      </c>
      <c r="J404" s="427">
        <v>164712.01841428879</v>
      </c>
      <c r="K404" s="426"/>
      <c r="L404" s="435"/>
      <c r="M404" s="93">
        <f t="shared" si="24"/>
        <v>823560092</v>
      </c>
      <c r="N404" s="1143" t="s">
        <v>281</v>
      </c>
      <c r="O404" s="83" t="s">
        <v>283</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hidden="1" customHeight="1">
      <c r="A405" s="332" t="str">
        <f>IF(B405&lt;&gt;"",IF(AND(B405='IN-TC'!$S$4,OR(TH!N405="1111",TH!O405="1111")),TH!D405,""),"")</f>
        <v/>
      </c>
      <c r="B405" s="63">
        <f t="shared" si="25"/>
        <v>4</v>
      </c>
      <c r="C405" s="78">
        <v>42473</v>
      </c>
      <c r="D405" s="78" t="s">
        <v>691</v>
      </c>
      <c r="E405" s="78">
        <f>C405</f>
        <v>42473</v>
      </c>
      <c r="F405" s="79" t="s">
        <v>449</v>
      </c>
      <c r="G405" s="79"/>
      <c r="H405" s="80" t="s">
        <v>689</v>
      </c>
      <c r="I405" s="427">
        <v>5000</v>
      </c>
      <c r="J405" s="427">
        <v>175125.38279999999</v>
      </c>
      <c r="K405" s="418"/>
      <c r="L405" s="427"/>
      <c r="M405" s="81">
        <f t="shared" si="24"/>
        <v>875626914</v>
      </c>
      <c r="N405" s="82" t="s">
        <v>283</v>
      </c>
      <c r="O405" s="82" t="s">
        <v>281</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hidden="1" customHeight="1">
      <c r="A406" s="332" t="str">
        <f>IF(B406&lt;&gt;"",IF(AND(B406='IN-TC'!$S$4,OR(TH!N406="1111",TH!O406="1111")),TH!D406,""),"")</f>
        <v/>
      </c>
      <c r="B406" s="63">
        <f t="shared" si="25"/>
        <v>4</v>
      </c>
      <c r="C406" s="78">
        <v>42473</v>
      </c>
      <c r="D406" s="78" t="s">
        <v>691</v>
      </c>
      <c r="E406" s="78">
        <f>C406</f>
        <v>42473</v>
      </c>
      <c r="F406" s="79" t="s">
        <v>449</v>
      </c>
      <c r="G406" s="79"/>
      <c r="H406" s="80" t="s">
        <v>689</v>
      </c>
      <c r="I406" s="427">
        <v>3800</v>
      </c>
      <c r="J406" s="427">
        <v>231064.56368421053</v>
      </c>
      <c r="K406" s="418"/>
      <c r="L406" s="427"/>
      <c r="M406" s="81">
        <f t="shared" si="24"/>
        <v>878045342</v>
      </c>
      <c r="N406" s="82" t="s">
        <v>283</v>
      </c>
      <c r="O406" s="82" t="s">
        <v>281</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hidden="1" customHeight="1">
      <c r="A407" s="332" t="str">
        <f>IF(B407&lt;&gt;"",IF(AND(B407='IN-TC'!$S$4,OR(TH!N407="1111",TH!O407="1111")),TH!D407,""),"")</f>
        <v/>
      </c>
      <c r="B407" s="63">
        <f t="shared" si="25"/>
        <v>4</v>
      </c>
      <c r="C407" s="90">
        <v>42473</v>
      </c>
      <c r="D407" s="90" t="s">
        <v>591</v>
      </c>
      <c r="E407" s="90">
        <f>C407</f>
        <v>42473</v>
      </c>
      <c r="F407" s="91" t="s">
        <v>449</v>
      </c>
      <c r="G407" s="91" t="s">
        <v>1356</v>
      </c>
      <c r="H407" s="961" t="s">
        <v>1357</v>
      </c>
      <c r="I407" s="435">
        <v>5000</v>
      </c>
      <c r="J407" s="435">
        <v>175125.38279999999</v>
      </c>
      <c r="K407" s="426"/>
      <c r="L407" s="435"/>
      <c r="M407" s="93">
        <f t="shared" si="24"/>
        <v>875626914</v>
      </c>
      <c r="N407" s="83" t="s">
        <v>293</v>
      </c>
      <c r="O407" s="83" t="s">
        <v>283</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hidden="1" customHeight="1">
      <c r="A408" s="332" t="str">
        <f>IF(B408&lt;&gt;"",IF(AND(B408='IN-TC'!$S$4,OR(TH!N408="1111",TH!O408="1111")),TH!D408,""),"")</f>
        <v/>
      </c>
      <c r="B408" s="63">
        <f t="shared" si="25"/>
        <v>4</v>
      </c>
      <c r="C408" s="90">
        <v>42473</v>
      </c>
      <c r="D408" s="90" t="s">
        <v>591</v>
      </c>
      <c r="E408" s="90">
        <f>C408</f>
        <v>42473</v>
      </c>
      <c r="F408" s="91" t="s">
        <v>449</v>
      </c>
      <c r="G408" s="91" t="s">
        <v>1356</v>
      </c>
      <c r="H408" s="961" t="s">
        <v>1357</v>
      </c>
      <c r="I408" s="435">
        <v>3800</v>
      </c>
      <c r="J408" s="435">
        <v>231064.56368421053</v>
      </c>
      <c r="K408" s="426"/>
      <c r="L408" s="435"/>
      <c r="M408" s="93">
        <f t="shared" si="24"/>
        <v>878045342</v>
      </c>
      <c r="N408" s="83" t="s">
        <v>293</v>
      </c>
      <c r="O408" s="83" t="s">
        <v>283</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hidden="1" customHeight="1">
      <c r="A409" s="332" t="str">
        <f>IF(B409&lt;&gt;"",IF(AND(B409='IN-TC'!$S$4,OR(TH!N409="1111",TH!O409="1111")),TH!D409,""),"")</f>
        <v/>
      </c>
      <c r="B409" s="63">
        <f t="shared" si="25"/>
        <v>5</v>
      </c>
      <c r="C409" s="78">
        <f t="shared" ref="C409:C418" si="26">E409</f>
        <v>42496</v>
      </c>
      <c r="D409" s="78" t="s">
        <v>691</v>
      </c>
      <c r="E409" s="78">
        <v>42496</v>
      </c>
      <c r="F409" s="79" t="s">
        <v>447</v>
      </c>
      <c r="G409" s="79"/>
      <c r="H409" s="80" t="s">
        <v>689</v>
      </c>
      <c r="I409" s="427">
        <v>4140</v>
      </c>
      <c r="J409" s="427">
        <v>251571.11594202899</v>
      </c>
      <c r="K409" s="418"/>
      <c r="L409" s="427"/>
      <c r="M409" s="81">
        <f t="shared" si="24"/>
        <v>1041504420</v>
      </c>
      <c r="N409" s="84" t="s">
        <v>283</v>
      </c>
      <c r="O409" s="82" t="s">
        <v>281</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hidden="1" customHeight="1">
      <c r="A410" s="332" t="str">
        <f>IF(B410&lt;&gt;"",IF(AND(B410='IN-TC'!$S$4,OR(TH!N410="1111",TH!O410="1111")),TH!D410,""),"")</f>
        <v/>
      </c>
      <c r="B410" s="63">
        <f t="shared" si="25"/>
        <v>5</v>
      </c>
      <c r="C410" s="78">
        <f t="shared" si="26"/>
        <v>42496</v>
      </c>
      <c r="D410" s="78" t="s">
        <v>691</v>
      </c>
      <c r="E410" s="78">
        <v>42496</v>
      </c>
      <c r="F410" s="79" t="s">
        <v>1508</v>
      </c>
      <c r="G410" s="79"/>
      <c r="H410" s="80" t="s">
        <v>689</v>
      </c>
      <c r="I410" s="427">
        <v>880</v>
      </c>
      <c r="J410" s="427">
        <v>164164.23977272728</v>
      </c>
      <c r="K410" s="418"/>
      <c r="L410" s="427"/>
      <c r="M410" s="81">
        <f t="shared" si="24"/>
        <v>144464531</v>
      </c>
      <c r="N410" s="84" t="s">
        <v>283</v>
      </c>
      <c r="O410" s="82" t="s">
        <v>281</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hidden="1" customHeight="1">
      <c r="A411" s="332" t="str">
        <f>IF(B411&lt;&gt;"",IF(AND(B411='IN-TC'!$S$4,OR(TH!N411="1111",TH!O411="1111")),TH!D411,""),"")</f>
        <v/>
      </c>
      <c r="B411" s="63">
        <f t="shared" si="25"/>
        <v>5</v>
      </c>
      <c r="C411" s="78">
        <f t="shared" si="26"/>
        <v>42496</v>
      </c>
      <c r="D411" s="78" t="s">
        <v>691</v>
      </c>
      <c r="E411" s="78">
        <v>42496</v>
      </c>
      <c r="F411" s="79" t="s">
        <v>1509</v>
      </c>
      <c r="G411" s="79"/>
      <c r="H411" s="80" t="s">
        <v>689</v>
      </c>
      <c r="I411" s="427">
        <v>600</v>
      </c>
      <c r="J411" s="427">
        <v>156530.29999999999</v>
      </c>
      <c r="K411" s="418"/>
      <c r="L411" s="427"/>
      <c r="M411" s="81">
        <f t="shared" si="24"/>
        <v>93918180</v>
      </c>
      <c r="N411" s="84" t="s">
        <v>283</v>
      </c>
      <c r="O411" s="82" t="s">
        <v>281</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hidden="1" customHeight="1">
      <c r="A412" s="332" t="str">
        <f>IF(B412&lt;&gt;"",IF(AND(B412='IN-TC'!$S$4,OR(TH!N412="1111",TH!O412="1111")),TH!D412,""),"")</f>
        <v/>
      </c>
      <c r="B412" s="63">
        <f t="shared" si="25"/>
        <v>5</v>
      </c>
      <c r="C412" s="78">
        <f t="shared" si="26"/>
        <v>42496</v>
      </c>
      <c r="D412" s="78" t="s">
        <v>691</v>
      </c>
      <c r="E412" s="78">
        <v>42496</v>
      </c>
      <c r="F412" s="79" t="s">
        <v>1510</v>
      </c>
      <c r="G412" s="79"/>
      <c r="H412" s="80" t="s">
        <v>689</v>
      </c>
      <c r="I412" s="427">
        <v>1000</v>
      </c>
      <c r="J412" s="427">
        <v>184747.84400000001</v>
      </c>
      <c r="K412" s="418"/>
      <c r="L412" s="427"/>
      <c r="M412" s="81">
        <f t="shared" si="24"/>
        <v>184747844</v>
      </c>
      <c r="N412" s="84" t="s">
        <v>283</v>
      </c>
      <c r="O412" s="82" t="s">
        <v>281</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hidden="1" customHeight="1">
      <c r="A413" s="332" t="str">
        <f>IF(B413&lt;&gt;"",IF(AND(B413='IN-TC'!$S$4,OR(TH!N413="1111",TH!O413="1111")),TH!D413,""),"")</f>
        <v/>
      </c>
      <c r="B413" s="63">
        <f t="shared" si="25"/>
        <v>5</v>
      </c>
      <c r="C413" s="78">
        <f t="shared" si="26"/>
        <v>42502</v>
      </c>
      <c r="D413" s="78" t="s">
        <v>692</v>
      </c>
      <c r="E413" s="78">
        <v>42502</v>
      </c>
      <c r="F413" s="79" t="s">
        <v>449</v>
      </c>
      <c r="G413" s="79"/>
      <c r="H413" s="80" t="s">
        <v>689</v>
      </c>
      <c r="I413" s="427">
        <v>4800</v>
      </c>
      <c r="J413" s="427">
        <v>180883.31416666668</v>
      </c>
      <c r="K413" s="418"/>
      <c r="L413" s="427"/>
      <c r="M413" s="81">
        <f>ROUND(I413*J413,0)+0.5</f>
        <v>868239908.5</v>
      </c>
      <c r="N413" s="84" t="s">
        <v>283</v>
      </c>
      <c r="O413" s="82" t="s">
        <v>281</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hidden="1" customHeight="1">
      <c r="A414" s="332" t="str">
        <f>IF(B414&lt;&gt;"",IF(AND(B414='IN-TC'!$S$4,OR(TH!N414="1111",TH!O414="1111")),TH!D414,""),"")</f>
        <v/>
      </c>
      <c r="B414" s="63">
        <f t="shared" si="25"/>
        <v>5</v>
      </c>
      <c r="C414" s="90">
        <f t="shared" si="26"/>
        <v>42496</v>
      </c>
      <c r="D414" s="90" t="s">
        <v>590</v>
      </c>
      <c r="E414" s="90">
        <v>42496</v>
      </c>
      <c r="F414" s="91" t="s">
        <v>447</v>
      </c>
      <c r="G414" s="91" t="s">
        <v>1507</v>
      </c>
      <c r="H414" s="961" t="s">
        <v>595</v>
      </c>
      <c r="I414" s="435">
        <v>4140</v>
      </c>
      <c r="J414" s="435">
        <v>251571.11594202899</v>
      </c>
      <c r="K414" s="426"/>
      <c r="L414" s="435"/>
      <c r="M414" s="93">
        <f>ROUND(I414*J414,0)</f>
        <v>1041504420</v>
      </c>
      <c r="N414" s="83" t="s">
        <v>293</v>
      </c>
      <c r="O414" s="83" t="s">
        <v>283</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hidden="1" customHeight="1">
      <c r="A415" s="332" t="str">
        <f>IF(B415&lt;&gt;"",IF(AND(B415='IN-TC'!$S$4,OR(TH!N415="1111",TH!O415="1111")),TH!D415,""),"")</f>
        <v/>
      </c>
      <c r="B415" s="63">
        <f t="shared" si="25"/>
        <v>5</v>
      </c>
      <c r="C415" s="90">
        <f t="shared" si="26"/>
        <v>42496</v>
      </c>
      <c r="D415" s="90" t="s">
        <v>590</v>
      </c>
      <c r="E415" s="90">
        <v>42496</v>
      </c>
      <c r="F415" s="91" t="s">
        <v>1508</v>
      </c>
      <c r="G415" s="91" t="s">
        <v>1507</v>
      </c>
      <c r="H415" s="961" t="s">
        <v>595</v>
      </c>
      <c r="I415" s="435">
        <v>880</v>
      </c>
      <c r="J415" s="435">
        <v>164164.23977272728</v>
      </c>
      <c r="K415" s="426"/>
      <c r="L415" s="435"/>
      <c r="M415" s="93">
        <f>ROUND(I415*J415,0)</f>
        <v>144464531</v>
      </c>
      <c r="N415" s="83" t="s">
        <v>293</v>
      </c>
      <c r="O415" s="83" t="s">
        <v>283</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hidden="1" customHeight="1">
      <c r="A416" s="332" t="str">
        <f>IF(B416&lt;&gt;"",IF(AND(B416='IN-TC'!$S$4,OR(TH!N416="1111",TH!O416="1111")),TH!D416,""),"")</f>
        <v/>
      </c>
      <c r="B416" s="63">
        <f t="shared" si="25"/>
        <v>5</v>
      </c>
      <c r="C416" s="90">
        <f t="shared" si="26"/>
        <v>42496</v>
      </c>
      <c r="D416" s="90" t="s">
        <v>590</v>
      </c>
      <c r="E416" s="90">
        <v>42496</v>
      </c>
      <c r="F416" s="91" t="s">
        <v>1509</v>
      </c>
      <c r="G416" s="91" t="s">
        <v>1507</v>
      </c>
      <c r="H416" s="961" t="s">
        <v>595</v>
      </c>
      <c r="I416" s="435">
        <v>600</v>
      </c>
      <c r="J416" s="435">
        <v>156530.29999999999</v>
      </c>
      <c r="K416" s="426"/>
      <c r="L416" s="435"/>
      <c r="M416" s="93">
        <f>ROUND(I416*J416,0)</f>
        <v>93918180</v>
      </c>
      <c r="N416" s="83" t="s">
        <v>293</v>
      </c>
      <c r="O416" s="83" t="s">
        <v>283</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hidden="1" customHeight="1">
      <c r="A417" s="332" t="str">
        <f>IF(B417&lt;&gt;"",IF(AND(B417='IN-TC'!$S$4,OR(TH!N417="1111",TH!O417="1111")),TH!D417,""),"")</f>
        <v/>
      </c>
      <c r="B417" s="63">
        <f t="shared" si="25"/>
        <v>5</v>
      </c>
      <c r="C417" s="90">
        <f t="shared" si="26"/>
        <v>42496</v>
      </c>
      <c r="D417" s="90" t="s">
        <v>590</v>
      </c>
      <c r="E417" s="90">
        <v>42496</v>
      </c>
      <c r="F417" s="91" t="s">
        <v>1510</v>
      </c>
      <c r="G417" s="91" t="s">
        <v>1507</v>
      </c>
      <c r="H417" s="961" t="s">
        <v>595</v>
      </c>
      <c r="I417" s="435">
        <v>1000</v>
      </c>
      <c r="J417" s="435">
        <v>184747.84400000001</v>
      </c>
      <c r="K417" s="426"/>
      <c r="L417" s="435"/>
      <c r="M417" s="93">
        <f>ROUND(I417*J417,0)</f>
        <v>184747844</v>
      </c>
      <c r="N417" s="83" t="s">
        <v>293</v>
      </c>
      <c r="O417" s="83" t="s">
        <v>283</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hidden="1" customHeight="1">
      <c r="A418" s="332" t="str">
        <f>IF(B418&lt;&gt;"",IF(AND(B418='IN-TC'!$S$4,OR(TH!N418="1111",TH!O418="1111")),TH!D418,""),"")</f>
        <v/>
      </c>
      <c r="B418" s="63">
        <f t="shared" si="25"/>
        <v>5</v>
      </c>
      <c r="C418" s="90">
        <f t="shared" si="26"/>
        <v>42502</v>
      </c>
      <c r="D418" s="90" t="s">
        <v>591</v>
      </c>
      <c r="E418" s="90">
        <v>42502</v>
      </c>
      <c r="F418" s="91" t="s">
        <v>449</v>
      </c>
      <c r="G418" s="91" t="s">
        <v>1511</v>
      </c>
      <c r="H418" s="961" t="s">
        <v>592</v>
      </c>
      <c r="I418" s="435">
        <v>4800</v>
      </c>
      <c r="J418" s="435">
        <v>180883.31416666668</v>
      </c>
      <c r="K418" s="426"/>
      <c r="L418" s="435"/>
      <c r="M418" s="93">
        <f>ROUND(I418*J418,0)+0.5</f>
        <v>868239908.5</v>
      </c>
      <c r="N418" s="83" t="s">
        <v>293</v>
      </c>
      <c r="O418" s="83" t="s">
        <v>283</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hidden="1" customHeight="1">
      <c r="A419" s="332" t="str">
        <f>IF(B419&lt;&gt;"",IF(AND(B419='IN-TC'!$S$4,OR(TH!N419="1111",TH!O419="1111")),TH!D419,""),"")</f>
        <v/>
      </c>
      <c r="B419" s="63">
        <f t="shared" si="25"/>
        <v>6</v>
      </c>
      <c r="C419" s="78">
        <v>42527</v>
      </c>
      <c r="D419" s="78" t="s">
        <v>691</v>
      </c>
      <c r="E419" s="78">
        <f t="shared" ref="E419:E450" si="27">C419</f>
        <v>42527</v>
      </c>
      <c r="F419" s="79" t="s">
        <v>448</v>
      </c>
      <c r="G419" s="79"/>
      <c r="H419" s="80" t="s">
        <v>689</v>
      </c>
      <c r="I419" s="427">
        <v>10000</v>
      </c>
      <c r="J419" s="427">
        <v>191651.98759999999</v>
      </c>
      <c r="K419" s="418"/>
      <c r="L419" s="427"/>
      <c r="M419" s="81">
        <f t="shared" ref="M419:M430" si="28">ROUND(I419*J419,0)</f>
        <v>1916519876</v>
      </c>
      <c r="N419" s="84" t="s">
        <v>283</v>
      </c>
      <c r="O419" s="82" t="s">
        <v>281</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hidden="1" customHeight="1">
      <c r="A420" s="332" t="str">
        <f>IF(B420&lt;&gt;"",IF(AND(B420='IN-TC'!$S$4,OR(TH!N420="1111",TH!O420="1111")),TH!D420,""),"")</f>
        <v/>
      </c>
      <c r="B420" s="63">
        <f t="shared" si="25"/>
        <v>6</v>
      </c>
      <c r="C420" s="78">
        <v>42532</v>
      </c>
      <c r="D420" s="78" t="s">
        <v>692</v>
      </c>
      <c r="E420" s="78">
        <f t="shared" si="27"/>
        <v>42532</v>
      </c>
      <c r="F420" s="79" t="s">
        <v>447</v>
      </c>
      <c r="G420" s="79"/>
      <c r="H420" s="80" t="s">
        <v>689</v>
      </c>
      <c r="I420" s="427">
        <v>1000</v>
      </c>
      <c r="J420" s="427">
        <v>233926.454</v>
      </c>
      <c r="K420" s="418"/>
      <c r="L420" s="427"/>
      <c r="M420" s="81">
        <f t="shared" si="28"/>
        <v>233926454</v>
      </c>
      <c r="N420" s="84" t="s">
        <v>283</v>
      </c>
      <c r="O420" s="82" t="s">
        <v>281</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hidden="1" customHeight="1">
      <c r="A421" s="332" t="str">
        <f>IF(B421&lt;&gt;"",IF(AND(B421='IN-TC'!$S$4,OR(TH!N421="1111",TH!O421="1111")),TH!D421,""),"")</f>
        <v/>
      </c>
      <c r="B421" s="63">
        <f t="shared" si="25"/>
        <v>6</v>
      </c>
      <c r="C421" s="78">
        <v>42532</v>
      </c>
      <c r="D421" s="78" t="s">
        <v>692</v>
      </c>
      <c r="E421" s="78">
        <f t="shared" si="27"/>
        <v>42532</v>
      </c>
      <c r="F421" s="79" t="s">
        <v>1510</v>
      </c>
      <c r="G421" s="79"/>
      <c r="H421" s="80" t="s">
        <v>689</v>
      </c>
      <c r="I421" s="427">
        <v>2640</v>
      </c>
      <c r="J421" s="427">
        <v>174548.8446969697</v>
      </c>
      <c r="K421" s="418"/>
      <c r="L421" s="427"/>
      <c r="M421" s="81">
        <f t="shared" si="28"/>
        <v>460808950</v>
      </c>
      <c r="N421" s="84" t="s">
        <v>283</v>
      </c>
      <c r="O421" s="82" t="s">
        <v>281</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hidden="1" customHeight="1">
      <c r="A422" s="332" t="str">
        <f>IF(B422&lt;&gt;"",IF(AND(B422='IN-TC'!$S$4,OR(TH!N422="1111",TH!O422="1111")),TH!D422,""),"")</f>
        <v/>
      </c>
      <c r="B422" s="63">
        <f t="shared" si="25"/>
        <v>6</v>
      </c>
      <c r="C422" s="78">
        <v>42535</v>
      </c>
      <c r="D422" s="78" t="s">
        <v>693</v>
      </c>
      <c r="E422" s="78">
        <f t="shared" si="27"/>
        <v>42535</v>
      </c>
      <c r="F422" s="79" t="s">
        <v>1666</v>
      </c>
      <c r="G422" s="79"/>
      <c r="H422" s="80" t="s">
        <v>689</v>
      </c>
      <c r="I422" s="427">
        <v>1750</v>
      </c>
      <c r="J422" s="427">
        <v>13272.885714285714</v>
      </c>
      <c r="K422" s="418"/>
      <c r="L422" s="427"/>
      <c r="M422" s="81">
        <f t="shared" si="28"/>
        <v>23227550</v>
      </c>
      <c r="N422" s="84" t="s">
        <v>283</v>
      </c>
      <c r="O422" s="82" t="s">
        <v>281</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hidden="1" customHeight="1">
      <c r="A423" s="332" t="str">
        <f>IF(B423&lt;&gt;"",IF(AND(B423='IN-TC'!$S$4,OR(TH!N423="1111",TH!O423="1111")),TH!D423,""),"")</f>
        <v/>
      </c>
      <c r="B423" s="63">
        <f t="shared" si="25"/>
        <v>6</v>
      </c>
      <c r="C423" s="78">
        <v>42535</v>
      </c>
      <c r="D423" s="78" t="s">
        <v>693</v>
      </c>
      <c r="E423" s="78">
        <f t="shared" si="27"/>
        <v>42535</v>
      </c>
      <c r="F423" s="79" t="s">
        <v>1667</v>
      </c>
      <c r="G423" s="79"/>
      <c r="H423" s="80" t="s">
        <v>689</v>
      </c>
      <c r="I423" s="427">
        <v>5390</v>
      </c>
      <c r="J423" s="427">
        <v>13271.772356215213</v>
      </c>
      <c r="K423" s="418"/>
      <c r="L423" s="427"/>
      <c r="M423" s="81">
        <f t="shared" si="28"/>
        <v>71534853</v>
      </c>
      <c r="N423" s="84" t="s">
        <v>283</v>
      </c>
      <c r="O423" s="82" t="s">
        <v>281</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hidden="1" customHeight="1">
      <c r="A424" s="332" t="str">
        <f>IF(B424&lt;&gt;"",IF(AND(B424='IN-TC'!$S$4,OR(TH!N424="1111",TH!O424="1111")),TH!D424,""),"")</f>
        <v/>
      </c>
      <c r="B424" s="63">
        <f t="shared" si="25"/>
        <v>6</v>
      </c>
      <c r="C424" s="90">
        <v>42527</v>
      </c>
      <c r="D424" s="90" t="s">
        <v>590</v>
      </c>
      <c r="E424" s="90">
        <f t="shared" si="27"/>
        <v>42527</v>
      </c>
      <c r="F424" s="91" t="s">
        <v>448</v>
      </c>
      <c r="G424" s="91" t="s">
        <v>1544</v>
      </c>
      <c r="H424" s="961" t="s">
        <v>1545</v>
      </c>
      <c r="I424" s="435">
        <v>10000</v>
      </c>
      <c r="J424" s="435">
        <v>191651.98759999999</v>
      </c>
      <c r="K424" s="426"/>
      <c r="L424" s="435"/>
      <c r="M424" s="93">
        <f t="shared" si="28"/>
        <v>1916519876</v>
      </c>
      <c r="N424" s="83" t="s">
        <v>293</v>
      </c>
      <c r="O424" s="83" t="s">
        <v>283</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hidden="1" customHeight="1">
      <c r="A425" s="332" t="str">
        <f>IF(B425&lt;&gt;"",IF(AND(B425='IN-TC'!$S$4,OR(TH!N425="1111",TH!O425="1111")),TH!D425,""),"")</f>
        <v/>
      </c>
      <c r="B425" s="63">
        <f t="shared" si="25"/>
        <v>6</v>
      </c>
      <c r="C425" s="90">
        <v>42532</v>
      </c>
      <c r="D425" s="90" t="s">
        <v>591</v>
      </c>
      <c r="E425" s="90">
        <f t="shared" si="27"/>
        <v>42532</v>
      </c>
      <c r="F425" s="91" t="s">
        <v>447</v>
      </c>
      <c r="G425" s="91" t="s">
        <v>1543</v>
      </c>
      <c r="H425" s="961" t="s">
        <v>595</v>
      </c>
      <c r="I425" s="435">
        <v>1000</v>
      </c>
      <c r="J425" s="435">
        <v>233926.454</v>
      </c>
      <c r="K425" s="426"/>
      <c r="L425" s="435"/>
      <c r="M425" s="93">
        <f t="shared" si="28"/>
        <v>233926454</v>
      </c>
      <c r="N425" s="83" t="s">
        <v>293</v>
      </c>
      <c r="O425" s="83" t="s">
        <v>283</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hidden="1" customHeight="1">
      <c r="A426" s="332" t="str">
        <f>IF(B426&lt;&gt;"",IF(AND(B426='IN-TC'!$S$4,OR(TH!N426="1111",TH!O426="1111")),TH!D426,""),"")</f>
        <v/>
      </c>
      <c r="B426" s="63">
        <f t="shared" si="25"/>
        <v>6</v>
      </c>
      <c r="C426" s="90">
        <v>42532</v>
      </c>
      <c r="D426" s="90" t="s">
        <v>591</v>
      </c>
      <c r="E426" s="90">
        <f t="shared" si="27"/>
        <v>42532</v>
      </c>
      <c r="F426" s="91" t="s">
        <v>1510</v>
      </c>
      <c r="G426" s="91" t="s">
        <v>1543</v>
      </c>
      <c r="H426" s="961" t="s">
        <v>595</v>
      </c>
      <c r="I426" s="435">
        <v>2640</v>
      </c>
      <c r="J426" s="435">
        <v>174548.8446969697</v>
      </c>
      <c r="K426" s="426"/>
      <c r="L426" s="435"/>
      <c r="M426" s="93">
        <f t="shared" si="28"/>
        <v>460808950</v>
      </c>
      <c r="N426" s="83" t="s">
        <v>293</v>
      </c>
      <c r="O426" s="83" t="s">
        <v>283</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hidden="1" customHeight="1">
      <c r="A427" s="332" t="str">
        <f>IF(B427&lt;&gt;"",IF(AND(B427='IN-TC'!$S$4,OR(TH!N427="1111",TH!O427="1111")),TH!D427,""),"")</f>
        <v/>
      </c>
      <c r="B427" s="63">
        <f t="shared" si="25"/>
        <v>6</v>
      </c>
      <c r="C427" s="90">
        <v>42535</v>
      </c>
      <c r="D427" s="90" t="s">
        <v>1665</v>
      </c>
      <c r="E427" s="90">
        <f t="shared" si="27"/>
        <v>42535</v>
      </c>
      <c r="F427" s="91" t="s">
        <v>1666</v>
      </c>
      <c r="G427" s="91" t="s">
        <v>1668</v>
      </c>
      <c r="H427" s="961" t="s">
        <v>1532</v>
      </c>
      <c r="I427" s="435">
        <v>1750</v>
      </c>
      <c r="J427" s="435">
        <v>13272.885714285714</v>
      </c>
      <c r="K427" s="426"/>
      <c r="L427" s="435"/>
      <c r="M427" s="93">
        <f t="shared" si="28"/>
        <v>23227550</v>
      </c>
      <c r="N427" s="83" t="s">
        <v>293</v>
      </c>
      <c r="O427" s="83" t="s">
        <v>283</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hidden="1" customHeight="1">
      <c r="A428" s="332" t="str">
        <f>IF(B428&lt;&gt;"",IF(AND(B428='IN-TC'!$S$4,OR(TH!N428="1111",TH!O428="1111")),TH!D428,""),"")</f>
        <v/>
      </c>
      <c r="B428" s="63">
        <f t="shared" si="25"/>
        <v>6</v>
      </c>
      <c r="C428" s="90">
        <v>42535</v>
      </c>
      <c r="D428" s="90" t="s">
        <v>1665</v>
      </c>
      <c r="E428" s="90">
        <f t="shared" si="27"/>
        <v>42535</v>
      </c>
      <c r="F428" s="91" t="s">
        <v>1667</v>
      </c>
      <c r="G428" s="91" t="s">
        <v>1668</v>
      </c>
      <c r="H428" s="961" t="s">
        <v>1532</v>
      </c>
      <c r="I428" s="435">
        <v>5390</v>
      </c>
      <c r="J428" s="435">
        <v>13271.772356215213</v>
      </c>
      <c r="K428" s="426"/>
      <c r="L428" s="435"/>
      <c r="M428" s="93">
        <f t="shared" si="28"/>
        <v>71534853</v>
      </c>
      <c r="N428" s="83" t="s">
        <v>293</v>
      </c>
      <c r="O428" s="83" t="s">
        <v>283</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hidden="1" customHeight="1">
      <c r="A429" s="332" t="str">
        <f>IF(B429&lt;&gt;"",IF(AND(B429='IN-TC'!$S$4,OR(TH!N429="1111",TH!O429="1111")),TH!D429,""),"")</f>
        <v/>
      </c>
      <c r="B429" s="63">
        <f t="shared" si="25"/>
        <v>6</v>
      </c>
      <c r="C429" s="90">
        <v>42531</v>
      </c>
      <c r="D429" s="90" t="s">
        <v>1664</v>
      </c>
      <c r="E429" s="90">
        <f t="shared" si="27"/>
        <v>42531</v>
      </c>
      <c r="F429" s="91" t="s">
        <v>446</v>
      </c>
      <c r="G429" s="91"/>
      <c r="H429" s="92" t="s">
        <v>689</v>
      </c>
      <c r="I429" s="435">
        <v>16075</v>
      </c>
      <c r="J429" s="435">
        <v>68876.211819595643</v>
      </c>
      <c r="K429" s="426"/>
      <c r="L429" s="435"/>
      <c r="M429" s="93">
        <f t="shared" si="28"/>
        <v>1107185105</v>
      </c>
      <c r="N429" s="1143" t="s">
        <v>281</v>
      </c>
      <c r="O429" s="83" t="s">
        <v>283</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hidden="1" customHeight="1">
      <c r="A430" s="332" t="str">
        <f>IF(B430&lt;&gt;"",IF(AND(B430='IN-TC'!$S$4,OR(TH!N430="1111",TH!O430="1111")),TH!D430,""),"")</f>
        <v/>
      </c>
      <c r="B430" s="63">
        <f t="shared" si="25"/>
        <v>6</v>
      </c>
      <c r="C430" s="78">
        <v>42536</v>
      </c>
      <c r="D430" s="78" t="s">
        <v>1934</v>
      </c>
      <c r="E430" s="78">
        <f t="shared" si="27"/>
        <v>42536</v>
      </c>
      <c r="F430" s="79" t="s">
        <v>1669</v>
      </c>
      <c r="G430" s="79"/>
      <c r="H430" s="80" t="s">
        <v>689</v>
      </c>
      <c r="I430" s="427">
        <v>690</v>
      </c>
      <c r="J430" s="427">
        <v>589054.13768115896</v>
      </c>
      <c r="K430" s="418"/>
      <c r="L430" s="427"/>
      <c r="M430" s="81">
        <f t="shared" si="28"/>
        <v>406447355</v>
      </c>
      <c r="N430" s="84" t="s">
        <v>283</v>
      </c>
      <c r="O430" s="82" t="s">
        <v>281</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hidden="1" customHeight="1">
      <c r="A431" s="332" t="str">
        <f>IF(B431&lt;&gt;"",IF(AND(B431='IN-TC'!$S$4,OR(TH!N431="1111",TH!O431="1111")),TH!D431,""),"")</f>
        <v/>
      </c>
      <c r="B431" s="63">
        <f t="shared" si="25"/>
        <v>6</v>
      </c>
      <c r="C431" s="78">
        <v>42536</v>
      </c>
      <c r="D431" s="78" t="s">
        <v>1934</v>
      </c>
      <c r="E431" s="78">
        <f t="shared" si="27"/>
        <v>42536</v>
      </c>
      <c r="F431" s="79" t="s">
        <v>1670</v>
      </c>
      <c r="G431" s="79"/>
      <c r="H431" s="80" t="s">
        <v>689</v>
      </c>
      <c r="I431" s="427">
        <v>500</v>
      </c>
      <c r="J431" s="427">
        <v>589054.13768115896</v>
      </c>
      <c r="K431" s="418"/>
      <c r="L431" s="427"/>
      <c r="M431" s="81">
        <f>ROUND(I431*J431,0)-1</f>
        <v>294527068</v>
      </c>
      <c r="N431" s="84" t="s">
        <v>283</v>
      </c>
      <c r="O431" s="82" t="s">
        <v>281</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hidden="1" customHeight="1">
      <c r="A432" s="332" t="str">
        <f>IF(B432&lt;&gt;"",IF(AND(B432='IN-TC'!$S$4,OR(TH!N432="1111",TH!O432="1111")),TH!D432,""),"")</f>
        <v/>
      </c>
      <c r="B432" s="63">
        <f t="shared" si="25"/>
        <v>6</v>
      </c>
      <c r="C432" s="78">
        <v>42536</v>
      </c>
      <c r="D432" s="78" t="s">
        <v>1934</v>
      </c>
      <c r="E432" s="78">
        <f t="shared" si="27"/>
        <v>42536</v>
      </c>
      <c r="F432" s="79" t="s">
        <v>1671</v>
      </c>
      <c r="G432" s="79"/>
      <c r="H432" s="80" t="s">
        <v>689</v>
      </c>
      <c r="I432" s="427">
        <v>560</v>
      </c>
      <c r="J432" s="427">
        <v>589054.13768115896</v>
      </c>
      <c r="K432" s="418"/>
      <c r="L432" s="427"/>
      <c r="M432" s="81">
        <f>ROUND(I432*J432,0)</f>
        <v>329870317</v>
      </c>
      <c r="N432" s="84" t="s">
        <v>283</v>
      </c>
      <c r="O432" s="82" t="s">
        <v>281</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hidden="1" customHeight="1">
      <c r="A433" s="332" t="str">
        <f>IF(B433&lt;&gt;"",IF(AND(B433='IN-TC'!$S$4,OR(TH!N433="1111",TH!O433="1111")),TH!D433,""),"")</f>
        <v/>
      </c>
      <c r="B433" s="63">
        <f t="shared" si="25"/>
        <v>6</v>
      </c>
      <c r="C433" s="78">
        <v>42536</v>
      </c>
      <c r="D433" s="78" t="s">
        <v>1934</v>
      </c>
      <c r="E433" s="78">
        <f t="shared" si="27"/>
        <v>42536</v>
      </c>
      <c r="F433" s="79" t="s">
        <v>1672</v>
      </c>
      <c r="G433" s="79"/>
      <c r="H433" s="80" t="s">
        <v>689</v>
      </c>
      <c r="I433" s="427">
        <v>580</v>
      </c>
      <c r="J433" s="427">
        <v>589054.13768115896</v>
      </c>
      <c r="K433" s="418"/>
      <c r="L433" s="427"/>
      <c r="M433" s="81">
        <f>ROUND(I433*J433,0)</f>
        <v>341651400</v>
      </c>
      <c r="N433" s="84" t="s">
        <v>283</v>
      </c>
      <c r="O433" s="82" t="s">
        <v>281</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hidden="1" customHeight="1">
      <c r="A434" s="332" t="str">
        <f>IF(B434&lt;&gt;"",IF(AND(B434='IN-TC'!$S$4,OR(TH!N434="1111",TH!O434="1111")),TH!D434,""),"")</f>
        <v/>
      </c>
      <c r="B434" s="63">
        <f t="shared" si="25"/>
        <v>6</v>
      </c>
      <c r="C434" s="78">
        <v>42536</v>
      </c>
      <c r="D434" s="78" t="s">
        <v>1934</v>
      </c>
      <c r="E434" s="78">
        <f t="shared" si="27"/>
        <v>42536</v>
      </c>
      <c r="F434" s="79" t="s">
        <v>1673</v>
      </c>
      <c r="G434" s="79"/>
      <c r="H434" s="80" t="s">
        <v>689</v>
      </c>
      <c r="I434" s="427">
        <v>870</v>
      </c>
      <c r="J434" s="427">
        <v>589054.13768115896</v>
      </c>
      <c r="K434" s="418"/>
      <c r="L434" s="427"/>
      <c r="M434" s="81">
        <f>ROUND(I434*J434,0)</f>
        <v>512477100</v>
      </c>
      <c r="N434" s="84" t="s">
        <v>283</v>
      </c>
      <c r="O434" s="82" t="s">
        <v>281</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hidden="1" customHeight="1">
      <c r="A435" s="332" t="str">
        <f>IF(B435&lt;&gt;"",IF(AND(B435='IN-TC'!$S$4,OR(TH!N435="1111",TH!O435="1111")),TH!D435,""),"")</f>
        <v/>
      </c>
      <c r="B435" s="63">
        <f t="shared" si="25"/>
        <v>6</v>
      </c>
      <c r="C435" s="78">
        <v>42536</v>
      </c>
      <c r="D435" s="78" t="s">
        <v>1934</v>
      </c>
      <c r="E435" s="78">
        <f t="shared" si="27"/>
        <v>42536</v>
      </c>
      <c r="F435" s="79" t="s">
        <v>1674</v>
      </c>
      <c r="G435" s="79"/>
      <c r="H435" s="80" t="s">
        <v>689</v>
      </c>
      <c r="I435" s="427">
        <v>130</v>
      </c>
      <c r="J435" s="427">
        <v>589054.13768115896</v>
      </c>
      <c r="K435" s="418"/>
      <c r="L435" s="427"/>
      <c r="M435" s="81">
        <f>ROUND(I435*J435,0)</f>
        <v>76577038</v>
      </c>
      <c r="N435" s="84" t="s">
        <v>283</v>
      </c>
      <c r="O435" s="82" t="s">
        <v>281</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hidden="1" customHeight="1">
      <c r="A436" s="332" t="str">
        <f>IF(B436&lt;&gt;"",IF(AND(B436='IN-TC'!$S$4,OR(TH!N436="1111",TH!O436="1111")),TH!D436,""),"")</f>
        <v/>
      </c>
      <c r="B436" s="63">
        <f t="shared" si="25"/>
        <v>6</v>
      </c>
      <c r="C436" s="78">
        <v>42536</v>
      </c>
      <c r="D436" s="78" t="s">
        <v>1934</v>
      </c>
      <c r="E436" s="78">
        <f t="shared" si="27"/>
        <v>42536</v>
      </c>
      <c r="F436" s="79" t="s">
        <v>1675</v>
      </c>
      <c r="G436" s="79"/>
      <c r="H436" s="80" t="s">
        <v>689</v>
      </c>
      <c r="I436" s="427">
        <v>250</v>
      </c>
      <c r="J436" s="427">
        <v>589054.13768115896</v>
      </c>
      <c r="K436" s="418"/>
      <c r="L436" s="427"/>
      <c r="M436" s="81">
        <f>ROUND(I436*J436,0)</f>
        <v>147263534</v>
      </c>
      <c r="N436" s="84" t="s">
        <v>283</v>
      </c>
      <c r="O436" s="82" t="s">
        <v>281</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hidden="1" customHeight="1">
      <c r="A437" s="332" t="str">
        <f>IF(B437&lt;&gt;"",IF(AND(B437='IN-TC'!$S$4,OR(TH!N437="1111",TH!O437="1111")),TH!D437,""),"")</f>
        <v/>
      </c>
      <c r="B437" s="63">
        <f t="shared" si="25"/>
        <v>6</v>
      </c>
      <c r="C437" s="78">
        <v>42536</v>
      </c>
      <c r="D437" s="78" t="s">
        <v>1934</v>
      </c>
      <c r="E437" s="78">
        <f t="shared" si="27"/>
        <v>42536</v>
      </c>
      <c r="F437" s="79" t="s">
        <v>1676</v>
      </c>
      <c r="G437" s="79"/>
      <c r="H437" s="80" t="s">
        <v>689</v>
      </c>
      <c r="I437" s="427">
        <v>660</v>
      </c>
      <c r="J437" s="427">
        <v>589054.13768115896</v>
      </c>
      <c r="K437" s="418"/>
      <c r="L437" s="427"/>
      <c r="M437" s="81">
        <f>ROUND(I437*J437,0)-1</f>
        <v>388775730</v>
      </c>
      <c r="N437" s="84" t="s">
        <v>283</v>
      </c>
      <c r="O437" s="82" t="s">
        <v>281</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hidden="1" customHeight="1">
      <c r="A438" s="332" t="str">
        <f>IF(B438&lt;&gt;"",IF(AND(B438='IN-TC'!$S$4,OR(TH!N438="1111",TH!O438="1111")),TH!D438,""),"")</f>
        <v/>
      </c>
      <c r="B438" s="63">
        <f t="shared" si="25"/>
        <v>6</v>
      </c>
      <c r="C438" s="78">
        <v>42536</v>
      </c>
      <c r="D438" s="78" t="s">
        <v>1934</v>
      </c>
      <c r="E438" s="78">
        <f t="shared" si="27"/>
        <v>42536</v>
      </c>
      <c r="F438" s="79" t="s">
        <v>1677</v>
      </c>
      <c r="G438" s="79"/>
      <c r="H438" s="80" t="s">
        <v>689</v>
      </c>
      <c r="I438" s="427">
        <v>320</v>
      </c>
      <c r="J438" s="427">
        <v>589054.13768115896</v>
      </c>
      <c r="K438" s="418"/>
      <c r="L438" s="427"/>
      <c r="M438" s="81">
        <f>ROUND(I438*J438,0)</f>
        <v>188497324</v>
      </c>
      <c r="N438" s="84" t="s">
        <v>283</v>
      </c>
      <c r="O438" s="82" t="s">
        <v>281</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hidden="1" customHeight="1">
      <c r="A439" s="332" t="str">
        <f>IF(B439&lt;&gt;"",IF(AND(B439='IN-TC'!$S$4,OR(TH!N439="1111",TH!O439="1111")),TH!D439,""),"")</f>
        <v/>
      </c>
      <c r="B439" s="63">
        <f t="shared" si="25"/>
        <v>6</v>
      </c>
      <c r="C439" s="78">
        <v>42536</v>
      </c>
      <c r="D439" s="78" t="s">
        <v>1934</v>
      </c>
      <c r="E439" s="78">
        <f t="shared" si="27"/>
        <v>42536</v>
      </c>
      <c r="F439" s="79" t="s">
        <v>1678</v>
      </c>
      <c r="G439" s="79"/>
      <c r="H439" s="80" t="s">
        <v>689</v>
      </c>
      <c r="I439" s="427">
        <v>2000</v>
      </c>
      <c r="J439" s="427">
        <v>590822.02650000004</v>
      </c>
      <c r="K439" s="418"/>
      <c r="L439" s="427"/>
      <c r="M439" s="81">
        <f>ROUND(I439*J439,0)-2</f>
        <v>1181644051</v>
      </c>
      <c r="N439" s="84" t="s">
        <v>283</v>
      </c>
      <c r="O439" s="82" t="s">
        <v>281</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hidden="1" customHeight="1">
      <c r="A440" s="332" t="str">
        <f>IF(B440&lt;&gt;"",IF(AND(B440='IN-TC'!$S$4,OR(TH!N440="1111",TH!O440="1111")),TH!D440,""),"")</f>
        <v/>
      </c>
      <c r="B440" s="63">
        <f t="shared" si="25"/>
        <v>6</v>
      </c>
      <c r="C440" s="90">
        <v>42536</v>
      </c>
      <c r="D440" s="90" t="s">
        <v>1899</v>
      </c>
      <c r="E440" s="90">
        <f t="shared" si="27"/>
        <v>42536</v>
      </c>
      <c r="F440" s="91" t="s">
        <v>1669</v>
      </c>
      <c r="G440" s="91" t="s">
        <v>1679</v>
      </c>
      <c r="H440" s="961" t="s">
        <v>1680</v>
      </c>
      <c r="I440" s="435">
        <v>690</v>
      </c>
      <c r="J440" s="435">
        <v>589054.13768115896</v>
      </c>
      <c r="K440" s="426"/>
      <c r="L440" s="435"/>
      <c r="M440" s="93">
        <f>ROUND(I440*J440,0)</f>
        <v>406447355</v>
      </c>
      <c r="N440" s="83" t="s">
        <v>293</v>
      </c>
      <c r="O440" s="83" t="s">
        <v>283</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hidden="1" customHeight="1">
      <c r="A441" s="332" t="str">
        <f>IF(B441&lt;&gt;"",IF(AND(B441='IN-TC'!$S$4,OR(TH!N441="1111",TH!O441="1111")),TH!D441,""),"")</f>
        <v/>
      </c>
      <c r="B441" s="63">
        <f t="shared" si="25"/>
        <v>6</v>
      </c>
      <c r="C441" s="90">
        <v>42536</v>
      </c>
      <c r="D441" s="90" t="s">
        <v>1899</v>
      </c>
      <c r="E441" s="90">
        <f t="shared" si="27"/>
        <v>42536</v>
      </c>
      <c r="F441" s="91" t="s">
        <v>1670</v>
      </c>
      <c r="G441" s="91" t="s">
        <v>1679</v>
      </c>
      <c r="H441" s="961" t="s">
        <v>1680</v>
      </c>
      <c r="I441" s="435">
        <v>500</v>
      </c>
      <c r="J441" s="435">
        <v>589054.13768115896</v>
      </c>
      <c r="K441" s="426"/>
      <c r="L441" s="435"/>
      <c r="M441" s="93">
        <f>ROUND(I441*J441,0)-1</f>
        <v>294527068</v>
      </c>
      <c r="N441" s="83" t="s">
        <v>293</v>
      </c>
      <c r="O441" s="83" t="s">
        <v>283</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hidden="1" customHeight="1">
      <c r="A442" s="332" t="str">
        <f>IF(B442&lt;&gt;"",IF(AND(B442='IN-TC'!$S$4,OR(TH!N442="1111",TH!O442="1111")),TH!D442,""),"")</f>
        <v/>
      </c>
      <c r="B442" s="63">
        <f t="shared" si="25"/>
        <v>6</v>
      </c>
      <c r="C442" s="90">
        <v>42536</v>
      </c>
      <c r="D442" s="90" t="s">
        <v>1899</v>
      </c>
      <c r="E442" s="90">
        <f t="shared" si="27"/>
        <v>42536</v>
      </c>
      <c r="F442" s="91" t="s">
        <v>1671</v>
      </c>
      <c r="G442" s="91" t="s">
        <v>1679</v>
      </c>
      <c r="H442" s="961" t="s">
        <v>1680</v>
      </c>
      <c r="I442" s="435">
        <v>560</v>
      </c>
      <c r="J442" s="435">
        <v>589054.13768115896</v>
      </c>
      <c r="K442" s="426"/>
      <c r="L442" s="435"/>
      <c r="M442" s="93">
        <f>ROUND(I442*J442,0)</f>
        <v>329870317</v>
      </c>
      <c r="N442" s="83" t="s">
        <v>293</v>
      </c>
      <c r="O442" s="83" t="s">
        <v>283</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hidden="1" customHeight="1">
      <c r="A443" s="332" t="str">
        <f>IF(B443&lt;&gt;"",IF(AND(B443='IN-TC'!$S$4,OR(TH!N443="1111",TH!O443="1111")),TH!D443,""),"")</f>
        <v/>
      </c>
      <c r="B443" s="63">
        <f t="shared" si="25"/>
        <v>6</v>
      </c>
      <c r="C443" s="90">
        <v>42536</v>
      </c>
      <c r="D443" s="90" t="s">
        <v>1899</v>
      </c>
      <c r="E443" s="90">
        <f t="shared" si="27"/>
        <v>42536</v>
      </c>
      <c r="F443" s="91" t="s">
        <v>1672</v>
      </c>
      <c r="G443" s="91" t="s">
        <v>1679</v>
      </c>
      <c r="H443" s="961" t="s">
        <v>1680</v>
      </c>
      <c r="I443" s="435">
        <v>580</v>
      </c>
      <c r="J443" s="435">
        <v>589054.13768115896</v>
      </c>
      <c r="K443" s="426"/>
      <c r="L443" s="435"/>
      <c r="M443" s="93">
        <f>ROUND(I443*J443,0)</f>
        <v>341651400</v>
      </c>
      <c r="N443" s="83" t="s">
        <v>293</v>
      </c>
      <c r="O443" s="83" t="s">
        <v>283</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hidden="1" customHeight="1">
      <c r="A444" s="332" t="str">
        <f>IF(B444&lt;&gt;"",IF(AND(B444='IN-TC'!$S$4,OR(TH!N444="1111",TH!O444="1111")),TH!D444,""),"")</f>
        <v/>
      </c>
      <c r="B444" s="63">
        <f t="shared" si="25"/>
        <v>6</v>
      </c>
      <c r="C444" s="90">
        <v>42536</v>
      </c>
      <c r="D444" s="90" t="s">
        <v>1899</v>
      </c>
      <c r="E444" s="90">
        <f t="shared" si="27"/>
        <v>42536</v>
      </c>
      <c r="F444" s="91" t="s">
        <v>1673</v>
      </c>
      <c r="G444" s="91" t="s">
        <v>1679</v>
      </c>
      <c r="H444" s="961" t="s">
        <v>1680</v>
      </c>
      <c r="I444" s="435">
        <v>870</v>
      </c>
      <c r="J444" s="435">
        <v>589054.13768115896</v>
      </c>
      <c r="K444" s="426"/>
      <c r="L444" s="435"/>
      <c r="M444" s="93">
        <f>ROUND(I444*J444,0)</f>
        <v>512477100</v>
      </c>
      <c r="N444" s="83" t="s">
        <v>293</v>
      </c>
      <c r="O444" s="83" t="s">
        <v>283</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hidden="1" customHeight="1">
      <c r="A445" s="332" t="str">
        <f>IF(B445&lt;&gt;"",IF(AND(B445='IN-TC'!$S$4,OR(TH!N445="1111",TH!O445="1111")),TH!D445,""),"")</f>
        <v/>
      </c>
      <c r="B445" s="63">
        <f t="shared" si="25"/>
        <v>6</v>
      </c>
      <c r="C445" s="90">
        <v>42536</v>
      </c>
      <c r="D445" s="90" t="s">
        <v>1899</v>
      </c>
      <c r="E445" s="90">
        <f t="shared" si="27"/>
        <v>42536</v>
      </c>
      <c r="F445" s="91" t="s">
        <v>1674</v>
      </c>
      <c r="G445" s="91" t="s">
        <v>1679</v>
      </c>
      <c r="H445" s="961" t="s">
        <v>1680</v>
      </c>
      <c r="I445" s="435">
        <v>130</v>
      </c>
      <c r="J445" s="435">
        <v>589054.13768115896</v>
      </c>
      <c r="K445" s="426"/>
      <c r="L445" s="435"/>
      <c r="M445" s="93">
        <f>ROUND(I445*J445,0)</f>
        <v>76577038</v>
      </c>
      <c r="N445" s="83" t="s">
        <v>293</v>
      </c>
      <c r="O445" s="83" t="s">
        <v>283</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hidden="1" customHeight="1">
      <c r="A446" s="332" t="str">
        <f>IF(B446&lt;&gt;"",IF(AND(B446='IN-TC'!$S$4,OR(TH!N446="1111",TH!O446="1111")),TH!D446,""),"")</f>
        <v/>
      </c>
      <c r="B446" s="63">
        <f t="shared" si="25"/>
        <v>6</v>
      </c>
      <c r="C446" s="90">
        <v>42536</v>
      </c>
      <c r="D446" s="90" t="s">
        <v>1899</v>
      </c>
      <c r="E446" s="90">
        <f t="shared" si="27"/>
        <v>42536</v>
      </c>
      <c r="F446" s="91" t="s">
        <v>1675</v>
      </c>
      <c r="G446" s="91" t="s">
        <v>1679</v>
      </c>
      <c r="H446" s="961" t="s">
        <v>1680</v>
      </c>
      <c r="I446" s="435">
        <v>250</v>
      </c>
      <c r="J446" s="435">
        <v>589054.13768115896</v>
      </c>
      <c r="K446" s="426"/>
      <c r="L446" s="435"/>
      <c r="M446" s="93">
        <f>ROUND(I446*J446,0)</f>
        <v>147263534</v>
      </c>
      <c r="N446" s="83" t="s">
        <v>293</v>
      </c>
      <c r="O446" s="83" t="s">
        <v>283</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hidden="1" customHeight="1">
      <c r="A447" s="332" t="str">
        <f>IF(B447&lt;&gt;"",IF(AND(B447='IN-TC'!$S$4,OR(TH!N447="1111",TH!O447="1111")),TH!D447,""),"")</f>
        <v/>
      </c>
      <c r="B447" s="63">
        <f t="shared" si="25"/>
        <v>6</v>
      </c>
      <c r="C447" s="90">
        <v>42536</v>
      </c>
      <c r="D447" s="90" t="s">
        <v>1899</v>
      </c>
      <c r="E447" s="90">
        <f t="shared" si="27"/>
        <v>42536</v>
      </c>
      <c r="F447" s="91" t="s">
        <v>1676</v>
      </c>
      <c r="G447" s="91" t="s">
        <v>1679</v>
      </c>
      <c r="H447" s="961" t="s">
        <v>1680</v>
      </c>
      <c r="I447" s="435">
        <v>660</v>
      </c>
      <c r="J447" s="435">
        <v>589054.13768115896</v>
      </c>
      <c r="K447" s="426"/>
      <c r="L447" s="435"/>
      <c r="M447" s="93">
        <f>ROUND(I447*J447,0)-1</f>
        <v>388775730</v>
      </c>
      <c r="N447" s="83" t="s">
        <v>293</v>
      </c>
      <c r="O447" s="83" t="s">
        <v>283</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hidden="1" customHeight="1">
      <c r="A448" s="332" t="str">
        <f>IF(B448&lt;&gt;"",IF(AND(B448='IN-TC'!$S$4,OR(TH!N448="1111",TH!O448="1111")),TH!D448,""),"")</f>
        <v/>
      </c>
      <c r="B448" s="63">
        <f t="shared" si="25"/>
        <v>6</v>
      </c>
      <c r="C448" s="90">
        <v>42536</v>
      </c>
      <c r="D448" s="90" t="s">
        <v>1899</v>
      </c>
      <c r="E448" s="90">
        <f t="shared" si="27"/>
        <v>42536</v>
      </c>
      <c r="F448" s="91" t="s">
        <v>1677</v>
      </c>
      <c r="G448" s="91" t="s">
        <v>1679</v>
      </c>
      <c r="H448" s="961" t="s">
        <v>1680</v>
      </c>
      <c r="I448" s="435">
        <v>320</v>
      </c>
      <c r="J448" s="435">
        <v>589054.13768115896</v>
      </c>
      <c r="K448" s="426"/>
      <c r="L448" s="435"/>
      <c r="M448" s="93">
        <f>ROUND(I448*J448,0)</f>
        <v>188497324</v>
      </c>
      <c r="N448" s="83" t="s">
        <v>293</v>
      </c>
      <c r="O448" s="83" t="s">
        <v>283</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hidden="1" customHeight="1">
      <c r="A449" s="332" t="str">
        <f>IF(B449&lt;&gt;"",IF(AND(B449='IN-TC'!$S$4,OR(TH!N449="1111",TH!O449="1111")),TH!D449,""),"")</f>
        <v/>
      </c>
      <c r="B449" s="63">
        <f t="shared" si="25"/>
        <v>6</v>
      </c>
      <c r="C449" s="90">
        <v>42536</v>
      </c>
      <c r="D449" s="90" t="s">
        <v>1899</v>
      </c>
      <c r="E449" s="90">
        <f t="shared" si="27"/>
        <v>42536</v>
      </c>
      <c r="F449" s="91" t="s">
        <v>1678</v>
      </c>
      <c r="G449" s="91" t="s">
        <v>1679</v>
      </c>
      <c r="H449" s="961" t="s">
        <v>1680</v>
      </c>
      <c r="I449" s="435">
        <v>2000</v>
      </c>
      <c r="J449" s="435">
        <v>590822.02650000004</v>
      </c>
      <c r="K449" s="426"/>
      <c r="L449" s="435"/>
      <c r="M449" s="93">
        <f>ROUND(I449*J449,0)-2</f>
        <v>1181644051</v>
      </c>
      <c r="N449" s="83" t="s">
        <v>293</v>
      </c>
      <c r="O449" s="83" t="s">
        <v>283</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hidden="1" customHeight="1">
      <c r="A450" s="332" t="str">
        <f>IF(B450&lt;&gt;"",IF(AND(B450='IN-TC'!$S$4,OR(TH!N450="1111",TH!O450="1111")),TH!D450,""),"")</f>
        <v/>
      </c>
      <c r="B450" s="63">
        <f t="shared" si="25"/>
        <v>7</v>
      </c>
      <c r="C450" s="78">
        <v>42557</v>
      </c>
      <c r="D450" s="78" t="s">
        <v>691</v>
      </c>
      <c r="E450" s="78">
        <f t="shared" si="27"/>
        <v>42557</v>
      </c>
      <c r="F450" s="79" t="s">
        <v>449</v>
      </c>
      <c r="G450" s="79"/>
      <c r="H450" s="80" t="s">
        <v>689</v>
      </c>
      <c r="I450" s="427">
        <v>4800</v>
      </c>
      <c r="J450" s="427">
        <v>165541.63520833335</v>
      </c>
      <c r="K450" s="418"/>
      <c r="L450" s="427"/>
      <c r="M450" s="81">
        <f>ROUND(I450*J450,0)</f>
        <v>794599849</v>
      </c>
      <c r="N450" s="84" t="s">
        <v>283</v>
      </c>
      <c r="O450" s="82" t="s">
        <v>281</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hidden="1" customHeight="1">
      <c r="A451" s="332" t="str">
        <f>IF(B451&lt;&gt;"",IF(AND(B451='IN-TC'!$S$4,OR(TH!N451="1111",TH!O451="1111")),TH!D451,""),"")</f>
        <v/>
      </c>
      <c r="B451" s="63">
        <f t="shared" si="25"/>
        <v>7</v>
      </c>
      <c r="C451" s="78">
        <v>42563</v>
      </c>
      <c r="D451" s="78" t="s">
        <v>692</v>
      </c>
      <c r="E451" s="78">
        <f t="shared" ref="E451:E482" si="29">C451</f>
        <v>42563</v>
      </c>
      <c r="F451" s="79" t="s">
        <v>1779</v>
      </c>
      <c r="G451" s="79"/>
      <c r="H451" s="80" t="s">
        <v>689</v>
      </c>
      <c r="I451" s="427">
        <v>2270</v>
      </c>
      <c r="J451" s="427">
        <v>237741.99603524228</v>
      </c>
      <c r="K451" s="418"/>
      <c r="L451" s="427"/>
      <c r="M451" s="81">
        <f>ROUND(I451*J451,0)-1</f>
        <v>539674330</v>
      </c>
      <c r="N451" s="84" t="s">
        <v>283</v>
      </c>
      <c r="O451" s="82" t="s">
        <v>281</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hidden="1" customHeight="1">
      <c r="A452" s="332" t="str">
        <f>IF(B452&lt;&gt;"",IF(AND(B452='IN-TC'!$S$4,OR(TH!N452="1111",TH!O452="1111")),TH!D452,""),"")</f>
        <v/>
      </c>
      <c r="B452" s="63">
        <f t="shared" si="25"/>
        <v>7</v>
      </c>
      <c r="C452" s="78">
        <v>42577</v>
      </c>
      <c r="D452" s="78" t="s">
        <v>693</v>
      </c>
      <c r="E452" s="78">
        <f t="shared" si="29"/>
        <v>42577</v>
      </c>
      <c r="F452" s="79" t="s">
        <v>1666</v>
      </c>
      <c r="G452" s="79"/>
      <c r="H452" s="80" t="s">
        <v>689</v>
      </c>
      <c r="I452" s="427">
        <v>900</v>
      </c>
      <c r="J452" s="427">
        <v>12727.444444444445</v>
      </c>
      <c r="K452" s="418"/>
      <c r="L452" s="427"/>
      <c r="M452" s="81">
        <f t="shared" ref="M452:M458" si="30">ROUND(I452*J452,0)</f>
        <v>11454700</v>
      </c>
      <c r="N452" s="84" t="s">
        <v>283</v>
      </c>
      <c r="O452" s="82" t="s">
        <v>281</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hidden="1" customHeight="1">
      <c r="A453" s="332" t="str">
        <f>IF(B453&lt;&gt;"",IF(AND(B453='IN-TC'!$S$4,OR(TH!N453="1111",TH!O453="1111")),TH!D453,""),"")</f>
        <v/>
      </c>
      <c r="B453" s="63">
        <f t="shared" si="25"/>
        <v>7</v>
      </c>
      <c r="C453" s="78">
        <v>42582</v>
      </c>
      <c r="D453" s="78" t="s">
        <v>1934</v>
      </c>
      <c r="E453" s="78">
        <f t="shared" si="29"/>
        <v>42582</v>
      </c>
      <c r="F453" s="79" t="s">
        <v>1510</v>
      </c>
      <c r="G453" s="79"/>
      <c r="H453" s="80" t="s">
        <v>689</v>
      </c>
      <c r="I453" s="427">
        <v>1760</v>
      </c>
      <c r="J453" s="427">
        <v>170479.25852272726</v>
      </c>
      <c r="K453" s="418"/>
      <c r="L453" s="427"/>
      <c r="M453" s="81">
        <f t="shared" si="30"/>
        <v>300043495</v>
      </c>
      <c r="N453" s="84" t="s">
        <v>283</v>
      </c>
      <c r="O453" s="82" t="s">
        <v>281</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hidden="1" customHeight="1">
      <c r="A454" s="332" t="str">
        <f>IF(B454&lt;&gt;"",IF(AND(B454='IN-TC'!$S$4,OR(TH!N454="1111",TH!O454="1111")),TH!D454,""),"")</f>
        <v/>
      </c>
      <c r="B454" s="63">
        <f t="shared" si="25"/>
        <v>7</v>
      </c>
      <c r="C454" s="78">
        <v>42582</v>
      </c>
      <c r="D454" s="78" t="s">
        <v>1934</v>
      </c>
      <c r="E454" s="78">
        <f t="shared" si="29"/>
        <v>42582</v>
      </c>
      <c r="F454" s="79" t="s">
        <v>447</v>
      </c>
      <c r="G454" s="79"/>
      <c r="H454" s="80" t="s">
        <v>689</v>
      </c>
      <c r="I454" s="427">
        <v>1700</v>
      </c>
      <c r="J454" s="427">
        <v>234117.7</v>
      </c>
      <c r="K454" s="418"/>
      <c r="L454" s="427"/>
      <c r="M454" s="81">
        <f t="shared" si="30"/>
        <v>398000090</v>
      </c>
      <c r="N454" s="84" t="s">
        <v>283</v>
      </c>
      <c r="O454" s="82" t="s">
        <v>281</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hidden="1" customHeight="1">
      <c r="A455" s="332" t="str">
        <f>IF(B455&lt;&gt;"",IF(AND(B455='IN-TC'!$S$4,OR(TH!N455="1111",TH!O455="1111")),TH!D455,""),"")</f>
        <v/>
      </c>
      <c r="B455" s="63">
        <f t="shared" si="25"/>
        <v>7</v>
      </c>
      <c r="C455" s="78">
        <v>42582</v>
      </c>
      <c r="D455" s="78" t="s">
        <v>1934</v>
      </c>
      <c r="E455" s="78">
        <f t="shared" si="29"/>
        <v>42582</v>
      </c>
      <c r="F455" s="79" t="s">
        <v>1508</v>
      </c>
      <c r="G455" s="79"/>
      <c r="H455" s="80" t="s">
        <v>689</v>
      </c>
      <c r="I455" s="427">
        <v>1090</v>
      </c>
      <c r="J455" s="427">
        <v>138924.45229357798</v>
      </c>
      <c r="K455" s="418"/>
      <c r="L455" s="427"/>
      <c r="M455" s="81">
        <f t="shared" si="30"/>
        <v>151427653</v>
      </c>
      <c r="N455" s="84" t="s">
        <v>283</v>
      </c>
      <c r="O455" s="82" t="s">
        <v>281</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hidden="1" customHeight="1">
      <c r="A456" s="332" t="str">
        <f>IF(B456&lt;&gt;"",IF(AND(B456='IN-TC'!$S$4,OR(TH!N456="1111",TH!O456="1111")),TH!D456,""),"")</f>
        <v/>
      </c>
      <c r="B456" s="63">
        <f t="shared" si="25"/>
        <v>7</v>
      </c>
      <c r="C456" s="78">
        <v>42582</v>
      </c>
      <c r="D456" s="78" t="s">
        <v>1934</v>
      </c>
      <c r="E456" s="78">
        <f t="shared" si="29"/>
        <v>42582</v>
      </c>
      <c r="F456" s="79" t="s">
        <v>1938</v>
      </c>
      <c r="G456" s="79"/>
      <c r="H456" s="80" t="s">
        <v>689</v>
      </c>
      <c r="I456" s="427">
        <v>390</v>
      </c>
      <c r="J456" s="427">
        <v>180312.22051282052</v>
      </c>
      <c r="K456" s="418"/>
      <c r="L456" s="427"/>
      <c r="M456" s="81">
        <f t="shared" si="30"/>
        <v>70321766</v>
      </c>
      <c r="N456" s="84" t="s">
        <v>283</v>
      </c>
      <c r="O456" s="82" t="s">
        <v>281</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hidden="1" customHeight="1">
      <c r="A457" s="332" t="str">
        <f>IF(B457&lt;&gt;"",IF(AND(B457='IN-TC'!$S$4,OR(TH!N457="1111",TH!O457="1111")),TH!D457,""),"")</f>
        <v/>
      </c>
      <c r="B457" s="63">
        <f t="shared" si="25"/>
        <v>7</v>
      </c>
      <c r="C457" s="78">
        <v>42582</v>
      </c>
      <c r="D457" s="78" t="s">
        <v>1935</v>
      </c>
      <c r="E457" s="78">
        <f t="shared" si="29"/>
        <v>42582</v>
      </c>
      <c r="F457" s="79" t="s">
        <v>461</v>
      </c>
      <c r="G457" s="79"/>
      <c r="H457" s="80" t="s">
        <v>689</v>
      </c>
      <c r="I457" s="427">
        <v>26000</v>
      </c>
      <c r="J457" s="427">
        <v>62498.39507692308</v>
      </c>
      <c r="K457" s="418"/>
      <c r="L457" s="427"/>
      <c r="M457" s="81">
        <f t="shared" si="30"/>
        <v>1624958272</v>
      </c>
      <c r="N457" s="84" t="s">
        <v>283</v>
      </c>
      <c r="O457" s="82" t="s">
        <v>281</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hidden="1" customHeight="1">
      <c r="A458" s="332" t="str">
        <f>IF(B458&lt;&gt;"",IF(AND(B458='IN-TC'!$S$4,OR(TH!N458="1111",TH!O458="1111")),TH!D458,""),"")</f>
        <v/>
      </c>
      <c r="B458" s="63">
        <f t="shared" ref="B458:B521" si="31">IF(C458&lt;&gt;"",MONTH(C458),"")</f>
        <v>7</v>
      </c>
      <c r="C458" s="90">
        <v>42557</v>
      </c>
      <c r="D458" s="90" t="s">
        <v>590</v>
      </c>
      <c r="E458" s="90">
        <f t="shared" si="29"/>
        <v>42557</v>
      </c>
      <c r="F458" s="91" t="s">
        <v>449</v>
      </c>
      <c r="G458" s="91" t="s">
        <v>1780</v>
      </c>
      <c r="H458" s="961" t="s">
        <v>592</v>
      </c>
      <c r="I458" s="435">
        <v>4800</v>
      </c>
      <c r="J458" s="435">
        <v>165541.63520833335</v>
      </c>
      <c r="K458" s="426"/>
      <c r="L458" s="435"/>
      <c r="M458" s="93">
        <f t="shared" si="30"/>
        <v>794599849</v>
      </c>
      <c r="N458" s="83" t="s">
        <v>293</v>
      </c>
      <c r="O458" s="83" t="s">
        <v>283</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hidden="1" customHeight="1">
      <c r="A459" s="332" t="str">
        <f>IF(B459&lt;&gt;"",IF(AND(B459='IN-TC'!$S$4,OR(TH!N459="1111",TH!O459="1111")),TH!D459,""),"")</f>
        <v/>
      </c>
      <c r="B459" s="63">
        <f t="shared" si="31"/>
        <v>7</v>
      </c>
      <c r="C459" s="90">
        <v>42563</v>
      </c>
      <c r="D459" s="90" t="s">
        <v>591</v>
      </c>
      <c r="E459" s="90">
        <f t="shared" si="29"/>
        <v>42563</v>
      </c>
      <c r="F459" s="91" t="s">
        <v>1779</v>
      </c>
      <c r="G459" s="91" t="s">
        <v>1781</v>
      </c>
      <c r="H459" s="961" t="s">
        <v>1759</v>
      </c>
      <c r="I459" s="435">
        <v>2270</v>
      </c>
      <c r="J459" s="435">
        <v>237741.99603524228</v>
      </c>
      <c r="K459" s="426"/>
      <c r="L459" s="435"/>
      <c r="M459" s="93">
        <f>ROUND(I459*J459,0)-1</f>
        <v>539674330</v>
      </c>
      <c r="N459" s="83" t="s">
        <v>293</v>
      </c>
      <c r="O459" s="83" t="s">
        <v>283</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hidden="1" customHeight="1">
      <c r="A460" s="332" t="str">
        <f>IF(B460&lt;&gt;"",IF(AND(B460='IN-TC'!$S$4,OR(TH!N460="1111",TH!O460="1111")),TH!D460,""),"")</f>
        <v/>
      </c>
      <c r="B460" s="63">
        <f t="shared" si="31"/>
        <v>7</v>
      </c>
      <c r="C460" s="90">
        <v>42577</v>
      </c>
      <c r="D460" s="90" t="s">
        <v>1664</v>
      </c>
      <c r="E460" s="90">
        <f t="shared" si="29"/>
        <v>42577</v>
      </c>
      <c r="F460" s="91" t="s">
        <v>1666</v>
      </c>
      <c r="G460" s="91" t="s">
        <v>1782</v>
      </c>
      <c r="H460" s="961" t="s">
        <v>1532</v>
      </c>
      <c r="I460" s="435">
        <v>900</v>
      </c>
      <c r="J460" s="435">
        <v>12727.444444444445</v>
      </c>
      <c r="K460" s="426"/>
      <c r="L460" s="435"/>
      <c r="M460" s="93">
        <f t="shared" ref="M460:M482" si="32">ROUND(I460*J460,0)</f>
        <v>11454700</v>
      </c>
      <c r="N460" s="83" t="s">
        <v>293</v>
      </c>
      <c r="O460" s="83" t="s">
        <v>283</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hidden="1" customHeight="1">
      <c r="A461" s="332" t="str">
        <f>IF(B461&lt;&gt;"",IF(AND(B461='IN-TC'!$S$4,OR(TH!N461="1111",TH!O461="1111")),TH!D461,""),"")</f>
        <v/>
      </c>
      <c r="B461" s="63">
        <f t="shared" si="31"/>
        <v>8</v>
      </c>
      <c r="C461" s="78">
        <v>42594</v>
      </c>
      <c r="D461" s="78" t="s">
        <v>691</v>
      </c>
      <c r="E461" s="78">
        <f t="shared" si="29"/>
        <v>42594</v>
      </c>
      <c r="F461" s="79" t="s">
        <v>461</v>
      </c>
      <c r="G461" s="79"/>
      <c r="H461" s="80" t="s">
        <v>689</v>
      </c>
      <c r="I461" s="427">
        <v>26000</v>
      </c>
      <c r="J461" s="1314">
        <v>64413.201500000003</v>
      </c>
      <c r="K461" s="418"/>
      <c r="L461" s="427"/>
      <c r="M461" s="81">
        <f t="shared" si="32"/>
        <v>1674743239</v>
      </c>
      <c r="N461" s="84" t="s">
        <v>283</v>
      </c>
      <c r="O461" s="82" t="s">
        <v>281</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hidden="1" customHeight="1">
      <c r="A462" s="332" t="str">
        <f>IF(B462&lt;&gt;"",IF(AND(B462='IN-TC'!$S$4,OR(TH!N462="1111",TH!O462="1111")),TH!D462,""),"")</f>
        <v/>
      </c>
      <c r="B462" s="63">
        <f t="shared" si="31"/>
        <v>8</v>
      </c>
      <c r="C462" s="78">
        <v>42599</v>
      </c>
      <c r="D462" s="78" t="s">
        <v>692</v>
      </c>
      <c r="E462" s="78">
        <f t="shared" si="29"/>
        <v>42599</v>
      </c>
      <c r="F462" s="79" t="s">
        <v>1897</v>
      </c>
      <c r="G462" s="79"/>
      <c r="H462" s="80" t="s">
        <v>689</v>
      </c>
      <c r="I462" s="427">
        <v>10000</v>
      </c>
      <c r="J462" s="427">
        <v>147305.9137</v>
      </c>
      <c r="K462" s="418"/>
      <c r="L462" s="427"/>
      <c r="M462" s="81">
        <f t="shared" si="32"/>
        <v>1473059137</v>
      </c>
      <c r="N462" s="84" t="s">
        <v>283</v>
      </c>
      <c r="O462" s="82" t="s">
        <v>281</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hidden="1" customHeight="1">
      <c r="A463" s="332" t="str">
        <f>IF(B463&lt;&gt;"",IF(AND(B463='IN-TC'!$S$4,OR(TH!N463="1111",TH!O463="1111")),TH!D463,""),"")</f>
        <v/>
      </c>
      <c r="B463" s="63">
        <f t="shared" si="31"/>
        <v>8</v>
      </c>
      <c r="C463" s="78">
        <v>42606</v>
      </c>
      <c r="D463" s="78" t="s">
        <v>693</v>
      </c>
      <c r="E463" s="78">
        <f t="shared" si="29"/>
        <v>42606</v>
      </c>
      <c r="F463" s="79" t="s">
        <v>1900</v>
      </c>
      <c r="G463" s="79"/>
      <c r="H463" s="80" t="s">
        <v>689</v>
      </c>
      <c r="I463" s="427">
        <v>8100</v>
      </c>
      <c r="J463" s="427">
        <v>13325.820987654321</v>
      </c>
      <c r="K463" s="418"/>
      <c r="L463" s="427"/>
      <c r="M463" s="81">
        <f t="shared" si="32"/>
        <v>107939150</v>
      </c>
      <c r="N463" s="84" t="s">
        <v>283</v>
      </c>
      <c r="O463" s="82" t="s">
        <v>281</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hidden="1" customHeight="1">
      <c r="A464" s="332" t="str">
        <f>IF(B464&lt;&gt;"",IF(AND(B464='IN-TC'!$S$4,OR(TH!N464="1111",TH!O464="1111")),TH!D464,""),"")</f>
        <v/>
      </c>
      <c r="B464" s="63">
        <f t="shared" si="31"/>
        <v>8</v>
      </c>
      <c r="C464" s="78">
        <v>42606</v>
      </c>
      <c r="D464" s="78" t="s">
        <v>693</v>
      </c>
      <c r="E464" s="78">
        <f t="shared" si="29"/>
        <v>42606</v>
      </c>
      <c r="F464" s="79" t="s">
        <v>1901</v>
      </c>
      <c r="G464" s="79"/>
      <c r="H464" s="80" t="s">
        <v>689</v>
      </c>
      <c r="I464" s="427">
        <v>3150</v>
      </c>
      <c r="J464" s="1314">
        <v>13024.233650793651</v>
      </c>
      <c r="K464" s="418"/>
      <c r="L464" s="427"/>
      <c r="M464" s="81">
        <f t="shared" si="32"/>
        <v>41026336</v>
      </c>
      <c r="N464" s="84" t="s">
        <v>283</v>
      </c>
      <c r="O464" s="82" t="s">
        <v>281</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hidden="1" customHeight="1">
      <c r="A465" s="332" t="str">
        <f>IF(B465&lt;&gt;"",IF(AND(B465='IN-TC'!$S$4,OR(TH!N465="1111",TH!O465="1111")),TH!D465,""),"")</f>
        <v/>
      </c>
      <c r="B465" s="63">
        <f t="shared" si="31"/>
        <v>8</v>
      </c>
      <c r="C465" s="78">
        <v>42608</v>
      </c>
      <c r="D465" s="78" t="s">
        <v>1934</v>
      </c>
      <c r="E465" s="78">
        <f t="shared" si="29"/>
        <v>42608</v>
      </c>
      <c r="F465" s="79" t="s">
        <v>1904</v>
      </c>
      <c r="G465" s="79"/>
      <c r="H465" s="80" t="s">
        <v>689</v>
      </c>
      <c r="I465" s="427">
        <v>500</v>
      </c>
      <c r="J465" s="427">
        <v>241777.43799999999</v>
      </c>
      <c r="K465" s="418"/>
      <c r="L465" s="427"/>
      <c r="M465" s="81">
        <f t="shared" si="32"/>
        <v>120888719</v>
      </c>
      <c r="N465" s="84" t="s">
        <v>283</v>
      </c>
      <c r="O465" s="82" t="s">
        <v>281</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hidden="1" customHeight="1">
      <c r="A466" s="332" t="str">
        <f>IF(B466&lt;&gt;"",IF(AND(B466='IN-TC'!$S$4,OR(TH!N466="1111",TH!O466="1111")),TH!D466,""),"")</f>
        <v/>
      </c>
      <c r="B466" s="63">
        <f t="shared" si="31"/>
        <v>8</v>
      </c>
      <c r="C466" s="90">
        <v>42583</v>
      </c>
      <c r="D466" s="90" t="s">
        <v>590</v>
      </c>
      <c r="E466" s="90">
        <f t="shared" si="29"/>
        <v>42583</v>
      </c>
      <c r="F466" s="91" t="s">
        <v>1510</v>
      </c>
      <c r="G466" s="91" t="s">
        <v>1890</v>
      </c>
      <c r="H466" s="961" t="s">
        <v>595</v>
      </c>
      <c r="I466" s="435">
        <v>1760</v>
      </c>
      <c r="J466" s="435">
        <v>170479.25852272726</v>
      </c>
      <c r="K466" s="426"/>
      <c r="L466" s="435"/>
      <c r="M466" s="93">
        <f t="shared" si="32"/>
        <v>300043495</v>
      </c>
      <c r="N466" s="83" t="s">
        <v>293</v>
      </c>
      <c r="O466" s="83" t="s">
        <v>283</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hidden="1" customHeight="1">
      <c r="A467" s="332" t="str">
        <f>IF(B467&lt;&gt;"",IF(AND(B467='IN-TC'!$S$4,OR(TH!N467="1111",TH!O467="1111")),TH!D467,""),"")</f>
        <v/>
      </c>
      <c r="B467" s="63">
        <f t="shared" si="31"/>
        <v>8</v>
      </c>
      <c r="C467" s="90">
        <v>42583</v>
      </c>
      <c r="D467" s="90" t="s">
        <v>590</v>
      </c>
      <c r="E467" s="90">
        <f t="shared" si="29"/>
        <v>42583</v>
      </c>
      <c r="F467" s="91" t="s">
        <v>447</v>
      </c>
      <c r="G467" s="91" t="s">
        <v>1890</v>
      </c>
      <c r="H467" s="961" t="s">
        <v>595</v>
      </c>
      <c r="I467" s="435">
        <v>1700</v>
      </c>
      <c r="J467" s="435">
        <v>234117.7</v>
      </c>
      <c r="K467" s="426"/>
      <c r="L467" s="435"/>
      <c r="M467" s="93">
        <f t="shared" si="32"/>
        <v>398000090</v>
      </c>
      <c r="N467" s="83" t="s">
        <v>293</v>
      </c>
      <c r="O467" s="83" t="s">
        <v>283</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hidden="1" customHeight="1">
      <c r="A468" s="332" t="str">
        <f>IF(B468&lt;&gt;"",IF(AND(B468='IN-TC'!$S$4,OR(TH!N468="1111",TH!O468="1111")),TH!D468,""),"")</f>
        <v/>
      </c>
      <c r="B468" s="63">
        <f t="shared" si="31"/>
        <v>8</v>
      </c>
      <c r="C468" s="90">
        <v>42583</v>
      </c>
      <c r="D468" s="90" t="s">
        <v>590</v>
      </c>
      <c r="E468" s="90">
        <f t="shared" si="29"/>
        <v>42583</v>
      </c>
      <c r="F468" s="91" t="s">
        <v>1508</v>
      </c>
      <c r="G468" s="91" t="s">
        <v>1890</v>
      </c>
      <c r="H468" s="961" t="s">
        <v>595</v>
      </c>
      <c r="I468" s="435">
        <v>1090</v>
      </c>
      <c r="J468" s="435">
        <v>138924.45229357798</v>
      </c>
      <c r="K468" s="426"/>
      <c r="L468" s="435"/>
      <c r="M468" s="93">
        <f t="shared" si="32"/>
        <v>151427653</v>
      </c>
      <c r="N468" s="83" t="s">
        <v>293</v>
      </c>
      <c r="O468" s="83" t="s">
        <v>283</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hidden="1" customHeight="1">
      <c r="A469" s="332" t="str">
        <f>IF(B469&lt;&gt;"",IF(AND(B469='IN-TC'!$S$4,OR(TH!N469="1111",TH!O469="1111")),TH!D469,""),"")</f>
        <v/>
      </c>
      <c r="B469" s="63">
        <f t="shared" si="31"/>
        <v>8</v>
      </c>
      <c r="C469" s="90">
        <v>42583</v>
      </c>
      <c r="D469" s="90" t="s">
        <v>590</v>
      </c>
      <c r="E469" s="90">
        <f t="shared" si="29"/>
        <v>42583</v>
      </c>
      <c r="F469" s="91" t="s">
        <v>1938</v>
      </c>
      <c r="G469" s="91" t="s">
        <v>1890</v>
      </c>
      <c r="H469" s="961" t="s">
        <v>595</v>
      </c>
      <c r="I469" s="435">
        <v>390</v>
      </c>
      <c r="J469" s="435">
        <v>180312.22051282052</v>
      </c>
      <c r="K469" s="426"/>
      <c r="L469" s="435"/>
      <c r="M469" s="93">
        <f t="shared" si="32"/>
        <v>70321766</v>
      </c>
      <c r="N469" s="83" t="s">
        <v>293</v>
      </c>
      <c r="O469" s="83" t="s">
        <v>283</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hidden="1" customHeight="1">
      <c r="A470" s="332" t="str">
        <f>IF(B470&lt;&gt;"",IF(AND(B470='IN-TC'!$S$4,OR(TH!N470="1111",TH!O470="1111")),TH!D470,""),"")</f>
        <v/>
      </c>
      <c r="B470" s="63">
        <f t="shared" si="31"/>
        <v>8</v>
      </c>
      <c r="C470" s="90">
        <v>42587</v>
      </c>
      <c r="D470" s="90" t="s">
        <v>591</v>
      </c>
      <c r="E470" s="90">
        <f t="shared" si="29"/>
        <v>42587</v>
      </c>
      <c r="F470" s="91" t="s">
        <v>461</v>
      </c>
      <c r="G470" s="91" t="s">
        <v>1894</v>
      </c>
      <c r="H470" s="961" t="s">
        <v>1895</v>
      </c>
      <c r="I470" s="435">
        <v>26000</v>
      </c>
      <c r="J470" s="435">
        <v>60917.153439252332</v>
      </c>
      <c r="K470" s="426"/>
      <c r="L470" s="435"/>
      <c r="M470" s="93">
        <f t="shared" si="32"/>
        <v>1583845989</v>
      </c>
      <c r="N470" s="83" t="s">
        <v>293</v>
      </c>
      <c r="O470" s="83" t="s">
        <v>283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hidden="1" customHeight="1">
      <c r="A471" s="332" t="str">
        <f>IF(B471&lt;&gt;"",IF(AND(B471='IN-TC'!$S$4,OR(TH!N471="1111",TH!O471="1111")),TH!D471,""),"")</f>
        <v/>
      </c>
      <c r="B471" s="63">
        <f t="shared" si="31"/>
        <v>8</v>
      </c>
      <c r="C471" s="90">
        <v>42587</v>
      </c>
      <c r="D471" s="90" t="s">
        <v>591</v>
      </c>
      <c r="E471" s="90">
        <f t="shared" si="29"/>
        <v>42587</v>
      </c>
      <c r="F471" s="91" t="s">
        <v>461</v>
      </c>
      <c r="G471" s="91" t="s">
        <v>1894</v>
      </c>
      <c r="H471" s="961" t="s">
        <v>1895</v>
      </c>
      <c r="I471" s="435">
        <v>26000</v>
      </c>
      <c r="J471" s="435">
        <v>61720.081765715528</v>
      </c>
      <c r="K471" s="426"/>
      <c r="L471" s="435"/>
      <c r="M471" s="93">
        <f t="shared" si="32"/>
        <v>1604722126</v>
      </c>
      <c r="N471" s="83" t="s">
        <v>293</v>
      </c>
      <c r="O471" s="83" t="s">
        <v>283</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hidden="1" customHeight="1">
      <c r="A472" s="332" t="str">
        <f>IF(B472&lt;&gt;"",IF(AND(B472='IN-TC'!$S$4,OR(TH!N472="1111",TH!O472="1111")),TH!D472,""),"")</f>
        <v/>
      </c>
      <c r="B472" s="63">
        <f t="shared" si="31"/>
        <v>8</v>
      </c>
      <c r="C472" s="90">
        <v>42594</v>
      </c>
      <c r="D472" s="90" t="s">
        <v>1664</v>
      </c>
      <c r="E472" s="90">
        <f t="shared" si="29"/>
        <v>42594</v>
      </c>
      <c r="F472" s="91" t="s">
        <v>461</v>
      </c>
      <c r="G472" s="91" t="s">
        <v>1896</v>
      </c>
      <c r="H472" s="961" t="s">
        <v>1895</v>
      </c>
      <c r="I472" s="435">
        <v>26000</v>
      </c>
      <c r="J472" s="435">
        <v>62498.39507692308</v>
      </c>
      <c r="K472" s="426"/>
      <c r="L472" s="435"/>
      <c r="M472" s="93">
        <f t="shared" si="32"/>
        <v>1624958272</v>
      </c>
      <c r="N472" s="83" t="s">
        <v>293</v>
      </c>
      <c r="O472" s="83" t="s">
        <v>283</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hidden="1" customHeight="1">
      <c r="A473" s="332" t="str">
        <f>IF(B473&lt;&gt;"",IF(AND(B473='IN-TC'!$S$4,OR(TH!N473="1111",TH!O473="1111")),TH!D473,""),"")</f>
        <v/>
      </c>
      <c r="B473" s="63">
        <f t="shared" si="31"/>
        <v>8</v>
      </c>
      <c r="C473" s="90">
        <v>42594</v>
      </c>
      <c r="D473" s="90" t="s">
        <v>1664</v>
      </c>
      <c r="E473" s="90">
        <f t="shared" si="29"/>
        <v>42594</v>
      </c>
      <c r="F473" s="91" t="s">
        <v>461</v>
      </c>
      <c r="G473" s="91" t="s">
        <v>1896</v>
      </c>
      <c r="H473" s="961" t="s">
        <v>1895</v>
      </c>
      <c r="I473" s="435">
        <v>26000</v>
      </c>
      <c r="J473" s="1296">
        <v>64413.201500000003</v>
      </c>
      <c r="K473" s="426"/>
      <c r="L473" s="435"/>
      <c r="M473" s="93">
        <f t="shared" si="32"/>
        <v>1674743239</v>
      </c>
      <c r="N473" s="83" t="s">
        <v>293</v>
      </c>
      <c r="O473" s="83" t="s">
        <v>283</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hidden="1" customHeight="1">
      <c r="A474" s="332" t="str">
        <f>IF(B474&lt;&gt;"",IF(AND(B474='IN-TC'!$S$4,OR(TH!N474="1111",TH!O474="1111")),TH!D474,""),"")</f>
        <v/>
      </c>
      <c r="B474" s="63">
        <f t="shared" si="31"/>
        <v>8</v>
      </c>
      <c r="C474" s="90">
        <v>42599</v>
      </c>
      <c r="D474" s="90" t="s">
        <v>1665</v>
      </c>
      <c r="E474" s="90">
        <f t="shared" si="29"/>
        <v>42599</v>
      </c>
      <c r="F474" s="91" t="s">
        <v>1897</v>
      </c>
      <c r="G474" s="91" t="s">
        <v>1898</v>
      </c>
      <c r="H474" s="961" t="s">
        <v>1545</v>
      </c>
      <c r="I474" s="435">
        <v>10000</v>
      </c>
      <c r="J474" s="435">
        <v>147305.9137</v>
      </c>
      <c r="K474" s="426"/>
      <c r="L474" s="435"/>
      <c r="M474" s="93">
        <f t="shared" si="32"/>
        <v>1473059137</v>
      </c>
      <c r="N474" s="83" t="s">
        <v>293</v>
      </c>
      <c r="O474" s="83" t="s">
        <v>283</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hidden="1" customHeight="1">
      <c r="A475" s="332" t="str">
        <f>IF(B475&lt;&gt;"",IF(AND(B475='IN-TC'!$S$4,OR(TH!N475="1111",TH!O475="1111")),TH!D475,""),"")</f>
        <v/>
      </c>
      <c r="B475" s="63">
        <f t="shared" si="31"/>
        <v>8</v>
      </c>
      <c r="C475" s="90">
        <v>42606</v>
      </c>
      <c r="D475" s="90" t="s">
        <v>1899</v>
      </c>
      <c r="E475" s="90">
        <f t="shared" si="29"/>
        <v>42606</v>
      </c>
      <c r="F475" s="91" t="s">
        <v>1900</v>
      </c>
      <c r="G475" s="91" t="s">
        <v>1902</v>
      </c>
      <c r="H475" s="961" t="s">
        <v>1532</v>
      </c>
      <c r="I475" s="435">
        <v>8100</v>
      </c>
      <c r="J475" s="435">
        <v>13325.820987654321</v>
      </c>
      <c r="K475" s="426"/>
      <c r="L475" s="435"/>
      <c r="M475" s="93">
        <f t="shared" si="32"/>
        <v>107939150</v>
      </c>
      <c r="N475" s="83" t="s">
        <v>293</v>
      </c>
      <c r="O475" s="83" t="s">
        <v>283</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hidden="1" customHeight="1">
      <c r="A476" s="332" t="str">
        <f>IF(B476&lt;&gt;"",IF(AND(B476='IN-TC'!$S$4,OR(TH!N476="1111",TH!O476="1111")),TH!D476,""),"")</f>
        <v/>
      </c>
      <c r="B476" s="63">
        <f t="shared" si="31"/>
        <v>8</v>
      </c>
      <c r="C476" s="90">
        <v>42606</v>
      </c>
      <c r="D476" s="90" t="s">
        <v>1899</v>
      </c>
      <c r="E476" s="90">
        <f t="shared" si="29"/>
        <v>42606</v>
      </c>
      <c r="F476" s="91" t="s">
        <v>1901</v>
      </c>
      <c r="G476" s="91" t="s">
        <v>1902</v>
      </c>
      <c r="H476" s="961" t="s">
        <v>1532</v>
      </c>
      <c r="I476" s="435">
        <v>3150</v>
      </c>
      <c r="J476" s="1296">
        <v>13024.233650793651</v>
      </c>
      <c r="K476" s="426"/>
      <c r="L476" s="435"/>
      <c r="M476" s="93">
        <f t="shared" si="32"/>
        <v>41026336</v>
      </c>
      <c r="N476" s="83" t="s">
        <v>293</v>
      </c>
      <c r="O476" s="83" t="s">
        <v>283</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hidden="1" customHeight="1">
      <c r="A477" s="332" t="str">
        <f>IF(B477&lt;&gt;"",IF(AND(B477='IN-TC'!$S$4,OR(TH!N477="1111",TH!O477="1111")),TH!D477,""),"")</f>
        <v/>
      </c>
      <c r="B477" s="63">
        <f t="shared" si="31"/>
        <v>8</v>
      </c>
      <c r="C477" s="90">
        <v>42608</v>
      </c>
      <c r="D477" s="90" t="s">
        <v>1903</v>
      </c>
      <c r="E477" s="90">
        <f t="shared" si="29"/>
        <v>42608</v>
      </c>
      <c r="F477" s="91" t="s">
        <v>1904</v>
      </c>
      <c r="G477" s="91" t="s">
        <v>1905</v>
      </c>
      <c r="H477" s="961" t="s">
        <v>1870</v>
      </c>
      <c r="I477" s="435">
        <v>500</v>
      </c>
      <c r="J477" s="435">
        <v>241777.43799999999</v>
      </c>
      <c r="K477" s="426"/>
      <c r="L477" s="435"/>
      <c r="M477" s="93">
        <f t="shared" si="32"/>
        <v>120888719</v>
      </c>
      <c r="N477" s="83" t="s">
        <v>293</v>
      </c>
      <c r="O477" s="83" t="s">
        <v>283</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hidden="1" customHeight="1">
      <c r="A478" s="332" t="str">
        <f>IF(B478&lt;&gt;"",IF(AND(B478='IN-TC'!$S$4,OR(TH!N478="1111",TH!O478="1111")),TH!D478,""),"")</f>
        <v/>
      </c>
      <c r="B478" s="63">
        <f t="shared" si="31"/>
        <v>9</v>
      </c>
      <c r="C478" s="78">
        <v>42635</v>
      </c>
      <c r="D478" s="78" t="s">
        <v>691</v>
      </c>
      <c r="E478" s="78">
        <f t="shared" si="29"/>
        <v>42635</v>
      </c>
      <c r="F478" s="79" t="s">
        <v>441</v>
      </c>
      <c r="G478" s="79"/>
      <c r="H478" s="80" t="s">
        <v>689</v>
      </c>
      <c r="I478" s="427">
        <v>2513</v>
      </c>
      <c r="J478" s="427">
        <v>164305.63350577001</v>
      </c>
      <c r="K478" s="418"/>
      <c r="L478" s="427"/>
      <c r="M478" s="81">
        <f t="shared" si="32"/>
        <v>412900057</v>
      </c>
      <c r="N478" s="84" t="s">
        <v>283</v>
      </c>
      <c r="O478" s="82" t="s">
        <v>281</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hidden="1" customHeight="1">
      <c r="A479" s="332" t="str">
        <f>IF(B479&lt;&gt;"",IF(AND(B479='IN-TC'!$S$4,OR(TH!N479="1111",TH!O479="1111")),TH!D479,""),"")</f>
        <v/>
      </c>
      <c r="B479" s="63">
        <f t="shared" si="31"/>
        <v>9</v>
      </c>
      <c r="C479" s="78">
        <v>42636</v>
      </c>
      <c r="D479" s="78" t="s">
        <v>692</v>
      </c>
      <c r="E479" s="78">
        <f t="shared" si="29"/>
        <v>42636</v>
      </c>
      <c r="F479" s="79" t="s">
        <v>437</v>
      </c>
      <c r="G479" s="79"/>
      <c r="H479" s="80" t="s">
        <v>689</v>
      </c>
      <c r="I479" s="427">
        <v>18675</v>
      </c>
      <c r="J479" s="427">
        <v>92862.229290495321</v>
      </c>
      <c r="K479" s="418"/>
      <c r="L479" s="427"/>
      <c r="M479" s="81">
        <f t="shared" si="32"/>
        <v>1734202132</v>
      </c>
      <c r="N479" s="84" t="s">
        <v>283</v>
      </c>
      <c r="O479" s="82" t="s">
        <v>281</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hidden="1" customHeight="1">
      <c r="A480" s="332" t="str">
        <f>IF(B480&lt;&gt;"",IF(AND(B480='IN-TC'!$S$4,OR(TH!N480="1111",TH!O480="1111")),TH!D480,""),"")</f>
        <v/>
      </c>
      <c r="B480" s="63">
        <f t="shared" si="31"/>
        <v>9</v>
      </c>
      <c r="C480" s="78">
        <v>42641</v>
      </c>
      <c r="D480" s="78" t="s">
        <v>693</v>
      </c>
      <c r="E480" s="78">
        <f t="shared" si="29"/>
        <v>42641</v>
      </c>
      <c r="F480" s="79" t="s">
        <v>1508</v>
      </c>
      <c r="G480" s="79"/>
      <c r="H480" s="80" t="s">
        <v>689</v>
      </c>
      <c r="I480" s="427">
        <v>1450</v>
      </c>
      <c r="J480" s="427">
        <v>146186.64896551723</v>
      </c>
      <c r="K480" s="418"/>
      <c r="L480" s="427"/>
      <c r="M480" s="81">
        <f t="shared" si="32"/>
        <v>211970641</v>
      </c>
      <c r="N480" s="84" t="s">
        <v>283</v>
      </c>
      <c r="O480" s="82" t="s">
        <v>281</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hidden="1" customHeight="1">
      <c r="A481" s="332" t="str">
        <f>IF(B481&lt;&gt;"",IF(AND(B481='IN-TC'!$S$4,OR(TH!N481="1111",TH!O481="1111")),TH!D481,""),"")</f>
        <v/>
      </c>
      <c r="B481" s="63">
        <f t="shared" si="31"/>
        <v>9</v>
      </c>
      <c r="C481" s="78">
        <v>42641</v>
      </c>
      <c r="D481" s="78" t="s">
        <v>693</v>
      </c>
      <c r="E481" s="78">
        <f t="shared" si="29"/>
        <v>42641</v>
      </c>
      <c r="F481" s="79" t="s">
        <v>1510</v>
      </c>
      <c r="G481" s="79"/>
      <c r="H481" s="80" t="s">
        <v>689</v>
      </c>
      <c r="I481" s="427">
        <v>2000</v>
      </c>
      <c r="J481" s="427">
        <v>168800.09599999999</v>
      </c>
      <c r="K481" s="418"/>
      <c r="L481" s="427"/>
      <c r="M481" s="81">
        <f t="shared" si="32"/>
        <v>337600192</v>
      </c>
      <c r="N481" s="84" t="s">
        <v>283</v>
      </c>
      <c r="O481" s="82" t="s">
        <v>281</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hidden="1" customHeight="1">
      <c r="A482" s="332" t="str">
        <f>IF(B482&lt;&gt;"",IF(AND(B482='IN-TC'!$S$4,OR(TH!N482="1111",TH!O482="1111")),TH!D482,""),"")</f>
        <v/>
      </c>
      <c r="B482" s="63">
        <f t="shared" si="31"/>
        <v>9</v>
      </c>
      <c r="C482" s="78">
        <v>42641</v>
      </c>
      <c r="D482" s="78" t="s">
        <v>1934</v>
      </c>
      <c r="E482" s="78">
        <f t="shared" si="29"/>
        <v>42641</v>
      </c>
      <c r="F482" s="79" t="s">
        <v>447</v>
      </c>
      <c r="G482" s="79"/>
      <c r="H482" s="80" t="s">
        <v>689</v>
      </c>
      <c r="I482" s="427">
        <v>940</v>
      </c>
      <c r="J482" s="427">
        <v>230108.72553191488</v>
      </c>
      <c r="K482" s="418"/>
      <c r="L482" s="427"/>
      <c r="M482" s="81">
        <f t="shared" si="32"/>
        <v>216302202</v>
      </c>
      <c r="N482" s="84" t="s">
        <v>283</v>
      </c>
      <c r="O482" s="82" t="s">
        <v>281</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hidden="1" customHeight="1">
      <c r="A483" s="332" t="str">
        <f>IF(B483&lt;&gt;"",IF(AND(B483='IN-TC'!$S$4,OR(TH!N483="1111",TH!O483="1111")),TH!D483,""),"")</f>
        <v/>
      </c>
      <c r="B483" s="63">
        <f t="shared" si="31"/>
        <v>9</v>
      </c>
      <c r="C483" s="78">
        <v>42641</v>
      </c>
      <c r="D483" s="78" t="s">
        <v>1934</v>
      </c>
      <c r="E483" s="78">
        <f t="shared" ref="E483:E507" si="33">C483</f>
        <v>42641</v>
      </c>
      <c r="F483" s="79" t="s">
        <v>1938</v>
      </c>
      <c r="G483" s="79"/>
      <c r="H483" s="80" t="s">
        <v>689</v>
      </c>
      <c r="I483" s="427">
        <v>940</v>
      </c>
      <c r="J483" s="427">
        <v>181241.6085106383</v>
      </c>
      <c r="K483" s="418"/>
      <c r="L483" s="427"/>
      <c r="M483" s="81">
        <f>ROUND(I483*J483,0)+1</f>
        <v>170367113</v>
      </c>
      <c r="N483" s="84" t="s">
        <v>283</v>
      </c>
      <c r="O483" s="82" t="s">
        <v>281</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hidden="1" customHeight="1">
      <c r="A484" s="332" t="str">
        <f>IF(B484&lt;&gt;"",IF(AND(B484='IN-TC'!$S$4,OR(TH!N484="1111",TH!O484="1111")),TH!D484,""),"")</f>
        <v/>
      </c>
      <c r="B484" s="63">
        <f t="shared" si="31"/>
        <v>9</v>
      </c>
      <c r="C484" s="78">
        <v>42643</v>
      </c>
      <c r="D484" s="78" t="s">
        <v>1935</v>
      </c>
      <c r="E484" s="78">
        <f t="shared" si="33"/>
        <v>42643</v>
      </c>
      <c r="F484" s="79" t="s">
        <v>441</v>
      </c>
      <c r="G484" s="79"/>
      <c r="H484" s="80" t="s">
        <v>689</v>
      </c>
      <c r="I484" s="427">
        <v>23400</v>
      </c>
      <c r="J484" s="427">
        <v>148644.34269230769</v>
      </c>
      <c r="K484" s="418"/>
      <c r="L484" s="427"/>
      <c r="M484" s="81">
        <f t="shared" ref="M484:M491" si="34">ROUND(I484*J484,0)</f>
        <v>3478277619</v>
      </c>
      <c r="N484" s="84" t="s">
        <v>283</v>
      </c>
      <c r="O484" s="82" t="s">
        <v>281</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hidden="1" customHeight="1">
      <c r="A485" s="332" t="str">
        <f>IF(B485&lt;&gt;"",IF(AND(B485='IN-TC'!$S$4,OR(TH!N485="1111",TH!O485="1111")),TH!D485,""),"")</f>
        <v/>
      </c>
      <c r="B485" s="63">
        <f t="shared" si="31"/>
        <v>9</v>
      </c>
      <c r="C485" s="90">
        <v>42635</v>
      </c>
      <c r="D485" s="90" t="s">
        <v>590</v>
      </c>
      <c r="E485" s="90">
        <f t="shared" si="33"/>
        <v>42635</v>
      </c>
      <c r="F485" s="91" t="s">
        <v>441</v>
      </c>
      <c r="G485" s="91" t="s">
        <v>2020</v>
      </c>
      <c r="H485" s="961" t="s">
        <v>1883</v>
      </c>
      <c r="I485" s="435">
        <v>20987</v>
      </c>
      <c r="J485" s="435">
        <v>151095.42635917471</v>
      </c>
      <c r="K485" s="426"/>
      <c r="L485" s="435"/>
      <c r="M485" s="93">
        <f t="shared" si="34"/>
        <v>3171039713</v>
      </c>
      <c r="N485" s="83" t="s">
        <v>293</v>
      </c>
      <c r="O485" s="83" t="s">
        <v>283</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hidden="1" customHeight="1">
      <c r="A486" s="332" t="str">
        <f>IF(B486&lt;&gt;"",IF(AND(B486='IN-TC'!$S$4,OR(TH!N486="1111",TH!O486="1111")),TH!D486,""),"")</f>
        <v/>
      </c>
      <c r="B486" s="63">
        <f t="shared" si="31"/>
        <v>9</v>
      </c>
      <c r="C486" s="90">
        <v>42636</v>
      </c>
      <c r="D486" s="90" t="s">
        <v>591</v>
      </c>
      <c r="E486" s="90">
        <f t="shared" si="33"/>
        <v>42636</v>
      </c>
      <c r="F486" s="91" t="s">
        <v>437</v>
      </c>
      <c r="G486" s="91" t="s">
        <v>2019</v>
      </c>
      <c r="H486" s="961" t="s">
        <v>1883</v>
      </c>
      <c r="I486" s="435">
        <v>4725</v>
      </c>
      <c r="J486" s="435">
        <v>127082.22962962963</v>
      </c>
      <c r="K486" s="426"/>
      <c r="L486" s="435"/>
      <c r="M486" s="93">
        <f t="shared" si="34"/>
        <v>600463535</v>
      </c>
      <c r="N486" s="83" t="s">
        <v>293</v>
      </c>
      <c r="O486" s="83" t="s">
        <v>283</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hidden="1" customHeight="1">
      <c r="A487" s="332" t="str">
        <f>IF(B487&lt;&gt;"",IF(AND(B487='IN-TC'!$S$4,OR(TH!N487="1111",TH!O487="1111")),TH!D487,""),"")</f>
        <v/>
      </c>
      <c r="B487" s="63">
        <f t="shared" si="31"/>
        <v>9</v>
      </c>
      <c r="C487" s="90">
        <v>42635</v>
      </c>
      <c r="D487" s="90" t="s">
        <v>590</v>
      </c>
      <c r="E487" s="90">
        <f t="shared" si="33"/>
        <v>42635</v>
      </c>
      <c r="F487" s="91" t="s">
        <v>441</v>
      </c>
      <c r="G487" s="91" t="s">
        <v>2020</v>
      </c>
      <c r="H487" s="961" t="s">
        <v>1883</v>
      </c>
      <c r="I487" s="435">
        <v>2513</v>
      </c>
      <c r="J487" s="435">
        <v>164305.63350577001</v>
      </c>
      <c r="K487" s="426"/>
      <c r="L487" s="435"/>
      <c r="M487" s="93">
        <f t="shared" si="34"/>
        <v>412900057</v>
      </c>
      <c r="N487" s="83" t="s">
        <v>293</v>
      </c>
      <c r="O487" s="83" t="s">
        <v>283</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hidden="1" customHeight="1">
      <c r="A488" s="332" t="str">
        <f>IF(B488&lt;&gt;"",IF(AND(B488='IN-TC'!$S$4,OR(TH!N488="1111",TH!O488="1111")),TH!D488,""),"")</f>
        <v/>
      </c>
      <c r="B488" s="63">
        <f t="shared" si="31"/>
        <v>9</v>
      </c>
      <c r="C488" s="90">
        <v>42636</v>
      </c>
      <c r="D488" s="90" t="s">
        <v>591</v>
      </c>
      <c r="E488" s="90">
        <f t="shared" si="33"/>
        <v>42636</v>
      </c>
      <c r="F488" s="91" t="s">
        <v>437</v>
      </c>
      <c r="G488" s="91" t="s">
        <v>2019</v>
      </c>
      <c r="H488" s="961" t="s">
        <v>1883</v>
      </c>
      <c r="I488" s="435">
        <v>18675</v>
      </c>
      <c r="J488" s="435">
        <v>92862.229290495321</v>
      </c>
      <c r="K488" s="426"/>
      <c r="L488" s="435"/>
      <c r="M488" s="93">
        <f t="shared" si="34"/>
        <v>1734202132</v>
      </c>
      <c r="N488" s="83" t="s">
        <v>293</v>
      </c>
      <c r="O488" s="83" t="s">
        <v>283</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hidden="1" customHeight="1">
      <c r="A489" s="332" t="str">
        <f>IF(B489&lt;&gt;"",IF(AND(B489='IN-TC'!$S$4,OR(TH!N489="1111",TH!O489="1111")),TH!D489,""),"")</f>
        <v/>
      </c>
      <c r="B489" s="63">
        <f t="shared" si="31"/>
        <v>9</v>
      </c>
      <c r="C489" s="90">
        <v>42641</v>
      </c>
      <c r="D489" s="90" t="s">
        <v>1664</v>
      </c>
      <c r="E489" s="90">
        <f t="shared" si="33"/>
        <v>42641</v>
      </c>
      <c r="F489" s="91" t="s">
        <v>1508</v>
      </c>
      <c r="G489" s="91" t="s">
        <v>2021</v>
      </c>
      <c r="H489" s="961" t="s">
        <v>595</v>
      </c>
      <c r="I489" s="435">
        <v>1450</v>
      </c>
      <c r="J489" s="435">
        <v>146186.64896551723</v>
      </c>
      <c r="K489" s="426"/>
      <c r="L489" s="435"/>
      <c r="M489" s="93">
        <f t="shared" si="34"/>
        <v>211970641</v>
      </c>
      <c r="N489" s="83" t="s">
        <v>293</v>
      </c>
      <c r="O489" s="83" t="s">
        <v>283</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hidden="1" customHeight="1">
      <c r="A490" s="332" t="str">
        <f>IF(B490&lt;&gt;"",IF(AND(B490='IN-TC'!$S$4,OR(TH!N490="1111",TH!O490="1111")),TH!D490,""),"")</f>
        <v/>
      </c>
      <c r="B490" s="63">
        <f t="shared" si="31"/>
        <v>9</v>
      </c>
      <c r="C490" s="90">
        <v>42641</v>
      </c>
      <c r="D490" s="90" t="s">
        <v>1664</v>
      </c>
      <c r="E490" s="90">
        <f t="shared" si="33"/>
        <v>42641</v>
      </c>
      <c r="F490" s="91" t="s">
        <v>1510</v>
      </c>
      <c r="G490" s="91" t="s">
        <v>2021</v>
      </c>
      <c r="H490" s="961" t="s">
        <v>595</v>
      </c>
      <c r="I490" s="435">
        <v>2000</v>
      </c>
      <c r="J490" s="435">
        <v>168800.09599999999</v>
      </c>
      <c r="K490" s="426"/>
      <c r="L490" s="435"/>
      <c r="M490" s="93">
        <f t="shared" si="34"/>
        <v>337600192</v>
      </c>
      <c r="N490" s="83" t="s">
        <v>293</v>
      </c>
      <c r="O490" s="83" t="s">
        <v>283</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hidden="1" customHeight="1">
      <c r="A491" s="332" t="str">
        <f>IF(B491&lt;&gt;"",IF(AND(B491='IN-TC'!$S$4,OR(TH!N491="1111",TH!O491="1111")),TH!D491,""),"")</f>
        <v/>
      </c>
      <c r="B491" s="63">
        <f t="shared" si="31"/>
        <v>9</v>
      </c>
      <c r="C491" s="90">
        <v>42641</v>
      </c>
      <c r="D491" s="90" t="s">
        <v>1664</v>
      </c>
      <c r="E491" s="90">
        <f t="shared" si="33"/>
        <v>42641</v>
      </c>
      <c r="F491" s="91" t="s">
        <v>447</v>
      </c>
      <c r="G491" s="91" t="s">
        <v>2021</v>
      </c>
      <c r="H491" s="961" t="s">
        <v>595</v>
      </c>
      <c r="I491" s="435">
        <v>940</v>
      </c>
      <c r="J491" s="435">
        <v>230108.72553191488</v>
      </c>
      <c r="K491" s="426"/>
      <c r="L491" s="435"/>
      <c r="M491" s="93">
        <f t="shared" si="34"/>
        <v>216302202</v>
      </c>
      <c r="N491" s="83" t="s">
        <v>293</v>
      </c>
      <c r="O491" s="83" t="s">
        <v>283</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hidden="1" customHeight="1">
      <c r="A492" s="332" t="str">
        <f>IF(B492&lt;&gt;"",IF(AND(B492='IN-TC'!$S$4,OR(TH!N492="1111",TH!O492="1111")),TH!D492,""),"")</f>
        <v/>
      </c>
      <c r="B492" s="63">
        <f t="shared" si="31"/>
        <v>9</v>
      </c>
      <c r="C492" s="90">
        <v>42641</v>
      </c>
      <c r="D492" s="90" t="s">
        <v>1664</v>
      </c>
      <c r="E492" s="90">
        <f t="shared" si="33"/>
        <v>42641</v>
      </c>
      <c r="F492" s="91" t="s">
        <v>1938</v>
      </c>
      <c r="G492" s="91" t="s">
        <v>2021</v>
      </c>
      <c r="H492" s="961" t="s">
        <v>595</v>
      </c>
      <c r="I492" s="435">
        <v>940</v>
      </c>
      <c r="J492" s="435">
        <v>181241.6085106383</v>
      </c>
      <c r="K492" s="426"/>
      <c r="L492" s="435"/>
      <c r="M492" s="93">
        <f>ROUND(I492*J492,0)+1</f>
        <v>170367113</v>
      </c>
      <c r="N492" s="83" t="s">
        <v>293</v>
      </c>
      <c r="O492" s="83" t="s">
        <v>283</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hidden="1" customHeight="1">
      <c r="A493" s="332" t="str">
        <f>IF(B493&lt;&gt;"",IF(AND(B493='IN-TC'!$S$4,OR(TH!N493="1111",TH!O493="1111")),TH!D493,""),"")</f>
        <v/>
      </c>
      <c r="B493" s="63">
        <f t="shared" si="31"/>
        <v>10</v>
      </c>
      <c r="C493" s="78">
        <v>42656</v>
      </c>
      <c r="D493" s="78" t="s">
        <v>691</v>
      </c>
      <c r="E493" s="78">
        <f t="shared" si="33"/>
        <v>42656</v>
      </c>
      <c r="F493" s="79" t="s">
        <v>437</v>
      </c>
      <c r="G493" s="79"/>
      <c r="H493" s="80" t="s">
        <v>689</v>
      </c>
      <c r="I493" s="427">
        <v>23400</v>
      </c>
      <c r="J493" s="427">
        <v>94814.861153846156</v>
      </c>
      <c r="K493" s="418"/>
      <c r="L493" s="427"/>
      <c r="M493" s="81">
        <f>ROUND(I493*J493,0)</f>
        <v>2218667751</v>
      </c>
      <c r="N493" s="84" t="s">
        <v>283</v>
      </c>
      <c r="O493" s="82" t="s">
        <v>281</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hidden="1" customHeight="1">
      <c r="A494" s="332" t="str">
        <f>IF(B494&lt;&gt;"",IF(AND(B494='IN-TC'!$S$4,OR(TH!N494="1111",TH!O494="1111")),TH!D494,""),"")</f>
        <v/>
      </c>
      <c r="B494" s="63">
        <f t="shared" si="31"/>
        <v>10</v>
      </c>
      <c r="C494" s="78">
        <v>42660</v>
      </c>
      <c r="D494" s="78" t="s">
        <v>692</v>
      </c>
      <c r="E494" s="78">
        <f t="shared" si="33"/>
        <v>42660</v>
      </c>
      <c r="F494" s="79" t="s">
        <v>461</v>
      </c>
      <c r="G494" s="958" t="s">
        <v>1068</v>
      </c>
      <c r="H494" s="80" t="s">
        <v>1205</v>
      </c>
      <c r="I494" s="427">
        <v>26000</v>
      </c>
      <c r="J494" s="427">
        <v>55000</v>
      </c>
      <c r="K494" s="418"/>
      <c r="L494" s="427"/>
      <c r="M494" s="81">
        <f>ROUND(I494*J494,0)</f>
        <v>1430000000</v>
      </c>
      <c r="N494" s="82" t="s">
        <v>283</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hidden="1" customHeight="1">
      <c r="A495" s="332" t="str">
        <f>IF(B495&lt;&gt;"",IF(AND(B495='IN-TC'!$S$4,OR(TH!N495="1111",TH!O495="1111")),TH!D495,""),"")</f>
        <v/>
      </c>
      <c r="B495" s="63">
        <f t="shared" si="31"/>
        <v>10</v>
      </c>
      <c r="C495" s="78">
        <v>42661</v>
      </c>
      <c r="D495" s="78" t="s">
        <v>693</v>
      </c>
      <c r="E495" s="78">
        <f t="shared" si="33"/>
        <v>42661</v>
      </c>
      <c r="F495" s="79" t="s">
        <v>461</v>
      </c>
      <c r="G495" s="79"/>
      <c r="H495" s="80" t="s">
        <v>689</v>
      </c>
      <c r="I495" s="427">
        <v>26000</v>
      </c>
      <c r="J495" s="427">
        <v>63328.671557692309</v>
      </c>
      <c r="K495" s="418"/>
      <c r="L495" s="427"/>
      <c r="M495" s="81">
        <f>ROUND(I495*J495,0)</f>
        <v>1646545461</v>
      </c>
      <c r="N495" s="84" t="s">
        <v>283</v>
      </c>
      <c r="O495" s="82" t="s">
        <v>281</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hidden="1" customHeight="1">
      <c r="A496" s="332" t="str">
        <f>IF(B496&lt;&gt;"",IF(AND(B496='IN-TC'!$S$4,OR(TH!N496="1111",TH!O496="1111")),TH!D496,""),"")</f>
        <v/>
      </c>
      <c r="B496" s="63">
        <f t="shared" si="31"/>
        <v>10</v>
      </c>
      <c r="C496" s="78">
        <v>42663</v>
      </c>
      <c r="D496" s="78" t="s">
        <v>1934</v>
      </c>
      <c r="E496" s="78">
        <f t="shared" si="33"/>
        <v>42663</v>
      </c>
      <c r="F496" s="79" t="s">
        <v>449</v>
      </c>
      <c r="G496" s="79"/>
      <c r="H496" s="80" t="s">
        <v>689</v>
      </c>
      <c r="I496" s="427">
        <v>4800</v>
      </c>
      <c r="J496" s="427">
        <v>157737.94375000001</v>
      </c>
      <c r="K496" s="418"/>
      <c r="L496" s="427"/>
      <c r="M496" s="81">
        <f>ROUND(I496*J496,0)-1</f>
        <v>757142129</v>
      </c>
      <c r="N496" s="84" t="s">
        <v>283</v>
      </c>
      <c r="O496" s="82" t="s">
        <v>281</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hidden="1" customHeight="1">
      <c r="A497" s="332" t="str">
        <f>IF(B497&lt;&gt;"",IF(AND(B497='IN-TC'!$S$4,OR(TH!N497="1111",TH!O497="1111")),TH!D497,""),"")</f>
        <v/>
      </c>
      <c r="B497" s="63">
        <f t="shared" si="31"/>
        <v>10</v>
      </c>
      <c r="C497" s="78">
        <v>42672</v>
      </c>
      <c r="D497" s="78" t="s">
        <v>1935</v>
      </c>
      <c r="E497" s="78">
        <f t="shared" si="33"/>
        <v>42672</v>
      </c>
      <c r="F497" s="79" t="s">
        <v>461</v>
      </c>
      <c r="G497" s="958" t="s">
        <v>2283</v>
      </c>
      <c r="H497" s="80" t="s">
        <v>1205</v>
      </c>
      <c r="I497" s="427">
        <v>26000</v>
      </c>
      <c r="J497" s="427">
        <v>55000</v>
      </c>
      <c r="K497" s="418"/>
      <c r="L497" s="427"/>
      <c r="M497" s="81">
        <f t="shared" ref="M497:M502" si="35">ROUND(I497*J497,0)</f>
        <v>1430000000</v>
      </c>
      <c r="N497" s="82" t="s">
        <v>283</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hidden="1" customHeight="1">
      <c r="A498" s="332" t="str">
        <f>IF(B498&lt;&gt;"",IF(AND(B498='IN-TC'!$S$4,OR(TH!N498="1111",TH!O498="1111")),TH!D498,""),"")</f>
        <v/>
      </c>
      <c r="B498" s="63">
        <f t="shared" si="31"/>
        <v>10</v>
      </c>
      <c r="C498" s="78">
        <v>42674</v>
      </c>
      <c r="D498" s="78" t="s">
        <v>2334</v>
      </c>
      <c r="E498" s="78">
        <f t="shared" si="33"/>
        <v>42674</v>
      </c>
      <c r="F498" s="79" t="s">
        <v>461</v>
      </c>
      <c r="G498" s="79"/>
      <c r="H498" s="80" t="s">
        <v>689</v>
      </c>
      <c r="I498" s="427">
        <v>26000</v>
      </c>
      <c r="J498" s="427">
        <v>63328.671557692309</v>
      </c>
      <c r="K498" s="418"/>
      <c r="L498" s="427"/>
      <c r="M498" s="81">
        <f t="shared" si="35"/>
        <v>1646545461</v>
      </c>
      <c r="N498" s="84" t="s">
        <v>283</v>
      </c>
      <c r="O498" s="82" t="s">
        <v>281</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hidden="1" customHeight="1">
      <c r="A499" s="332" t="str">
        <f>IF(B499&lt;&gt;"",IF(AND(B499='IN-TC'!$S$4,OR(TH!N499="1111",TH!O499="1111")),TH!D499,""),"")</f>
        <v/>
      </c>
      <c r="B499" s="63">
        <f t="shared" si="31"/>
        <v>10</v>
      </c>
      <c r="C499" s="90">
        <v>42656</v>
      </c>
      <c r="D499" s="90" t="s">
        <v>590</v>
      </c>
      <c r="E499" s="90">
        <f t="shared" si="33"/>
        <v>42656</v>
      </c>
      <c r="F499" s="91" t="s">
        <v>437</v>
      </c>
      <c r="G499" s="91" t="s">
        <v>2125</v>
      </c>
      <c r="H499" s="961" t="s">
        <v>1883</v>
      </c>
      <c r="I499" s="435">
        <v>23400</v>
      </c>
      <c r="J499" s="435">
        <v>94814.861153846156</v>
      </c>
      <c r="K499" s="426"/>
      <c r="L499" s="435"/>
      <c r="M499" s="93">
        <f t="shared" si="35"/>
        <v>2218667751</v>
      </c>
      <c r="N499" s="83" t="s">
        <v>293</v>
      </c>
      <c r="O499" s="83" t="s">
        <v>283</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hidden="1" customHeight="1">
      <c r="A500" s="332" t="str">
        <f>IF(B500&lt;&gt;"",IF(AND(B500='IN-TC'!$S$4,OR(TH!N500="1111",TH!O500="1111")),TH!D500,""),"")</f>
        <v/>
      </c>
      <c r="B500" s="63">
        <f t="shared" si="31"/>
        <v>10</v>
      </c>
      <c r="C500" s="90">
        <v>42656</v>
      </c>
      <c r="D500" s="90" t="s">
        <v>591</v>
      </c>
      <c r="E500" s="90">
        <f t="shared" si="33"/>
        <v>42656</v>
      </c>
      <c r="F500" s="91" t="s">
        <v>441</v>
      </c>
      <c r="G500" s="91" t="s">
        <v>2126</v>
      </c>
      <c r="H500" s="961" t="s">
        <v>1883</v>
      </c>
      <c r="I500" s="435">
        <v>23400</v>
      </c>
      <c r="J500" s="435">
        <v>148644.34269230769</v>
      </c>
      <c r="K500" s="426"/>
      <c r="L500" s="435"/>
      <c r="M500" s="93">
        <f t="shared" si="35"/>
        <v>3478277619</v>
      </c>
      <c r="N500" s="83" t="s">
        <v>293</v>
      </c>
      <c r="O500" s="83" t="s">
        <v>283</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hidden="1" customHeight="1">
      <c r="A501" s="332" t="str">
        <f>IF(B501&lt;&gt;"",IF(AND(B501='IN-TC'!$S$4,OR(TH!N501="1111",TH!O501="1111")),TH!D501,""),"")</f>
        <v/>
      </c>
      <c r="B501" s="63">
        <f t="shared" si="31"/>
        <v>10</v>
      </c>
      <c r="C501" s="90">
        <v>42661</v>
      </c>
      <c r="D501" s="90" t="s">
        <v>1664</v>
      </c>
      <c r="E501" s="90">
        <f t="shared" si="33"/>
        <v>42661</v>
      </c>
      <c r="F501" s="91" t="s">
        <v>461</v>
      </c>
      <c r="G501" s="91" t="s">
        <v>2127</v>
      </c>
      <c r="H501" s="961" t="s">
        <v>1895</v>
      </c>
      <c r="I501" s="435">
        <v>26000</v>
      </c>
      <c r="J501" s="435">
        <v>55000</v>
      </c>
      <c r="K501" s="426"/>
      <c r="L501" s="435"/>
      <c r="M501" s="93">
        <f t="shared" si="35"/>
        <v>1430000000</v>
      </c>
      <c r="N501" s="83" t="s">
        <v>293</v>
      </c>
      <c r="O501" s="83" t="s">
        <v>283</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hidden="1" customHeight="1">
      <c r="A502" s="332" t="str">
        <f>IF(B502&lt;&gt;"",IF(AND(B502='IN-TC'!$S$4,OR(TH!N502="1111",TH!O502="1111")),TH!D502,""),"")</f>
        <v/>
      </c>
      <c r="B502" s="63">
        <f t="shared" si="31"/>
        <v>10</v>
      </c>
      <c r="C502" s="90">
        <v>42661</v>
      </c>
      <c r="D502" s="90" t="s">
        <v>1664</v>
      </c>
      <c r="E502" s="90">
        <f t="shared" si="33"/>
        <v>42661</v>
      </c>
      <c r="F502" s="91" t="s">
        <v>461</v>
      </c>
      <c r="G502" s="91" t="s">
        <v>2127</v>
      </c>
      <c r="H502" s="961" t="s">
        <v>1895</v>
      </c>
      <c r="I502" s="435">
        <v>26000</v>
      </c>
      <c r="J502" s="435">
        <v>63328.671557692309</v>
      </c>
      <c r="K502" s="426"/>
      <c r="L502" s="435"/>
      <c r="M502" s="93">
        <f t="shared" si="35"/>
        <v>1646545461</v>
      </c>
      <c r="N502" s="83" t="s">
        <v>293</v>
      </c>
      <c r="O502" s="83" t="s">
        <v>283</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hidden="1" customHeight="1">
      <c r="A503" s="332" t="str">
        <f>IF(B503&lt;&gt;"",IF(AND(B503='IN-TC'!$S$4,OR(TH!N503="1111",TH!O503="1111")),TH!D503,""),"")</f>
        <v/>
      </c>
      <c r="B503" s="63">
        <f t="shared" si="31"/>
        <v>10</v>
      </c>
      <c r="C503" s="90">
        <v>42663</v>
      </c>
      <c r="D503" s="90" t="s">
        <v>1665</v>
      </c>
      <c r="E503" s="90">
        <f t="shared" si="33"/>
        <v>42663</v>
      </c>
      <c r="F503" s="91" t="s">
        <v>449</v>
      </c>
      <c r="G503" s="91" t="s">
        <v>2128</v>
      </c>
      <c r="H503" s="961" t="s">
        <v>1357</v>
      </c>
      <c r="I503" s="435">
        <v>4800</v>
      </c>
      <c r="J503" s="435">
        <v>157737.94375000001</v>
      </c>
      <c r="K503" s="426"/>
      <c r="L503" s="435"/>
      <c r="M503" s="93">
        <f>ROUND(I503*J503,0)-1</f>
        <v>757142129</v>
      </c>
      <c r="N503" s="83" t="s">
        <v>293</v>
      </c>
      <c r="O503" s="83" t="s">
        <v>283</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hidden="1" customHeight="1">
      <c r="A504" s="332" t="str">
        <f>IF(B504&lt;&gt;"",IF(AND(B504='IN-TC'!$S$4,OR(TH!N504="1111",TH!O504="1111")),TH!D504,""),"")</f>
        <v/>
      </c>
      <c r="B504" s="63">
        <f t="shared" si="31"/>
        <v>10</v>
      </c>
      <c r="C504" s="90">
        <v>42674</v>
      </c>
      <c r="D504" s="90" t="s">
        <v>1899</v>
      </c>
      <c r="E504" s="90">
        <f t="shared" si="33"/>
        <v>42674</v>
      </c>
      <c r="F504" s="91" t="s">
        <v>461</v>
      </c>
      <c r="G504" s="91" t="s">
        <v>2129</v>
      </c>
      <c r="H504" s="961" t="s">
        <v>1895</v>
      </c>
      <c r="I504" s="435">
        <v>26000</v>
      </c>
      <c r="J504" s="435">
        <v>55000</v>
      </c>
      <c r="K504" s="426"/>
      <c r="L504" s="435"/>
      <c r="M504" s="93">
        <f t="shared" ref="M504:M530" si="36">ROUND(I504*J504,0)</f>
        <v>1430000000</v>
      </c>
      <c r="N504" s="83" t="s">
        <v>293</v>
      </c>
      <c r="O504" s="83" t="s">
        <v>283</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hidden="1" customHeight="1">
      <c r="A505" s="332" t="str">
        <f>IF(B505&lt;&gt;"",IF(AND(B505='IN-TC'!$S$4,OR(TH!N505="1111",TH!O505="1111")),TH!D505,""),"")</f>
        <v/>
      </c>
      <c r="B505" s="63">
        <f t="shared" si="31"/>
        <v>10</v>
      </c>
      <c r="C505" s="90">
        <v>42674</v>
      </c>
      <c r="D505" s="90" t="s">
        <v>1899</v>
      </c>
      <c r="E505" s="90">
        <f t="shared" si="33"/>
        <v>42674</v>
      </c>
      <c r="F505" s="91" t="s">
        <v>461</v>
      </c>
      <c r="G505" s="91" t="s">
        <v>2129</v>
      </c>
      <c r="H505" s="961" t="s">
        <v>1895</v>
      </c>
      <c r="I505" s="435">
        <v>26000</v>
      </c>
      <c r="J505" s="435">
        <v>63328.671557692309</v>
      </c>
      <c r="K505" s="426"/>
      <c r="L505" s="435"/>
      <c r="M505" s="93">
        <f t="shared" si="36"/>
        <v>1646545461</v>
      </c>
      <c r="N505" s="83" t="s">
        <v>293</v>
      </c>
      <c r="O505" s="83" t="s">
        <v>283</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hidden="1" customHeight="1">
      <c r="A506" s="332" t="str">
        <f>IF(B506&lt;&gt;"",IF(AND(B506='IN-TC'!$S$4,OR(TH!N506="1111",TH!O506="1111")),TH!D506,""),"")</f>
        <v/>
      </c>
      <c r="B506" s="63">
        <f t="shared" si="31"/>
        <v>11</v>
      </c>
      <c r="C506" s="78">
        <v>42677</v>
      </c>
      <c r="D506" s="78" t="s">
        <v>691</v>
      </c>
      <c r="E506" s="78">
        <f t="shared" si="33"/>
        <v>42677</v>
      </c>
      <c r="F506" s="79" t="s">
        <v>461</v>
      </c>
      <c r="G506" s="958" t="s">
        <v>2284</v>
      </c>
      <c r="H506" s="80" t="s">
        <v>1205</v>
      </c>
      <c r="I506" s="427">
        <v>26000</v>
      </c>
      <c r="J506" s="427">
        <v>55000</v>
      </c>
      <c r="K506" s="418"/>
      <c r="L506" s="427"/>
      <c r="M506" s="81">
        <f t="shared" si="36"/>
        <v>1430000000</v>
      </c>
      <c r="N506" s="82" t="s">
        <v>283</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hidden="1" customHeight="1">
      <c r="A507" s="332" t="str">
        <f>IF(B507&lt;&gt;"",IF(AND(B507='IN-TC'!$S$4,OR(TH!N507="1111",TH!O507="1111")),TH!D507,""),"")</f>
        <v/>
      </c>
      <c r="B507" s="63">
        <f t="shared" si="31"/>
        <v>11</v>
      </c>
      <c r="C507" s="78">
        <v>42677</v>
      </c>
      <c r="D507" s="78" t="s">
        <v>692</v>
      </c>
      <c r="E507" s="78">
        <f t="shared" si="33"/>
        <v>42677</v>
      </c>
      <c r="F507" s="79" t="s">
        <v>461</v>
      </c>
      <c r="G507" s="958"/>
      <c r="H507" s="80" t="s">
        <v>2320</v>
      </c>
      <c r="I507" s="427">
        <v>52000</v>
      </c>
      <c r="J507" s="427">
        <v>67946.1538461538</v>
      </c>
      <c r="K507" s="418"/>
      <c r="L507" s="427"/>
      <c r="M507" s="81">
        <f t="shared" si="36"/>
        <v>3533200000</v>
      </c>
      <c r="N507" s="84" t="s">
        <v>283</v>
      </c>
      <c r="O507" s="82" t="s">
        <v>281</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hidden="1" customHeight="1">
      <c r="A508" s="332" t="str">
        <f>IF(B508&lt;&gt;"",IF(AND(B508='IN-TC'!$S$4,OR(TH!N508="1111",TH!O508="1111")),TH!D508,""),"")</f>
        <v/>
      </c>
      <c r="B508" s="63">
        <f t="shared" si="31"/>
        <v>11</v>
      </c>
      <c r="C508" s="78">
        <f>E508</f>
        <v>42678</v>
      </c>
      <c r="D508" s="78" t="s">
        <v>693</v>
      </c>
      <c r="E508" s="78">
        <v>42678</v>
      </c>
      <c r="F508" s="79" t="s">
        <v>461</v>
      </c>
      <c r="G508" s="79"/>
      <c r="H508" s="80" t="s">
        <v>689</v>
      </c>
      <c r="I508" s="427">
        <v>26000</v>
      </c>
      <c r="J508" s="427">
        <v>64690.276368518797</v>
      </c>
      <c r="K508" s="418"/>
      <c r="L508" s="427"/>
      <c r="M508" s="81">
        <f t="shared" si="36"/>
        <v>1681947186</v>
      </c>
      <c r="N508" s="84" t="s">
        <v>283</v>
      </c>
      <c r="O508" s="82" t="s">
        <v>281</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hidden="1" customHeight="1">
      <c r="A509" s="332" t="str">
        <f>IF(B509&lt;&gt;"",IF(AND(B509='IN-TC'!$S$4,OR(TH!N509="1111",TH!O509="1111")),TH!D509,""),"")</f>
        <v/>
      </c>
      <c r="B509" s="63">
        <f t="shared" si="31"/>
        <v>11</v>
      </c>
      <c r="C509" s="78">
        <v>42681</v>
      </c>
      <c r="D509" s="78" t="s">
        <v>1934</v>
      </c>
      <c r="E509" s="78">
        <f>C509</f>
        <v>42681</v>
      </c>
      <c r="F509" s="79" t="s">
        <v>461</v>
      </c>
      <c r="G509" s="958"/>
      <c r="H509" s="80" t="s">
        <v>2320</v>
      </c>
      <c r="I509" s="427">
        <v>26000</v>
      </c>
      <c r="J509" s="427">
        <v>67946.1538461538</v>
      </c>
      <c r="K509" s="418"/>
      <c r="L509" s="427"/>
      <c r="M509" s="81">
        <f t="shared" si="36"/>
        <v>1766600000</v>
      </c>
      <c r="N509" s="84" t="s">
        <v>283</v>
      </c>
      <c r="O509" s="82" t="s">
        <v>281</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hidden="1" customHeight="1">
      <c r="A510" s="332" t="str">
        <f>IF(B510&lt;&gt;"",IF(AND(B510='IN-TC'!$S$4,OR(TH!N510="1111",TH!O510="1111")),TH!D510,""),"")</f>
        <v/>
      </c>
      <c r="B510" s="63">
        <f t="shared" si="31"/>
        <v>11</v>
      </c>
      <c r="C510" s="78">
        <f>E510</f>
        <v>42682</v>
      </c>
      <c r="D510" s="78" t="s">
        <v>1935</v>
      </c>
      <c r="E510" s="78">
        <v>42682</v>
      </c>
      <c r="F510" s="79" t="s">
        <v>461</v>
      </c>
      <c r="G510" s="79"/>
      <c r="H510" s="80" t="s">
        <v>689</v>
      </c>
      <c r="I510" s="427">
        <v>26000</v>
      </c>
      <c r="J510" s="427">
        <v>64690.276368518797</v>
      </c>
      <c r="K510" s="418"/>
      <c r="L510" s="427"/>
      <c r="M510" s="81">
        <f t="shared" si="36"/>
        <v>1681947186</v>
      </c>
      <c r="N510" s="84" t="s">
        <v>283</v>
      </c>
      <c r="O510" s="82" t="s">
        <v>281</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hidden="1" customHeight="1">
      <c r="A511" s="332" t="str">
        <f>IF(B511&lt;&gt;"",IF(AND(B511='IN-TC'!$S$4,OR(TH!N511="1111",TH!O511="1111")),TH!D511,""),"")</f>
        <v/>
      </c>
      <c r="B511" s="63">
        <f t="shared" si="31"/>
        <v>11</v>
      </c>
      <c r="C511" s="78">
        <f>E511</f>
        <v>42684</v>
      </c>
      <c r="D511" s="78" t="s">
        <v>2335</v>
      </c>
      <c r="E511" s="78">
        <v>42684</v>
      </c>
      <c r="F511" s="79" t="s">
        <v>1897</v>
      </c>
      <c r="G511" s="79"/>
      <c r="H511" s="80" t="s">
        <v>689</v>
      </c>
      <c r="I511" s="427">
        <v>10000</v>
      </c>
      <c r="J511" s="427">
        <v>156783.2095</v>
      </c>
      <c r="K511" s="418"/>
      <c r="L511" s="427"/>
      <c r="M511" s="81">
        <f t="shared" si="36"/>
        <v>1567832095</v>
      </c>
      <c r="N511" s="84" t="s">
        <v>283</v>
      </c>
      <c r="O511" s="82" t="s">
        <v>281</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hidden="1" customHeight="1">
      <c r="A512" s="332" t="str">
        <f>IF(B512&lt;&gt;"",IF(AND(B512='IN-TC'!$S$4,OR(TH!N512="1111",TH!O512="1111")),TH!D512,""),"")</f>
        <v/>
      </c>
      <c r="B512" s="63">
        <f t="shared" si="31"/>
        <v>11</v>
      </c>
      <c r="C512" s="78">
        <v>42684</v>
      </c>
      <c r="D512" s="78" t="s">
        <v>2334</v>
      </c>
      <c r="E512" s="78">
        <f>C512</f>
        <v>42684</v>
      </c>
      <c r="F512" s="79" t="s">
        <v>461</v>
      </c>
      <c r="G512" s="958" t="s">
        <v>2288</v>
      </c>
      <c r="H512" s="80" t="s">
        <v>1205</v>
      </c>
      <c r="I512" s="427">
        <v>26000</v>
      </c>
      <c r="J512" s="427">
        <v>55000</v>
      </c>
      <c r="K512" s="418"/>
      <c r="L512" s="427"/>
      <c r="M512" s="81">
        <f t="shared" si="36"/>
        <v>1430000000</v>
      </c>
      <c r="N512" s="82" t="s">
        <v>283</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hidden="1" customHeight="1">
      <c r="A513" s="332" t="str">
        <f>IF(B513&lt;&gt;"",IF(AND(B513='IN-TC'!$S$4,OR(TH!N514="1111",TH!O514="1111")),TH!D514,""),"")</f>
        <v/>
      </c>
      <c r="B513" s="63">
        <f t="shared" si="31"/>
        <v>11</v>
      </c>
      <c r="C513" s="78">
        <f>E513</f>
        <v>42684</v>
      </c>
      <c r="D513" s="78" t="s">
        <v>2339</v>
      </c>
      <c r="E513" s="78">
        <v>42684</v>
      </c>
      <c r="F513" s="79" t="s">
        <v>461</v>
      </c>
      <c r="G513" s="79"/>
      <c r="H513" s="80" t="s">
        <v>689</v>
      </c>
      <c r="I513" s="427">
        <v>26000</v>
      </c>
      <c r="J513" s="427">
        <v>64690.276368518797</v>
      </c>
      <c r="K513" s="418"/>
      <c r="L513" s="427"/>
      <c r="M513" s="81">
        <f t="shared" si="36"/>
        <v>1681947186</v>
      </c>
      <c r="N513" s="84" t="s">
        <v>283</v>
      </c>
      <c r="O513" s="82" t="s">
        <v>281</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hidden="1" customHeight="1">
      <c r="A514" s="332" t="str">
        <f>IF(B514&lt;&gt;"",IF(AND(B514='IN-TC'!$S$4,OR(TH!N513="1111",TH!O513="1111")),TH!D513,""),"")</f>
        <v/>
      </c>
      <c r="B514" s="63">
        <f t="shared" si="31"/>
        <v>11</v>
      </c>
      <c r="C514" s="78">
        <f>E514</f>
        <v>42685</v>
      </c>
      <c r="D514" s="78" t="s">
        <v>2340</v>
      </c>
      <c r="E514" s="78">
        <v>42685</v>
      </c>
      <c r="F514" s="79" t="s">
        <v>448</v>
      </c>
      <c r="G514" s="79"/>
      <c r="H514" s="80" t="s">
        <v>689</v>
      </c>
      <c r="I514" s="427">
        <v>10000</v>
      </c>
      <c r="J514" s="427">
        <v>187499.0943</v>
      </c>
      <c r="K514" s="418"/>
      <c r="L514" s="427"/>
      <c r="M514" s="81">
        <f t="shared" si="36"/>
        <v>1874990943</v>
      </c>
      <c r="N514" s="84" t="s">
        <v>283</v>
      </c>
      <c r="O514" s="82" t="s">
        <v>281</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hidden="1" customHeight="1">
      <c r="A515" s="332" t="str">
        <f>IF(B515&lt;&gt;"",IF(AND(B515='IN-TC'!$S$4,OR(TH!N520="1111",TH!O520="1111")),TH!D520,""),"")</f>
        <v/>
      </c>
      <c r="B515" s="63">
        <f t="shared" si="31"/>
        <v>11</v>
      </c>
      <c r="C515" s="78">
        <v>42689</v>
      </c>
      <c r="D515" s="78" t="s">
        <v>2341</v>
      </c>
      <c r="E515" s="78">
        <f>C515</f>
        <v>42689</v>
      </c>
      <c r="F515" s="79" t="s">
        <v>461</v>
      </c>
      <c r="G515" s="958"/>
      <c r="H515" s="80" t="s">
        <v>2320</v>
      </c>
      <c r="I515" s="427">
        <v>26000</v>
      </c>
      <c r="J515" s="427">
        <v>67946.1538461538</v>
      </c>
      <c r="K515" s="418"/>
      <c r="L515" s="427"/>
      <c r="M515" s="81">
        <f t="shared" si="36"/>
        <v>1766600000</v>
      </c>
      <c r="N515" s="84" t="s">
        <v>283</v>
      </c>
      <c r="O515" s="82" t="s">
        <v>281</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hidden="1" customHeight="1">
      <c r="A516" s="332" t="str">
        <f>IF(B516&lt;&gt;"",IF(AND(B516='IN-TC'!$S$4,OR(TH!N522="1111",TH!O522="1111")),TH!D522,""),"")</f>
        <v/>
      </c>
      <c r="B516" s="63">
        <f t="shared" si="31"/>
        <v>11</v>
      </c>
      <c r="C516" s="78">
        <v>42690</v>
      </c>
      <c r="D516" s="78" t="s">
        <v>2342</v>
      </c>
      <c r="E516" s="78">
        <f>C516</f>
        <v>42690</v>
      </c>
      <c r="F516" s="79" t="s">
        <v>461</v>
      </c>
      <c r="G516" s="958" t="s">
        <v>2231</v>
      </c>
      <c r="H516" s="80" t="s">
        <v>2232</v>
      </c>
      <c r="I516" s="427">
        <v>53300</v>
      </c>
      <c r="J516" s="427">
        <v>55000</v>
      </c>
      <c r="K516" s="418"/>
      <c r="L516" s="427"/>
      <c r="M516" s="81">
        <f t="shared" si="36"/>
        <v>2931500000</v>
      </c>
      <c r="N516" s="82" t="s">
        <v>283</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hidden="1" customHeight="1">
      <c r="A517" s="332" t="str">
        <f>IF(B517&lt;&gt;"",IF(AND(B517='IN-TC'!$S$4,OR(TH!N515="1111",TH!O515="1111")),TH!D515,""),"")</f>
        <v/>
      </c>
      <c r="B517" s="63">
        <f t="shared" si="31"/>
        <v>11</v>
      </c>
      <c r="C517" s="78">
        <f>E517</f>
        <v>42691</v>
      </c>
      <c r="D517" s="78" t="s">
        <v>2343</v>
      </c>
      <c r="E517" s="78">
        <v>42691</v>
      </c>
      <c r="F517" s="79" t="s">
        <v>461</v>
      </c>
      <c r="G517" s="79"/>
      <c r="H517" s="80" t="s">
        <v>689</v>
      </c>
      <c r="I517" s="427">
        <v>24700</v>
      </c>
      <c r="J517" s="427">
        <v>64690.276368518797</v>
      </c>
      <c r="K517" s="418"/>
      <c r="L517" s="427"/>
      <c r="M517" s="81">
        <f t="shared" si="36"/>
        <v>1597849826</v>
      </c>
      <c r="N517" s="84" t="s">
        <v>283</v>
      </c>
      <c r="O517" s="82" t="s">
        <v>281</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hidden="1" customHeight="1">
      <c r="A518" s="332" t="str">
        <f>IF(B518&lt;&gt;"",IF(AND(B518='IN-TC'!$S$4,OR(TH!N523="1111",TH!O523="1111")),TH!D523,""),"")</f>
        <v/>
      </c>
      <c r="B518" s="63">
        <f t="shared" si="31"/>
        <v>11</v>
      </c>
      <c r="C518" s="78">
        <v>42695</v>
      </c>
      <c r="D518" s="78" t="s">
        <v>2344</v>
      </c>
      <c r="E518" s="78">
        <f>C518</f>
        <v>42695</v>
      </c>
      <c r="F518" s="79" t="s">
        <v>461</v>
      </c>
      <c r="G518" s="958" t="s">
        <v>2329</v>
      </c>
      <c r="H518" s="80" t="s">
        <v>2232</v>
      </c>
      <c r="I518" s="427">
        <v>26000</v>
      </c>
      <c r="J518" s="427">
        <v>56250</v>
      </c>
      <c r="K518" s="418"/>
      <c r="L518" s="427"/>
      <c r="M518" s="81">
        <f t="shared" si="36"/>
        <v>1462500000</v>
      </c>
      <c r="N518" s="82" t="s">
        <v>283</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hidden="1" customHeight="1">
      <c r="A519" s="332" t="str">
        <f>IF(B519&lt;&gt;"",IF(AND(B519='IN-TC'!$S$4,OR(TH!N521="1111",TH!O521="1111")),TH!D521,""),"")</f>
        <v/>
      </c>
      <c r="B519" s="63">
        <f t="shared" si="31"/>
        <v>11</v>
      </c>
      <c r="C519" s="78">
        <v>42696</v>
      </c>
      <c r="D519" s="78" t="s">
        <v>2345</v>
      </c>
      <c r="E519" s="78">
        <f>C519</f>
        <v>42696</v>
      </c>
      <c r="F519" s="79" t="s">
        <v>461</v>
      </c>
      <c r="G519" s="958" t="s">
        <v>2332</v>
      </c>
      <c r="H519" s="80" t="s">
        <v>2331</v>
      </c>
      <c r="I519" s="427">
        <v>22711</v>
      </c>
      <c r="J519" s="427">
        <v>57000</v>
      </c>
      <c r="K519" s="418"/>
      <c r="L519" s="427"/>
      <c r="M519" s="81">
        <f t="shared" si="36"/>
        <v>1294527000</v>
      </c>
      <c r="N519" s="82" t="s">
        <v>283</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hidden="1" customHeight="1">
      <c r="A520" s="332" t="str">
        <f>IF(B520&lt;&gt;"",IF(AND(B520='IN-TC'!$S$4,OR(TH!N524="1111",TH!O524="1111")),TH!D524,""),"")</f>
        <v/>
      </c>
      <c r="B520" s="63">
        <f t="shared" si="31"/>
        <v>11</v>
      </c>
      <c r="C520" s="78">
        <v>42698</v>
      </c>
      <c r="D520" s="78" t="s">
        <v>2346</v>
      </c>
      <c r="E520" s="78">
        <f>C520</f>
        <v>42698</v>
      </c>
      <c r="F520" s="79" t="s">
        <v>461</v>
      </c>
      <c r="G520" s="958" t="s">
        <v>2381</v>
      </c>
      <c r="H520" s="80" t="s">
        <v>2382</v>
      </c>
      <c r="I520" s="427">
        <v>9100</v>
      </c>
      <c r="J520" s="427">
        <v>59500</v>
      </c>
      <c r="K520" s="418"/>
      <c r="L520" s="427"/>
      <c r="M520" s="81">
        <f t="shared" si="36"/>
        <v>541450000</v>
      </c>
      <c r="N520" s="82" t="s">
        <v>283</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hidden="1" customHeight="1">
      <c r="A521" s="332" t="str">
        <f>IF(B521&lt;&gt;"",IF(AND(B521='IN-TC'!$S$4,OR(TH!N525="1111",TH!O525="1111")),TH!D525,""),"")</f>
        <v/>
      </c>
      <c r="B521" s="63">
        <f t="shared" si="31"/>
        <v>11</v>
      </c>
      <c r="C521" s="78">
        <v>42699</v>
      </c>
      <c r="D521" s="78" t="s">
        <v>2386</v>
      </c>
      <c r="E521" s="78">
        <f>C521</f>
        <v>42699</v>
      </c>
      <c r="F521" s="79" t="s">
        <v>461</v>
      </c>
      <c r="G521" s="958" t="s">
        <v>2333</v>
      </c>
      <c r="H521" s="80" t="s">
        <v>2331</v>
      </c>
      <c r="I521" s="427">
        <v>2600</v>
      </c>
      <c r="J521" s="427">
        <v>56400</v>
      </c>
      <c r="K521" s="418"/>
      <c r="L521" s="427"/>
      <c r="M521" s="81">
        <f t="shared" si="36"/>
        <v>146640000</v>
      </c>
      <c r="N521" s="82" t="s">
        <v>283</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hidden="1" customHeight="1">
      <c r="A522" s="332" t="str">
        <f>IF(B522&lt;&gt;"",IF(AND(B522='IN-TC'!$S$4,OR(TH!N516="1111",TH!O516="1111")),TH!D516,""),"")</f>
        <v/>
      </c>
      <c r="B522" s="63">
        <f t="shared" ref="B522:B585" si="37">IF(C522&lt;&gt;"",MONTH(C522),"")</f>
        <v>11</v>
      </c>
      <c r="C522" s="78">
        <v>42698</v>
      </c>
      <c r="D522" s="78" t="s">
        <v>2347</v>
      </c>
      <c r="E522" s="78">
        <v>42699</v>
      </c>
      <c r="F522" s="79" t="s">
        <v>461</v>
      </c>
      <c r="G522" s="79"/>
      <c r="H522" s="80" t="s">
        <v>2320</v>
      </c>
      <c r="I522" s="427">
        <v>26000</v>
      </c>
      <c r="J522" s="427">
        <v>67946.1538461538</v>
      </c>
      <c r="K522" s="418"/>
      <c r="L522" s="427"/>
      <c r="M522" s="81">
        <f t="shared" si="36"/>
        <v>1766600000</v>
      </c>
      <c r="N522" s="84" t="s">
        <v>283</v>
      </c>
      <c r="O522" s="82" t="s">
        <v>281</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hidden="1" customHeight="1">
      <c r="A523" s="332" t="str">
        <f>IF(B523&lt;&gt;"",IF(AND(B523='IN-TC'!$S$4,OR(TH!N517="1111",TH!O517="1111")),TH!D517,""),"")</f>
        <v/>
      </c>
      <c r="B523" s="63">
        <f t="shared" si="37"/>
        <v>11</v>
      </c>
      <c r="C523" s="78">
        <f>E523</f>
        <v>42699</v>
      </c>
      <c r="D523" s="78" t="s">
        <v>2348</v>
      </c>
      <c r="E523" s="78">
        <v>42699</v>
      </c>
      <c r="F523" s="79" t="s">
        <v>461</v>
      </c>
      <c r="G523" s="79"/>
      <c r="H523" s="80" t="s">
        <v>689</v>
      </c>
      <c r="I523" s="427">
        <f>43589-I522</f>
        <v>17589</v>
      </c>
      <c r="J523" s="427">
        <v>64690.276368518797</v>
      </c>
      <c r="K523" s="418"/>
      <c r="L523" s="427"/>
      <c r="M523" s="81">
        <f t="shared" si="36"/>
        <v>1137837271</v>
      </c>
      <c r="N523" s="84" t="s">
        <v>283</v>
      </c>
      <c r="O523" s="82" t="s">
        <v>281</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hidden="1" customHeight="1">
      <c r="A524" s="332" t="str">
        <f>IF(B524&lt;&gt;"",IF(AND(B524='IN-TC'!$S$4,OR(TH!N526="1111",TH!O526="1111")),TH!D526,""),"")</f>
        <v/>
      </c>
      <c r="B524" s="63">
        <f t="shared" si="37"/>
        <v>11</v>
      </c>
      <c r="C524" s="78">
        <v>42700</v>
      </c>
      <c r="D524" s="78" t="s">
        <v>2380</v>
      </c>
      <c r="E524" s="78">
        <f>C524</f>
        <v>42700</v>
      </c>
      <c r="F524" s="79" t="s">
        <v>461</v>
      </c>
      <c r="G524" s="958" t="s">
        <v>2388</v>
      </c>
      <c r="H524" s="80" t="s">
        <v>2232</v>
      </c>
      <c r="I524" s="427">
        <v>29900</v>
      </c>
      <c r="J524" s="427">
        <v>56000</v>
      </c>
      <c r="K524" s="418"/>
      <c r="L524" s="427"/>
      <c r="M524" s="81">
        <f t="shared" si="36"/>
        <v>1674400000</v>
      </c>
      <c r="N524" s="82" t="s">
        <v>283</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hidden="1" customHeight="1">
      <c r="A525" s="332" t="str">
        <f>IF(B525&lt;&gt;"",IF(AND(B525='IN-TC'!$S$4,OR(TH!N518="1111",TH!O518="1111")),TH!D518,""),"")</f>
        <v/>
      </c>
      <c r="B525" s="63">
        <f t="shared" si="37"/>
        <v>11</v>
      </c>
      <c r="C525" s="78">
        <f>E525</f>
        <v>42702</v>
      </c>
      <c r="D525" s="78" t="s">
        <v>2387</v>
      </c>
      <c r="E525" s="78">
        <v>42702</v>
      </c>
      <c r="F525" s="79" t="s">
        <v>461</v>
      </c>
      <c r="G525" s="79"/>
      <c r="H525" s="80" t="s">
        <v>2320</v>
      </c>
      <c r="I525" s="427">
        <v>52000</v>
      </c>
      <c r="J525" s="427">
        <v>67946.1538461538</v>
      </c>
      <c r="K525" s="418"/>
      <c r="L525" s="427"/>
      <c r="M525" s="81">
        <f t="shared" si="36"/>
        <v>3533200000</v>
      </c>
      <c r="N525" s="84" t="s">
        <v>283</v>
      </c>
      <c r="O525" s="82" t="s">
        <v>281</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hidden="1" customHeight="1">
      <c r="A526" s="332" t="str">
        <f>IF(B526&lt;&gt;"",IF(AND(B526='IN-TC'!$S$4,OR(TH!N519="1111",TH!O519="1111")),TH!D519,""),"")</f>
        <v/>
      </c>
      <c r="B526" s="63">
        <f t="shared" si="37"/>
        <v>11</v>
      </c>
      <c r="C526" s="78">
        <f>E526</f>
        <v>42702</v>
      </c>
      <c r="D526" s="78" t="s">
        <v>2461</v>
      </c>
      <c r="E526" s="78">
        <v>42702</v>
      </c>
      <c r="F526" s="79" t="s">
        <v>461</v>
      </c>
      <c r="G526" s="79"/>
      <c r="H526" s="80" t="s">
        <v>689</v>
      </c>
      <c r="I526" s="427">
        <f>74100-I525</f>
        <v>22100</v>
      </c>
      <c r="J526" s="427">
        <v>64690.276368518797</v>
      </c>
      <c r="K526" s="418"/>
      <c r="L526" s="427"/>
      <c r="M526" s="81">
        <f t="shared" si="36"/>
        <v>1429655108</v>
      </c>
      <c r="N526" s="84" t="s">
        <v>283</v>
      </c>
      <c r="O526" s="82" t="s">
        <v>281</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hidden="1" customHeight="1">
      <c r="A527" s="332" t="str">
        <f>IF(B527&lt;&gt;"",IF(AND(B527='IN-TC'!$S$4,OR(TH!N527="1111",TH!O527="1111")),TH!D527,""),"")</f>
        <v/>
      </c>
      <c r="B527" s="63">
        <f t="shared" si="37"/>
        <v>11</v>
      </c>
      <c r="C527" s="78">
        <f>E527</f>
        <v>42704</v>
      </c>
      <c r="D527" s="78" t="s">
        <v>2475</v>
      </c>
      <c r="E527" s="78">
        <v>42704</v>
      </c>
      <c r="F527" s="79" t="s">
        <v>449</v>
      </c>
      <c r="G527" s="79"/>
      <c r="H527" s="80" t="s">
        <v>689</v>
      </c>
      <c r="I527" s="427">
        <v>4800</v>
      </c>
      <c r="J527" s="427">
        <v>156847.57604166667</v>
      </c>
      <c r="K527" s="418"/>
      <c r="L527" s="427"/>
      <c r="M527" s="81">
        <f t="shared" si="36"/>
        <v>752868365</v>
      </c>
      <c r="N527" s="84" t="s">
        <v>283</v>
      </c>
      <c r="O527" s="82" t="s">
        <v>281</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hidden="1" customHeight="1">
      <c r="A528" s="332" t="str">
        <f>IF(B528&lt;&gt;"",IF(AND(B528='IN-TC'!$S$4,OR(TH!N528="1111",TH!O528="1111")),TH!D528,""),"")</f>
        <v/>
      </c>
      <c r="B528" s="63">
        <f t="shared" si="37"/>
        <v>11</v>
      </c>
      <c r="C528" s="78">
        <f>E528</f>
        <v>42704</v>
      </c>
      <c r="D528" s="78" t="s">
        <v>2474</v>
      </c>
      <c r="E528" s="78">
        <v>42704</v>
      </c>
      <c r="F528" s="79" t="s">
        <v>441</v>
      </c>
      <c r="G528" s="79"/>
      <c r="H528" s="80" t="s">
        <v>689</v>
      </c>
      <c r="I528" s="427">
        <v>6756</v>
      </c>
      <c r="J528" s="427">
        <v>132649.1764357608</v>
      </c>
      <c r="K528" s="418"/>
      <c r="L528" s="427"/>
      <c r="M528" s="81">
        <f t="shared" si="36"/>
        <v>896177836</v>
      </c>
      <c r="N528" s="84" t="s">
        <v>283</v>
      </c>
      <c r="O528" s="82" t="s">
        <v>281</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hidden="1" customHeight="1">
      <c r="A529" s="332" t="str">
        <f>IF(B529&lt;&gt;"",IF(AND(B529='IN-TC'!$S$4,OR(TH!N529="1111",TH!O529="1111")),TH!D529,""),"")</f>
        <v/>
      </c>
      <c r="B529" s="63">
        <f t="shared" si="37"/>
        <v>11</v>
      </c>
      <c r="C529" s="78">
        <v>42703</v>
      </c>
      <c r="D529" s="78" t="s">
        <v>2472</v>
      </c>
      <c r="E529" s="78">
        <f>C529</f>
        <v>42703</v>
      </c>
      <c r="F529" s="79" t="s">
        <v>461</v>
      </c>
      <c r="G529" s="958" t="s">
        <v>2330</v>
      </c>
      <c r="H529" s="80" t="s">
        <v>2331</v>
      </c>
      <c r="I529" s="427">
        <v>26000</v>
      </c>
      <c r="J529" s="427">
        <v>58000</v>
      </c>
      <c r="K529" s="418"/>
      <c r="L529" s="427"/>
      <c r="M529" s="81">
        <f t="shared" si="36"/>
        <v>1508000000</v>
      </c>
      <c r="N529" s="82" t="s">
        <v>283</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hidden="1" customHeight="1">
      <c r="A530" s="332" t="str">
        <f>IF(B530&lt;&gt;"",IF(AND(B530='IN-TC'!$S$4,OR(TH!N530="1111",TH!O530="1111")),TH!D530,""),"")</f>
        <v/>
      </c>
      <c r="B530" s="63">
        <f t="shared" si="37"/>
        <v>11</v>
      </c>
      <c r="C530" s="78">
        <f>E530</f>
        <v>42704</v>
      </c>
      <c r="D530" s="78" t="s">
        <v>2473</v>
      </c>
      <c r="E530" s="78">
        <v>42704</v>
      </c>
      <c r="F530" s="79" t="s">
        <v>461</v>
      </c>
      <c r="G530" s="958" t="s">
        <v>2462</v>
      </c>
      <c r="H530" s="80" t="s">
        <v>2232</v>
      </c>
      <c r="I530" s="427">
        <v>26000</v>
      </c>
      <c r="J530" s="427">
        <v>56000</v>
      </c>
      <c r="K530" s="418"/>
      <c r="L530" s="427"/>
      <c r="M530" s="81">
        <f t="shared" si="36"/>
        <v>1456000000</v>
      </c>
      <c r="N530" s="82" t="s">
        <v>283</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hidden="1" customHeight="1">
      <c r="A531" s="1196" t="str">
        <f>IF(B531&lt;&gt;"",IF(AND(B531='IN-TC'!$S$4,OR(TH!N531="1111",TH!O531="1111")),TH!D531,""),"")</f>
        <v/>
      </c>
      <c r="B531" s="973">
        <f t="shared" si="37"/>
        <v>11</v>
      </c>
      <c r="C531" s="78">
        <v>42704</v>
      </c>
      <c r="D531" s="78" t="s">
        <v>2663</v>
      </c>
      <c r="E531" s="78">
        <v>42704</v>
      </c>
      <c r="F531" s="79" t="s">
        <v>461</v>
      </c>
      <c r="G531" s="79"/>
      <c r="H531" s="80" t="s">
        <v>689</v>
      </c>
      <c r="I531" s="427">
        <v>52000</v>
      </c>
      <c r="J531" s="427">
        <v>64690.276368518797</v>
      </c>
      <c r="K531" s="418"/>
      <c r="L531" s="427"/>
      <c r="M531" s="81">
        <f>ROUND(I531*J531,0)-1</f>
        <v>3363894370</v>
      </c>
      <c r="N531" s="84" t="s">
        <v>283</v>
      </c>
      <c r="O531" s="82" t="s">
        <v>281</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hidden="1" customHeight="1">
      <c r="A532" s="332" t="str">
        <f>IF(B532&lt;&gt;"",IF(AND(B532='IN-TC'!$S$4,OR(TH!N532="1111",TH!O532="1111")),TH!D532,""),"")</f>
        <v/>
      </c>
      <c r="B532" s="63">
        <f t="shared" si="37"/>
        <v>11</v>
      </c>
      <c r="C532" s="90">
        <f t="shared" ref="C532:C553" si="38">E532</f>
        <v>42678</v>
      </c>
      <c r="D532" s="90" t="s">
        <v>591</v>
      </c>
      <c r="E532" s="90">
        <v>42678</v>
      </c>
      <c r="F532" s="91" t="s">
        <v>461</v>
      </c>
      <c r="G532" s="91" t="s">
        <v>2184</v>
      </c>
      <c r="H532" s="961" t="s">
        <v>1895</v>
      </c>
      <c r="I532" s="435">
        <v>26000</v>
      </c>
      <c r="J532" s="435">
        <v>55000</v>
      </c>
      <c r="K532" s="426"/>
      <c r="L532" s="435"/>
      <c r="M532" s="93">
        <f t="shared" ref="M532:M563" si="39">ROUND(I532*J532,0)</f>
        <v>1430000000</v>
      </c>
      <c r="N532" s="83" t="s">
        <v>293</v>
      </c>
      <c r="O532" s="83" t="s">
        <v>283</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hidden="1" customHeight="1">
      <c r="A533" s="332" t="str">
        <f>IF(B533&lt;&gt;"",IF(AND(B533='IN-TC'!$S$4,OR(TH!N533="1111",TH!O533="1111")),TH!D533,""),"")</f>
        <v/>
      </c>
      <c r="B533" s="63">
        <f t="shared" si="37"/>
        <v>11</v>
      </c>
      <c r="C533" s="90">
        <f t="shared" si="38"/>
        <v>42678</v>
      </c>
      <c r="D533" s="90" t="s">
        <v>590</v>
      </c>
      <c r="E533" s="90">
        <v>42678</v>
      </c>
      <c r="F533" s="91" t="s">
        <v>461</v>
      </c>
      <c r="G533" s="91" t="s">
        <v>2183</v>
      </c>
      <c r="H533" s="961" t="s">
        <v>1895</v>
      </c>
      <c r="I533" s="435">
        <v>52000</v>
      </c>
      <c r="J533" s="435">
        <v>67946.1538461538</v>
      </c>
      <c r="K533" s="426"/>
      <c r="L533" s="435"/>
      <c r="M533" s="93">
        <f t="shared" si="39"/>
        <v>3533200000</v>
      </c>
      <c r="N533" s="83" t="s">
        <v>293</v>
      </c>
      <c r="O533" s="83" t="s">
        <v>283</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hidden="1" customHeight="1">
      <c r="A534" s="332" t="str">
        <f>IF(B534&lt;&gt;"",IF(AND(B534='IN-TC'!$S$4,OR(TH!N534="1111",TH!O534="1111")),TH!D534,""),"")</f>
        <v/>
      </c>
      <c r="B534" s="63">
        <f t="shared" si="37"/>
        <v>11</v>
      </c>
      <c r="C534" s="90">
        <f t="shared" si="38"/>
        <v>42678</v>
      </c>
      <c r="D534" s="90" t="s">
        <v>591</v>
      </c>
      <c r="E534" s="90">
        <v>42678</v>
      </c>
      <c r="F534" s="91" t="s">
        <v>461</v>
      </c>
      <c r="G534" s="91" t="s">
        <v>2184</v>
      </c>
      <c r="H534" s="961" t="s">
        <v>1895</v>
      </c>
      <c r="I534" s="435">
        <v>26000</v>
      </c>
      <c r="J534" s="435">
        <v>64690.276368518797</v>
      </c>
      <c r="K534" s="426"/>
      <c r="L534" s="435"/>
      <c r="M534" s="93">
        <f t="shared" si="39"/>
        <v>1681947186</v>
      </c>
      <c r="N534" s="83" t="s">
        <v>293</v>
      </c>
      <c r="O534" s="83" t="s">
        <v>283</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hidden="1" customHeight="1">
      <c r="A535" s="332" t="str">
        <f>IF(B535&lt;&gt;"",IF(AND(B535='IN-TC'!$S$4,OR(TH!N535="1111",TH!O535="1111")),TH!D535,""),"")</f>
        <v/>
      </c>
      <c r="B535" s="63">
        <f t="shared" si="37"/>
        <v>11</v>
      </c>
      <c r="C535" s="90">
        <f t="shared" si="38"/>
        <v>42682</v>
      </c>
      <c r="D535" s="90" t="s">
        <v>1664</v>
      </c>
      <c r="E535" s="90">
        <v>42682</v>
      </c>
      <c r="F535" s="91" t="s">
        <v>461</v>
      </c>
      <c r="G535" s="91" t="s">
        <v>2185</v>
      </c>
      <c r="H535" s="961" t="s">
        <v>1895</v>
      </c>
      <c r="I535" s="435">
        <v>26000</v>
      </c>
      <c r="J535" s="435">
        <v>67946.1538461538</v>
      </c>
      <c r="K535" s="426"/>
      <c r="L535" s="435"/>
      <c r="M535" s="93">
        <f t="shared" si="39"/>
        <v>1766600000</v>
      </c>
      <c r="N535" s="83" t="s">
        <v>293</v>
      </c>
      <c r="O535" s="83" t="s">
        <v>283</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hidden="1" customHeight="1">
      <c r="A536" s="332" t="str">
        <f>IF(B536&lt;&gt;"",IF(AND(B536='IN-TC'!$S$4,OR(TH!N536="1111",TH!O536="1111")),TH!D536,""),"")</f>
        <v/>
      </c>
      <c r="B536" s="63">
        <f t="shared" si="37"/>
        <v>11</v>
      </c>
      <c r="C536" s="90">
        <f t="shared" si="38"/>
        <v>42682</v>
      </c>
      <c r="D536" s="90" t="s">
        <v>1664</v>
      </c>
      <c r="E536" s="90">
        <v>42682</v>
      </c>
      <c r="F536" s="91" t="s">
        <v>461</v>
      </c>
      <c r="G536" s="91" t="s">
        <v>2185</v>
      </c>
      <c r="H536" s="961" t="s">
        <v>1895</v>
      </c>
      <c r="I536" s="435">
        <v>26000</v>
      </c>
      <c r="J536" s="435">
        <v>64690.276368518797</v>
      </c>
      <c r="K536" s="426"/>
      <c r="L536" s="435"/>
      <c r="M536" s="93">
        <f t="shared" si="39"/>
        <v>1681947186</v>
      </c>
      <c r="N536" s="83" t="s">
        <v>293</v>
      </c>
      <c r="O536" s="83" t="s">
        <v>283</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hidden="1" customHeight="1">
      <c r="A537" s="332" t="str">
        <f>IF(B537&lt;&gt;"",IF(AND(B537='IN-TC'!$S$4,OR(TH!N537="1111",TH!O537="1111")),TH!D537,""),"")</f>
        <v/>
      </c>
      <c r="B537" s="63">
        <f t="shared" si="37"/>
        <v>11</v>
      </c>
      <c r="C537" s="90">
        <f t="shared" si="38"/>
        <v>42684</v>
      </c>
      <c r="D537" s="90" t="s">
        <v>1665</v>
      </c>
      <c r="E537" s="90">
        <v>42684</v>
      </c>
      <c r="F537" s="91" t="s">
        <v>1897</v>
      </c>
      <c r="G537" s="91" t="s">
        <v>2186</v>
      </c>
      <c r="H537" s="961" t="s">
        <v>1545</v>
      </c>
      <c r="I537" s="435">
        <v>10000</v>
      </c>
      <c r="J537" s="435">
        <v>156783.2095</v>
      </c>
      <c r="K537" s="426"/>
      <c r="L537" s="435"/>
      <c r="M537" s="93">
        <f t="shared" si="39"/>
        <v>1567832095</v>
      </c>
      <c r="N537" s="83" t="s">
        <v>293</v>
      </c>
      <c r="O537" s="83" t="s">
        <v>283</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hidden="1" customHeight="1">
      <c r="A538" s="332" t="str">
        <f>IF(B538&lt;&gt;"",IF(AND(B538='IN-TC'!$S$4,OR(TH!N538="1111",TH!O538="1111")),TH!D538,""),"")</f>
        <v/>
      </c>
      <c r="B538" s="63">
        <f t="shared" si="37"/>
        <v>11</v>
      </c>
      <c r="C538" s="90">
        <f t="shared" si="38"/>
        <v>42685</v>
      </c>
      <c r="D538" s="90" t="s">
        <v>1899</v>
      </c>
      <c r="E538" s="90">
        <v>42685</v>
      </c>
      <c r="F538" s="91" t="s">
        <v>461</v>
      </c>
      <c r="G538" s="91" t="s">
        <v>2187</v>
      </c>
      <c r="H538" s="961" t="s">
        <v>1895</v>
      </c>
      <c r="I538" s="435">
        <v>26000</v>
      </c>
      <c r="J538" s="435">
        <v>55000</v>
      </c>
      <c r="K538" s="426"/>
      <c r="L538" s="435"/>
      <c r="M538" s="93">
        <f t="shared" si="39"/>
        <v>1430000000</v>
      </c>
      <c r="N538" s="83" t="s">
        <v>293</v>
      </c>
      <c r="O538" s="83" t="s">
        <v>283</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hidden="1" customHeight="1">
      <c r="A539" s="332" t="str">
        <f>IF(B539&lt;&gt;"",IF(AND(B539='IN-TC'!$S$4,OR(TH!N539="1111",TH!O539="1111")),TH!D539,""),"")</f>
        <v/>
      </c>
      <c r="B539" s="63">
        <f t="shared" si="37"/>
        <v>11</v>
      </c>
      <c r="C539" s="90">
        <f t="shared" si="38"/>
        <v>42685</v>
      </c>
      <c r="D539" s="90" t="s">
        <v>1899</v>
      </c>
      <c r="E539" s="90">
        <v>42685</v>
      </c>
      <c r="F539" s="91" t="s">
        <v>461</v>
      </c>
      <c r="G539" s="91" t="s">
        <v>2187</v>
      </c>
      <c r="H539" s="961" t="s">
        <v>1895</v>
      </c>
      <c r="I539" s="435">
        <v>26000</v>
      </c>
      <c r="J539" s="435">
        <v>64690.276368518797</v>
      </c>
      <c r="K539" s="426"/>
      <c r="L539" s="435"/>
      <c r="M539" s="93">
        <f t="shared" si="39"/>
        <v>1681947186</v>
      </c>
      <c r="N539" s="83" t="s">
        <v>293</v>
      </c>
      <c r="O539" s="83" t="s">
        <v>283</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hidden="1" customHeight="1">
      <c r="A540" s="332" t="str">
        <f>IF(B540&lt;&gt;"",IF(AND(B540='IN-TC'!$S$4,OR(TH!N540="1111",TH!O540="1111")),TH!D540,""),"")</f>
        <v/>
      </c>
      <c r="B540" s="63">
        <f t="shared" si="37"/>
        <v>11</v>
      </c>
      <c r="C540" s="90">
        <f t="shared" si="38"/>
        <v>42685</v>
      </c>
      <c r="D540" s="90" t="s">
        <v>1903</v>
      </c>
      <c r="E540" s="90">
        <v>42685</v>
      </c>
      <c r="F540" s="1188" t="s">
        <v>448</v>
      </c>
      <c r="G540" s="91" t="s">
        <v>2188</v>
      </c>
      <c r="H540" s="961" t="s">
        <v>2189</v>
      </c>
      <c r="I540" s="435">
        <v>10000</v>
      </c>
      <c r="J540" s="435">
        <v>187499.0943</v>
      </c>
      <c r="K540" s="426"/>
      <c r="L540" s="435"/>
      <c r="M540" s="93">
        <f t="shared" si="39"/>
        <v>1874990943</v>
      </c>
      <c r="N540" s="83" t="s">
        <v>293</v>
      </c>
      <c r="O540" s="83" t="s">
        <v>283</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hidden="1" customHeight="1">
      <c r="A541" s="332" t="str">
        <f>IF(B541&lt;&gt;"",IF(AND(B541='IN-TC'!$S$4,OR(TH!N541="1111",TH!O541="1111")),TH!D541,""),"")</f>
        <v/>
      </c>
      <c r="B541" s="63">
        <f t="shared" si="37"/>
        <v>11</v>
      </c>
      <c r="C541" s="90">
        <f t="shared" si="38"/>
        <v>42690</v>
      </c>
      <c r="D541" s="90" t="s">
        <v>2321</v>
      </c>
      <c r="E541" s="90">
        <v>42690</v>
      </c>
      <c r="F541" s="91" t="s">
        <v>461</v>
      </c>
      <c r="G541" s="91" t="s">
        <v>2323</v>
      </c>
      <c r="H541" s="961" t="s">
        <v>1895</v>
      </c>
      <c r="I541" s="435">
        <v>26000</v>
      </c>
      <c r="J541" s="435">
        <v>67946.1538461538</v>
      </c>
      <c r="K541" s="426"/>
      <c r="L541" s="435"/>
      <c r="M541" s="93">
        <f t="shared" si="39"/>
        <v>1766600000</v>
      </c>
      <c r="N541" s="83" t="s">
        <v>293</v>
      </c>
      <c r="O541" s="83" t="s">
        <v>283</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hidden="1" customHeight="1">
      <c r="A542" s="332" t="str">
        <f>IF(B542&lt;&gt;"",IF(AND(B542='IN-TC'!$S$4,OR(TH!N542="1111",TH!O542="1111")),TH!D542,""),"")</f>
        <v/>
      </c>
      <c r="B542" s="63">
        <f t="shared" si="37"/>
        <v>11</v>
      </c>
      <c r="C542" s="90">
        <f t="shared" si="38"/>
        <v>42690</v>
      </c>
      <c r="D542" s="90" t="s">
        <v>2321</v>
      </c>
      <c r="E542" s="90">
        <v>42690</v>
      </c>
      <c r="F542" s="91" t="s">
        <v>461</v>
      </c>
      <c r="G542" s="91" t="s">
        <v>2323</v>
      </c>
      <c r="H542" s="961" t="s">
        <v>1895</v>
      </c>
      <c r="I542" s="435">
        <v>26000</v>
      </c>
      <c r="J542" s="435">
        <v>55000</v>
      </c>
      <c r="K542" s="426"/>
      <c r="L542" s="435"/>
      <c r="M542" s="93">
        <f t="shared" si="39"/>
        <v>1430000000</v>
      </c>
      <c r="N542" s="83" t="s">
        <v>293</v>
      </c>
      <c r="O542" s="83" t="s">
        <v>283</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hidden="1" customHeight="1">
      <c r="A543" s="332" t="str">
        <f>IF(B543&lt;&gt;"",IF(AND(B543='IN-TC'!$S$4,OR(TH!N543="1111",TH!O543="1111")),TH!D543,""),"")</f>
        <v/>
      </c>
      <c r="B543" s="63">
        <f t="shared" si="37"/>
        <v>11</v>
      </c>
      <c r="C543" s="90">
        <f t="shared" si="38"/>
        <v>42691</v>
      </c>
      <c r="D543" s="90" t="s">
        <v>2322</v>
      </c>
      <c r="E543" s="90">
        <v>42691</v>
      </c>
      <c r="F543" s="91" t="s">
        <v>461</v>
      </c>
      <c r="G543" s="91" t="s">
        <v>2324</v>
      </c>
      <c r="H543" s="961" t="s">
        <v>1895</v>
      </c>
      <c r="I543" s="435">
        <v>27300</v>
      </c>
      <c r="J543" s="435">
        <v>55000</v>
      </c>
      <c r="K543" s="426"/>
      <c r="L543" s="435"/>
      <c r="M543" s="93">
        <f t="shared" si="39"/>
        <v>1501500000</v>
      </c>
      <c r="N543" s="83" t="s">
        <v>293</v>
      </c>
      <c r="O543" s="83" t="s">
        <v>283</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hidden="1" customHeight="1">
      <c r="A544" s="332" t="str">
        <f>IF(B544&lt;&gt;"",IF(AND(B544='IN-TC'!$S$4,OR(TH!N544="1111",TH!O544="1111")),TH!D544,""),"")</f>
        <v/>
      </c>
      <c r="B544" s="63">
        <f t="shared" si="37"/>
        <v>11</v>
      </c>
      <c r="C544" s="90">
        <f t="shared" si="38"/>
        <v>42691</v>
      </c>
      <c r="D544" s="90" t="s">
        <v>2322</v>
      </c>
      <c r="E544" s="90">
        <v>42691</v>
      </c>
      <c r="F544" s="91" t="s">
        <v>461</v>
      </c>
      <c r="G544" s="91" t="s">
        <v>2324</v>
      </c>
      <c r="H544" s="961" t="s">
        <v>1895</v>
      </c>
      <c r="I544" s="435">
        <v>24700</v>
      </c>
      <c r="J544" s="435">
        <v>64690.276368518797</v>
      </c>
      <c r="K544" s="426"/>
      <c r="L544" s="435"/>
      <c r="M544" s="93">
        <f t="shared" si="39"/>
        <v>1597849826</v>
      </c>
      <c r="N544" s="83" t="s">
        <v>293</v>
      </c>
      <c r="O544" s="83" t="s">
        <v>283</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hidden="1" customHeight="1">
      <c r="A545" s="332" t="str">
        <f>IF(B545&lt;&gt;"",IF(AND(B545='IN-TC'!$S$4,OR(TH!N545="1111",TH!O545="1111")),TH!D545,""),"")</f>
        <v/>
      </c>
      <c r="B545" s="63">
        <f t="shared" si="37"/>
        <v>11</v>
      </c>
      <c r="C545" s="90">
        <f t="shared" si="38"/>
        <v>42699</v>
      </c>
      <c r="D545" s="90" t="s">
        <v>2325</v>
      </c>
      <c r="E545" s="90">
        <v>42699</v>
      </c>
      <c r="F545" s="91" t="s">
        <v>461</v>
      </c>
      <c r="G545" s="91" t="s">
        <v>2326</v>
      </c>
      <c r="H545" s="961" t="s">
        <v>1895</v>
      </c>
      <c r="I545" s="435">
        <v>26000</v>
      </c>
      <c r="J545" s="435">
        <v>56250</v>
      </c>
      <c r="K545" s="426"/>
      <c r="L545" s="435"/>
      <c r="M545" s="93">
        <f t="shared" si="39"/>
        <v>1462500000</v>
      </c>
      <c r="N545" s="83" t="s">
        <v>293</v>
      </c>
      <c r="O545" s="83" t="s">
        <v>283</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hidden="1" customHeight="1">
      <c r="A546" s="332" t="str">
        <f>IF(B546&lt;&gt;"",IF(AND(B546='IN-TC'!$S$4,OR(TH!N546="1111",TH!O546="1111")),TH!D546,""),"")</f>
        <v/>
      </c>
      <c r="B546" s="63">
        <f t="shared" si="37"/>
        <v>11</v>
      </c>
      <c r="C546" s="90">
        <f t="shared" si="38"/>
        <v>42699</v>
      </c>
      <c r="D546" s="90" t="s">
        <v>2325</v>
      </c>
      <c r="E546" s="90">
        <v>42699</v>
      </c>
      <c r="F546" s="91" t="s">
        <v>461</v>
      </c>
      <c r="G546" s="91" t="s">
        <v>2326</v>
      </c>
      <c r="H546" s="961" t="s">
        <v>1895</v>
      </c>
      <c r="I546" s="435">
        <v>22711</v>
      </c>
      <c r="J546" s="435">
        <v>57000</v>
      </c>
      <c r="K546" s="426"/>
      <c r="L546" s="435"/>
      <c r="M546" s="93">
        <f t="shared" si="39"/>
        <v>1294527000</v>
      </c>
      <c r="N546" s="83" t="s">
        <v>293</v>
      </c>
      <c r="O546" s="83" t="s">
        <v>283</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hidden="1" customHeight="1">
      <c r="A547" s="332" t="str">
        <f>IF(B547&lt;&gt;"",IF(AND(B547='IN-TC'!$S$4,OR(TH!N547="1111",TH!O547="1111")),TH!D547,""),"")</f>
        <v/>
      </c>
      <c r="B547" s="63">
        <f t="shared" si="37"/>
        <v>11</v>
      </c>
      <c r="C547" s="90">
        <f t="shared" si="38"/>
        <v>42699</v>
      </c>
      <c r="D547" s="90" t="s">
        <v>2325</v>
      </c>
      <c r="E547" s="90">
        <v>42699</v>
      </c>
      <c r="F547" s="91" t="s">
        <v>461</v>
      </c>
      <c r="G547" s="91" t="s">
        <v>2326</v>
      </c>
      <c r="H547" s="961" t="s">
        <v>1895</v>
      </c>
      <c r="I547" s="435">
        <v>9100</v>
      </c>
      <c r="J547" s="435">
        <v>59500</v>
      </c>
      <c r="K547" s="426"/>
      <c r="L547" s="435"/>
      <c r="M547" s="93">
        <f t="shared" si="39"/>
        <v>541450000</v>
      </c>
      <c r="N547" s="83" t="s">
        <v>293</v>
      </c>
      <c r="O547" s="83" t="s">
        <v>283</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hidden="1" customHeight="1">
      <c r="A548" s="332" t="str">
        <f>IF(B548&lt;&gt;"",IF(AND(B548='IN-TC'!$S$4,OR(TH!N548="1111",TH!O548="1111")),TH!D548,""),"")</f>
        <v/>
      </c>
      <c r="B548" s="63">
        <f t="shared" si="37"/>
        <v>11</v>
      </c>
      <c r="C548" s="90">
        <f t="shared" si="38"/>
        <v>42699</v>
      </c>
      <c r="D548" s="90" t="s">
        <v>2325</v>
      </c>
      <c r="E548" s="90">
        <v>42699</v>
      </c>
      <c r="F548" s="91" t="s">
        <v>461</v>
      </c>
      <c r="G548" s="91" t="s">
        <v>2326</v>
      </c>
      <c r="H548" s="961" t="s">
        <v>1895</v>
      </c>
      <c r="I548" s="435">
        <v>2600</v>
      </c>
      <c r="J548" s="435">
        <v>56400</v>
      </c>
      <c r="K548" s="426"/>
      <c r="L548" s="435"/>
      <c r="M548" s="93">
        <f t="shared" si="39"/>
        <v>146640000</v>
      </c>
      <c r="N548" s="83" t="s">
        <v>293</v>
      </c>
      <c r="O548" s="83" t="s">
        <v>283</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hidden="1" customHeight="1">
      <c r="A549" s="332" t="str">
        <f>IF(B549&lt;&gt;"",IF(AND(B549='IN-TC'!$S$4,OR(TH!N549="1111",TH!O549="1111")),TH!D549,""),"")</f>
        <v/>
      </c>
      <c r="B549" s="63">
        <f t="shared" si="37"/>
        <v>11</v>
      </c>
      <c r="C549" s="90">
        <f t="shared" si="38"/>
        <v>42699</v>
      </c>
      <c r="D549" s="90" t="s">
        <v>2325</v>
      </c>
      <c r="E549" s="90">
        <v>42699</v>
      </c>
      <c r="F549" s="91" t="s">
        <v>461</v>
      </c>
      <c r="G549" s="91" t="s">
        <v>2326</v>
      </c>
      <c r="H549" s="961" t="s">
        <v>1895</v>
      </c>
      <c r="I549" s="435">
        <v>26000</v>
      </c>
      <c r="J549" s="435">
        <v>67946.1538461538</v>
      </c>
      <c r="K549" s="426"/>
      <c r="L549" s="435"/>
      <c r="M549" s="93">
        <f t="shared" si="39"/>
        <v>1766600000</v>
      </c>
      <c r="N549" s="83" t="s">
        <v>293</v>
      </c>
      <c r="O549" s="83" t="s">
        <v>283</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hidden="1" customHeight="1">
      <c r="A550" s="332" t="str">
        <f>IF(B550&lt;&gt;"",IF(AND(B550='IN-TC'!$S$4,OR(TH!N550="1111",TH!O550="1111")),TH!D550,""),"")</f>
        <v/>
      </c>
      <c r="B550" s="63">
        <f t="shared" si="37"/>
        <v>11</v>
      </c>
      <c r="C550" s="90">
        <f t="shared" si="38"/>
        <v>42699</v>
      </c>
      <c r="D550" s="90" t="s">
        <v>2325</v>
      </c>
      <c r="E550" s="90">
        <v>42699</v>
      </c>
      <c r="F550" s="91" t="s">
        <v>461</v>
      </c>
      <c r="G550" s="91" t="s">
        <v>2326</v>
      </c>
      <c r="H550" s="961" t="s">
        <v>1895</v>
      </c>
      <c r="I550" s="435">
        <v>17589</v>
      </c>
      <c r="J550" s="435">
        <v>64690.276368518797</v>
      </c>
      <c r="K550" s="426"/>
      <c r="L550" s="435"/>
      <c r="M550" s="93">
        <f t="shared" si="39"/>
        <v>1137837271</v>
      </c>
      <c r="N550" s="83" t="s">
        <v>293</v>
      </c>
      <c r="O550" s="83" t="s">
        <v>283</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hidden="1" customHeight="1">
      <c r="A551" s="332" t="str">
        <f>IF(B551&lt;&gt;"",IF(AND(B551='IN-TC'!$S$4,OR(TH!N551="1111",TH!O551="1111")),TH!D551,""),"")</f>
        <v/>
      </c>
      <c r="B551" s="63">
        <f t="shared" si="37"/>
        <v>11</v>
      </c>
      <c r="C551" s="90">
        <f t="shared" si="38"/>
        <v>42702</v>
      </c>
      <c r="D551" s="90" t="s">
        <v>2336</v>
      </c>
      <c r="E551" s="90">
        <v>42702</v>
      </c>
      <c r="F551" s="91" t="s">
        <v>461</v>
      </c>
      <c r="G551" s="91" t="s">
        <v>2337</v>
      </c>
      <c r="H551" s="961" t="s">
        <v>1895</v>
      </c>
      <c r="I551" s="435">
        <v>29900</v>
      </c>
      <c r="J551" s="435">
        <v>56000</v>
      </c>
      <c r="K551" s="426"/>
      <c r="L551" s="435"/>
      <c r="M551" s="93">
        <f t="shared" si="39"/>
        <v>1674400000</v>
      </c>
      <c r="N551" s="83" t="s">
        <v>293</v>
      </c>
      <c r="O551" s="83" t="s">
        <v>283</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hidden="1" customHeight="1">
      <c r="A552" s="332" t="str">
        <f>IF(B552&lt;&gt;"",IF(AND(B552='IN-TC'!$S$4,OR(TH!N552="1111",TH!O552="1111")),TH!D552,""),"")</f>
        <v/>
      </c>
      <c r="B552" s="63">
        <f t="shared" si="37"/>
        <v>11</v>
      </c>
      <c r="C552" s="90">
        <f t="shared" si="38"/>
        <v>42702</v>
      </c>
      <c r="D552" s="90" t="s">
        <v>2336</v>
      </c>
      <c r="E552" s="90">
        <v>42702</v>
      </c>
      <c r="F552" s="91" t="s">
        <v>461</v>
      </c>
      <c r="G552" s="91" t="s">
        <v>2337</v>
      </c>
      <c r="H552" s="961" t="s">
        <v>1895</v>
      </c>
      <c r="I552" s="435">
        <v>52000</v>
      </c>
      <c r="J552" s="435">
        <v>67946.1538461538</v>
      </c>
      <c r="K552" s="426"/>
      <c r="L552" s="435"/>
      <c r="M552" s="93">
        <f t="shared" si="39"/>
        <v>3533200000</v>
      </c>
      <c r="N552" s="83" t="s">
        <v>293</v>
      </c>
      <c r="O552" s="83" t="s">
        <v>283</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hidden="1" customHeight="1">
      <c r="A553" s="332" t="str">
        <f>IF(B553&lt;&gt;"",IF(AND(B553='IN-TC'!$S$4,OR(TH!N553="1111",TH!O553="1111")),TH!D553,""),"")</f>
        <v/>
      </c>
      <c r="B553" s="63">
        <f t="shared" si="37"/>
        <v>11</v>
      </c>
      <c r="C553" s="90">
        <f t="shared" si="38"/>
        <v>42702</v>
      </c>
      <c r="D553" s="90" t="s">
        <v>2336</v>
      </c>
      <c r="E553" s="90">
        <v>42702</v>
      </c>
      <c r="F553" s="91" t="s">
        <v>461</v>
      </c>
      <c r="G553" s="91" t="s">
        <v>2337</v>
      </c>
      <c r="H553" s="961" t="s">
        <v>1895</v>
      </c>
      <c r="I553" s="435">
        <v>22100</v>
      </c>
      <c r="J553" s="435">
        <v>64690.276368518797</v>
      </c>
      <c r="K553" s="426"/>
      <c r="L553" s="435"/>
      <c r="M553" s="93">
        <f t="shared" si="39"/>
        <v>1429655108</v>
      </c>
      <c r="N553" s="83" t="s">
        <v>293</v>
      </c>
      <c r="O553" s="83" t="s">
        <v>283</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hidden="1" customHeight="1">
      <c r="A554" s="332" t="str">
        <f>IF(B554&lt;&gt;"",IF(AND(B554='IN-TC'!$S$4,OR(TH!N554="1111",TH!O554="1111")),TH!D554,""),"")</f>
        <v/>
      </c>
      <c r="B554" s="63">
        <f t="shared" si="37"/>
        <v>11</v>
      </c>
      <c r="C554" s="90">
        <v>42704</v>
      </c>
      <c r="D554" s="90" t="s">
        <v>2375</v>
      </c>
      <c r="E554" s="90">
        <v>42704</v>
      </c>
      <c r="F554" s="91" t="s">
        <v>449</v>
      </c>
      <c r="G554" s="91" t="s">
        <v>2337</v>
      </c>
      <c r="H554" s="961" t="s">
        <v>592</v>
      </c>
      <c r="I554" s="435">
        <v>4800</v>
      </c>
      <c r="J554" s="435">
        <v>156847.57604166667</v>
      </c>
      <c r="K554" s="426"/>
      <c r="L554" s="435"/>
      <c r="M554" s="93">
        <f t="shared" si="39"/>
        <v>752868365</v>
      </c>
      <c r="N554" s="83" t="s">
        <v>293</v>
      </c>
      <c r="O554" s="83" t="s">
        <v>283</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hidden="1" customHeight="1">
      <c r="A555" s="332" t="str">
        <f>IF(B555&lt;&gt;"",IF(AND(B555='IN-TC'!$S$4,OR(TH!N555="1111",TH!O555="1111")),TH!D555,""),"")</f>
        <v/>
      </c>
      <c r="B555" s="63">
        <f t="shared" si="37"/>
        <v>11</v>
      </c>
      <c r="C555" s="90">
        <v>42704</v>
      </c>
      <c r="D555" s="90" t="s">
        <v>2371</v>
      </c>
      <c r="E555" s="90">
        <v>42704</v>
      </c>
      <c r="F555" s="91" t="s">
        <v>441</v>
      </c>
      <c r="G555" s="91"/>
      <c r="H555" s="961" t="s">
        <v>2374</v>
      </c>
      <c r="I555" s="435">
        <v>3007</v>
      </c>
      <c r="J555" s="435">
        <v>132649.17643576101</v>
      </c>
      <c r="K555" s="426"/>
      <c r="L555" s="435"/>
      <c r="M555" s="93">
        <f t="shared" si="39"/>
        <v>398876074</v>
      </c>
      <c r="N555" s="83" t="s">
        <v>293</v>
      </c>
      <c r="O555" s="83" t="s">
        <v>283</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hidden="1" customHeight="1">
      <c r="A556" s="332" t="str">
        <f>IF(B556&lt;&gt;"",IF(AND(B556='IN-TC'!$S$4,OR(TH!N556="1111",TH!O556="1111")),TH!D556,""),"")</f>
        <v/>
      </c>
      <c r="B556" s="63">
        <f t="shared" si="37"/>
        <v>11</v>
      </c>
      <c r="C556" s="90">
        <v>42704</v>
      </c>
      <c r="D556" s="90" t="s">
        <v>2371</v>
      </c>
      <c r="E556" s="90">
        <v>42704</v>
      </c>
      <c r="F556" s="91" t="s">
        <v>2372</v>
      </c>
      <c r="G556" s="91"/>
      <c r="H556" s="961" t="s">
        <v>2374</v>
      </c>
      <c r="I556" s="435">
        <v>3000</v>
      </c>
      <c r="J556" s="435">
        <v>141769.70705603788</v>
      </c>
      <c r="K556" s="426"/>
      <c r="L556" s="435"/>
      <c r="M556" s="93">
        <f t="shared" si="39"/>
        <v>425309121</v>
      </c>
      <c r="N556" s="83" t="s">
        <v>293</v>
      </c>
      <c r="O556" s="83" t="s">
        <v>283</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hidden="1" customHeight="1">
      <c r="A557" s="332" t="str">
        <f>IF(B557&lt;&gt;"",IF(AND(B557='IN-TC'!$S$4,OR(TH!N557="1111",TH!O557="1111")),TH!D557,""),"")</f>
        <v/>
      </c>
      <c r="B557" s="63">
        <f t="shared" si="37"/>
        <v>12</v>
      </c>
      <c r="C557" s="78">
        <v>42706</v>
      </c>
      <c r="D557" s="78" t="s">
        <v>691</v>
      </c>
      <c r="E557" s="78">
        <f t="shared" ref="E557:E588" si="40">C557</f>
        <v>42706</v>
      </c>
      <c r="F557" s="79" t="s">
        <v>437</v>
      </c>
      <c r="G557" s="79"/>
      <c r="H557" s="80" t="s">
        <v>689</v>
      </c>
      <c r="I557" s="427">
        <v>10</v>
      </c>
      <c r="J557" s="1280">
        <v>83131.3</v>
      </c>
      <c r="K557" s="418"/>
      <c r="L557" s="427"/>
      <c r="M557" s="81">
        <f t="shared" si="39"/>
        <v>831313</v>
      </c>
      <c r="N557" s="84" t="s">
        <v>283</v>
      </c>
      <c r="O557" s="82" t="s">
        <v>281</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hidden="1" customHeight="1">
      <c r="A558" s="332" t="str">
        <f>IF(B558&lt;&gt;"",IF(AND(B558='IN-TC'!$S$4,OR(TH!N558="1111",TH!O558="1111")),TH!D558,""),"")</f>
        <v/>
      </c>
      <c r="B558" s="63">
        <f t="shared" si="37"/>
        <v>12</v>
      </c>
      <c r="C558" s="78">
        <v>42706</v>
      </c>
      <c r="D558" s="78" t="s">
        <v>692</v>
      </c>
      <c r="E558" s="78">
        <f t="shared" si="40"/>
        <v>42706</v>
      </c>
      <c r="F558" s="79" t="s">
        <v>2542</v>
      </c>
      <c r="G558" s="79"/>
      <c r="H558" s="80" t="s">
        <v>689</v>
      </c>
      <c r="I558" s="1232">
        <v>110</v>
      </c>
      <c r="J558" s="427">
        <v>212498.363636364</v>
      </c>
      <c r="K558" s="418"/>
      <c r="L558" s="427"/>
      <c r="M558" s="81">
        <f t="shared" si="39"/>
        <v>23374820</v>
      </c>
      <c r="N558" s="84" t="s">
        <v>283</v>
      </c>
      <c r="O558" s="82" t="s">
        <v>281</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hidden="1" customHeight="1">
      <c r="A559" s="332" t="str">
        <f>IF(B559&lt;&gt;"",IF(AND(B559='IN-TC'!$S$4,OR(TH!N559="1111",TH!O559="1111")),TH!D559,""),"")</f>
        <v/>
      </c>
      <c r="B559" s="63">
        <f t="shared" si="37"/>
        <v>12</v>
      </c>
      <c r="C559" s="78">
        <v>42706</v>
      </c>
      <c r="D559" s="78" t="s">
        <v>692</v>
      </c>
      <c r="E559" s="78">
        <f t="shared" si="40"/>
        <v>42706</v>
      </c>
      <c r="F559" s="79" t="s">
        <v>2544</v>
      </c>
      <c r="G559" s="79"/>
      <c r="H559" s="80" t="s">
        <v>689</v>
      </c>
      <c r="I559" s="1232">
        <v>100</v>
      </c>
      <c r="J559" s="427">
        <v>194498.36</v>
      </c>
      <c r="K559" s="418"/>
      <c r="L559" s="427"/>
      <c r="M559" s="81">
        <f t="shared" si="39"/>
        <v>19449836</v>
      </c>
      <c r="N559" s="84" t="s">
        <v>283</v>
      </c>
      <c r="O559" s="82" t="s">
        <v>281</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hidden="1" customHeight="1">
      <c r="A560" s="332" t="str">
        <f>IF(B560&lt;&gt;"",IF(AND(B560='IN-TC'!$S$4,OR(TH!N560="1111",TH!O560="1111")),TH!D560,""),"")</f>
        <v/>
      </c>
      <c r="B560" s="63">
        <f t="shared" si="37"/>
        <v>12</v>
      </c>
      <c r="C560" s="78">
        <v>42706</v>
      </c>
      <c r="D560" s="78" t="s">
        <v>692</v>
      </c>
      <c r="E560" s="78">
        <f t="shared" si="40"/>
        <v>42706</v>
      </c>
      <c r="F560" s="79" t="s">
        <v>2543</v>
      </c>
      <c r="G560" s="79"/>
      <c r="H560" s="80" t="s">
        <v>689</v>
      </c>
      <c r="I560" s="1232">
        <v>100</v>
      </c>
      <c r="J560" s="427">
        <v>132253.64000000001</v>
      </c>
      <c r="K560" s="418"/>
      <c r="L560" s="427"/>
      <c r="M560" s="81">
        <f t="shared" si="39"/>
        <v>13225364</v>
      </c>
      <c r="N560" s="84" t="s">
        <v>283</v>
      </c>
      <c r="O560" s="82" t="s">
        <v>281</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hidden="1" customHeight="1">
      <c r="A561" s="332" t="str">
        <f>IF(B561&lt;&gt;"",IF(AND(B561='IN-TC'!$S$4,OR(TH!N561="1111",TH!O561="1111")),TH!D561,""),"")</f>
        <v/>
      </c>
      <c r="B561" s="63">
        <f t="shared" si="37"/>
        <v>12</v>
      </c>
      <c r="C561" s="78">
        <v>42706</v>
      </c>
      <c r="D561" s="78" t="s">
        <v>692</v>
      </c>
      <c r="E561" s="78">
        <f t="shared" si="40"/>
        <v>42706</v>
      </c>
      <c r="F561" s="79" t="s">
        <v>2545</v>
      </c>
      <c r="G561" s="79"/>
      <c r="H561" s="80" t="s">
        <v>689</v>
      </c>
      <c r="I561" s="1232">
        <v>70</v>
      </c>
      <c r="J561" s="427">
        <v>132253.64285714299</v>
      </c>
      <c r="K561" s="418"/>
      <c r="L561" s="427"/>
      <c r="M561" s="81">
        <f t="shared" si="39"/>
        <v>9257755</v>
      </c>
      <c r="N561" s="84" t="s">
        <v>283</v>
      </c>
      <c r="O561" s="82" t="s">
        <v>281</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hidden="1" customHeight="1">
      <c r="A562" s="332" t="str">
        <f>IF(B562&lt;&gt;"",IF(AND(B562='IN-TC'!$S$4,OR(TH!N562="1111",TH!O562="1111")),TH!D562,""),"")</f>
        <v/>
      </c>
      <c r="B562" s="63">
        <f t="shared" si="37"/>
        <v>12</v>
      </c>
      <c r="C562" s="78">
        <v>42706</v>
      </c>
      <c r="D562" s="78" t="s">
        <v>692</v>
      </c>
      <c r="E562" s="78">
        <f t="shared" si="40"/>
        <v>42706</v>
      </c>
      <c r="F562" s="79" t="s">
        <v>2546</v>
      </c>
      <c r="G562" s="79"/>
      <c r="H562" s="80" t="s">
        <v>689</v>
      </c>
      <c r="I562" s="1232">
        <v>30</v>
      </c>
      <c r="J562" s="427">
        <v>93477.266666666706</v>
      </c>
      <c r="K562" s="418"/>
      <c r="L562" s="427"/>
      <c r="M562" s="81">
        <f t="shared" si="39"/>
        <v>2804318</v>
      </c>
      <c r="N562" s="84" t="s">
        <v>283</v>
      </c>
      <c r="O562" s="82" t="s">
        <v>281</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hidden="1" customHeight="1">
      <c r="A563" s="332" t="str">
        <f>IF(B563&lt;&gt;"",IF(AND(B563='IN-TC'!$S$4,OR(TH!N563="1111",TH!O563="1111")),TH!D563,""),"")</f>
        <v/>
      </c>
      <c r="B563" s="63">
        <f t="shared" si="37"/>
        <v>12</v>
      </c>
      <c r="C563" s="78">
        <v>42706</v>
      </c>
      <c r="D563" s="78" t="s">
        <v>692</v>
      </c>
      <c r="E563" s="78">
        <f t="shared" si="40"/>
        <v>42706</v>
      </c>
      <c r="F563" s="79" t="s">
        <v>2547</v>
      </c>
      <c r="G563" s="79"/>
      <c r="H563" s="80" t="s">
        <v>689</v>
      </c>
      <c r="I563" s="1232">
        <v>50</v>
      </c>
      <c r="J563" s="427">
        <v>530386.54</v>
      </c>
      <c r="K563" s="418"/>
      <c r="L563" s="427"/>
      <c r="M563" s="81">
        <f t="shared" si="39"/>
        <v>26519327</v>
      </c>
      <c r="N563" s="84" t="s">
        <v>283</v>
      </c>
      <c r="O563" s="82" t="s">
        <v>281</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hidden="1" customHeight="1">
      <c r="A564" s="332" t="str">
        <f>IF(B564&lt;&gt;"",IF(AND(B564='IN-TC'!$S$4,OR(TH!N564="1111",TH!O564="1111")),TH!D564,""),"")</f>
        <v/>
      </c>
      <c r="B564" s="63">
        <f t="shared" si="37"/>
        <v>12</v>
      </c>
      <c r="C564" s="78">
        <v>42706</v>
      </c>
      <c r="D564" s="78" t="s">
        <v>692</v>
      </c>
      <c r="E564" s="78">
        <f t="shared" si="40"/>
        <v>42706</v>
      </c>
      <c r="F564" s="79" t="s">
        <v>2548</v>
      </c>
      <c r="G564" s="79"/>
      <c r="H564" s="80" t="s">
        <v>689</v>
      </c>
      <c r="I564" s="1232">
        <v>3</v>
      </c>
      <c r="J564" s="427">
        <v>389330.66666666698</v>
      </c>
      <c r="K564" s="418"/>
      <c r="L564" s="427"/>
      <c r="M564" s="81">
        <f t="shared" ref="M564:M595" si="41">ROUND(I564*J564,0)</f>
        <v>1167992</v>
      </c>
      <c r="N564" s="84" t="s">
        <v>283</v>
      </c>
      <c r="O564" s="82" t="s">
        <v>281</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hidden="1" customHeight="1">
      <c r="A565" s="332" t="str">
        <f>IF(B565&lt;&gt;"",IF(AND(B565='IN-TC'!$S$4,OR(TH!N565="1111",TH!O565="1111")),TH!D565,""),"")</f>
        <v/>
      </c>
      <c r="B565" s="63">
        <f t="shared" si="37"/>
        <v>12</v>
      </c>
      <c r="C565" s="78">
        <v>42706</v>
      </c>
      <c r="D565" s="78" t="s">
        <v>692</v>
      </c>
      <c r="E565" s="78">
        <f t="shared" si="40"/>
        <v>42706</v>
      </c>
      <c r="F565" s="79" t="s">
        <v>2549</v>
      </c>
      <c r="G565" s="79"/>
      <c r="H565" s="80" t="s">
        <v>689</v>
      </c>
      <c r="I565" s="1232">
        <v>223</v>
      </c>
      <c r="J565" s="427">
        <v>132239.78026905801</v>
      </c>
      <c r="K565" s="418"/>
      <c r="L565" s="427"/>
      <c r="M565" s="81">
        <f t="shared" si="41"/>
        <v>29489471</v>
      </c>
      <c r="N565" s="84" t="s">
        <v>283</v>
      </c>
      <c r="O565" s="82" t="s">
        <v>281</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hidden="1" customHeight="1">
      <c r="A566" s="332"/>
      <c r="B566" s="63">
        <f t="shared" si="37"/>
        <v>12</v>
      </c>
      <c r="C566" s="78">
        <v>42706</v>
      </c>
      <c r="D566" s="78" t="s">
        <v>692</v>
      </c>
      <c r="E566" s="78">
        <f t="shared" si="40"/>
        <v>42706</v>
      </c>
      <c r="F566" s="79" t="s">
        <v>2913</v>
      </c>
      <c r="G566" s="79"/>
      <c r="H566" s="80" t="s">
        <v>689</v>
      </c>
      <c r="I566" s="1232">
        <v>55</v>
      </c>
      <c r="J566" s="427">
        <v>132226.29203539799</v>
      </c>
      <c r="K566" s="418"/>
      <c r="L566" s="427"/>
      <c r="M566" s="81">
        <f t="shared" si="41"/>
        <v>7272446</v>
      </c>
      <c r="N566" s="84" t="s">
        <v>283</v>
      </c>
      <c r="O566" s="82" t="s">
        <v>281</v>
      </c>
      <c r="P566" s="82"/>
      <c r="Q566" s="82"/>
      <c r="R566" s="82"/>
      <c r="S566" s="82"/>
      <c r="T566" s="82"/>
      <c r="U566" s="82"/>
      <c r="V566" s="82"/>
      <c r="W566" s="82"/>
      <c r="X566" s="82"/>
      <c r="Y566" s="82"/>
      <c r="Z566" s="82"/>
      <c r="AA566" s="82"/>
      <c r="AB566" s="82"/>
      <c r="AC566" s="82"/>
      <c r="AD566" s="82"/>
    </row>
    <row r="567" spans="1:30" ht="15.75" hidden="1" customHeight="1">
      <c r="A567" s="332"/>
      <c r="B567" s="63">
        <f t="shared" si="37"/>
        <v>12</v>
      </c>
      <c r="C567" s="78">
        <v>42706</v>
      </c>
      <c r="D567" s="78" t="s">
        <v>692</v>
      </c>
      <c r="E567" s="78">
        <f t="shared" si="40"/>
        <v>42706</v>
      </c>
      <c r="F567" s="79" t="s">
        <v>2913</v>
      </c>
      <c r="G567" s="79"/>
      <c r="H567" s="80" t="s">
        <v>689</v>
      </c>
      <c r="I567" s="1232">
        <v>58</v>
      </c>
      <c r="J567" s="427">
        <v>132226.29203539799</v>
      </c>
      <c r="K567" s="418"/>
      <c r="L567" s="427"/>
      <c r="M567" s="81">
        <f t="shared" si="41"/>
        <v>7669125</v>
      </c>
      <c r="N567" s="84" t="s">
        <v>283</v>
      </c>
      <c r="O567" s="82" t="s">
        <v>281</v>
      </c>
      <c r="P567" s="82"/>
      <c r="Q567" s="82"/>
      <c r="R567" s="82"/>
      <c r="S567" s="82"/>
      <c r="T567" s="82"/>
      <c r="U567" s="82"/>
      <c r="V567" s="82"/>
      <c r="W567" s="82"/>
      <c r="X567" s="82"/>
      <c r="Y567" s="82"/>
      <c r="Z567" s="82"/>
      <c r="AA567" s="82"/>
      <c r="AB567" s="82"/>
      <c r="AC567" s="82"/>
      <c r="AD567" s="82"/>
    </row>
    <row r="568" spans="1:30" ht="15.75" hidden="1" customHeight="1">
      <c r="A568" s="332" t="str">
        <f>IF(B568&lt;&gt;"",IF(AND(B568='IN-TC'!$S$4,OR(TH!N568="1111",TH!O568="1111")),TH!D568,""),"")</f>
        <v/>
      </c>
      <c r="B568" s="63">
        <f t="shared" si="37"/>
        <v>12</v>
      </c>
      <c r="C568" s="78">
        <v>42709</v>
      </c>
      <c r="D568" s="78" t="s">
        <v>693</v>
      </c>
      <c r="E568" s="78">
        <f t="shared" si="40"/>
        <v>42709</v>
      </c>
      <c r="F568" s="79" t="s">
        <v>461</v>
      </c>
      <c r="G568" s="958" t="s">
        <v>2463</v>
      </c>
      <c r="H568" s="80" t="s">
        <v>2232</v>
      </c>
      <c r="I568" s="427">
        <v>26351</v>
      </c>
      <c r="J568" s="427">
        <v>55500</v>
      </c>
      <c r="K568" s="418"/>
      <c r="L568" s="427"/>
      <c r="M568" s="81">
        <f t="shared" si="41"/>
        <v>1462480500</v>
      </c>
      <c r="N568" s="82" t="s">
        <v>283</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hidden="1" customHeight="1">
      <c r="A569" s="332" t="str">
        <f>IF(B569&lt;&gt;"",IF(AND(B569='IN-TC'!$S$4,OR(TH!N569="1111",TH!O569="1111")),TH!D569,""),"")</f>
        <v/>
      </c>
      <c r="B569" s="63">
        <f t="shared" si="37"/>
        <v>12</v>
      </c>
      <c r="C569" s="78">
        <v>42709</v>
      </c>
      <c r="D569" s="78" t="s">
        <v>1934</v>
      </c>
      <c r="E569" s="78">
        <f t="shared" si="40"/>
        <v>42709</v>
      </c>
      <c r="F569" s="79" t="s">
        <v>461</v>
      </c>
      <c r="G569" s="958" t="s">
        <v>2502</v>
      </c>
      <c r="H569" s="80" t="s">
        <v>2331</v>
      </c>
      <c r="I569" s="427">
        <v>26351</v>
      </c>
      <c r="J569" s="427">
        <v>57500</v>
      </c>
      <c r="K569" s="418"/>
      <c r="L569" s="427"/>
      <c r="M569" s="81">
        <f t="shared" si="41"/>
        <v>1515182500</v>
      </c>
      <c r="N569" s="82" t="s">
        <v>283</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hidden="1" customHeight="1">
      <c r="A570" s="332" t="str">
        <f>IF(B570&lt;&gt;"",IF(AND(B570='IN-TC'!$S$4,OR(TH!N570="1111",TH!O570="1111")),TH!D570,""),"")</f>
        <v/>
      </c>
      <c r="B570" s="63">
        <f t="shared" si="37"/>
        <v>12</v>
      </c>
      <c r="C570" s="78">
        <v>42710</v>
      </c>
      <c r="D570" s="78" t="s">
        <v>1935</v>
      </c>
      <c r="E570" s="78">
        <f t="shared" si="40"/>
        <v>42710</v>
      </c>
      <c r="F570" s="79" t="s">
        <v>461</v>
      </c>
      <c r="G570" s="958" t="s">
        <v>2530</v>
      </c>
      <c r="H570" s="80" t="s">
        <v>2382</v>
      </c>
      <c r="I570" s="427">
        <v>9200</v>
      </c>
      <c r="J570" s="427">
        <v>60000</v>
      </c>
      <c r="K570" s="418"/>
      <c r="L570" s="427"/>
      <c r="M570" s="81">
        <f t="shared" si="41"/>
        <v>552000000</v>
      </c>
      <c r="N570" s="82" t="s">
        <v>283</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hidden="1" customHeight="1">
      <c r="A571" s="332" t="str">
        <f>IF(B571&lt;&gt;"",IF(AND(B571='IN-TC'!$S$4,OR(TH!N571="1111",TH!O571="1111")),TH!D571,""),"")</f>
        <v/>
      </c>
      <c r="B571" s="63">
        <f t="shared" si="37"/>
        <v>12</v>
      </c>
      <c r="C571" s="78">
        <v>42710</v>
      </c>
      <c r="D571" s="78" t="s">
        <v>1935</v>
      </c>
      <c r="E571" s="78">
        <f t="shared" si="40"/>
        <v>42710</v>
      </c>
      <c r="F571" s="79" t="s">
        <v>461</v>
      </c>
      <c r="G571" s="958" t="s">
        <v>2530</v>
      </c>
      <c r="H571" s="80" t="s">
        <v>2382</v>
      </c>
      <c r="I571" s="427">
        <v>12</v>
      </c>
      <c r="J571" s="427">
        <v>55750</v>
      </c>
      <c r="K571" s="418"/>
      <c r="L571" s="427"/>
      <c r="M571" s="81">
        <f t="shared" si="41"/>
        <v>669000</v>
      </c>
      <c r="N571" s="82" t="s">
        <v>283</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hidden="1" customHeight="1">
      <c r="A572" s="332" t="str">
        <f>IF(B572&lt;&gt;"",IF(AND(B572='IN-TC'!$S$4,OR(TH!N572="1111",TH!O572="1111")),TH!D572,""),"")</f>
        <v/>
      </c>
      <c r="B572" s="63">
        <f t="shared" si="37"/>
        <v>12</v>
      </c>
      <c r="C572" s="78">
        <v>42710</v>
      </c>
      <c r="D572" s="78" t="s">
        <v>2334</v>
      </c>
      <c r="E572" s="78">
        <f t="shared" si="40"/>
        <v>42710</v>
      </c>
      <c r="F572" s="79" t="s">
        <v>461</v>
      </c>
      <c r="G572" s="958"/>
      <c r="H572" s="80" t="s">
        <v>2320</v>
      </c>
      <c r="I572" s="427">
        <v>26000</v>
      </c>
      <c r="J572" s="1280">
        <v>66416.300584615397</v>
      </c>
      <c r="K572" s="418"/>
      <c r="L572" s="427"/>
      <c r="M572" s="81">
        <f t="shared" si="41"/>
        <v>1726823815</v>
      </c>
      <c r="N572" s="82" t="s">
        <v>283</v>
      </c>
      <c r="O572" s="82" t="s">
        <v>281</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hidden="1" customHeight="1">
      <c r="A573" s="332" t="str">
        <f>IF(B573&lt;&gt;"",IF(AND(B573='IN-TC'!$S$4,OR(TH!N573="1111",TH!O573="1111")),TH!D573,""),"")</f>
        <v/>
      </c>
      <c r="B573" s="63">
        <f t="shared" si="37"/>
        <v>12</v>
      </c>
      <c r="C573" s="78">
        <v>42710</v>
      </c>
      <c r="D573" s="78" t="s">
        <v>2335</v>
      </c>
      <c r="E573" s="78">
        <f t="shared" si="40"/>
        <v>42710</v>
      </c>
      <c r="F573" s="79" t="s">
        <v>461</v>
      </c>
      <c r="G573" s="958"/>
      <c r="H573" s="80" t="s">
        <v>689</v>
      </c>
      <c r="I573" s="427">
        <v>17490</v>
      </c>
      <c r="J573" s="427">
        <v>62704.859704859999</v>
      </c>
      <c r="K573" s="418"/>
      <c r="L573" s="427"/>
      <c r="M573" s="81">
        <f t="shared" si="41"/>
        <v>1096707996</v>
      </c>
      <c r="N573" s="82" t="s">
        <v>283</v>
      </c>
      <c r="O573" s="82" t="s">
        <v>281</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hidden="1" customHeight="1">
      <c r="A574" s="1196" t="str">
        <f>IF(B574&lt;&gt;"",IF(AND(B574='IN-TC'!$S$4,OR(TH!N574="1111",TH!O574="1111")),TH!D574,""),"")</f>
        <v/>
      </c>
      <c r="B574" s="973">
        <f t="shared" si="37"/>
        <v>12</v>
      </c>
      <c r="C574" s="78">
        <v>42711</v>
      </c>
      <c r="D574" s="78" t="s">
        <v>2339</v>
      </c>
      <c r="E574" s="78">
        <f t="shared" si="40"/>
        <v>42711</v>
      </c>
      <c r="F574" s="79" t="s">
        <v>461</v>
      </c>
      <c r="G574" s="958"/>
      <c r="H574" s="942" t="s">
        <v>689</v>
      </c>
      <c r="I574" s="1232">
        <v>61914</v>
      </c>
      <c r="J574" s="427">
        <v>59617.829576304597</v>
      </c>
      <c r="K574" s="418"/>
      <c r="L574" s="427"/>
      <c r="M574" s="81">
        <f t="shared" si="41"/>
        <v>3691178300</v>
      </c>
      <c r="N574" s="82" t="s">
        <v>283</v>
      </c>
      <c r="O574" s="82" t="s">
        <v>281</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hidden="1" customHeight="1">
      <c r="A575" s="332" t="str">
        <f>IF(B575&lt;&gt;"",IF(AND(B575='IN-TC'!$S$4,OR(TH!N575="1111",TH!O575="1111")),TH!D575,""),"")</f>
        <v/>
      </c>
      <c r="B575" s="63">
        <f t="shared" si="37"/>
        <v>12</v>
      </c>
      <c r="C575" s="78">
        <v>42713</v>
      </c>
      <c r="D575" s="78" t="s">
        <v>2340</v>
      </c>
      <c r="E575" s="78">
        <f t="shared" si="40"/>
        <v>42713</v>
      </c>
      <c r="F575" s="79" t="s">
        <v>461</v>
      </c>
      <c r="G575" s="958"/>
      <c r="H575" s="80" t="s">
        <v>689</v>
      </c>
      <c r="I575" s="427">
        <v>156351</v>
      </c>
      <c r="J575" s="427">
        <v>62704.859704859999</v>
      </c>
      <c r="K575" s="418"/>
      <c r="L575" s="427"/>
      <c r="M575" s="81">
        <f t="shared" si="41"/>
        <v>9803967520</v>
      </c>
      <c r="N575" s="82" t="s">
        <v>283</v>
      </c>
      <c r="O575" s="82" t="s">
        <v>281</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hidden="1" customHeight="1">
      <c r="A576" s="332" t="str">
        <f>IF(B576&lt;&gt;"",IF(AND(B576='IN-TC'!$S$4,OR(TH!N576="1111",TH!O576="1111")),TH!D576,""),"")</f>
        <v/>
      </c>
      <c r="B576" s="63">
        <f t="shared" si="37"/>
        <v>12</v>
      </c>
      <c r="C576" s="78">
        <v>42715</v>
      </c>
      <c r="D576" s="78" t="s">
        <v>2341</v>
      </c>
      <c r="E576" s="78">
        <f t="shared" si="40"/>
        <v>42715</v>
      </c>
      <c r="F576" s="79" t="s">
        <v>461</v>
      </c>
      <c r="G576" s="958" t="s">
        <v>2498</v>
      </c>
      <c r="H576" s="80" t="s">
        <v>2232</v>
      </c>
      <c r="I576" s="427">
        <v>26000</v>
      </c>
      <c r="J576" s="427">
        <v>55500</v>
      </c>
      <c r="K576" s="418"/>
      <c r="L576" s="427"/>
      <c r="M576" s="81">
        <f t="shared" si="41"/>
        <v>1443000000</v>
      </c>
      <c r="N576" s="82" t="s">
        <v>283</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hidden="1" customHeight="1">
      <c r="A577" s="332" t="str">
        <f>IF(B577&lt;&gt;"",IF(AND(B577='IN-TC'!$S$4,OR(TH!N577="1111",TH!O577="1111")),TH!D577,""),"")</f>
        <v/>
      </c>
      <c r="B577" s="63">
        <f t="shared" si="37"/>
        <v>12</v>
      </c>
      <c r="C577" s="78">
        <v>42715</v>
      </c>
      <c r="D577" s="78" t="s">
        <v>2342</v>
      </c>
      <c r="E577" s="78">
        <f t="shared" si="40"/>
        <v>42715</v>
      </c>
      <c r="F577" s="79" t="s">
        <v>461</v>
      </c>
      <c r="G577" s="958" t="s">
        <v>2588</v>
      </c>
      <c r="H577" s="80" t="s">
        <v>1205</v>
      </c>
      <c r="I577" s="427">
        <v>26000</v>
      </c>
      <c r="J577" s="427">
        <v>60000</v>
      </c>
      <c r="K577" s="418"/>
      <c r="L577" s="427"/>
      <c r="M577" s="81">
        <f t="shared" si="41"/>
        <v>1560000000</v>
      </c>
      <c r="N577" s="82" t="s">
        <v>283</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hidden="1" customHeight="1">
      <c r="A578" s="332" t="str">
        <f>IF(B578&lt;&gt;"",IF(AND(B578='IN-TC'!$S$4,OR(TH!N578="1111",TH!O578="1111")),TH!D578,""),"")</f>
        <v/>
      </c>
      <c r="B578" s="63">
        <f t="shared" si="37"/>
        <v>12</v>
      </c>
      <c r="C578" s="78">
        <v>42715</v>
      </c>
      <c r="D578" s="78" t="s">
        <v>2343</v>
      </c>
      <c r="E578" s="78">
        <f t="shared" si="40"/>
        <v>42715</v>
      </c>
      <c r="F578" s="79" t="s">
        <v>461</v>
      </c>
      <c r="G578" s="958"/>
      <c r="H578" s="80" t="s">
        <v>2320</v>
      </c>
      <c r="I578" s="427">
        <v>26000</v>
      </c>
      <c r="J578" s="427">
        <v>66416.300584615397</v>
      </c>
      <c r="K578" s="418"/>
      <c r="L578" s="427"/>
      <c r="M578" s="81">
        <f t="shared" si="41"/>
        <v>1726823815</v>
      </c>
      <c r="N578" s="82" t="s">
        <v>283</v>
      </c>
      <c r="O578" s="82" t="s">
        <v>281</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hidden="1" customHeight="1">
      <c r="A579" s="332" t="str">
        <f>IF(B579&lt;&gt;"",IF(AND(B579='IN-TC'!$S$4,OR(TH!N579="1111",TH!O579="1111")),TH!D579,""),"")</f>
        <v/>
      </c>
      <c r="B579" s="63">
        <f t="shared" si="37"/>
        <v>12</v>
      </c>
      <c r="C579" s="78">
        <v>42715</v>
      </c>
      <c r="D579" s="78" t="s">
        <v>2344</v>
      </c>
      <c r="E579" s="78">
        <f t="shared" si="40"/>
        <v>42715</v>
      </c>
      <c r="F579" s="79" t="s">
        <v>461</v>
      </c>
      <c r="G579" s="958"/>
      <c r="H579" s="80" t="s">
        <v>689</v>
      </c>
      <c r="I579" s="427">
        <v>26000</v>
      </c>
      <c r="J579" s="427">
        <v>62704.859704859999</v>
      </c>
      <c r="K579" s="418"/>
      <c r="L579" s="427"/>
      <c r="M579" s="81">
        <f t="shared" si="41"/>
        <v>1630326352</v>
      </c>
      <c r="N579" s="82" t="s">
        <v>283</v>
      </c>
      <c r="O579" s="82" t="s">
        <v>281</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hidden="1" customHeight="1">
      <c r="A580" s="1196" t="str">
        <f>IF(B580&lt;&gt;"",IF(AND(B580='IN-TC'!$S$4,OR(TH!N580="1111",TH!O580="1111")),TH!D580,""),"")</f>
        <v/>
      </c>
      <c r="B580" s="973">
        <f t="shared" si="37"/>
        <v>12</v>
      </c>
      <c r="C580" s="78">
        <v>42716</v>
      </c>
      <c r="D580" s="78" t="s">
        <v>2345</v>
      </c>
      <c r="E580" s="78">
        <f t="shared" si="40"/>
        <v>42716</v>
      </c>
      <c r="F580" s="79" t="s">
        <v>461</v>
      </c>
      <c r="G580" s="958"/>
      <c r="H580" s="942" t="s">
        <v>689</v>
      </c>
      <c r="I580" s="1232">
        <v>52000</v>
      </c>
      <c r="J580" s="427">
        <v>59617.829576304597</v>
      </c>
      <c r="K580" s="418"/>
      <c r="L580" s="427"/>
      <c r="M580" s="81">
        <f t="shared" si="41"/>
        <v>3100127138</v>
      </c>
      <c r="N580" s="82" t="s">
        <v>283</v>
      </c>
      <c r="O580" s="82" t="s">
        <v>281</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hidden="1" customHeight="1">
      <c r="A581" s="332" t="str">
        <f>IF(B581&lt;&gt;"",IF(AND(B581='IN-TC'!$S$4,OR(TH!N581="1111",TH!O581="1111")),TH!D581,""),"")</f>
        <v/>
      </c>
      <c r="B581" s="63">
        <f t="shared" si="37"/>
        <v>12</v>
      </c>
      <c r="C581" s="78">
        <v>42719</v>
      </c>
      <c r="D581" s="78" t="s">
        <v>2346</v>
      </c>
      <c r="E581" s="78">
        <f t="shared" si="40"/>
        <v>42719</v>
      </c>
      <c r="F581" s="79" t="s">
        <v>461</v>
      </c>
      <c r="G581" s="958" t="s">
        <v>2589</v>
      </c>
      <c r="H581" s="80" t="s">
        <v>1205</v>
      </c>
      <c r="I581" s="427">
        <v>52000</v>
      </c>
      <c r="J581" s="427">
        <v>60000</v>
      </c>
      <c r="K581" s="418"/>
      <c r="L581" s="427"/>
      <c r="M581" s="81">
        <f t="shared" si="41"/>
        <v>3120000000</v>
      </c>
      <c r="N581" s="82" t="s">
        <v>283</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hidden="1" customHeight="1">
      <c r="A582" s="332" t="str">
        <f>IF(B582&lt;&gt;"",IF(AND(B582='IN-TC'!$S$4,OR(TH!N582="1111",TH!O582="1111")),TH!D582,""),"")</f>
        <v/>
      </c>
      <c r="B582" s="63">
        <f t="shared" si="37"/>
        <v>12</v>
      </c>
      <c r="C582" s="78">
        <v>42719</v>
      </c>
      <c r="D582" s="78" t="s">
        <v>2347</v>
      </c>
      <c r="E582" s="78">
        <f t="shared" si="40"/>
        <v>42719</v>
      </c>
      <c r="F582" s="79" t="s">
        <v>461</v>
      </c>
      <c r="G582" s="958"/>
      <c r="H582" s="80" t="s">
        <v>2320</v>
      </c>
      <c r="I582" s="427">
        <v>52000</v>
      </c>
      <c r="J582" s="427">
        <v>66416.300584615397</v>
      </c>
      <c r="K582" s="418"/>
      <c r="L582" s="427"/>
      <c r="M582" s="81">
        <f t="shared" si="41"/>
        <v>3453647630</v>
      </c>
      <c r="N582" s="82" t="s">
        <v>283</v>
      </c>
      <c r="O582" s="82" t="s">
        <v>281</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hidden="1" customHeight="1">
      <c r="A583" s="332" t="str">
        <f>IF(B583&lt;&gt;"",IF(AND(B583='IN-TC'!$S$4,OR(TH!N583="1111",TH!O583="1111")),TH!D583,""),"")</f>
        <v/>
      </c>
      <c r="B583" s="63">
        <f t="shared" si="37"/>
        <v>12</v>
      </c>
      <c r="C583" s="78">
        <v>42719</v>
      </c>
      <c r="D583" s="78" t="s">
        <v>2348</v>
      </c>
      <c r="E583" s="78">
        <f t="shared" si="40"/>
        <v>42719</v>
      </c>
      <c r="F583" s="79" t="s">
        <v>461</v>
      </c>
      <c r="G583" s="958"/>
      <c r="H583" s="80" t="s">
        <v>689</v>
      </c>
      <c r="I583" s="1232">
        <v>30597.5</v>
      </c>
      <c r="J583" s="427">
        <v>62704.859704859999</v>
      </c>
      <c r="K583" s="418"/>
      <c r="L583" s="427"/>
      <c r="M583" s="81">
        <f t="shared" si="41"/>
        <v>1918611945</v>
      </c>
      <c r="N583" s="82" t="s">
        <v>283</v>
      </c>
      <c r="O583" s="82" t="s">
        <v>281</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hidden="1" customHeight="1">
      <c r="A584" s="332" t="str">
        <f>IF(B584&lt;&gt;"",IF(AND(B584='IN-TC'!$S$4,OR(TH!N584="1111",TH!O584="1111")),TH!D584,""),"")</f>
        <v/>
      </c>
      <c r="B584" s="63">
        <f t="shared" si="37"/>
        <v>12</v>
      </c>
      <c r="C584" s="78">
        <v>42720</v>
      </c>
      <c r="D584" s="78" t="s">
        <v>2386</v>
      </c>
      <c r="E584" s="78">
        <f t="shared" si="40"/>
        <v>42720</v>
      </c>
      <c r="F584" s="79" t="s">
        <v>461</v>
      </c>
      <c r="G584" s="958" t="s">
        <v>2668</v>
      </c>
      <c r="H584" s="80" t="s">
        <v>2331</v>
      </c>
      <c r="I584" s="427">
        <v>21400</v>
      </c>
      <c r="J584" s="427">
        <v>60000</v>
      </c>
      <c r="K584" s="418"/>
      <c r="L584" s="427"/>
      <c r="M584" s="81">
        <f t="shared" si="41"/>
        <v>1284000000</v>
      </c>
      <c r="N584" s="82" t="s">
        <v>283</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hidden="1" customHeight="1">
      <c r="A585" s="332" t="str">
        <f>IF(B585&lt;&gt;"",IF(AND(B585='IN-TC'!$S$4,OR(TH!N585="1111",TH!O585="1111")),TH!D585,""),"")</f>
        <v/>
      </c>
      <c r="B585" s="63">
        <f t="shared" si="37"/>
        <v>12</v>
      </c>
      <c r="C585" s="78">
        <v>42720</v>
      </c>
      <c r="D585" s="78" t="s">
        <v>2380</v>
      </c>
      <c r="E585" s="78">
        <f t="shared" si="40"/>
        <v>42720</v>
      </c>
      <c r="F585" s="79" t="s">
        <v>461</v>
      </c>
      <c r="G585" s="958" t="s">
        <v>2668</v>
      </c>
      <c r="H585" s="80" t="s">
        <v>2331</v>
      </c>
      <c r="I585" s="418">
        <v>2.5</v>
      </c>
      <c r="J585" s="427">
        <v>61200</v>
      </c>
      <c r="K585" s="418"/>
      <c r="L585" s="427"/>
      <c r="M585" s="81">
        <f t="shared" si="41"/>
        <v>153000</v>
      </c>
      <c r="N585" s="82" t="s">
        <v>283</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hidden="1" customHeight="1">
      <c r="A586" s="1196" t="str">
        <f>IF(B586&lt;&gt;"",IF(AND(B586='IN-TC'!$S$4,OR(TH!N586="1111",TH!O586="1111")),TH!D586,""),"")</f>
        <v/>
      </c>
      <c r="B586" s="973">
        <f t="shared" ref="B586:B649" si="42">IF(C586&lt;&gt;"",MONTH(C586),"")</f>
        <v>12</v>
      </c>
      <c r="C586" s="78">
        <v>42720</v>
      </c>
      <c r="D586" s="78" t="s">
        <v>2387</v>
      </c>
      <c r="E586" s="78">
        <f t="shared" si="40"/>
        <v>42720</v>
      </c>
      <c r="F586" s="79" t="s">
        <v>461</v>
      </c>
      <c r="G586" s="958"/>
      <c r="H586" s="942" t="s">
        <v>689</v>
      </c>
      <c r="I586" s="1232">
        <v>73402.5</v>
      </c>
      <c r="J586" s="427">
        <v>59617.829576304597</v>
      </c>
      <c r="K586" s="418"/>
      <c r="L586" s="427"/>
      <c r="M586" s="81">
        <f t="shared" si="41"/>
        <v>4376097735</v>
      </c>
      <c r="N586" s="82" t="s">
        <v>283</v>
      </c>
      <c r="O586" s="82" t="s">
        <v>281</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hidden="1" customHeight="1">
      <c r="A587" s="332" t="str">
        <f>IF(B587&lt;&gt;"",IF(AND(B587='IN-TC'!$S$4,OR(TH!N587="1111",TH!O587="1111")),TH!D587,""),"")</f>
        <v/>
      </c>
      <c r="B587" s="63">
        <f t="shared" si="42"/>
        <v>12</v>
      </c>
      <c r="C587" s="78">
        <v>42722</v>
      </c>
      <c r="D587" s="78" t="s">
        <v>2461</v>
      </c>
      <c r="E587" s="78">
        <f t="shared" si="40"/>
        <v>42722</v>
      </c>
      <c r="F587" s="79" t="s">
        <v>461</v>
      </c>
      <c r="G587" s="958" t="s">
        <v>2532</v>
      </c>
      <c r="H587" s="80" t="s">
        <v>2232</v>
      </c>
      <c r="I587" s="427">
        <v>18759</v>
      </c>
      <c r="J587" s="427">
        <v>56000</v>
      </c>
      <c r="K587" s="418"/>
      <c r="L587" s="427"/>
      <c r="M587" s="81">
        <f t="shared" si="41"/>
        <v>1050504000</v>
      </c>
      <c r="N587" s="82" t="s">
        <v>283</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hidden="1" customHeight="1">
      <c r="A588" s="332" t="str">
        <f>IF(B588&lt;&gt;"",IF(AND(B588='IN-TC'!$S$4,OR(TH!N588="1111",TH!O588="1111")),TH!D588,""),"")</f>
        <v/>
      </c>
      <c r="B588" s="63">
        <f t="shared" si="42"/>
        <v>12</v>
      </c>
      <c r="C588" s="78">
        <v>42722</v>
      </c>
      <c r="D588" s="78" t="s">
        <v>2472</v>
      </c>
      <c r="E588" s="78">
        <f t="shared" si="40"/>
        <v>42722</v>
      </c>
      <c r="F588" s="79" t="s">
        <v>461</v>
      </c>
      <c r="G588" s="958" t="s">
        <v>2590</v>
      </c>
      <c r="H588" s="80" t="s">
        <v>1205</v>
      </c>
      <c r="I588" s="427">
        <v>52000</v>
      </c>
      <c r="J588" s="427">
        <v>60000</v>
      </c>
      <c r="K588" s="418"/>
      <c r="L588" s="427"/>
      <c r="M588" s="81">
        <f t="shared" si="41"/>
        <v>3120000000</v>
      </c>
      <c r="N588" s="82" t="s">
        <v>283</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hidden="1" customHeight="1">
      <c r="A589" s="332" t="str">
        <f>IF(B589&lt;&gt;"",IF(AND(B589='IN-TC'!$S$4,OR(TH!N589="1111",TH!O589="1111")),TH!D589,""),"")</f>
        <v/>
      </c>
      <c r="B589" s="63">
        <f t="shared" si="42"/>
        <v>12</v>
      </c>
      <c r="C589" s="78">
        <v>42722</v>
      </c>
      <c r="D589" s="78" t="s">
        <v>2473</v>
      </c>
      <c r="E589" s="78">
        <f t="shared" ref="E589:E620" si="43">C589</f>
        <v>42722</v>
      </c>
      <c r="F589" s="79" t="s">
        <v>461</v>
      </c>
      <c r="G589" s="958"/>
      <c r="H589" s="80" t="s">
        <v>2320</v>
      </c>
      <c r="I589" s="427">
        <v>26000</v>
      </c>
      <c r="J589" s="427">
        <v>66416.300584615397</v>
      </c>
      <c r="K589" s="418"/>
      <c r="L589" s="427"/>
      <c r="M589" s="81">
        <f t="shared" si="41"/>
        <v>1726823815</v>
      </c>
      <c r="N589" s="82" t="s">
        <v>283</v>
      </c>
      <c r="O589" s="82" t="s">
        <v>281</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hidden="1" customHeight="1">
      <c r="A590" s="332" t="str">
        <f>IF(B590&lt;&gt;"",IF(AND(B590='IN-TC'!$S$4,OR(TH!N590="1111",TH!O590="1111")),TH!D590,""),"")</f>
        <v/>
      </c>
      <c r="B590" s="63">
        <f t="shared" si="42"/>
        <v>12</v>
      </c>
      <c r="C590" s="78">
        <v>42722</v>
      </c>
      <c r="D590" s="78" t="s">
        <v>2474</v>
      </c>
      <c r="E590" s="78">
        <f t="shared" si="43"/>
        <v>42722</v>
      </c>
      <c r="F590" s="79" t="s">
        <v>461</v>
      </c>
      <c r="G590" s="958"/>
      <c r="H590" s="80" t="s">
        <v>689</v>
      </c>
      <c r="I590" s="1232">
        <v>61581</v>
      </c>
      <c r="J590" s="427">
        <v>62704.859704859999</v>
      </c>
      <c r="K590" s="418"/>
      <c r="L590" s="427"/>
      <c r="M590" s="81">
        <f t="shared" si="41"/>
        <v>3861427965</v>
      </c>
      <c r="N590" s="82" t="s">
        <v>283</v>
      </c>
      <c r="O590" s="82" t="s">
        <v>281</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hidden="1" customHeight="1">
      <c r="A591" s="1196" t="str">
        <f>IF(B591&lt;&gt;"",IF(AND(B591='IN-TC'!$S$4,OR(TH!N591="1111",TH!O591="1111")),TH!D591,""),"")</f>
        <v/>
      </c>
      <c r="B591" s="973">
        <f t="shared" si="42"/>
        <v>12</v>
      </c>
      <c r="C591" s="78">
        <v>42723</v>
      </c>
      <c r="D591" s="78" t="s">
        <v>2475</v>
      </c>
      <c r="E591" s="78">
        <f t="shared" si="43"/>
        <v>42723</v>
      </c>
      <c r="F591" s="79" t="s">
        <v>461</v>
      </c>
      <c r="G591" s="958"/>
      <c r="H591" s="942" t="s">
        <v>689</v>
      </c>
      <c r="I591" s="1232">
        <v>70759</v>
      </c>
      <c r="J591" s="427">
        <v>59617.829576304597</v>
      </c>
      <c r="K591" s="418"/>
      <c r="L591" s="427"/>
      <c r="M591" s="81">
        <f t="shared" si="41"/>
        <v>4218498003</v>
      </c>
      <c r="N591" s="82" t="s">
        <v>283</v>
      </c>
      <c r="O591" s="82" t="s">
        <v>281</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hidden="1" customHeight="1">
      <c r="A592" s="332" t="str">
        <f>IF(B592&lt;&gt;"",IF(AND(B592='IN-TC'!$S$4,OR(TH!N592="1111",TH!O592="1111")),TH!D592,""),"")</f>
        <v/>
      </c>
      <c r="B592" s="63">
        <f t="shared" si="42"/>
        <v>12</v>
      </c>
      <c r="C592" s="78">
        <v>42724</v>
      </c>
      <c r="D592" s="78" t="s">
        <v>2663</v>
      </c>
      <c r="E592" s="78">
        <f t="shared" si="43"/>
        <v>42724</v>
      </c>
      <c r="F592" s="79" t="s">
        <v>461</v>
      </c>
      <c r="G592" s="958" t="s">
        <v>2746</v>
      </c>
      <c r="H592" s="80" t="s">
        <v>1205</v>
      </c>
      <c r="I592" s="427">
        <v>26390</v>
      </c>
      <c r="J592" s="427">
        <v>61000</v>
      </c>
      <c r="K592" s="418"/>
      <c r="L592" s="427"/>
      <c r="M592" s="81">
        <f t="shared" si="41"/>
        <v>1609790000</v>
      </c>
      <c r="N592" s="82" t="s">
        <v>283</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hidden="1" customHeight="1">
      <c r="A593" s="1196" t="str">
        <f>IF(B593&lt;&gt;"",IF(AND(B593='IN-TC'!$S$4,OR(TH!N593="1111",TH!O593="1111")),TH!D593,""),"")</f>
        <v/>
      </c>
      <c r="B593" s="973">
        <f t="shared" si="42"/>
        <v>12</v>
      </c>
      <c r="C593" s="78">
        <v>42725</v>
      </c>
      <c r="D593" s="78" t="s">
        <v>2664</v>
      </c>
      <c r="E593" s="78">
        <f t="shared" si="43"/>
        <v>42725</v>
      </c>
      <c r="F593" s="79" t="s">
        <v>441</v>
      </c>
      <c r="G593" s="79"/>
      <c r="H593" s="942" t="s">
        <v>689</v>
      </c>
      <c r="I593" s="427">
        <v>2639</v>
      </c>
      <c r="J593" s="427">
        <v>127254.02728306199</v>
      </c>
      <c r="K593" s="418"/>
      <c r="L593" s="427"/>
      <c r="M593" s="1231">
        <f t="shared" si="41"/>
        <v>335823378</v>
      </c>
      <c r="N593" s="1098" t="s">
        <v>283</v>
      </c>
      <c r="O593" s="1098" t="s">
        <v>281</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hidden="1" customHeight="1">
      <c r="A594" s="1196" t="str">
        <f>IF(B594&lt;&gt;"",IF(AND(B594='IN-TC'!$S$4,OR(TH!N594="1111",TH!O594="1111")),TH!D594,""),"")</f>
        <v/>
      </c>
      <c r="B594" s="973">
        <f t="shared" si="42"/>
        <v>12</v>
      </c>
      <c r="C594" s="78">
        <v>42725</v>
      </c>
      <c r="D594" s="78" t="s">
        <v>2665</v>
      </c>
      <c r="E594" s="78">
        <f t="shared" si="43"/>
        <v>42725</v>
      </c>
      <c r="F594" s="79" t="s">
        <v>2724</v>
      </c>
      <c r="G594" s="79"/>
      <c r="H594" s="942" t="s">
        <v>689</v>
      </c>
      <c r="I594" s="427">
        <v>688</v>
      </c>
      <c r="J594" s="1280">
        <v>89771.601744186002</v>
      </c>
      <c r="K594" s="418"/>
      <c r="L594" s="427"/>
      <c r="M594" s="1231">
        <f t="shared" si="41"/>
        <v>61762862</v>
      </c>
      <c r="N594" s="1098" t="s">
        <v>283</v>
      </c>
      <c r="O594" s="1098" t="s">
        <v>281</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hidden="1" customHeight="1">
      <c r="A595" s="332" t="str">
        <f>IF(B595&lt;&gt;"",IF(AND(B595='IN-TC'!$S$4,OR(TH!N595="1111",TH!O595="1111")),TH!D595,""),"")</f>
        <v/>
      </c>
      <c r="B595" s="63">
        <f t="shared" si="42"/>
        <v>12</v>
      </c>
      <c r="C595" s="78">
        <v>42725</v>
      </c>
      <c r="D595" s="78" t="s">
        <v>2666</v>
      </c>
      <c r="E595" s="78">
        <f t="shared" si="43"/>
        <v>42725</v>
      </c>
      <c r="F595" s="79" t="s">
        <v>461</v>
      </c>
      <c r="G595" s="958" t="s">
        <v>2639</v>
      </c>
      <c r="H595" s="80" t="s">
        <v>2331</v>
      </c>
      <c r="I595" s="427">
        <v>15522</v>
      </c>
      <c r="J595" s="427">
        <v>56500</v>
      </c>
      <c r="K595" s="418"/>
      <c r="L595" s="427"/>
      <c r="M595" s="81">
        <f t="shared" si="41"/>
        <v>876993000</v>
      </c>
      <c r="N595" s="82" t="s">
        <v>283</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hidden="1" customHeight="1">
      <c r="A596" s="332" t="str">
        <f>IF(B596&lt;&gt;"",IF(AND(B596='IN-TC'!$S$4,OR(TH!N596="1111",TH!O596="1111")),TH!D596,""),"")</f>
        <v/>
      </c>
      <c r="B596" s="63">
        <f t="shared" si="42"/>
        <v>12</v>
      </c>
      <c r="C596" s="78">
        <v>42725</v>
      </c>
      <c r="D596" s="78" t="s">
        <v>2667</v>
      </c>
      <c r="E596" s="78">
        <f t="shared" si="43"/>
        <v>42725</v>
      </c>
      <c r="F596" s="79" t="s">
        <v>461</v>
      </c>
      <c r="G596" s="958" t="s">
        <v>2640</v>
      </c>
      <c r="H596" s="80" t="s">
        <v>2232</v>
      </c>
      <c r="I596" s="427">
        <v>26390</v>
      </c>
      <c r="J596" s="427">
        <v>56000</v>
      </c>
      <c r="K596" s="418"/>
      <c r="L596" s="427"/>
      <c r="M596" s="81">
        <f t="shared" ref="M596:M603" si="44">ROUND(I596*J596,0)</f>
        <v>1477840000</v>
      </c>
      <c r="N596" s="82" t="s">
        <v>283</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hidden="1" customHeight="1">
      <c r="A597" s="332" t="str">
        <f>IF(B597&lt;&gt;"",IF(AND(B597='IN-TC'!$S$4,OR(TH!N597="1111",TH!O597="1111")),TH!D597,""),"")</f>
        <v/>
      </c>
      <c r="B597" s="63">
        <f t="shared" si="42"/>
        <v>12</v>
      </c>
      <c r="C597" s="78">
        <v>42726</v>
      </c>
      <c r="D597" s="78" t="s">
        <v>2716</v>
      </c>
      <c r="E597" s="78">
        <f t="shared" si="43"/>
        <v>42726</v>
      </c>
      <c r="F597" s="79" t="s">
        <v>461</v>
      </c>
      <c r="G597" s="958" t="s">
        <v>2747</v>
      </c>
      <c r="H597" s="80" t="s">
        <v>1205</v>
      </c>
      <c r="I597" s="427">
        <v>26390</v>
      </c>
      <c r="J597" s="427">
        <v>61000</v>
      </c>
      <c r="K597" s="418"/>
      <c r="L597" s="427"/>
      <c r="M597" s="81">
        <f t="shared" si="44"/>
        <v>1609790000</v>
      </c>
      <c r="N597" s="82" t="s">
        <v>283</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hidden="1" customHeight="1">
      <c r="A598" s="332" t="str">
        <f>IF(B598&lt;&gt;"",IF(AND(B598='IN-TC'!$S$4,OR(TH!N598="1111",TH!O598="1111")),TH!D598,""),"")</f>
        <v/>
      </c>
      <c r="B598" s="63">
        <f t="shared" si="42"/>
        <v>12</v>
      </c>
      <c r="C598" s="78">
        <v>42727</v>
      </c>
      <c r="D598" s="78" t="s">
        <v>2717</v>
      </c>
      <c r="E598" s="78">
        <f t="shared" si="43"/>
        <v>42727</v>
      </c>
      <c r="F598" s="79" t="s">
        <v>461</v>
      </c>
      <c r="G598" s="958" t="s">
        <v>2721</v>
      </c>
      <c r="H598" s="80" t="s">
        <v>2232</v>
      </c>
      <c r="I598" s="427">
        <v>3900</v>
      </c>
      <c r="J598" s="427">
        <v>56000</v>
      </c>
      <c r="K598" s="418"/>
      <c r="L598" s="427"/>
      <c r="M598" s="81">
        <f t="shared" si="44"/>
        <v>218400000</v>
      </c>
      <c r="N598" s="82" t="s">
        <v>283</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hidden="1" customHeight="1">
      <c r="A599" s="332" t="str">
        <f>IF(B599&lt;&gt;"",IF(AND(B599='IN-TC'!$S$4,OR(TH!N599="1111",TH!O599="1111")),TH!D599,""),"")</f>
        <v/>
      </c>
      <c r="B599" s="63">
        <f t="shared" si="42"/>
        <v>12</v>
      </c>
      <c r="C599" s="78">
        <v>42727</v>
      </c>
      <c r="D599" s="78" t="s">
        <v>2718</v>
      </c>
      <c r="E599" s="78">
        <f t="shared" si="43"/>
        <v>42727</v>
      </c>
      <c r="F599" s="79" t="s">
        <v>461</v>
      </c>
      <c r="G599" s="958"/>
      <c r="H599" s="80" t="s">
        <v>689</v>
      </c>
      <c r="I599" s="427">
        <v>60504</v>
      </c>
      <c r="J599" s="427">
        <v>62704.859704859999</v>
      </c>
      <c r="K599" s="418"/>
      <c r="L599" s="427"/>
      <c r="M599" s="81">
        <f t="shared" si="44"/>
        <v>3793894832</v>
      </c>
      <c r="N599" s="82" t="s">
        <v>283</v>
      </c>
      <c r="O599" s="82" t="s">
        <v>281</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hidden="1" customHeight="1">
      <c r="A600" s="1196" t="str">
        <f>IF(B600&lt;&gt;"",IF(AND(B600='IN-TC'!$S$4,OR(TH!N600="1111",TH!O600="1111")),TH!D600,""),"")</f>
        <v/>
      </c>
      <c r="B600" s="973">
        <f t="shared" si="42"/>
        <v>12</v>
      </c>
      <c r="C600" s="78">
        <v>42727</v>
      </c>
      <c r="D600" s="78" t="s">
        <v>2719</v>
      </c>
      <c r="E600" s="78">
        <f t="shared" si="43"/>
        <v>42727</v>
      </c>
      <c r="F600" s="79" t="s">
        <v>461</v>
      </c>
      <c r="G600" s="958"/>
      <c r="H600" s="942" t="s">
        <v>689</v>
      </c>
      <c r="I600" s="1232">
        <v>98592</v>
      </c>
      <c r="J600" s="427">
        <v>59617.829576304597</v>
      </c>
      <c r="K600" s="418"/>
      <c r="L600" s="427"/>
      <c r="M600" s="81">
        <f t="shared" si="44"/>
        <v>5877841054</v>
      </c>
      <c r="N600" s="82" t="s">
        <v>283</v>
      </c>
      <c r="O600" s="82" t="s">
        <v>281</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hidden="1" customHeight="1">
      <c r="A601" s="332" t="str">
        <f>IF(B601&lt;&gt;"",IF(AND(B601='IN-TC'!$S$4,OR(TH!N601="1111",TH!O601="1111")),TH!D601,""),"")</f>
        <v/>
      </c>
      <c r="B601" s="63">
        <f t="shared" si="42"/>
        <v>12</v>
      </c>
      <c r="C601" s="78">
        <v>42728</v>
      </c>
      <c r="D601" s="78" t="s">
        <v>2720</v>
      </c>
      <c r="E601" s="78">
        <f t="shared" si="43"/>
        <v>42728</v>
      </c>
      <c r="F601" s="79" t="s">
        <v>461</v>
      </c>
      <c r="G601" s="958" t="s">
        <v>2748</v>
      </c>
      <c r="H601" s="80" t="s">
        <v>1205</v>
      </c>
      <c r="I601" s="427">
        <v>26390</v>
      </c>
      <c r="J601" s="427">
        <v>61000</v>
      </c>
      <c r="K601" s="418"/>
      <c r="L601" s="427"/>
      <c r="M601" s="81">
        <f t="shared" si="44"/>
        <v>1609790000</v>
      </c>
      <c r="N601" s="82" t="s">
        <v>283</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hidden="1" customHeight="1">
      <c r="A602" s="332" t="str">
        <f>IF(B602&lt;&gt;"",IF(AND(B602='IN-TC'!$S$4,OR(TH!N602="1111",TH!O602="1111")),TH!D602,""),"")</f>
        <v/>
      </c>
      <c r="B602" s="63">
        <f t="shared" si="42"/>
        <v>12</v>
      </c>
      <c r="C602" s="78">
        <v>42730</v>
      </c>
      <c r="D602" s="78" t="s">
        <v>2998</v>
      </c>
      <c r="E602" s="78">
        <f t="shared" si="43"/>
        <v>42730</v>
      </c>
      <c r="F602" s="79" t="s">
        <v>1779</v>
      </c>
      <c r="G602" s="958"/>
      <c r="H602" s="80" t="s">
        <v>689</v>
      </c>
      <c r="I602" s="427">
        <v>2500</v>
      </c>
      <c r="J602" s="427">
        <v>226987.81959999999</v>
      </c>
      <c r="K602" s="418"/>
      <c r="L602" s="427"/>
      <c r="M602" s="81">
        <f t="shared" si="44"/>
        <v>567469549</v>
      </c>
      <c r="N602" s="82" t="s">
        <v>283</v>
      </c>
      <c r="O602" s="82" t="s">
        <v>281</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hidden="1" customHeight="1">
      <c r="A603" s="332" t="str">
        <f>IF(B603&lt;&gt;"",IF(AND(B603='IN-TC'!$S$4,OR(TH!N603="1111",TH!O603="1111")),TH!D603,""),"")</f>
        <v/>
      </c>
      <c r="B603" s="63">
        <f t="shared" si="42"/>
        <v>12</v>
      </c>
      <c r="C603" s="78">
        <v>42730</v>
      </c>
      <c r="D603" s="78" t="s">
        <v>2799</v>
      </c>
      <c r="E603" s="78">
        <f t="shared" si="43"/>
        <v>42730</v>
      </c>
      <c r="F603" s="79" t="s">
        <v>461</v>
      </c>
      <c r="G603" s="958" t="s">
        <v>2804</v>
      </c>
      <c r="H603" s="80" t="s">
        <v>1205</v>
      </c>
      <c r="I603" s="427">
        <f>26390*2</f>
        <v>52780</v>
      </c>
      <c r="J603" s="427">
        <v>61000</v>
      </c>
      <c r="K603" s="418"/>
      <c r="L603" s="427"/>
      <c r="M603" s="81">
        <f t="shared" si="44"/>
        <v>3219580000</v>
      </c>
      <c r="N603" s="82" t="s">
        <v>283</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hidden="1" customHeight="1">
      <c r="A604" s="332" t="str">
        <f>IF(B604&lt;&gt;"",IF(AND(B604='IN-TC'!$S$4,OR(TH!N604="1111",TH!O604="1111")),TH!D604,""),"")</f>
        <v/>
      </c>
      <c r="B604" s="63">
        <f t="shared" si="42"/>
        <v>12</v>
      </c>
      <c r="C604" s="78">
        <v>42731</v>
      </c>
      <c r="D604" s="78" t="s">
        <v>2800</v>
      </c>
      <c r="E604" s="78">
        <f t="shared" si="43"/>
        <v>42731</v>
      </c>
      <c r="F604" s="79" t="s">
        <v>461</v>
      </c>
      <c r="G604" s="958"/>
      <c r="H604" s="80" t="s">
        <v>689</v>
      </c>
      <c r="I604" s="427">
        <v>79170</v>
      </c>
      <c r="J604" s="427">
        <v>62704.859704859999</v>
      </c>
      <c r="K604" s="418"/>
      <c r="L604" s="427"/>
      <c r="M604" s="81">
        <f>ROUND(I604*J604,0)+1</f>
        <v>4964343744</v>
      </c>
      <c r="N604" s="82" t="s">
        <v>283</v>
      </c>
      <c r="O604" s="82" t="s">
        <v>281</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hidden="1" customHeight="1">
      <c r="A605" s="1196" t="str">
        <f>IF(B605&lt;&gt;"",IF(AND(B605='IN-TC'!$S$4,OR(TH!N605="1111",TH!O605="1111")),TH!D605,""),"")</f>
        <v/>
      </c>
      <c r="B605" s="973">
        <f t="shared" si="42"/>
        <v>12</v>
      </c>
      <c r="C605" s="78">
        <v>42731</v>
      </c>
      <c r="D605" s="78" t="s">
        <v>3013</v>
      </c>
      <c r="E605" s="78">
        <f t="shared" si="43"/>
        <v>42731</v>
      </c>
      <c r="F605" s="79" t="s">
        <v>461</v>
      </c>
      <c r="G605" s="958"/>
      <c r="H605" s="942" t="s">
        <v>689</v>
      </c>
      <c r="I605" s="1232">
        <v>79170</v>
      </c>
      <c r="J605" s="427">
        <v>59617.829576304597</v>
      </c>
      <c r="K605" s="418"/>
      <c r="L605" s="427"/>
      <c r="M605" s="81">
        <f t="shared" ref="M605:M633" si="45">ROUND(I605*J605,0)</f>
        <v>4719943568</v>
      </c>
      <c r="N605" s="82" t="s">
        <v>283</v>
      </c>
      <c r="O605" s="82" t="s">
        <v>281</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hidden="1" customHeight="1">
      <c r="A606" s="1196" t="str">
        <f>IF(B606&lt;&gt;"",IF(AND(B606='IN-TC'!$S$4,OR(TH!N606="1111",TH!O606="1111")),TH!D606,""),"")</f>
        <v/>
      </c>
      <c r="B606" s="973">
        <f t="shared" si="42"/>
        <v>12</v>
      </c>
      <c r="C606" s="78">
        <v>42732</v>
      </c>
      <c r="D606" s="78" t="s">
        <v>2801</v>
      </c>
      <c r="E606" s="78">
        <f t="shared" si="43"/>
        <v>42732</v>
      </c>
      <c r="F606" s="79" t="s">
        <v>461</v>
      </c>
      <c r="G606" s="958" t="s">
        <v>2722</v>
      </c>
      <c r="H606" s="80" t="s">
        <v>2232</v>
      </c>
      <c r="I606" s="427">
        <v>26390</v>
      </c>
      <c r="J606" s="427">
        <v>56500</v>
      </c>
      <c r="K606" s="418"/>
      <c r="L606" s="427"/>
      <c r="M606" s="81">
        <f t="shared" si="45"/>
        <v>1491035000</v>
      </c>
      <c r="N606" s="82" t="s">
        <v>283</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hidden="1" customHeight="1">
      <c r="A607" s="1196" t="str">
        <f>IF(B607&lt;&gt;"",IF(AND(B607='IN-TC'!$S$4,OR(TH!N607="1111",TH!O607="1111")),TH!D607,""),"")</f>
        <v/>
      </c>
      <c r="B607" s="973">
        <f t="shared" si="42"/>
        <v>12</v>
      </c>
      <c r="C607" s="78">
        <v>42732</v>
      </c>
      <c r="D607" s="78" t="s">
        <v>2802</v>
      </c>
      <c r="E607" s="78">
        <f t="shared" si="43"/>
        <v>42732</v>
      </c>
      <c r="F607" s="79" t="s">
        <v>461</v>
      </c>
      <c r="G607" s="958" t="s">
        <v>1136</v>
      </c>
      <c r="H607" s="80" t="s">
        <v>1205</v>
      </c>
      <c r="I607" s="427">
        <v>26390</v>
      </c>
      <c r="J607" s="427">
        <v>61000</v>
      </c>
      <c r="K607" s="418"/>
      <c r="L607" s="427"/>
      <c r="M607" s="81">
        <f t="shared" si="45"/>
        <v>1609790000</v>
      </c>
      <c r="N607" s="82" t="s">
        <v>283</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hidden="1" customHeight="1">
      <c r="A608" s="1196" t="str">
        <f>IF(B608&lt;&gt;"",IF(AND(B608='IN-TC'!$S$4,OR(TH!N608="1111",TH!O608="1111")),TH!D608,""),"")</f>
        <v/>
      </c>
      <c r="B608" s="973">
        <f t="shared" si="42"/>
        <v>12</v>
      </c>
      <c r="C608" s="78">
        <v>42733</v>
      </c>
      <c r="D608" s="78" t="s">
        <v>3014</v>
      </c>
      <c r="E608" s="78">
        <f t="shared" si="43"/>
        <v>42733</v>
      </c>
      <c r="F608" s="79" t="s">
        <v>461</v>
      </c>
      <c r="G608" s="958"/>
      <c r="H608" s="942" t="s">
        <v>689</v>
      </c>
      <c r="I608" s="1232">
        <v>52780</v>
      </c>
      <c r="J608" s="427">
        <v>59617.829576304597</v>
      </c>
      <c r="K608" s="418"/>
      <c r="L608" s="427"/>
      <c r="M608" s="81">
        <f t="shared" si="45"/>
        <v>3146629045</v>
      </c>
      <c r="N608" s="82" t="s">
        <v>283</v>
      </c>
      <c r="O608" s="82" t="s">
        <v>281</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hidden="1" customHeight="1">
      <c r="A609" s="1270" t="str">
        <f>IF(B609&lt;&gt;"",IF(AND(B609='IN-TC'!$S$4,OR(TH!N609="1111",TH!O609="1111")),TH!D609,""),"")</f>
        <v/>
      </c>
      <c r="B609" s="1271">
        <f t="shared" si="42"/>
        <v>12</v>
      </c>
      <c r="C609" s="1272">
        <v>42709</v>
      </c>
      <c r="D609" s="1272" t="s">
        <v>2984</v>
      </c>
      <c r="E609" s="1272">
        <f t="shared" si="43"/>
        <v>42709</v>
      </c>
      <c r="F609" s="1273" t="s">
        <v>461</v>
      </c>
      <c r="G609" s="1274" t="s">
        <v>2463</v>
      </c>
      <c r="H609" s="1275" t="s">
        <v>2232</v>
      </c>
      <c r="I609" s="1276">
        <v>26351</v>
      </c>
      <c r="J609" s="1276">
        <v>55500</v>
      </c>
      <c r="K609" s="1277"/>
      <c r="L609" s="1276"/>
      <c r="M609" s="1278">
        <f t="shared" si="45"/>
        <v>1462480500</v>
      </c>
      <c r="N609" s="1279" t="s">
        <v>281</v>
      </c>
      <c r="O609" s="1279" t="s">
        <v>283</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hidden="1" customHeight="1">
      <c r="A610" s="1270" t="str">
        <f>IF(B610&lt;&gt;"",IF(AND(B610='IN-TC'!$S$4,OR(TH!N610="1111",TH!O610="1111")),TH!D610,""),"")</f>
        <v/>
      </c>
      <c r="B610" s="1271">
        <f t="shared" si="42"/>
        <v>12</v>
      </c>
      <c r="C610" s="1272">
        <v>42709</v>
      </c>
      <c r="D610" s="1272" t="s">
        <v>2984</v>
      </c>
      <c r="E610" s="1272">
        <f t="shared" si="43"/>
        <v>42709</v>
      </c>
      <c r="F610" s="1273" t="s">
        <v>461</v>
      </c>
      <c r="G610" s="1274" t="s">
        <v>2502</v>
      </c>
      <c r="H610" s="1275" t="s">
        <v>2331</v>
      </c>
      <c r="I610" s="1276">
        <v>26351</v>
      </c>
      <c r="J610" s="1276">
        <v>57500</v>
      </c>
      <c r="K610" s="1277"/>
      <c r="L610" s="1276"/>
      <c r="M610" s="1278">
        <f t="shared" si="45"/>
        <v>1515182500</v>
      </c>
      <c r="N610" s="1279" t="s">
        <v>281</v>
      </c>
      <c r="O610" s="1279" t="s">
        <v>283</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hidden="1" customHeight="1">
      <c r="A611" s="1270" t="str">
        <f>IF(B611&lt;&gt;"",IF(AND(B611='IN-TC'!$S$4,OR(TH!N611="1111",TH!O611="1111")),TH!D611,""),"")</f>
        <v/>
      </c>
      <c r="B611" s="1271">
        <f t="shared" si="42"/>
        <v>12</v>
      </c>
      <c r="C611" s="1272">
        <v>42710</v>
      </c>
      <c r="D611" s="1272" t="s">
        <v>2985</v>
      </c>
      <c r="E611" s="1272">
        <f t="shared" si="43"/>
        <v>42710</v>
      </c>
      <c r="F611" s="1273" t="s">
        <v>461</v>
      </c>
      <c r="G611" s="1274" t="s">
        <v>2530</v>
      </c>
      <c r="H611" s="1275" t="s">
        <v>2382</v>
      </c>
      <c r="I611" s="1276">
        <v>9200</v>
      </c>
      <c r="J611" s="1276">
        <v>60000</v>
      </c>
      <c r="K611" s="1277"/>
      <c r="L611" s="1276"/>
      <c r="M611" s="1278">
        <f t="shared" si="45"/>
        <v>552000000</v>
      </c>
      <c r="N611" s="1279" t="s">
        <v>281</v>
      </c>
      <c r="O611" s="1279" t="s">
        <v>283</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hidden="1" customHeight="1">
      <c r="A612" s="1270" t="str">
        <f>IF(B612&lt;&gt;"",IF(AND(B612='IN-TC'!$S$4,OR(TH!N612="1111",TH!O612="1111")),TH!D612,""),"")</f>
        <v/>
      </c>
      <c r="B612" s="1271">
        <f t="shared" si="42"/>
        <v>12</v>
      </c>
      <c r="C612" s="1272">
        <v>42710</v>
      </c>
      <c r="D612" s="1272" t="s">
        <v>2985</v>
      </c>
      <c r="E612" s="1272">
        <f t="shared" si="43"/>
        <v>42710</v>
      </c>
      <c r="F612" s="1273" t="s">
        <v>461</v>
      </c>
      <c r="G612" s="1274" t="s">
        <v>2530</v>
      </c>
      <c r="H612" s="1275" t="s">
        <v>2382</v>
      </c>
      <c r="I612" s="1276">
        <v>12</v>
      </c>
      <c r="J612" s="1276">
        <v>55750</v>
      </c>
      <c r="K612" s="1277"/>
      <c r="L612" s="1276"/>
      <c r="M612" s="1278">
        <f t="shared" si="45"/>
        <v>669000</v>
      </c>
      <c r="N612" s="1279" t="s">
        <v>281</v>
      </c>
      <c r="O612" s="1279" t="s">
        <v>283</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hidden="1" customHeight="1">
      <c r="A613" s="1270" t="str">
        <f>IF(B613&lt;&gt;"",IF(AND(B613='IN-TC'!$S$4,OR(TH!N613="1111",TH!O613="1111")),TH!D613,""),"")</f>
        <v/>
      </c>
      <c r="B613" s="1271">
        <f t="shared" si="42"/>
        <v>12</v>
      </c>
      <c r="C613" s="1272">
        <v>42715</v>
      </c>
      <c r="D613" s="1272" t="s">
        <v>2986</v>
      </c>
      <c r="E613" s="1272">
        <f t="shared" si="43"/>
        <v>42715</v>
      </c>
      <c r="F613" s="1273" t="s">
        <v>461</v>
      </c>
      <c r="G613" s="1274" t="s">
        <v>2498</v>
      </c>
      <c r="H613" s="1275" t="s">
        <v>2232</v>
      </c>
      <c r="I613" s="1276">
        <v>26000</v>
      </c>
      <c r="J613" s="1276">
        <v>55500</v>
      </c>
      <c r="K613" s="1277"/>
      <c r="L613" s="1276"/>
      <c r="M613" s="1278">
        <f t="shared" si="45"/>
        <v>1443000000</v>
      </c>
      <c r="N613" s="1279" t="s">
        <v>281</v>
      </c>
      <c r="O613" s="1279" t="s">
        <v>283</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hidden="1" customHeight="1">
      <c r="A614" s="1270" t="str">
        <f>IF(B614&lt;&gt;"",IF(AND(B614='IN-TC'!$S$4,OR(TH!N614="1111",TH!O614="1111")),TH!D614,""),"")</f>
        <v/>
      </c>
      <c r="B614" s="1271">
        <f t="shared" si="42"/>
        <v>12</v>
      </c>
      <c r="C614" s="1272">
        <v>42715</v>
      </c>
      <c r="D614" s="1272" t="s">
        <v>2986</v>
      </c>
      <c r="E614" s="1272">
        <f t="shared" si="43"/>
        <v>42715</v>
      </c>
      <c r="F614" s="1273" t="s">
        <v>461</v>
      </c>
      <c r="G614" s="1274" t="s">
        <v>2588</v>
      </c>
      <c r="H614" s="1275" t="s">
        <v>1205</v>
      </c>
      <c r="I614" s="1276">
        <v>26000</v>
      </c>
      <c r="J614" s="1276">
        <v>60000</v>
      </c>
      <c r="K614" s="1277"/>
      <c r="L614" s="1276"/>
      <c r="M614" s="1278">
        <f t="shared" si="45"/>
        <v>1560000000</v>
      </c>
      <c r="N614" s="1279" t="s">
        <v>281</v>
      </c>
      <c r="O614" s="1279" t="s">
        <v>283</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hidden="1" customHeight="1">
      <c r="A615" s="1270" t="str">
        <f>IF(B615&lt;&gt;"",IF(AND(B615='IN-TC'!$S$4,OR(TH!N615="1111",TH!O615="1111")),TH!D615,""),"")</f>
        <v/>
      </c>
      <c r="B615" s="1271">
        <f t="shared" si="42"/>
        <v>12</v>
      </c>
      <c r="C615" s="1272">
        <v>42719</v>
      </c>
      <c r="D615" s="1272" t="s">
        <v>2987</v>
      </c>
      <c r="E615" s="1272">
        <f t="shared" si="43"/>
        <v>42719</v>
      </c>
      <c r="F615" s="1273" t="s">
        <v>461</v>
      </c>
      <c r="G615" s="1274" t="s">
        <v>2589</v>
      </c>
      <c r="H615" s="1275" t="s">
        <v>1205</v>
      </c>
      <c r="I615" s="1276">
        <v>52000</v>
      </c>
      <c r="J615" s="1276">
        <v>60000</v>
      </c>
      <c r="K615" s="1277"/>
      <c r="L615" s="1276"/>
      <c r="M615" s="1278">
        <f t="shared" si="45"/>
        <v>3120000000</v>
      </c>
      <c r="N615" s="1279" t="s">
        <v>281</v>
      </c>
      <c r="O615" s="1279" t="s">
        <v>283</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hidden="1" customHeight="1">
      <c r="A616" s="1270" t="str">
        <f>IF(B616&lt;&gt;"",IF(AND(B616='IN-TC'!$S$4,OR(TH!N616="1111",TH!O616="1111")),TH!D616,""),"")</f>
        <v/>
      </c>
      <c r="B616" s="1271">
        <f t="shared" si="42"/>
        <v>12</v>
      </c>
      <c r="C616" s="1272">
        <v>42720</v>
      </c>
      <c r="D616" s="1272" t="s">
        <v>2989</v>
      </c>
      <c r="E616" s="1272">
        <f t="shared" si="43"/>
        <v>42720</v>
      </c>
      <c r="F616" s="1273" t="s">
        <v>461</v>
      </c>
      <c r="G616" s="1274" t="s">
        <v>2668</v>
      </c>
      <c r="H616" s="1275" t="s">
        <v>2331</v>
      </c>
      <c r="I616" s="1276">
        <v>21400</v>
      </c>
      <c r="J616" s="1276">
        <v>60000</v>
      </c>
      <c r="K616" s="1277"/>
      <c r="L616" s="1276"/>
      <c r="M616" s="1278">
        <f t="shared" si="45"/>
        <v>1284000000</v>
      </c>
      <c r="N616" s="1279" t="s">
        <v>281</v>
      </c>
      <c r="O616" s="1279" t="s">
        <v>283</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hidden="1" customHeight="1">
      <c r="A617" s="1270" t="str">
        <f>IF(B617&lt;&gt;"",IF(AND(B617='IN-TC'!$S$4,OR(TH!N617="1111",TH!O617="1111")),TH!D617,""),"")</f>
        <v/>
      </c>
      <c r="B617" s="1271">
        <f t="shared" si="42"/>
        <v>12</v>
      </c>
      <c r="C617" s="1272">
        <v>42720</v>
      </c>
      <c r="D617" s="1272" t="s">
        <v>2989</v>
      </c>
      <c r="E617" s="1272">
        <f t="shared" si="43"/>
        <v>42720</v>
      </c>
      <c r="F617" s="1273" t="s">
        <v>461</v>
      </c>
      <c r="G617" s="1274" t="s">
        <v>2668</v>
      </c>
      <c r="H617" s="1275" t="s">
        <v>2331</v>
      </c>
      <c r="I617" s="1277">
        <v>2.5</v>
      </c>
      <c r="J617" s="1276">
        <v>61200</v>
      </c>
      <c r="K617" s="1277"/>
      <c r="L617" s="1276"/>
      <c r="M617" s="1278">
        <f t="shared" si="45"/>
        <v>153000</v>
      </c>
      <c r="N617" s="1279" t="s">
        <v>281</v>
      </c>
      <c r="O617" s="1279" t="s">
        <v>283</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hidden="1" customHeight="1">
      <c r="A618" s="1270" t="str">
        <f>IF(B618&lt;&gt;"",IF(AND(B618='IN-TC'!$S$4,OR(TH!N618="1111",TH!O618="1111")),TH!D618,""),"")</f>
        <v/>
      </c>
      <c r="B618" s="1271">
        <f t="shared" si="42"/>
        <v>12</v>
      </c>
      <c r="C618" s="1272">
        <v>42722</v>
      </c>
      <c r="D618" s="1272" t="s">
        <v>2988</v>
      </c>
      <c r="E618" s="1272">
        <f t="shared" si="43"/>
        <v>42722</v>
      </c>
      <c r="F618" s="1273" t="s">
        <v>461</v>
      </c>
      <c r="G618" s="1274" t="s">
        <v>2532</v>
      </c>
      <c r="H618" s="1275" t="s">
        <v>2232</v>
      </c>
      <c r="I618" s="1276">
        <v>18759</v>
      </c>
      <c r="J618" s="1276">
        <v>56000</v>
      </c>
      <c r="K618" s="1277"/>
      <c r="L618" s="1276"/>
      <c r="M618" s="1278">
        <f t="shared" si="45"/>
        <v>1050504000</v>
      </c>
      <c r="N618" s="1279" t="s">
        <v>281</v>
      </c>
      <c r="O618" s="1279" t="s">
        <v>283</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hidden="1" customHeight="1">
      <c r="A619" s="1270" t="str">
        <f>IF(B619&lt;&gt;"",IF(AND(B619='IN-TC'!$S$4,OR(TH!N619="1111",TH!O619="1111")),TH!D619,""),"")</f>
        <v/>
      </c>
      <c r="B619" s="1271">
        <f t="shared" si="42"/>
        <v>12</v>
      </c>
      <c r="C619" s="1272">
        <v>42722</v>
      </c>
      <c r="D619" s="1272" t="s">
        <v>2988</v>
      </c>
      <c r="E619" s="1272">
        <f t="shared" si="43"/>
        <v>42722</v>
      </c>
      <c r="F619" s="1273" t="s">
        <v>461</v>
      </c>
      <c r="G619" s="1274" t="s">
        <v>2590</v>
      </c>
      <c r="H619" s="1275" t="s">
        <v>1205</v>
      </c>
      <c r="I619" s="1276">
        <v>52000</v>
      </c>
      <c r="J619" s="1276">
        <v>60000</v>
      </c>
      <c r="K619" s="1277"/>
      <c r="L619" s="1276"/>
      <c r="M619" s="1278">
        <f t="shared" si="45"/>
        <v>3120000000</v>
      </c>
      <c r="N619" s="1279" t="s">
        <v>281</v>
      </c>
      <c r="O619" s="1279" t="s">
        <v>283</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hidden="1" customHeight="1">
      <c r="A620" s="1270" t="str">
        <f>IF(B620&lt;&gt;"",IF(AND(B620='IN-TC'!$S$4,OR(TH!N620="1111",TH!O620="1111")),TH!D620,""),"")</f>
        <v/>
      </c>
      <c r="B620" s="1271">
        <f t="shared" si="42"/>
        <v>12</v>
      </c>
      <c r="C620" s="1272">
        <v>42724</v>
      </c>
      <c r="D620" s="1272" t="s">
        <v>2990</v>
      </c>
      <c r="E620" s="1272">
        <f t="shared" si="43"/>
        <v>42724</v>
      </c>
      <c r="F620" s="1273" t="s">
        <v>461</v>
      </c>
      <c r="G620" s="1274" t="s">
        <v>2746</v>
      </c>
      <c r="H620" s="1275" t="s">
        <v>1205</v>
      </c>
      <c r="I620" s="1276">
        <v>26390</v>
      </c>
      <c r="J620" s="1276">
        <v>61000</v>
      </c>
      <c r="K620" s="1277"/>
      <c r="L620" s="1276"/>
      <c r="M620" s="1278">
        <f t="shared" si="45"/>
        <v>1609790000</v>
      </c>
      <c r="N620" s="1279" t="s">
        <v>281</v>
      </c>
      <c r="O620" s="1279" t="s">
        <v>283</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hidden="1" customHeight="1">
      <c r="A621" s="1270" t="str">
        <f>IF(B621&lt;&gt;"",IF(AND(B621='IN-TC'!$S$4,OR(TH!N621="1111",TH!O621="1111")),TH!D621,""),"")</f>
        <v/>
      </c>
      <c r="B621" s="1271">
        <f t="shared" si="42"/>
        <v>12</v>
      </c>
      <c r="C621" s="1272">
        <v>42725</v>
      </c>
      <c r="D621" s="1272" t="s">
        <v>2991</v>
      </c>
      <c r="E621" s="1272">
        <f t="shared" ref="E621:E652" si="46">C621</f>
        <v>42725</v>
      </c>
      <c r="F621" s="1273" t="s">
        <v>461</v>
      </c>
      <c r="G621" s="1274" t="s">
        <v>2639</v>
      </c>
      <c r="H621" s="1275" t="s">
        <v>2331</v>
      </c>
      <c r="I621" s="1276">
        <v>15522</v>
      </c>
      <c r="J621" s="1276">
        <v>56500</v>
      </c>
      <c r="K621" s="1277"/>
      <c r="L621" s="1276"/>
      <c r="M621" s="1278">
        <f t="shared" si="45"/>
        <v>876993000</v>
      </c>
      <c r="N621" s="1279" t="s">
        <v>281</v>
      </c>
      <c r="O621" s="1279" t="s">
        <v>283</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hidden="1" customHeight="1">
      <c r="A622" s="1270" t="str">
        <f>IF(B622&lt;&gt;"",IF(AND(B622='IN-TC'!$S$4,OR(TH!N622="1111",TH!O622="1111")),TH!D622,""),"")</f>
        <v/>
      </c>
      <c r="B622" s="1271">
        <f t="shared" si="42"/>
        <v>12</v>
      </c>
      <c r="C622" s="1272">
        <v>42725</v>
      </c>
      <c r="D622" s="1272" t="s">
        <v>2991</v>
      </c>
      <c r="E622" s="1272">
        <f t="shared" si="46"/>
        <v>42725</v>
      </c>
      <c r="F622" s="1273" t="s">
        <v>461</v>
      </c>
      <c r="G622" s="1274" t="s">
        <v>2640</v>
      </c>
      <c r="H622" s="1275" t="s">
        <v>2232</v>
      </c>
      <c r="I622" s="1276">
        <v>26390</v>
      </c>
      <c r="J622" s="1276">
        <v>56000</v>
      </c>
      <c r="K622" s="1277"/>
      <c r="L622" s="1276"/>
      <c r="M622" s="1278">
        <f t="shared" si="45"/>
        <v>1477840000</v>
      </c>
      <c r="N622" s="1279" t="s">
        <v>281</v>
      </c>
      <c r="O622" s="1279" t="s">
        <v>283</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hidden="1" customHeight="1">
      <c r="A623" s="1270" t="str">
        <f>IF(B623&lt;&gt;"",IF(AND(B623='IN-TC'!$S$4,OR(TH!N623="1111",TH!O623="1111")),TH!D623,""),"")</f>
        <v/>
      </c>
      <c r="B623" s="1271">
        <f t="shared" si="42"/>
        <v>12</v>
      </c>
      <c r="C623" s="1272">
        <v>42726</v>
      </c>
      <c r="D623" s="1272" t="s">
        <v>2992</v>
      </c>
      <c r="E623" s="1272">
        <f t="shared" si="46"/>
        <v>42726</v>
      </c>
      <c r="F623" s="1273" t="s">
        <v>461</v>
      </c>
      <c r="G623" s="1274" t="s">
        <v>2747</v>
      </c>
      <c r="H623" s="1275" t="s">
        <v>1205</v>
      </c>
      <c r="I623" s="1276">
        <v>26390</v>
      </c>
      <c r="J623" s="1276">
        <v>61000</v>
      </c>
      <c r="K623" s="1277"/>
      <c r="L623" s="1276"/>
      <c r="M623" s="1278">
        <f t="shared" si="45"/>
        <v>1609790000</v>
      </c>
      <c r="N623" s="1279" t="s">
        <v>281</v>
      </c>
      <c r="O623" s="1279" t="s">
        <v>283</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hidden="1" customHeight="1">
      <c r="A624" s="1270" t="str">
        <f>IF(B624&lt;&gt;"",IF(AND(B624='IN-TC'!$S$4,OR(TH!N624="1111",TH!O624="1111")),TH!D624,""),"")</f>
        <v/>
      </c>
      <c r="B624" s="1271">
        <f t="shared" si="42"/>
        <v>12</v>
      </c>
      <c r="C624" s="1272">
        <v>42727</v>
      </c>
      <c r="D624" s="1272" t="s">
        <v>2993</v>
      </c>
      <c r="E624" s="1272">
        <f t="shared" si="46"/>
        <v>42727</v>
      </c>
      <c r="F624" s="1273" t="s">
        <v>461</v>
      </c>
      <c r="G624" s="1274" t="s">
        <v>2721</v>
      </c>
      <c r="H624" s="1275" t="s">
        <v>2232</v>
      </c>
      <c r="I624" s="1276">
        <v>3900</v>
      </c>
      <c r="J624" s="1276">
        <v>56000</v>
      </c>
      <c r="K624" s="1277"/>
      <c r="L624" s="1276"/>
      <c r="M624" s="1278">
        <f t="shared" si="45"/>
        <v>218400000</v>
      </c>
      <c r="N624" s="1279" t="s">
        <v>281</v>
      </c>
      <c r="O624" s="1279" t="s">
        <v>283</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hidden="1" customHeight="1">
      <c r="A625" s="1270" t="str">
        <f>IF(B625&lt;&gt;"",IF(AND(B625='IN-TC'!$S$4,OR(TH!N625="1111",TH!O625="1111")),TH!D625,""),"")</f>
        <v/>
      </c>
      <c r="B625" s="1271">
        <f t="shared" si="42"/>
        <v>12</v>
      </c>
      <c r="C625" s="1272">
        <v>42728</v>
      </c>
      <c r="D625" s="1272" t="s">
        <v>2994</v>
      </c>
      <c r="E625" s="1272">
        <f t="shared" si="46"/>
        <v>42728</v>
      </c>
      <c r="F625" s="1273" t="s">
        <v>461</v>
      </c>
      <c r="G625" s="1274" t="s">
        <v>2748</v>
      </c>
      <c r="H625" s="1275" t="s">
        <v>1205</v>
      </c>
      <c r="I625" s="1276">
        <v>26390</v>
      </c>
      <c r="J625" s="1276">
        <v>61000</v>
      </c>
      <c r="K625" s="1277"/>
      <c r="L625" s="1276"/>
      <c r="M625" s="1278">
        <f t="shared" si="45"/>
        <v>1609790000</v>
      </c>
      <c r="N625" s="1279" t="s">
        <v>281</v>
      </c>
      <c r="O625" s="1279" t="s">
        <v>283</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hidden="1" customHeight="1">
      <c r="A626" s="1270" t="str">
        <f>IF(B626&lt;&gt;"",IF(AND(B626='IN-TC'!$S$4,OR(TH!N626="1111",TH!O626="1111")),TH!D626,""),"")</f>
        <v/>
      </c>
      <c r="B626" s="1271">
        <f t="shared" si="42"/>
        <v>12</v>
      </c>
      <c r="C626" s="1272">
        <v>42730</v>
      </c>
      <c r="D626" s="1272" t="s">
        <v>2995</v>
      </c>
      <c r="E626" s="1272">
        <f t="shared" si="46"/>
        <v>42730</v>
      </c>
      <c r="F626" s="1273" t="s">
        <v>461</v>
      </c>
      <c r="G626" s="1274" t="s">
        <v>2804</v>
      </c>
      <c r="H626" s="1275" t="s">
        <v>1205</v>
      </c>
      <c r="I626" s="1276">
        <f>26390*2</f>
        <v>52780</v>
      </c>
      <c r="J626" s="1276">
        <v>61000</v>
      </c>
      <c r="K626" s="1277"/>
      <c r="L626" s="1276"/>
      <c r="M626" s="1278">
        <f t="shared" si="45"/>
        <v>3219580000</v>
      </c>
      <c r="N626" s="1279" t="s">
        <v>281</v>
      </c>
      <c r="O626" s="1279" t="s">
        <v>283</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hidden="1" customHeight="1">
      <c r="A627" s="1270" t="str">
        <f>IF(B627&lt;&gt;"",IF(AND(B627='IN-TC'!$S$4,OR(TH!N627="1111",TH!O627="1111")),TH!D627,""),"")</f>
        <v/>
      </c>
      <c r="B627" s="1271">
        <f t="shared" si="42"/>
        <v>12</v>
      </c>
      <c r="C627" s="1272">
        <v>42732</v>
      </c>
      <c r="D627" s="1272" t="s">
        <v>2996</v>
      </c>
      <c r="E627" s="1272">
        <f t="shared" si="46"/>
        <v>42732</v>
      </c>
      <c r="F627" s="1273" t="s">
        <v>461</v>
      </c>
      <c r="G627" s="1274" t="s">
        <v>2722</v>
      </c>
      <c r="H627" s="1275" t="s">
        <v>2232</v>
      </c>
      <c r="I627" s="1276">
        <v>26390</v>
      </c>
      <c r="J627" s="1276">
        <v>56500</v>
      </c>
      <c r="K627" s="1277"/>
      <c r="L627" s="1276"/>
      <c r="M627" s="1278">
        <f t="shared" si="45"/>
        <v>1491035000</v>
      </c>
      <c r="N627" s="1279" t="s">
        <v>281</v>
      </c>
      <c r="O627" s="1279" t="s">
        <v>283</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hidden="1" customHeight="1">
      <c r="A628" s="1270" t="str">
        <f>IF(B628&lt;&gt;"",IF(AND(B628='IN-TC'!$S$4,OR(TH!N628="1111",TH!O628="1111")),TH!D628,""),"")</f>
        <v/>
      </c>
      <c r="B628" s="1271">
        <f t="shared" si="42"/>
        <v>12</v>
      </c>
      <c r="C628" s="1272">
        <v>42733</v>
      </c>
      <c r="D628" s="1272" t="s">
        <v>2997</v>
      </c>
      <c r="E628" s="1272">
        <f t="shared" si="46"/>
        <v>42733</v>
      </c>
      <c r="F628" s="1273" t="s">
        <v>461</v>
      </c>
      <c r="G628" s="1274" t="s">
        <v>1136</v>
      </c>
      <c r="H628" s="1275" t="s">
        <v>1205</v>
      </c>
      <c r="I628" s="1276">
        <v>26390</v>
      </c>
      <c r="J628" s="1276">
        <v>61000</v>
      </c>
      <c r="K628" s="1277"/>
      <c r="L628" s="1276"/>
      <c r="M628" s="1278">
        <f t="shared" si="45"/>
        <v>1609790000</v>
      </c>
      <c r="N628" s="1279" t="s">
        <v>281</v>
      </c>
      <c r="O628" s="1279" t="s">
        <v>283</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hidden="1" customHeight="1">
      <c r="A629" s="332" t="str">
        <f>IF(B629&lt;&gt;"",IF(AND(B629='IN-TC'!$S$4,OR(TH!N629="1111",TH!O629="1111")),TH!D629,""),"")</f>
        <v/>
      </c>
      <c r="B629" s="63">
        <f t="shared" si="42"/>
        <v>12</v>
      </c>
      <c r="C629" s="90">
        <v>42706</v>
      </c>
      <c r="D629" s="90" t="s">
        <v>590</v>
      </c>
      <c r="E629" s="90">
        <f t="shared" si="46"/>
        <v>42706</v>
      </c>
      <c r="F629" s="91" t="s">
        <v>2372</v>
      </c>
      <c r="G629" s="91"/>
      <c r="H629" s="961" t="s">
        <v>2374</v>
      </c>
      <c r="I629" s="435">
        <v>2274.1999999999998</v>
      </c>
      <c r="J629" s="435">
        <v>141769.70705603788</v>
      </c>
      <c r="K629" s="426"/>
      <c r="L629" s="435"/>
      <c r="M629" s="93">
        <f t="shared" si="45"/>
        <v>322412668</v>
      </c>
      <c r="N629" s="83" t="s">
        <v>293</v>
      </c>
      <c r="O629" s="83" t="s">
        <v>283</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hidden="1" customHeight="1">
      <c r="A630" s="332" t="str">
        <f>IF(B630&lt;&gt;"",IF(AND(B630='IN-TC'!$S$4,OR(TH!N630="1111",TH!O630="1111")),TH!D630,""),"")</f>
        <v/>
      </c>
      <c r="B630" s="63">
        <f t="shared" si="42"/>
        <v>12</v>
      </c>
      <c r="C630" s="90">
        <v>42706</v>
      </c>
      <c r="D630" s="90" t="s">
        <v>590</v>
      </c>
      <c r="E630" s="90">
        <f t="shared" si="46"/>
        <v>42706</v>
      </c>
      <c r="F630" s="91" t="s">
        <v>437</v>
      </c>
      <c r="G630" s="91"/>
      <c r="H630" s="961" t="s">
        <v>2374</v>
      </c>
      <c r="I630" s="435">
        <v>10</v>
      </c>
      <c r="J630" s="1299">
        <v>83131.3</v>
      </c>
      <c r="K630" s="426"/>
      <c r="L630" s="435"/>
      <c r="M630" s="93">
        <f t="shared" si="45"/>
        <v>831313</v>
      </c>
      <c r="N630" s="83" t="s">
        <v>293</v>
      </c>
      <c r="O630" s="83" t="s">
        <v>283</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hidden="1" customHeight="1">
      <c r="A631" s="332" t="str">
        <f>IF(B631&lt;&gt;"",IF(AND(B631='IN-TC'!$S$4,OR(TH!N631="1111",TH!O631="1111")),TH!D631,""),"")</f>
        <v/>
      </c>
      <c r="B631" s="63">
        <f t="shared" si="42"/>
        <v>12</v>
      </c>
      <c r="C631" s="90">
        <v>42706</v>
      </c>
      <c r="D631" s="90" t="s">
        <v>590</v>
      </c>
      <c r="E631" s="90">
        <f t="shared" si="46"/>
        <v>42706</v>
      </c>
      <c r="F631" s="91" t="s">
        <v>441</v>
      </c>
      <c r="G631" s="91"/>
      <c r="H631" s="961" t="s">
        <v>2374</v>
      </c>
      <c r="I631" s="435">
        <v>3749</v>
      </c>
      <c r="J631" s="435">
        <v>132649.17643576101</v>
      </c>
      <c r="K631" s="426"/>
      <c r="L631" s="435"/>
      <c r="M631" s="93">
        <f t="shared" si="45"/>
        <v>497301762</v>
      </c>
      <c r="N631" s="83" t="s">
        <v>293</v>
      </c>
      <c r="O631" s="83" t="s">
        <v>283</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hidden="1" customHeight="1">
      <c r="A632" s="332" t="str">
        <f>IF(B632&lt;&gt;"",IF(AND(B632='IN-TC'!$S$4,OR(TH!N632="1111",TH!O632="1111")),TH!D632,""),"")</f>
        <v/>
      </c>
      <c r="B632" s="63">
        <f t="shared" si="42"/>
        <v>12</v>
      </c>
      <c r="C632" s="90">
        <v>42706</v>
      </c>
      <c r="D632" s="90" t="s">
        <v>591</v>
      </c>
      <c r="E632" s="90">
        <f t="shared" si="46"/>
        <v>42706</v>
      </c>
      <c r="F632" s="91" t="s">
        <v>461</v>
      </c>
      <c r="G632" s="91" t="s">
        <v>2326</v>
      </c>
      <c r="H632" s="961" t="s">
        <v>1895</v>
      </c>
      <c r="I632" s="435">
        <v>26000</v>
      </c>
      <c r="J632" s="435">
        <v>58000</v>
      </c>
      <c r="K632" s="426"/>
      <c r="L632" s="435"/>
      <c r="M632" s="93">
        <f t="shared" si="45"/>
        <v>1508000000</v>
      </c>
      <c r="N632" s="83" t="s">
        <v>293</v>
      </c>
      <c r="O632" s="83" t="s">
        <v>283</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hidden="1" customHeight="1">
      <c r="A633" s="332" t="str">
        <f>IF(B633&lt;&gt;"",IF(AND(B633='IN-TC'!$S$4,OR(TH!N633="1111",TH!O633="1111")),TH!D633,""),"")</f>
        <v/>
      </c>
      <c r="B633" s="63">
        <f t="shared" si="42"/>
        <v>12</v>
      </c>
      <c r="C633" s="90">
        <v>42706</v>
      </c>
      <c r="D633" s="90" t="s">
        <v>591</v>
      </c>
      <c r="E633" s="90">
        <f t="shared" si="46"/>
        <v>42706</v>
      </c>
      <c r="F633" s="91" t="s">
        <v>461</v>
      </c>
      <c r="G633" s="91" t="s">
        <v>2326</v>
      </c>
      <c r="H633" s="961" t="s">
        <v>1895</v>
      </c>
      <c r="I633" s="435">
        <v>26000</v>
      </c>
      <c r="J633" s="435">
        <v>56000</v>
      </c>
      <c r="K633" s="426"/>
      <c r="L633" s="435"/>
      <c r="M633" s="93">
        <f t="shared" si="45"/>
        <v>1456000000</v>
      </c>
      <c r="N633" s="83" t="s">
        <v>293</v>
      </c>
      <c r="O633" s="83" t="s">
        <v>283</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hidden="1" customHeight="1">
      <c r="A634" s="332" t="str">
        <f>IF(B634&lt;&gt;"",IF(AND(B634='IN-TC'!$S$4,OR(TH!N634="1111",TH!O634="1111")),TH!D634,""),"")</f>
        <v/>
      </c>
      <c r="B634" s="63">
        <f t="shared" si="42"/>
        <v>12</v>
      </c>
      <c r="C634" s="90">
        <v>42706</v>
      </c>
      <c r="D634" s="90" t="s">
        <v>591</v>
      </c>
      <c r="E634" s="90">
        <f t="shared" si="46"/>
        <v>42706</v>
      </c>
      <c r="F634" s="91" t="s">
        <v>461</v>
      </c>
      <c r="G634" s="91" t="s">
        <v>2326</v>
      </c>
      <c r="H634" s="961" t="s">
        <v>1895</v>
      </c>
      <c r="I634" s="435">
        <v>52000</v>
      </c>
      <c r="J634" s="435">
        <v>64690.276368518797</v>
      </c>
      <c r="K634" s="426"/>
      <c r="L634" s="435"/>
      <c r="M634" s="93">
        <f>ROUND(I634*J634,0)-1</f>
        <v>3363894370</v>
      </c>
      <c r="N634" s="83" t="s">
        <v>293</v>
      </c>
      <c r="O634" s="83" t="s">
        <v>283</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hidden="1" customHeight="1">
      <c r="A635" s="332" t="str">
        <f>IF(B635&lt;&gt;"",IF(AND(B635='IN-TC'!$S$4,OR(TH!N635="1111",TH!O635="1111")),TH!D635,""),"")</f>
        <v/>
      </c>
      <c r="B635" s="63">
        <f t="shared" si="42"/>
        <v>12</v>
      </c>
      <c r="C635" s="90">
        <v>42706</v>
      </c>
      <c r="D635" s="90" t="s">
        <v>1664</v>
      </c>
      <c r="E635" s="90">
        <f t="shared" si="46"/>
        <v>42706</v>
      </c>
      <c r="F635" s="91" t="s">
        <v>2542</v>
      </c>
      <c r="G635" s="91" t="s">
        <v>2550</v>
      </c>
      <c r="H635" s="961" t="s">
        <v>2551</v>
      </c>
      <c r="I635" s="435">
        <v>14</v>
      </c>
      <c r="J635" s="435">
        <v>212498.363636364</v>
      </c>
      <c r="K635" s="426"/>
      <c r="L635" s="435"/>
      <c r="M635" s="93">
        <f t="shared" ref="M635:M656" si="47">ROUND(I635*J635,0)</f>
        <v>2974977</v>
      </c>
      <c r="N635" s="83" t="s">
        <v>293</v>
      </c>
      <c r="O635" s="83" t="s">
        <v>283</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hidden="1" customHeight="1">
      <c r="A636" s="332" t="str">
        <f>IF(B636&lt;&gt;"",IF(AND(B636='IN-TC'!$S$4,OR(TH!N636="1111",TH!O636="1111")),TH!D636,""),"")</f>
        <v/>
      </c>
      <c r="B636" s="63">
        <f t="shared" si="42"/>
        <v>12</v>
      </c>
      <c r="C636" s="90">
        <v>42706</v>
      </c>
      <c r="D636" s="90" t="s">
        <v>1664</v>
      </c>
      <c r="E636" s="90">
        <f t="shared" si="46"/>
        <v>42706</v>
      </c>
      <c r="F636" s="91" t="s">
        <v>2544</v>
      </c>
      <c r="G636" s="91" t="s">
        <v>2550</v>
      </c>
      <c r="H636" s="961" t="s">
        <v>2551</v>
      </c>
      <c r="I636" s="435">
        <v>16</v>
      </c>
      <c r="J636" s="435">
        <v>194498.36</v>
      </c>
      <c r="K636" s="426"/>
      <c r="L636" s="435"/>
      <c r="M636" s="93">
        <f t="shared" si="47"/>
        <v>3111974</v>
      </c>
      <c r="N636" s="83" t="s">
        <v>293</v>
      </c>
      <c r="O636" s="83" t="s">
        <v>283</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hidden="1" customHeight="1">
      <c r="A637" s="332" t="str">
        <f>IF(B637&lt;&gt;"",IF(AND(B637='IN-TC'!$S$4,OR(TH!N637="1111",TH!O637="1111")),TH!D637,""),"")</f>
        <v/>
      </c>
      <c r="B637" s="63">
        <f t="shared" si="42"/>
        <v>12</v>
      </c>
      <c r="C637" s="90">
        <v>42706</v>
      </c>
      <c r="D637" s="90" t="s">
        <v>1664</v>
      </c>
      <c r="E637" s="90">
        <f t="shared" si="46"/>
        <v>42706</v>
      </c>
      <c r="F637" s="91" t="s">
        <v>2543</v>
      </c>
      <c r="G637" s="91" t="s">
        <v>2550</v>
      </c>
      <c r="H637" s="961" t="s">
        <v>2551</v>
      </c>
      <c r="I637" s="435">
        <v>16</v>
      </c>
      <c r="J637" s="435">
        <v>132253.64000000001</v>
      </c>
      <c r="K637" s="426"/>
      <c r="L637" s="435"/>
      <c r="M637" s="93">
        <f t="shared" si="47"/>
        <v>2116058</v>
      </c>
      <c r="N637" s="83" t="s">
        <v>293</v>
      </c>
      <c r="O637" s="83" t="s">
        <v>283</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hidden="1" customHeight="1">
      <c r="A638" s="332" t="str">
        <f>IF(B638&lt;&gt;"",IF(AND(B638='IN-TC'!$S$4,OR(TH!N638="1111",TH!O638="1111")),TH!D638,""),"")</f>
        <v/>
      </c>
      <c r="B638" s="63">
        <f t="shared" si="42"/>
        <v>12</v>
      </c>
      <c r="C638" s="90">
        <v>42706</v>
      </c>
      <c r="D638" s="90" t="s">
        <v>1664</v>
      </c>
      <c r="E638" s="90">
        <f t="shared" si="46"/>
        <v>42706</v>
      </c>
      <c r="F638" s="91" t="s">
        <v>2545</v>
      </c>
      <c r="G638" s="1114" t="s">
        <v>2550</v>
      </c>
      <c r="H638" s="961" t="s">
        <v>2551</v>
      </c>
      <c r="I638" s="435">
        <v>12</v>
      </c>
      <c r="J638" s="435">
        <v>132253.64285714299</v>
      </c>
      <c r="K638" s="426"/>
      <c r="L638" s="435"/>
      <c r="M638" s="93">
        <f t="shared" si="47"/>
        <v>1587044</v>
      </c>
      <c r="N638" s="83" t="s">
        <v>293</v>
      </c>
      <c r="O638" s="83" t="s">
        <v>283</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hidden="1" customHeight="1">
      <c r="A639" s="332" t="str">
        <f>IF(B639&lt;&gt;"",IF(AND(B639='IN-TC'!$S$4,OR(TH!N639="1111",TH!O639="1111")),TH!D639,""),"")</f>
        <v/>
      </c>
      <c r="B639" s="63">
        <f t="shared" si="42"/>
        <v>12</v>
      </c>
      <c r="C639" s="90">
        <v>42706</v>
      </c>
      <c r="D639" s="90" t="s">
        <v>1664</v>
      </c>
      <c r="E639" s="90">
        <f t="shared" si="46"/>
        <v>42706</v>
      </c>
      <c r="F639" s="91" t="s">
        <v>2546</v>
      </c>
      <c r="G639" s="1114" t="s">
        <v>2550</v>
      </c>
      <c r="H639" s="961" t="s">
        <v>2551</v>
      </c>
      <c r="I639" s="435">
        <v>4</v>
      </c>
      <c r="J639" s="435">
        <v>93477.266666666706</v>
      </c>
      <c r="K639" s="426"/>
      <c r="L639" s="435"/>
      <c r="M639" s="93">
        <f t="shared" si="47"/>
        <v>373909</v>
      </c>
      <c r="N639" s="83" t="s">
        <v>293</v>
      </c>
      <c r="O639" s="83" t="s">
        <v>283</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hidden="1" customHeight="1">
      <c r="A640" s="332" t="str">
        <f>IF(B640&lt;&gt;"",IF(AND(B640='IN-TC'!$S$4,OR(TH!N640="1111",TH!O640="1111")),TH!D640,""),"")</f>
        <v/>
      </c>
      <c r="B640" s="63">
        <f t="shared" si="42"/>
        <v>12</v>
      </c>
      <c r="C640" s="90">
        <v>42706</v>
      </c>
      <c r="D640" s="90" t="s">
        <v>1664</v>
      </c>
      <c r="E640" s="90">
        <f t="shared" si="46"/>
        <v>42706</v>
      </c>
      <c r="F640" s="91" t="s">
        <v>2547</v>
      </c>
      <c r="G640" s="1114" t="s">
        <v>2550</v>
      </c>
      <c r="H640" s="961" t="s">
        <v>2551</v>
      </c>
      <c r="I640" s="435">
        <v>8</v>
      </c>
      <c r="J640" s="435">
        <v>530386.54</v>
      </c>
      <c r="K640" s="426"/>
      <c r="L640" s="435"/>
      <c r="M640" s="93">
        <f t="shared" si="47"/>
        <v>4243092</v>
      </c>
      <c r="N640" s="83" t="s">
        <v>293</v>
      </c>
      <c r="O640" s="83" t="s">
        <v>283</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hidden="1" customHeight="1">
      <c r="A641" s="332" t="str">
        <f>IF(B641&lt;&gt;"",IF(AND(B641='IN-TC'!$S$4,OR(TH!N641="1111",TH!O641="1111")),TH!D641,""),"")</f>
        <v/>
      </c>
      <c r="B641" s="63">
        <f t="shared" si="42"/>
        <v>12</v>
      </c>
      <c r="C641" s="90">
        <v>42706</v>
      </c>
      <c r="D641" s="90" t="s">
        <v>1664</v>
      </c>
      <c r="E641" s="90">
        <f t="shared" si="46"/>
        <v>42706</v>
      </c>
      <c r="F641" s="91" t="s">
        <v>2548</v>
      </c>
      <c r="G641" s="1114" t="s">
        <v>2550</v>
      </c>
      <c r="H641" s="961" t="s">
        <v>2551</v>
      </c>
      <c r="I641" s="435">
        <v>1</v>
      </c>
      <c r="J641" s="435">
        <v>389330.66666666698</v>
      </c>
      <c r="K641" s="426"/>
      <c r="L641" s="435"/>
      <c r="M641" s="93">
        <f t="shared" si="47"/>
        <v>389331</v>
      </c>
      <c r="N641" s="83" t="s">
        <v>293</v>
      </c>
      <c r="O641" s="83" t="s">
        <v>283</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hidden="1" customHeight="1">
      <c r="A642" s="332" t="str">
        <f>IF(B642&lt;&gt;"",IF(AND(B642='IN-TC'!$S$4,OR(TH!N642="1111",TH!O642="1111")),TH!D642,""),"")</f>
        <v/>
      </c>
      <c r="B642" s="63">
        <f t="shared" si="42"/>
        <v>12</v>
      </c>
      <c r="C642" s="90">
        <v>42706</v>
      </c>
      <c r="D642" s="90" t="s">
        <v>1664</v>
      </c>
      <c r="E642" s="90">
        <f t="shared" si="46"/>
        <v>42706</v>
      </c>
      <c r="F642" s="91" t="s">
        <v>2549</v>
      </c>
      <c r="G642" s="1114" t="s">
        <v>2550</v>
      </c>
      <c r="H642" s="961" t="s">
        <v>2551</v>
      </c>
      <c r="I642" s="435">
        <v>10</v>
      </c>
      <c r="J642" s="435">
        <v>132239.78026905801</v>
      </c>
      <c r="K642" s="426"/>
      <c r="L642" s="435"/>
      <c r="M642" s="93">
        <f t="shared" si="47"/>
        <v>1322398</v>
      </c>
      <c r="N642" s="83" t="s">
        <v>293</v>
      </c>
      <c r="O642" s="83" t="s">
        <v>283</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hidden="1" customHeight="1">
      <c r="A643" s="332" t="str">
        <f>IF(B643&lt;&gt;"",IF(AND(B643='IN-TC'!$S$4,OR(TH!N643="1111",TH!O643="1111")),TH!D643,""),"")</f>
        <v/>
      </c>
      <c r="B643" s="63">
        <f t="shared" si="42"/>
        <v>12</v>
      </c>
      <c r="C643" s="90">
        <v>42707</v>
      </c>
      <c r="D643" s="90" t="s">
        <v>1665</v>
      </c>
      <c r="E643" s="90">
        <f t="shared" si="46"/>
        <v>42707</v>
      </c>
      <c r="F643" s="91" t="s">
        <v>2542</v>
      </c>
      <c r="G643" s="91" t="s">
        <v>2553</v>
      </c>
      <c r="H643" s="961" t="s">
        <v>2551</v>
      </c>
      <c r="I643" s="435">
        <v>14</v>
      </c>
      <c r="J643" s="435">
        <v>212498.363636364</v>
      </c>
      <c r="K643" s="426"/>
      <c r="L643" s="435"/>
      <c r="M643" s="93">
        <f t="shared" si="47"/>
        <v>2974977</v>
      </c>
      <c r="N643" s="83" t="s">
        <v>293</v>
      </c>
      <c r="O643" s="83" t="s">
        <v>283</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hidden="1" customHeight="1">
      <c r="A644" s="332" t="str">
        <f>IF(B644&lt;&gt;"",IF(AND(B644='IN-TC'!$S$4,OR(TH!N644="1111",TH!O644="1111")),TH!D644,""),"")</f>
        <v/>
      </c>
      <c r="B644" s="63">
        <f t="shared" si="42"/>
        <v>12</v>
      </c>
      <c r="C644" s="90">
        <v>42707</v>
      </c>
      <c r="D644" s="90" t="s">
        <v>1665</v>
      </c>
      <c r="E644" s="90">
        <f t="shared" si="46"/>
        <v>42707</v>
      </c>
      <c r="F644" s="91" t="s">
        <v>2544</v>
      </c>
      <c r="G644" s="91" t="s">
        <v>2553</v>
      </c>
      <c r="H644" s="961" t="s">
        <v>2551</v>
      </c>
      <c r="I644" s="435">
        <v>16</v>
      </c>
      <c r="J644" s="435">
        <v>194498.36</v>
      </c>
      <c r="K644" s="426"/>
      <c r="L644" s="435"/>
      <c r="M644" s="93">
        <f t="shared" si="47"/>
        <v>3111974</v>
      </c>
      <c r="N644" s="83" t="s">
        <v>293</v>
      </c>
      <c r="O644" s="83" t="s">
        <v>283</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hidden="1" customHeight="1">
      <c r="A645" s="332" t="str">
        <f>IF(B645&lt;&gt;"",IF(AND(B645='IN-TC'!$S$4,OR(TH!N645="1111",TH!O645="1111")),TH!D645,""),"")</f>
        <v/>
      </c>
      <c r="B645" s="63">
        <f t="shared" si="42"/>
        <v>12</v>
      </c>
      <c r="C645" s="90">
        <v>42707</v>
      </c>
      <c r="D645" s="90" t="s">
        <v>1665</v>
      </c>
      <c r="E645" s="90">
        <f t="shared" si="46"/>
        <v>42707</v>
      </c>
      <c r="F645" s="91" t="s">
        <v>2543</v>
      </c>
      <c r="G645" s="91" t="s">
        <v>2553</v>
      </c>
      <c r="H645" s="961" t="s">
        <v>2551</v>
      </c>
      <c r="I645" s="435">
        <v>16</v>
      </c>
      <c r="J645" s="435">
        <v>132253.64000000001</v>
      </c>
      <c r="K645" s="426"/>
      <c r="L645" s="435"/>
      <c r="M645" s="93">
        <f t="shared" si="47"/>
        <v>2116058</v>
      </c>
      <c r="N645" s="83" t="s">
        <v>293</v>
      </c>
      <c r="O645" s="83" t="s">
        <v>283</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hidden="1" customHeight="1">
      <c r="A646" s="332" t="str">
        <f>IF(B646&lt;&gt;"",IF(AND(B646='IN-TC'!$S$4,OR(TH!N646="1111",TH!O646="1111")),TH!D646,""),"")</f>
        <v/>
      </c>
      <c r="B646" s="63">
        <f t="shared" si="42"/>
        <v>12</v>
      </c>
      <c r="C646" s="90">
        <v>42707</v>
      </c>
      <c r="D646" s="90" t="s">
        <v>1665</v>
      </c>
      <c r="E646" s="90">
        <f t="shared" si="46"/>
        <v>42707</v>
      </c>
      <c r="F646" s="91" t="s">
        <v>2545</v>
      </c>
      <c r="G646" s="1114" t="s">
        <v>2553</v>
      </c>
      <c r="H646" s="961" t="s">
        <v>2551</v>
      </c>
      <c r="I646" s="435">
        <v>12</v>
      </c>
      <c r="J646" s="435">
        <v>132253.64285714299</v>
      </c>
      <c r="K646" s="426"/>
      <c r="L646" s="435"/>
      <c r="M646" s="93">
        <f t="shared" si="47"/>
        <v>1587044</v>
      </c>
      <c r="N646" s="83" t="s">
        <v>293</v>
      </c>
      <c r="O646" s="83" t="s">
        <v>283</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hidden="1" customHeight="1">
      <c r="A647" s="332" t="str">
        <f>IF(B647&lt;&gt;"",IF(AND(B647='IN-TC'!$S$4,OR(TH!N647="1111",TH!O647="1111")),TH!D647,""),"")</f>
        <v/>
      </c>
      <c r="B647" s="63">
        <f t="shared" si="42"/>
        <v>12</v>
      </c>
      <c r="C647" s="90">
        <v>42707</v>
      </c>
      <c r="D647" s="90" t="s">
        <v>1665</v>
      </c>
      <c r="E647" s="90">
        <f t="shared" si="46"/>
        <v>42707</v>
      </c>
      <c r="F647" s="91" t="s">
        <v>2546</v>
      </c>
      <c r="G647" s="1114" t="s">
        <v>2553</v>
      </c>
      <c r="H647" s="961" t="s">
        <v>2551</v>
      </c>
      <c r="I647" s="435">
        <v>4</v>
      </c>
      <c r="J647" s="435">
        <v>93477.266666666706</v>
      </c>
      <c r="K647" s="426"/>
      <c r="L647" s="435"/>
      <c r="M647" s="93">
        <f t="shared" si="47"/>
        <v>373909</v>
      </c>
      <c r="N647" s="83" t="s">
        <v>293</v>
      </c>
      <c r="O647" s="83" t="s">
        <v>283</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hidden="1" customHeight="1">
      <c r="A648" s="332" t="str">
        <f>IF(B648&lt;&gt;"",IF(AND(B648='IN-TC'!$S$4,OR(TH!N648="1111",TH!O648="1111")),TH!D648,""),"")</f>
        <v/>
      </c>
      <c r="B648" s="63">
        <f t="shared" si="42"/>
        <v>12</v>
      </c>
      <c r="C648" s="90">
        <v>42707</v>
      </c>
      <c r="D648" s="90" t="s">
        <v>1665</v>
      </c>
      <c r="E648" s="90">
        <f t="shared" si="46"/>
        <v>42707</v>
      </c>
      <c r="F648" s="91" t="s">
        <v>2547</v>
      </c>
      <c r="G648" s="1114" t="s">
        <v>2553</v>
      </c>
      <c r="H648" s="961" t="s">
        <v>2551</v>
      </c>
      <c r="I648" s="435">
        <v>8</v>
      </c>
      <c r="J648" s="435">
        <v>530386.54</v>
      </c>
      <c r="K648" s="426"/>
      <c r="L648" s="435"/>
      <c r="M648" s="93">
        <f t="shared" si="47"/>
        <v>4243092</v>
      </c>
      <c r="N648" s="83" t="s">
        <v>293</v>
      </c>
      <c r="O648" s="83" t="s">
        <v>283</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hidden="1" customHeight="1">
      <c r="A649" s="332" t="str">
        <f>IF(B649&lt;&gt;"",IF(AND(B649='IN-TC'!$S$4,OR(TH!N649="1111",TH!O649="1111")),TH!D649,""),"")</f>
        <v/>
      </c>
      <c r="B649" s="63">
        <f t="shared" si="42"/>
        <v>12</v>
      </c>
      <c r="C649" s="90">
        <v>42707</v>
      </c>
      <c r="D649" s="90" t="s">
        <v>1665</v>
      </c>
      <c r="E649" s="90">
        <f t="shared" si="46"/>
        <v>42707</v>
      </c>
      <c r="F649" s="91" t="s">
        <v>2548</v>
      </c>
      <c r="G649" s="1114" t="s">
        <v>2553</v>
      </c>
      <c r="H649" s="961" t="s">
        <v>2551</v>
      </c>
      <c r="I649" s="435">
        <v>1</v>
      </c>
      <c r="J649" s="435">
        <v>389330.66666666698</v>
      </c>
      <c r="K649" s="426"/>
      <c r="L649" s="435"/>
      <c r="M649" s="93">
        <f t="shared" si="47"/>
        <v>389331</v>
      </c>
      <c r="N649" s="83" t="s">
        <v>293</v>
      </c>
      <c r="O649" s="83" t="s">
        <v>283</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hidden="1" customHeight="1">
      <c r="A650" s="332" t="str">
        <f>IF(B650&lt;&gt;"",IF(AND(B650='IN-TC'!$S$4,OR(TH!N650="1111",TH!O650="1111")),TH!D650,""),"")</f>
        <v/>
      </c>
      <c r="B650" s="63">
        <f t="shared" ref="B650:B713" si="48">IF(C650&lt;&gt;"",MONTH(C650),"")</f>
        <v>12</v>
      </c>
      <c r="C650" s="90">
        <v>42707</v>
      </c>
      <c r="D650" s="90" t="s">
        <v>1665</v>
      </c>
      <c r="E650" s="90">
        <f t="shared" si="46"/>
        <v>42707</v>
      </c>
      <c r="F650" s="91" t="s">
        <v>2549</v>
      </c>
      <c r="G650" s="1114" t="s">
        <v>2553</v>
      </c>
      <c r="H650" s="961" t="s">
        <v>2551</v>
      </c>
      <c r="I650" s="435">
        <v>10</v>
      </c>
      <c r="J650" s="435">
        <v>132239.78026905801</v>
      </c>
      <c r="K650" s="426"/>
      <c r="L650" s="435"/>
      <c r="M650" s="93">
        <f t="shared" si="47"/>
        <v>1322398</v>
      </c>
      <c r="N650" s="83" t="s">
        <v>293</v>
      </c>
      <c r="O650" s="83" t="s">
        <v>283</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hidden="1" customHeight="1">
      <c r="A651" s="332" t="str">
        <f>IF(B651&lt;&gt;"",IF(AND(B651='IN-TC'!$S$4,OR(TH!N651="1111",TH!O651="1111")),TH!D651,""),"")</f>
        <v/>
      </c>
      <c r="B651" s="63">
        <f t="shared" si="48"/>
        <v>12</v>
      </c>
      <c r="C651" s="90">
        <v>42709</v>
      </c>
      <c r="D651" s="90" t="s">
        <v>1899</v>
      </c>
      <c r="E651" s="90">
        <f t="shared" si="46"/>
        <v>42709</v>
      </c>
      <c r="F651" s="91" t="s">
        <v>2542</v>
      </c>
      <c r="G651" s="91" t="s">
        <v>2554</v>
      </c>
      <c r="H651" s="961" t="s">
        <v>2551</v>
      </c>
      <c r="I651" s="435">
        <v>13</v>
      </c>
      <c r="J651" s="435">
        <v>212498.363636364</v>
      </c>
      <c r="K651" s="426"/>
      <c r="L651" s="435"/>
      <c r="M651" s="93">
        <f t="shared" si="47"/>
        <v>2762479</v>
      </c>
      <c r="N651" s="83" t="s">
        <v>293</v>
      </c>
      <c r="O651" s="83" t="s">
        <v>283</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hidden="1" customHeight="1">
      <c r="A652" s="332" t="str">
        <f>IF(B652&lt;&gt;"",IF(AND(B652='IN-TC'!$S$4,OR(TH!N652="1111",TH!O652="1111")),TH!D652,""),"")</f>
        <v/>
      </c>
      <c r="B652" s="63">
        <f t="shared" si="48"/>
        <v>12</v>
      </c>
      <c r="C652" s="90">
        <v>42709</v>
      </c>
      <c r="D652" s="90" t="s">
        <v>1899</v>
      </c>
      <c r="E652" s="90">
        <f t="shared" si="46"/>
        <v>42709</v>
      </c>
      <c r="F652" s="91" t="s">
        <v>2544</v>
      </c>
      <c r="G652" s="91" t="s">
        <v>2554</v>
      </c>
      <c r="H652" s="961" t="s">
        <v>2551</v>
      </c>
      <c r="I652" s="435">
        <v>17</v>
      </c>
      <c r="J652" s="435">
        <v>194498.36</v>
      </c>
      <c r="K652" s="426"/>
      <c r="L652" s="435"/>
      <c r="M652" s="93">
        <f t="shared" si="47"/>
        <v>3306472</v>
      </c>
      <c r="N652" s="83" t="s">
        <v>293</v>
      </c>
      <c r="O652" s="83" t="s">
        <v>283</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hidden="1" customHeight="1">
      <c r="A653" s="332" t="str">
        <f>IF(B653&lt;&gt;"",IF(AND(B653='IN-TC'!$S$4,OR(TH!N653="1111",TH!O653="1111")),TH!D653,""),"")</f>
        <v/>
      </c>
      <c r="B653" s="63">
        <f t="shared" si="48"/>
        <v>12</v>
      </c>
      <c r="C653" s="90">
        <v>42709</v>
      </c>
      <c r="D653" s="90" t="s">
        <v>1899</v>
      </c>
      <c r="E653" s="90">
        <f t="shared" ref="E653:E684" si="49">C653</f>
        <v>42709</v>
      </c>
      <c r="F653" s="91" t="s">
        <v>2543</v>
      </c>
      <c r="G653" s="91" t="s">
        <v>2554</v>
      </c>
      <c r="H653" s="961" t="s">
        <v>2551</v>
      </c>
      <c r="I653" s="435">
        <v>17</v>
      </c>
      <c r="J653" s="435">
        <v>132253.64000000001</v>
      </c>
      <c r="K653" s="426"/>
      <c r="L653" s="435"/>
      <c r="M653" s="93">
        <f t="shared" si="47"/>
        <v>2248312</v>
      </c>
      <c r="N653" s="83" t="s">
        <v>293</v>
      </c>
      <c r="O653" s="83" t="s">
        <v>283</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hidden="1" customHeight="1">
      <c r="A654" s="332" t="str">
        <f>IF(B654&lt;&gt;"",IF(AND(B654='IN-TC'!$S$4,OR(TH!N654="1111",TH!O654="1111")),TH!D654,""),"")</f>
        <v/>
      </c>
      <c r="B654" s="63">
        <f t="shared" si="48"/>
        <v>12</v>
      </c>
      <c r="C654" s="90">
        <v>42709</v>
      </c>
      <c r="D654" s="90" t="s">
        <v>1899</v>
      </c>
      <c r="E654" s="90">
        <f t="shared" si="49"/>
        <v>42709</v>
      </c>
      <c r="F654" s="91" t="s">
        <v>2545</v>
      </c>
      <c r="G654" s="1114" t="s">
        <v>2554</v>
      </c>
      <c r="H654" s="961" t="s">
        <v>2551</v>
      </c>
      <c r="I654" s="435">
        <v>12</v>
      </c>
      <c r="J654" s="435">
        <v>132253.64285714299</v>
      </c>
      <c r="K654" s="426"/>
      <c r="L654" s="435"/>
      <c r="M654" s="93">
        <f t="shared" si="47"/>
        <v>1587044</v>
      </c>
      <c r="N654" s="83" t="s">
        <v>293</v>
      </c>
      <c r="O654" s="83" t="s">
        <v>283</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hidden="1" customHeight="1">
      <c r="A655" s="332" t="str">
        <f>IF(B655&lt;&gt;"",IF(AND(B655='IN-TC'!$S$4,OR(TH!N655="1111",TH!O655="1111")),TH!D655,""),"")</f>
        <v/>
      </c>
      <c r="B655" s="63">
        <f t="shared" si="48"/>
        <v>12</v>
      </c>
      <c r="C655" s="90">
        <v>42709</v>
      </c>
      <c r="D655" s="90" t="s">
        <v>1899</v>
      </c>
      <c r="E655" s="90">
        <f t="shared" si="49"/>
        <v>42709</v>
      </c>
      <c r="F655" s="91" t="s">
        <v>2546</v>
      </c>
      <c r="G655" s="1114" t="s">
        <v>2554</v>
      </c>
      <c r="H655" s="961" t="s">
        <v>2551</v>
      </c>
      <c r="I655" s="435">
        <v>3</v>
      </c>
      <c r="J655" s="435">
        <v>93477.266666666706</v>
      </c>
      <c r="K655" s="426"/>
      <c r="L655" s="435"/>
      <c r="M655" s="93">
        <f t="shared" si="47"/>
        <v>280432</v>
      </c>
      <c r="N655" s="83" t="s">
        <v>293</v>
      </c>
      <c r="O655" s="83" t="s">
        <v>283</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hidden="1" customHeight="1">
      <c r="A656" s="332" t="str">
        <f>IF(B656&lt;&gt;"",IF(AND(B656='IN-TC'!$S$4,OR(TH!N656="1111",TH!O656="1111")),TH!D656,""),"")</f>
        <v/>
      </c>
      <c r="B656" s="63">
        <f t="shared" si="48"/>
        <v>12</v>
      </c>
      <c r="C656" s="90">
        <v>42709</v>
      </c>
      <c r="D656" s="90" t="s">
        <v>1899</v>
      </c>
      <c r="E656" s="90">
        <f t="shared" si="49"/>
        <v>42709</v>
      </c>
      <c r="F656" s="91" t="s">
        <v>2547</v>
      </c>
      <c r="G656" s="1114" t="s">
        <v>2554</v>
      </c>
      <c r="H656" s="961" t="s">
        <v>2551</v>
      </c>
      <c r="I656" s="435">
        <v>8</v>
      </c>
      <c r="J656" s="435">
        <v>530386.54</v>
      </c>
      <c r="K656" s="426"/>
      <c r="L656" s="435"/>
      <c r="M656" s="93">
        <f t="shared" si="47"/>
        <v>4243092</v>
      </c>
      <c r="N656" s="83" t="s">
        <v>293</v>
      </c>
      <c r="O656" s="83" t="s">
        <v>283</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hidden="1" customHeight="1">
      <c r="A657" s="332" t="str">
        <f>IF(B657&lt;&gt;"",IF(AND(B657='IN-TC'!$S$4,OR(TH!N657="1111",TH!O657="1111")),TH!D657,""),"")</f>
        <v/>
      </c>
      <c r="B657" s="63">
        <f t="shared" si="48"/>
        <v>12</v>
      </c>
      <c r="C657" s="90">
        <v>42709</v>
      </c>
      <c r="D657" s="90" t="s">
        <v>1899</v>
      </c>
      <c r="E657" s="90">
        <f t="shared" si="49"/>
        <v>42709</v>
      </c>
      <c r="F657" s="91" t="s">
        <v>2548</v>
      </c>
      <c r="G657" s="1114" t="s">
        <v>2554</v>
      </c>
      <c r="H657" s="961" t="s">
        <v>2551</v>
      </c>
      <c r="I657" s="435">
        <v>1</v>
      </c>
      <c r="J657" s="435">
        <v>389330.66666666698</v>
      </c>
      <c r="K657" s="426"/>
      <c r="L657" s="435"/>
      <c r="M657" s="93">
        <f>ROUND(I657*J657,0)-1</f>
        <v>389330</v>
      </c>
      <c r="N657" s="83" t="s">
        <v>293</v>
      </c>
      <c r="O657" s="83" t="s">
        <v>283</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hidden="1" customHeight="1">
      <c r="A658" s="332" t="str">
        <f>IF(B658&lt;&gt;"",IF(AND(B658='IN-TC'!$S$4,OR(TH!N658="1111",TH!O658="1111")),TH!D658,""),"")</f>
        <v/>
      </c>
      <c r="B658" s="63">
        <f t="shared" si="48"/>
        <v>12</v>
      </c>
      <c r="C658" s="90">
        <v>42709</v>
      </c>
      <c r="D658" s="90" t="s">
        <v>1899</v>
      </c>
      <c r="E658" s="90">
        <f t="shared" si="49"/>
        <v>42709</v>
      </c>
      <c r="F658" s="91" t="s">
        <v>2549</v>
      </c>
      <c r="G658" s="1114" t="s">
        <v>2554</v>
      </c>
      <c r="H658" s="961" t="s">
        <v>2551</v>
      </c>
      <c r="I658" s="435">
        <v>10</v>
      </c>
      <c r="J658" s="435">
        <v>132239.78026905801</v>
      </c>
      <c r="K658" s="426"/>
      <c r="L658" s="435"/>
      <c r="M658" s="93">
        <f t="shared" ref="M658:M678" si="50">ROUND(I658*J658,0)</f>
        <v>1322398</v>
      </c>
      <c r="N658" s="83" t="s">
        <v>293</v>
      </c>
      <c r="O658" s="83" t="s">
        <v>283</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hidden="1" customHeight="1">
      <c r="A659" s="332" t="str">
        <f>IF(B659&lt;&gt;"",IF(AND(B659='IN-TC'!$S$4,OR(TH!N659="1111",TH!O659="1111")),TH!D659,""),"")</f>
        <v/>
      </c>
      <c r="B659" s="63">
        <f t="shared" si="48"/>
        <v>12</v>
      </c>
      <c r="C659" s="90">
        <v>42710</v>
      </c>
      <c r="D659" s="90" t="s">
        <v>1903</v>
      </c>
      <c r="E659" s="90">
        <f t="shared" si="49"/>
        <v>42710</v>
      </c>
      <c r="F659" s="91" t="s">
        <v>2542</v>
      </c>
      <c r="G659" s="91" t="s">
        <v>2555</v>
      </c>
      <c r="H659" s="961" t="s">
        <v>2551</v>
      </c>
      <c r="I659" s="435">
        <v>13</v>
      </c>
      <c r="J659" s="435">
        <v>212498.363636364</v>
      </c>
      <c r="K659" s="426"/>
      <c r="L659" s="435"/>
      <c r="M659" s="93">
        <f t="shared" si="50"/>
        <v>2762479</v>
      </c>
      <c r="N659" s="83" t="s">
        <v>293</v>
      </c>
      <c r="O659" s="83" t="s">
        <v>283</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hidden="1" customHeight="1">
      <c r="A660" s="332" t="str">
        <f>IF(B660&lt;&gt;"",IF(AND(B660='IN-TC'!$S$4,OR(TH!N660="1111",TH!O660="1111")),TH!D660,""),"")</f>
        <v/>
      </c>
      <c r="B660" s="63">
        <f t="shared" si="48"/>
        <v>12</v>
      </c>
      <c r="C660" s="90">
        <v>42710</v>
      </c>
      <c r="D660" s="90" t="s">
        <v>1903</v>
      </c>
      <c r="E660" s="90">
        <f t="shared" si="49"/>
        <v>42710</v>
      </c>
      <c r="F660" s="91" t="s">
        <v>2544</v>
      </c>
      <c r="G660" s="91" t="s">
        <v>2555</v>
      </c>
      <c r="H660" s="961" t="s">
        <v>2551</v>
      </c>
      <c r="I660" s="435">
        <v>17</v>
      </c>
      <c r="J660" s="435">
        <v>194498.36</v>
      </c>
      <c r="K660" s="426"/>
      <c r="L660" s="435"/>
      <c r="M660" s="93">
        <f t="shared" si="50"/>
        <v>3306472</v>
      </c>
      <c r="N660" s="83" t="s">
        <v>293</v>
      </c>
      <c r="O660" s="83" t="s">
        <v>283</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hidden="1" customHeight="1">
      <c r="A661" s="332" t="str">
        <f>IF(B661&lt;&gt;"",IF(AND(B661='IN-TC'!$S$4,OR(TH!N661="1111",TH!O661="1111")),TH!D661,""),"")</f>
        <v/>
      </c>
      <c r="B661" s="63">
        <f t="shared" si="48"/>
        <v>12</v>
      </c>
      <c r="C661" s="90">
        <v>42710</v>
      </c>
      <c r="D661" s="90" t="s">
        <v>1903</v>
      </c>
      <c r="E661" s="90">
        <f t="shared" si="49"/>
        <v>42710</v>
      </c>
      <c r="F661" s="91" t="s">
        <v>2543</v>
      </c>
      <c r="G661" s="91" t="s">
        <v>2555</v>
      </c>
      <c r="H661" s="961" t="s">
        <v>2551</v>
      </c>
      <c r="I661" s="435">
        <v>17</v>
      </c>
      <c r="J661" s="435">
        <v>132253.64000000001</v>
      </c>
      <c r="K661" s="426"/>
      <c r="L661" s="435"/>
      <c r="M661" s="93">
        <f t="shared" si="50"/>
        <v>2248312</v>
      </c>
      <c r="N661" s="83" t="s">
        <v>293</v>
      </c>
      <c r="O661" s="83" t="s">
        <v>283</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hidden="1" customHeight="1">
      <c r="A662" s="332" t="str">
        <f>IF(B662&lt;&gt;"",IF(AND(B662='IN-TC'!$S$4,OR(TH!N662="1111",TH!O662="1111")),TH!D662,""),"")</f>
        <v/>
      </c>
      <c r="B662" s="63">
        <f t="shared" si="48"/>
        <v>12</v>
      </c>
      <c r="C662" s="90">
        <v>42710</v>
      </c>
      <c r="D662" s="90" t="s">
        <v>1903</v>
      </c>
      <c r="E662" s="90">
        <f t="shared" si="49"/>
        <v>42710</v>
      </c>
      <c r="F662" s="91" t="s">
        <v>2545</v>
      </c>
      <c r="G662" s="91" t="s">
        <v>2555</v>
      </c>
      <c r="H662" s="961" t="s">
        <v>2551</v>
      </c>
      <c r="I662" s="435">
        <v>12</v>
      </c>
      <c r="J662" s="435">
        <v>132253.64285714299</v>
      </c>
      <c r="K662" s="426"/>
      <c r="L662" s="435"/>
      <c r="M662" s="93">
        <f t="shared" si="50"/>
        <v>1587044</v>
      </c>
      <c r="N662" s="83" t="s">
        <v>293</v>
      </c>
      <c r="O662" s="83" t="s">
        <v>283</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hidden="1" customHeight="1">
      <c r="A663" s="332" t="str">
        <f>IF(B663&lt;&gt;"",IF(AND(B663='IN-TC'!$S$4,OR(TH!N663="1111",TH!O663="1111")),TH!D663,""),"")</f>
        <v/>
      </c>
      <c r="B663" s="63">
        <f t="shared" si="48"/>
        <v>12</v>
      </c>
      <c r="C663" s="90">
        <v>42710</v>
      </c>
      <c r="D663" s="90" t="s">
        <v>1903</v>
      </c>
      <c r="E663" s="90">
        <f t="shared" si="49"/>
        <v>42710</v>
      </c>
      <c r="F663" s="91" t="s">
        <v>2546</v>
      </c>
      <c r="G663" s="91" t="s">
        <v>2555</v>
      </c>
      <c r="H663" s="961" t="s">
        <v>2551</v>
      </c>
      <c r="I663" s="435">
        <v>3</v>
      </c>
      <c r="J663" s="435">
        <v>93477.266666666706</v>
      </c>
      <c r="K663" s="426"/>
      <c r="L663" s="435"/>
      <c r="M663" s="93">
        <f t="shared" si="50"/>
        <v>280432</v>
      </c>
      <c r="N663" s="83" t="s">
        <v>293</v>
      </c>
      <c r="O663" s="83" t="s">
        <v>283</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hidden="1" customHeight="1">
      <c r="A664" s="332" t="str">
        <f>IF(B664&lt;&gt;"",IF(AND(B664='IN-TC'!$S$4,OR(TH!N664="1111",TH!O664="1111")),TH!D664,""),"")</f>
        <v/>
      </c>
      <c r="B664" s="63">
        <f t="shared" si="48"/>
        <v>12</v>
      </c>
      <c r="C664" s="90">
        <v>42710</v>
      </c>
      <c r="D664" s="90" t="s">
        <v>1903</v>
      </c>
      <c r="E664" s="90">
        <f t="shared" si="49"/>
        <v>42710</v>
      </c>
      <c r="F664" s="91" t="s">
        <v>2547</v>
      </c>
      <c r="G664" s="91" t="s">
        <v>2555</v>
      </c>
      <c r="H664" s="961" t="s">
        <v>2551</v>
      </c>
      <c r="I664" s="435">
        <v>8</v>
      </c>
      <c r="J664" s="435">
        <v>530386.54</v>
      </c>
      <c r="K664" s="426"/>
      <c r="L664" s="435"/>
      <c r="M664" s="93">
        <f t="shared" si="50"/>
        <v>4243092</v>
      </c>
      <c r="N664" s="83" t="s">
        <v>293</v>
      </c>
      <c r="O664" s="83" t="s">
        <v>283</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hidden="1" customHeight="1">
      <c r="A665" s="332" t="str">
        <f>IF(B665&lt;&gt;"",IF(AND(B665='IN-TC'!$S$4,OR(TH!N665="1111",TH!O665="1111")),TH!D665,""),"")</f>
        <v/>
      </c>
      <c r="B665" s="63">
        <f t="shared" si="48"/>
        <v>12</v>
      </c>
      <c r="C665" s="90">
        <v>42710</v>
      </c>
      <c r="D665" s="90" t="s">
        <v>1903</v>
      </c>
      <c r="E665" s="90">
        <f t="shared" si="49"/>
        <v>42710</v>
      </c>
      <c r="F665" s="91" t="s">
        <v>2549</v>
      </c>
      <c r="G665" s="91" t="s">
        <v>2555</v>
      </c>
      <c r="H665" s="961" t="s">
        <v>2551</v>
      </c>
      <c r="I665" s="435">
        <v>10</v>
      </c>
      <c r="J665" s="435">
        <v>132239.78026905801</v>
      </c>
      <c r="K665" s="426"/>
      <c r="L665" s="435"/>
      <c r="M665" s="93">
        <f t="shared" si="50"/>
        <v>1322398</v>
      </c>
      <c r="N665" s="83" t="s">
        <v>293</v>
      </c>
      <c r="O665" s="83" t="s">
        <v>283</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hidden="1" customHeight="1">
      <c r="A666" s="1206" t="str">
        <f>IF(B666&lt;&gt;"",IF(AND(B666='IN-TC'!$S$4,OR(TH!N666="1111",TH!O666="1111")),TH!D666,""),"")</f>
        <v/>
      </c>
      <c r="B666" s="63">
        <f t="shared" si="48"/>
        <v>12</v>
      </c>
      <c r="C666" s="90">
        <v>42711</v>
      </c>
      <c r="D666" s="90" t="s">
        <v>2321</v>
      </c>
      <c r="E666" s="90">
        <f t="shared" si="49"/>
        <v>42711</v>
      </c>
      <c r="F666" s="91" t="s">
        <v>2542</v>
      </c>
      <c r="G666" s="91" t="s">
        <v>2556</v>
      </c>
      <c r="H666" s="961" t="s">
        <v>2551</v>
      </c>
      <c r="I666" s="435">
        <v>13</v>
      </c>
      <c r="J666" s="435">
        <v>212498.363636364</v>
      </c>
      <c r="K666" s="426"/>
      <c r="L666" s="435"/>
      <c r="M666" s="93">
        <f t="shared" si="50"/>
        <v>2762479</v>
      </c>
      <c r="N666" s="83" t="s">
        <v>293</v>
      </c>
      <c r="O666" s="83" t="s">
        <v>283</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hidden="1" customHeight="1">
      <c r="A667" s="1206" t="str">
        <f>IF(B667&lt;&gt;"",IF(AND(B667='IN-TC'!$S$4,OR(TH!N667="1111",TH!O667="1111")),TH!D667,""),"")</f>
        <v/>
      </c>
      <c r="B667" s="63">
        <f t="shared" si="48"/>
        <v>12</v>
      </c>
      <c r="C667" s="90">
        <v>42711</v>
      </c>
      <c r="D667" s="90" t="s">
        <v>2321</v>
      </c>
      <c r="E667" s="90">
        <f t="shared" si="49"/>
        <v>42711</v>
      </c>
      <c r="F667" s="91" t="s">
        <v>2544</v>
      </c>
      <c r="G667" s="91" t="s">
        <v>2556</v>
      </c>
      <c r="H667" s="961" t="s">
        <v>2551</v>
      </c>
      <c r="I667" s="435">
        <v>17</v>
      </c>
      <c r="J667" s="435">
        <v>194498.36</v>
      </c>
      <c r="K667" s="426"/>
      <c r="L667" s="435"/>
      <c r="M667" s="93">
        <f t="shared" si="50"/>
        <v>3306472</v>
      </c>
      <c r="N667" s="83" t="s">
        <v>293</v>
      </c>
      <c r="O667" s="83" t="s">
        <v>283</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hidden="1" customHeight="1">
      <c r="A668" s="1206" t="str">
        <f>IF(B668&lt;&gt;"",IF(AND(B668='IN-TC'!$S$4,OR(TH!N668="1111",TH!O668="1111")),TH!D668,""),"")</f>
        <v/>
      </c>
      <c r="B668" s="63">
        <f t="shared" si="48"/>
        <v>12</v>
      </c>
      <c r="C668" s="90">
        <v>42711</v>
      </c>
      <c r="D668" s="90" t="s">
        <v>2321</v>
      </c>
      <c r="E668" s="90">
        <f t="shared" si="49"/>
        <v>42711</v>
      </c>
      <c r="F668" s="91" t="s">
        <v>2543</v>
      </c>
      <c r="G668" s="91" t="s">
        <v>2556</v>
      </c>
      <c r="H668" s="961" t="s">
        <v>2551</v>
      </c>
      <c r="I668" s="435">
        <v>17</v>
      </c>
      <c r="J668" s="435">
        <v>132253.64000000001</v>
      </c>
      <c r="K668" s="426"/>
      <c r="L668" s="435"/>
      <c r="M668" s="93">
        <f t="shared" si="50"/>
        <v>2248312</v>
      </c>
      <c r="N668" s="83" t="s">
        <v>293</v>
      </c>
      <c r="O668" s="83" t="s">
        <v>283</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hidden="1" customHeight="1">
      <c r="A669" s="1206" t="str">
        <f>IF(B669&lt;&gt;"",IF(AND(B669='IN-TC'!$S$4,OR(TH!N669="1111",TH!O669="1111")),TH!D669,""),"")</f>
        <v/>
      </c>
      <c r="B669" s="63">
        <f t="shared" si="48"/>
        <v>12</v>
      </c>
      <c r="C669" s="90">
        <v>42711</v>
      </c>
      <c r="D669" s="90" t="s">
        <v>2321</v>
      </c>
      <c r="E669" s="90">
        <f t="shared" si="49"/>
        <v>42711</v>
      </c>
      <c r="F669" s="91" t="s">
        <v>2545</v>
      </c>
      <c r="G669" s="91" t="s">
        <v>2556</v>
      </c>
      <c r="H669" s="961" t="s">
        <v>2551</v>
      </c>
      <c r="I669" s="435">
        <v>11</v>
      </c>
      <c r="J669" s="435">
        <v>132253.64285714299</v>
      </c>
      <c r="K669" s="426"/>
      <c r="L669" s="435"/>
      <c r="M669" s="93">
        <f t="shared" si="50"/>
        <v>1454790</v>
      </c>
      <c r="N669" s="83" t="s">
        <v>293</v>
      </c>
      <c r="O669" s="83" t="s">
        <v>283</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hidden="1" customHeight="1">
      <c r="A670" s="1206" t="str">
        <f>IF(B670&lt;&gt;"",IF(AND(B670='IN-TC'!$S$4,OR(TH!N670="1111",TH!O670="1111")),TH!D670,""),"")</f>
        <v/>
      </c>
      <c r="B670" s="63">
        <f t="shared" si="48"/>
        <v>12</v>
      </c>
      <c r="C670" s="90">
        <v>42711</v>
      </c>
      <c r="D670" s="90" t="s">
        <v>2321</v>
      </c>
      <c r="E670" s="90">
        <f t="shared" si="49"/>
        <v>42711</v>
      </c>
      <c r="F670" s="91" t="s">
        <v>2546</v>
      </c>
      <c r="G670" s="91" t="s">
        <v>2556</v>
      </c>
      <c r="H670" s="961" t="s">
        <v>2551</v>
      </c>
      <c r="I670" s="435">
        <v>3</v>
      </c>
      <c r="J670" s="435">
        <v>93477.266666666706</v>
      </c>
      <c r="K670" s="426"/>
      <c r="L670" s="435"/>
      <c r="M670" s="93">
        <f t="shared" si="50"/>
        <v>280432</v>
      </c>
      <c r="N670" s="83" t="s">
        <v>293</v>
      </c>
      <c r="O670" s="83" t="s">
        <v>283</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hidden="1" customHeight="1">
      <c r="A671" s="1206" t="str">
        <f>IF(B671&lt;&gt;"",IF(AND(B671='IN-TC'!$S$4,OR(TH!N671="1111",TH!O671="1111")),TH!D671,""),"")</f>
        <v/>
      </c>
      <c r="B671" s="63">
        <f t="shared" si="48"/>
        <v>12</v>
      </c>
      <c r="C671" s="90">
        <v>42711</v>
      </c>
      <c r="D671" s="90" t="s">
        <v>2321</v>
      </c>
      <c r="E671" s="90">
        <f t="shared" si="49"/>
        <v>42711</v>
      </c>
      <c r="F671" s="91" t="s">
        <v>2547</v>
      </c>
      <c r="G671" s="91" t="s">
        <v>2556</v>
      </c>
      <c r="H671" s="961" t="s">
        <v>2551</v>
      </c>
      <c r="I671" s="435">
        <v>9</v>
      </c>
      <c r="J671" s="435">
        <v>530386.54</v>
      </c>
      <c r="K671" s="426"/>
      <c r="L671" s="435"/>
      <c r="M671" s="93">
        <f t="shared" si="50"/>
        <v>4773479</v>
      </c>
      <c r="N671" s="83" t="s">
        <v>293</v>
      </c>
      <c r="O671" s="83" t="s">
        <v>283</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hidden="1" customHeight="1">
      <c r="A672" s="1206" t="str">
        <f>IF(B672&lt;&gt;"",IF(AND(B672='IN-TC'!$S$4,OR(TH!N672="1111",TH!O672="1111")),TH!D672,""),"")</f>
        <v/>
      </c>
      <c r="B672" s="63">
        <f t="shared" si="48"/>
        <v>12</v>
      </c>
      <c r="C672" s="90">
        <v>42711</v>
      </c>
      <c r="D672" s="90" t="s">
        <v>2321</v>
      </c>
      <c r="E672" s="90">
        <f t="shared" si="49"/>
        <v>42711</v>
      </c>
      <c r="F672" s="91" t="s">
        <v>2549</v>
      </c>
      <c r="G672" s="91" t="s">
        <v>2556</v>
      </c>
      <c r="H672" s="961" t="s">
        <v>2551</v>
      </c>
      <c r="I672" s="435">
        <v>10</v>
      </c>
      <c r="J672" s="435">
        <v>132239.78026905801</v>
      </c>
      <c r="K672" s="426"/>
      <c r="L672" s="435"/>
      <c r="M672" s="93">
        <f t="shared" si="50"/>
        <v>1322398</v>
      </c>
      <c r="N672" s="83" t="s">
        <v>293</v>
      </c>
      <c r="O672" s="83" t="s">
        <v>283</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hidden="1" customHeight="1">
      <c r="A673" s="332" t="str">
        <f>IF(B673&lt;&gt;"",IF(AND(B673='IN-TC'!$S$4,OR(TH!N673="1111",TH!O673="1111")),TH!D673,""),"")</f>
        <v/>
      </c>
      <c r="B673" s="63">
        <f t="shared" si="48"/>
        <v>12</v>
      </c>
      <c r="C673" s="90">
        <v>42711</v>
      </c>
      <c r="D673" s="90" t="s">
        <v>2322</v>
      </c>
      <c r="E673" s="90">
        <f t="shared" si="49"/>
        <v>42711</v>
      </c>
      <c r="F673" s="91" t="s">
        <v>461</v>
      </c>
      <c r="G673" s="1114" t="s">
        <v>2471</v>
      </c>
      <c r="H673" s="961" t="s">
        <v>1895</v>
      </c>
      <c r="I673" s="435">
        <v>61914</v>
      </c>
      <c r="J673" s="435">
        <v>59617.829576304597</v>
      </c>
      <c r="K673" s="426"/>
      <c r="L673" s="435"/>
      <c r="M673" s="93">
        <f t="shared" si="50"/>
        <v>3691178300</v>
      </c>
      <c r="N673" s="83" t="s">
        <v>293</v>
      </c>
      <c r="O673" s="83" t="s">
        <v>283</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hidden="1" customHeight="1">
      <c r="A674" s="332" t="str">
        <f>IF(B674&lt;&gt;"",IF(AND(B674='IN-TC'!$S$4,OR(TH!N674="1111",TH!O674="1111")),TH!D674,""),"")</f>
        <v/>
      </c>
      <c r="B674" s="63">
        <f t="shared" si="48"/>
        <v>12</v>
      </c>
      <c r="C674" s="90">
        <v>42711</v>
      </c>
      <c r="D674" s="90" t="s">
        <v>2322</v>
      </c>
      <c r="E674" s="90">
        <f t="shared" si="49"/>
        <v>42711</v>
      </c>
      <c r="F674" s="91" t="s">
        <v>461</v>
      </c>
      <c r="G674" s="1114" t="s">
        <v>2471</v>
      </c>
      <c r="H674" s="961" t="s">
        <v>1895</v>
      </c>
      <c r="I674" s="435">
        <v>26000</v>
      </c>
      <c r="J674" s="435">
        <v>66416.300584615397</v>
      </c>
      <c r="K674" s="426"/>
      <c r="L674" s="435"/>
      <c r="M674" s="93">
        <f t="shared" si="50"/>
        <v>1726823815</v>
      </c>
      <c r="N674" s="83" t="s">
        <v>293</v>
      </c>
      <c r="O674" s="83" t="s">
        <v>283</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hidden="1" customHeight="1">
      <c r="A675" s="332" t="str">
        <f>IF(B675&lt;&gt;"",IF(AND(B675='IN-TC'!$S$4,OR(TH!N675="1111",TH!O675="1111")),TH!D675,""),"")</f>
        <v/>
      </c>
      <c r="B675" s="63">
        <f t="shared" si="48"/>
        <v>12</v>
      </c>
      <c r="C675" s="90">
        <v>42711</v>
      </c>
      <c r="D675" s="90" t="s">
        <v>2322</v>
      </c>
      <c r="E675" s="90">
        <f t="shared" si="49"/>
        <v>42711</v>
      </c>
      <c r="F675" s="91" t="s">
        <v>461</v>
      </c>
      <c r="G675" s="1114" t="s">
        <v>2471</v>
      </c>
      <c r="H675" s="961" t="s">
        <v>1895</v>
      </c>
      <c r="I675" s="435">
        <v>17490</v>
      </c>
      <c r="J675" s="435">
        <v>62704.859704859999</v>
      </c>
      <c r="K675" s="426"/>
      <c r="L675" s="435"/>
      <c r="M675" s="93">
        <f t="shared" si="50"/>
        <v>1096707996</v>
      </c>
      <c r="N675" s="83" t="s">
        <v>293</v>
      </c>
      <c r="O675" s="83" t="s">
        <v>283</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hidden="1" customHeight="1">
      <c r="A676" s="332" t="str">
        <f>IF(B676&lt;&gt;"",IF(AND(B676='IN-TC'!$S$4,OR(TH!N676="1111",TH!O676="1111")),TH!D676,""),"")</f>
        <v/>
      </c>
      <c r="B676" s="63">
        <f t="shared" si="48"/>
        <v>12</v>
      </c>
      <c r="C676" s="90">
        <v>42712</v>
      </c>
      <c r="D676" s="90" t="s">
        <v>2325</v>
      </c>
      <c r="E676" s="90">
        <f t="shared" si="49"/>
        <v>42712</v>
      </c>
      <c r="F676" s="91" t="s">
        <v>2542</v>
      </c>
      <c r="G676" s="1114" t="s">
        <v>2557</v>
      </c>
      <c r="H676" s="961" t="s">
        <v>2551</v>
      </c>
      <c r="I676" s="435">
        <v>13</v>
      </c>
      <c r="J676" s="435">
        <v>212498.363636364</v>
      </c>
      <c r="K676" s="426"/>
      <c r="L676" s="435"/>
      <c r="M676" s="93">
        <f t="shared" si="50"/>
        <v>2762479</v>
      </c>
      <c r="N676" s="83" t="s">
        <v>293</v>
      </c>
      <c r="O676" s="83" t="s">
        <v>283</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hidden="1" customHeight="1">
      <c r="A677" s="332" t="str">
        <f>IF(B677&lt;&gt;"",IF(AND(B677='IN-TC'!$S$4,OR(TH!N677="1111",TH!O677="1111")),TH!D677,""),"")</f>
        <v/>
      </c>
      <c r="B677" s="63">
        <f t="shared" si="48"/>
        <v>12</v>
      </c>
      <c r="C677" s="90">
        <v>42712</v>
      </c>
      <c r="D677" s="90" t="s">
        <v>2325</v>
      </c>
      <c r="E677" s="90">
        <f t="shared" si="49"/>
        <v>42712</v>
      </c>
      <c r="F677" s="91" t="s">
        <v>2544</v>
      </c>
      <c r="G677" s="1114" t="s">
        <v>2557</v>
      </c>
      <c r="H677" s="961" t="s">
        <v>2551</v>
      </c>
      <c r="I677" s="435">
        <v>17</v>
      </c>
      <c r="J677" s="435">
        <v>194498.36</v>
      </c>
      <c r="K677" s="426"/>
      <c r="L677" s="435"/>
      <c r="M677" s="93">
        <f t="shared" si="50"/>
        <v>3306472</v>
      </c>
      <c r="N677" s="83" t="s">
        <v>293</v>
      </c>
      <c r="O677" s="83" t="s">
        <v>283</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hidden="1" customHeight="1">
      <c r="A678" s="332" t="str">
        <f>IF(B678&lt;&gt;"",IF(AND(B678='IN-TC'!$S$4,OR(TH!N678="1111",TH!O678="1111")),TH!D678,""),"")</f>
        <v/>
      </c>
      <c r="B678" s="63">
        <f t="shared" si="48"/>
        <v>12</v>
      </c>
      <c r="C678" s="90">
        <v>42712</v>
      </c>
      <c r="D678" s="90" t="s">
        <v>2325</v>
      </c>
      <c r="E678" s="90">
        <f t="shared" si="49"/>
        <v>42712</v>
      </c>
      <c r="F678" s="91" t="s">
        <v>2543</v>
      </c>
      <c r="G678" s="1114" t="s">
        <v>2557</v>
      </c>
      <c r="H678" s="961" t="s">
        <v>2551</v>
      </c>
      <c r="I678" s="435">
        <v>17</v>
      </c>
      <c r="J678" s="435">
        <v>132253.64000000001</v>
      </c>
      <c r="K678" s="426"/>
      <c r="L678" s="435"/>
      <c r="M678" s="93">
        <f t="shared" si="50"/>
        <v>2248312</v>
      </c>
      <c r="N678" s="83" t="s">
        <v>293</v>
      </c>
      <c r="O678" s="83" t="s">
        <v>283</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hidden="1" customHeight="1">
      <c r="A679" s="332" t="str">
        <f>IF(B679&lt;&gt;"",IF(AND(B679='IN-TC'!$S$4,OR(TH!N679="1111",TH!O679="1111")),TH!D679,""),"")</f>
        <v/>
      </c>
      <c r="B679" s="63">
        <f t="shared" si="48"/>
        <v>12</v>
      </c>
      <c r="C679" s="90">
        <v>42712</v>
      </c>
      <c r="D679" s="90" t="s">
        <v>2325</v>
      </c>
      <c r="E679" s="90">
        <f t="shared" si="49"/>
        <v>42712</v>
      </c>
      <c r="F679" s="91" t="s">
        <v>2545</v>
      </c>
      <c r="G679" s="1114" t="s">
        <v>2557</v>
      </c>
      <c r="H679" s="961" t="s">
        <v>2551</v>
      </c>
      <c r="I679" s="435">
        <v>11</v>
      </c>
      <c r="J679" s="435">
        <v>132253.64285714299</v>
      </c>
      <c r="K679" s="426"/>
      <c r="L679" s="435"/>
      <c r="M679" s="93">
        <f>ROUND(I679*J679,0)-1</f>
        <v>1454789</v>
      </c>
      <c r="N679" s="83" t="s">
        <v>293</v>
      </c>
      <c r="O679" s="83" t="s">
        <v>283</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hidden="1" customHeight="1">
      <c r="A680" s="332" t="str">
        <f>IF(B680&lt;&gt;"",IF(AND(B680='IN-TC'!$S$4,OR(TH!N680="1111",TH!O680="1111")),TH!D680,""),"")</f>
        <v/>
      </c>
      <c r="B680" s="63">
        <f t="shared" si="48"/>
        <v>12</v>
      </c>
      <c r="C680" s="90">
        <v>42712</v>
      </c>
      <c r="D680" s="90" t="s">
        <v>2325</v>
      </c>
      <c r="E680" s="90">
        <f t="shared" si="49"/>
        <v>42712</v>
      </c>
      <c r="F680" s="91" t="s">
        <v>2546</v>
      </c>
      <c r="G680" s="1114" t="s">
        <v>2557</v>
      </c>
      <c r="H680" s="961" t="s">
        <v>2551</v>
      </c>
      <c r="I680" s="435">
        <v>3</v>
      </c>
      <c r="J680" s="435">
        <v>93477.266666666706</v>
      </c>
      <c r="K680" s="426"/>
      <c r="L680" s="435"/>
      <c r="M680" s="93">
        <f>ROUND(I680*J680,0)</f>
        <v>280432</v>
      </c>
      <c r="N680" s="83" t="s">
        <v>293</v>
      </c>
      <c r="O680" s="83" t="s">
        <v>283</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hidden="1" customHeight="1">
      <c r="A681" s="332" t="str">
        <f>IF(B681&lt;&gt;"",IF(AND(B681='IN-TC'!$S$4,OR(TH!N681="1111",TH!O681="1111")),TH!D681,""),"")</f>
        <v/>
      </c>
      <c r="B681" s="63">
        <f t="shared" si="48"/>
        <v>12</v>
      </c>
      <c r="C681" s="90">
        <v>42712</v>
      </c>
      <c r="D681" s="90" t="s">
        <v>2325</v>
      </c>
      <c r="E681" s="90">
        <f t="shared" si="49"/>
        <v>42712</v>
      </c>
      <c r="F681" s="91" t="s">
        <v>2547</v>
      </c>
      <c r="G681" s="1114" t="s">
        <v>2557</v>
      </c>
      <c r="H681" s="961" t="s">
        <v>2551</v>
      </c>
      <c r="I681" s="435">
        <v>9</v>
      </c>
      <c r="J681" s="435">
        <v>530386.54</v>
      </c>
      <c r="K681" s="426"/>
      <c r="L681" s="435"/>
      <c r="M681" s="93">
        <f>ROUND(I681*J681,0)+1</f>
        <v>4773480</v>
      </c>
      <c r="N681" s="83" t="s">
        <v>293</v>
      </c>
      <c r="O681" s="83" t="s">
        <v>283</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hidden="1" customHeight="1">
      <c r="A682" s="332" t="str">
        <f>IF(B682&lt;&gt;"",IF(AND(B682='IN-TC'!$S$4,OR(TH!N682="1111",TH!O682="1111")),TH!D682,""),"")</f>
        <v/>
      </c>
      <c r="B682" s="63">
        <f t="shared" si="48"/>
        <v>12</v>
      </c>
      <c r="C682" s="90">
        <v>42712</v>
      </c>
      <c r="D682" s="90" t="s">
        <v>2325</v>
      </c>
      <c r="E682" s="90">
        <f t="shared" si="49"/>
        <v>42712</v>
      </c>
      <c r="F682" s="91" t="s">
        <v>2549</v>
      </c>
      <c r="G682" s="1114" t="s">
        <v>2557</v>
      </c>
      <c r="H682" s="961" t="s">
        <v>2551</v>
      </c>
      <c r="I682" s="426">
        <v>10.7</v>
      </c>
      <c r="J682" s="435">
        <v>132239.78026905801</v>
      </c>
      <c r="K682" s="426"/>
      <c r="L682" s="435"/>
      <c r="M682" s="93">
        <f>ROUND(I682*J682,0)-1</f>
        <v>1414965</v>
      </c>
      <c r="N682" s="83" t="s">
        <v>293</v>
      </c>
      <c r="O682" s="83" t="s">
        <v>283</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hidden="1" customHeight="1">
      <c r="A683" s="332" t="str">
        <f>IF(B683&lt;&gt;"",IF(AND(B683='IN-TC'!$S$4,OR(TH!N683="1111",TH!O683="1111")),TH!D683,""),"")</f>
        <v/>
      </c>
      <c r="B683" s="63">
        <f t="shared" si="48"/>
        <v>12</v>
      </c>
      <c r="C683" s="90">
        <v>42713</v>
      </c>
      <c r="D683" s="90" t="s">
        <v>2336</v>
      </c>
      <c r="E683" s="90">
        <f t="shared" si="49"/>
        <v>42713</v>
      </c>
      <c r="F683" s="91" t="s">
        <v>461</v>
      </c>
      <c r="G683" s="1114" t="s">
        <v>2501</v>
      </c>
      <c r="H683" s="961" t="s">
        <v>1895</v>
      </c>
      <c r="I683" s="435">
        <v>156351</v>
      </c>
      <c r="J683" s="435">
        <v>62704.859704859999</v>
      </c>
      <c r="K683" s="426"/>
      <c r="L683" s="435"/>
      <c r="M683" s="93">
        <f t="shared" ref="M683:M699" si="51">ROUND(I683*J683,0)</f>
        <v>9803967520</v>
      </c>
      <c r="N683" s="83" t="s">
        <v>293</v>
      </c>
      <c r="O683" s="83" t="s">
        <v>283</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hidden="1" customHeight="1">
      <c r="A684" s="332" t="str">
        <f>IF(B684&lt;&gt;"",IF(AND(B684='IN-TC'!$S$4,OR(TH!N684="1111",TH!O684="1111")),TH!D684,""),"")</f>
        <v/>
      </c>
      <c r="B684" s="63">
        <f t="shared" si="48"/>
        <v>12</v>
      </c>
      <c r="C684" s="90">
        <v>42716</v>
      </c>
      <c r="D684" s="90" t="s">
        <v>2371</v>
      </c>
      <c r="E684" s="90">
        <f t="shared" si="49"/>
        <v>42716</v>
      </c>
      <c r="F684" s="91" t="s">
        <v>461</v>
      </c>
      <c r="G684" s="1114" t="s">
        <v>2533</v>
      </c>
      <c r="H684" s="961" t="s">
        <v>1895</v>
      </c>
      <c r="I684" s="435">
        <v>52000</v>
      </c>
      <c r="J684" s="435">
        <v>59617.829576304597</v>
      </c>
      <c r="K684" s="426"/>
      <c r="L684" s="435"/>
      <c r="M684" s="93">
        <f t="shared" si="51"/>
        <v>3100127138</v>
      </c>
      <c r="N684" s="83" t="s">
        <v>293</v>
      </c>
      <c r="O684" s="83" t="s">
        <v>283</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hidden="1" customHeight="1">
      <c r="A685" s="332" t="str">
        <f>IF(B685&lt;&gt;"",IF(AND(B685='IN-TC'!$S$4,OR(TH!N685="1111",TH!O685="1111")),TH!D685,""),"")</f>
        <v/>
      </c>
      <c r="B685" s="63">
        <f t="shared" si="48"/>
        <v>12</v>
      </c>
      <c r="C685" s="90">
        <v>42716</v>
      </c>
      <c r="D685" s="90" t="s">
        <v>2371</v>
      </c>
      <c r="E685" s="90">
        <f t="shared" ref="E685:E707" si="52">C685</f>
        <v>42716</v>
      </c>
      <c r="F685" s="91" t="s">
        <v>461</v>
      </c>
      <c r="G685" s="1114" t="s">
        <v>2533</v>
      </c>
      <c r="H685" s="961" t="s">
        <v>1895</v>
      </c>
      <c r="I685" s="435">
        <v>26000</v>
      </c>
      <c r="J685" s="435">
        <v>66416.300584615397</v>
      </c>
      <c r="K685" s="426"/>
      <c r="L685" s="435"/>
      <c r="M685" s="93">
        <f t="shared" si="51"/>
        <v>1726823815</v>
      </c>
      <c r="N685" s="83" t="s">
        <v>293</v>
      </c>
      <c r="O685" s="83" t="s">
        <v>283</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hidden="1" customHeight="1">
      <c r="A686" s="332" t="str">
        <f>IF(B686&lt;&gt;"",IF(AND(B686='IN-TC'!$S$4,OR(TH!N686="1111",TH!O686="1111")),TH!D686,""),"")</f>
        <v/>
      </c>
      <c r="B686" s="63">
        <f t="shared" si="48"/>
        <v>12</v>
      </c>
      <c r="C686" s="90">
        <v>42716</v>
      </c>
      <c r="D686" s="90" t="s">
        <v>2371</v>
      </c>
      <c r="E686" s="90">
        <f t="shared" si="52"/>
        <v>42716</v>
      </c>
      <c r="F686" s="91" t="s">
        <v>461</v>
      </c>
      <c r="G686" s="1114" t="s">
        <v>2533</v>
      </c>
      <c r="H686" s="961" t="s">
        <v>1895</v>
      </c>
      <c r="I686" s="435">
        <v>26000</v>
      </c>
      <c r="J686" s="435">
        <v>62704.859704859999</v>
      </c>
      <c r="K686" s="426"/>
      <c r="L686" s="435"/>
      <c r="M686" s="93">
        <f t="shared" si="51"/>
        <v>1630326352</v>
      </c>
      <c r="N686" s="83" t="s">
        <v>293</v>
      </c>
      <c r="O686" s="83" t="s">
        <v>283</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hidden="1" customHeight="1">
      <c r="A687" s="332" t="str">
        <f>IF(B687&lt;&gt;"",IF(AND(B687='IN-TC'!$S$4,OR(TH!N687="1111",TH!O687="1111")),TH!D687,""),"")</f>
        <v/>
      </c>
      <c r="B687" s="63">
        <f t="shared" si="48"/>
        <v>12</v>
      </c>
      <c r="C687" s="90">
        <v>42720</v>
      </c>
      <c r="D687" s="90" t="s">
        <v>2375</v>
      </c>
      <c r="E687" s="90">
        <f t="shared" si="52"/>
        <v>42720</v>
      </c>
      <c r="F687" s="91" t="s">
        <v>461</v>
      </c>
      <c r="G687" s="1114" t="s">
        <v>2534</v>
      </c>
      <c r="H687" s="961" t="s">
        <v>1895</v>
      </c>
      <c r="I687" s="1240">
        <v>73402.5</v>
      </c>
      <c r="J687" s="435">
        <v>59617.829576304597</v>
      </c>
      <c r="K687" s="426"/>
      <c r="L687" s="435"/>
      <c r="M687" s="93">
        <f t="shared" si="51"/>
        <v>4376097735</v>
      </c>
      <c r="N687" s="83" t="s">
        <v>293</v>
      </c>
      <c r="O687" s="83" t="s">
        <v>283</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hidden="1" customHeight="1">
      <c r="A688" s="332" t="str">
        <f>IF(B688&lt;&gt;"",IF(AND(B688='IN-TC'!$S$4,OR(TH!N688="1111",TH!O688="1111")),TH!D688,""),"")</f>
        <v/>
      </c>
      <c r="B688" s="63">
        <f t="shared" si="48"/>
        <v>12</v>
      </c>
      <c r="C688" s="90">
        <v>42720</v>
      </c>
      <c r="D688" s="90" t="s">
        <v>2375</v>
      </c>
      <c r="E688" s="90">
        <f t="shared" si="52"/>
        <v>42720</v>
      </c>
      <c r="F688" s="91" t="s">
        <v>461</v>
      </c>
      <c r="G688" s="1114" t="s">
        <v>2534</v>
      </c>
      <c r="H688" s="961" t="s">
        <v>1895</v>
      </c>
      <c r="I688" s="435">
        <v>52000</v>
      </c>
      <c r="J688" s="435">
        <v>66416.300584615397</v>
      </c>
      <c r="K688" s="426"/>
      <c r="L688" s="435"/>
      <c r="M688" s="93">
        <f t="shared" si="51"/>
        <v>3453647630</v>
      </c>
      <c r="N688" s="83" t="s">
        <v>293</v>
      </c>
      <c r="O688" s="83" t="s">
        <v>283</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hidden="1" customHeight="1">
      <c r="A689" s="332" t="str">
        <f>IF(B689&lt;&gt;"",IF(AND(B689='IN-TC'!$S$4,OR(TH!N689="1111",TH!O689="1111")),TH!D689,""),"")</f>
        <v/>
      </c>
      <c r="B689" s="63">
        <f t="shared" si="48"/>
        <v>12</v>
      </c>
      <c r="C689" s="90">
        <v>42720</v>
      </c>
      <c r="D689" s="90" t="s">
        <v>2375</v>
      </c>
      <c r="E689" s="90">
        <f t="shared" si="52"/>
        <v>42720</v>
      </c>
      <c r="F689" s="91" t="s">
        <v>461</v>
      </c>
      <c r="G689" s="1114" t="s">
        <v>2534</v>
      </c>
      <c r="H689" s="961" t="s">
        <v>1895</v>
      </c>
      <c r="I689" s="1240">
        <v>30597.5</v>
      </c>
      <c r="J689" s="435">
        <v>62704.859704859999</v>
      </c>
      <c r="K689" s="426"/>
      <c r="L689" s="435"/>
      <c r="M689" s="93">
        <f t="shared" si="51"/>
        <v>1918611945</v>
      </c>
      <c r="N689" s="83" t="s">
        <v>293</v>
      </c>
      <c r="O689" s="83" t="s">
        <v>283</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hidden="1" customHeight="1">
      <c r="A690" s="332" t="str">
        <f>IF(B690&lt;&gt;"",IF(AND(B690='IN-TC'!$S$4,OR(TH!N690="1111",TH!O690="1111")),TH!D690,""),"")</f>
        <v/>
      </c>
      <c r="B690" s="63">
        <f t="shared" si="48"/>
        <v>12</v>
      </c>
      <c r="C690" s="90">
        <v>42723</v>
      </c>
      <c r="D690" s="90" t="s">
        <v>2558</v>
      </c>
      <c r="E690" s="90">
        <f t="shared" si="52"/>
        <v>42723</v>
      </c>
      <c r="F690" s="91" t="s">
        <v>461</v>
      </c>
      <c r="G690" s="1114" t="s">
        <v>2540</v>
      </c>
      <c r="H690" s="961" t="s">
        <v>1895</v>
      </c>
      <c r="I690" s="435">
        <v>70759</v>
      </c>
      <c r="J690" s="435">
        <v>59617.829576304597</v>
      </c>
      <c r="K690" s="426"/>
      <c r="L690" s="435"/>
      <c r="M690" s="93">
        <f t="shared" si="51"/>
        <v>4218498003</v>
      </c>
      <c r="N690" s="83" t="s">
        <v>293</v>
      </c>
      <c r="O690" s="83" t="s">
        <v>283</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hidden="1" customHeight="1">
      <c r="A691" s="332" t="str">
        <f>IF(B691&lt;&gt;"",IF(AND(B691='IN-TC'!$S$4,OR(TH!N691="1111",TH!O691="1111")),TH!D691,""),"")</f>
        <v/>
      </c>
      <c r="B691" s="63">
        <f t="shared" si="48"/>
        <v>12</v>
      </c>
      <c r="C691" s="90">
        <v>42723</v>
      </c>
      <c r="D691" s="90" t="s">
        <v>2558</v>
      </c>
      <c r="E691" s="90">
        <f t="shared" si="52"/>
        <v>42723</v>
      </c>
      <c r="F691" s="91" t="s">
        <v>461</v>
      </c>
      <c r="G691" s="1114" t="s">
        <v>2540</v>
      </c>
      <c r="H691" s="961" t="s">
        <v>1895</v>
      </c>
      <c r="I691" s="435">
        <v>26000</v>
      </c>
      <c r="J691" s="435">
        <v>66416.300584615397</v>
      </c>
      <c r="K691" s="426"/>
      <c r="L691" s="435"/>
      <c r="M691" s="93">
        <f t="shared" si="51"/>
        <v>1726823815</v>
      </c>
      <c r="N691" s="83" t="s">
        <v>293</v>
      </c>
      <c r="O691" s="83" t="s">
        <v>283</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hidden="1" customHeight="1">
      <c r="A692" s="332" t="str">
        <f>IF(B692&lt;&gt;"",IF(AND(B692='IN-TC'!$S$4,OR(TH!N692="1111",TH!O692="1111")),TH!D692,""),"")</f>
        <v/>
      </c>
      <c r="B692" s="63">
        <f t="shared" si="48"/>
        <v>12</v>
      </c>
      <c r="C692" s="90">
        <v>42723</v>
      </c>
      <c r="D692" s="90" t="s">
        <v>2558</v>
      </c>
      <c r="E692" s="90">
        <f t="shared" si="52"/>
        <v>42723</v>
      </c>
      <c r="F692" s="91" t="s">
        <v>461</v>
      </c>
      <c r="G692" s="1114" t="s">
        <v>2540</v>
      </c>
      <c r="H692" s="961" t="s">
        <v>1895</v>
      </c>
      <c r="I692" s="435">
        <v>61581</v>
      </c>
      <c r="J692" s="435">
        <v>62704.859704859999</v>
      </c>
      <c r="K692" s="426"/>
      <c r="L692" s="435"/>
      <c r="M692" s="93">
        <f t="shared" si="51"/>
        <v>3861427965</v>
      </c>
      <c r="N692" s="83" t="s">
        <v>293</v>
      </c>
      <c r="O692" s="83" t="s">
        <v>283</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hidden="1" customHeight="1">
      <c r="A693" s="1206" t="str">
        <f>IF(B693&lt;&gt;"",IF(AND(B693='IN-TC'!$S$4,OR(TH!N693="1111",TH!O693="1111")),TH!D693,""),"")</f>
        <v/>
      </c>
      <c r="B693" s="1235">
        <f t="shared" si="48"/>
        <v>12</v>
      </c>
      <c r="C693" s="90">
        <v>42725</v>
      </c>
      <c r="D693" s="90" t="s">
        <v>2682</v>
      </c>
      <c r="E693" s="90">
        <f t="shared" si="52"/>
        <v>42725</v>
      </c>
      <c r="F693" s="91" t="s">
        <v>441</v>
      </c>
      <c r="G693" s="91"/>
      <c r="H693" s="961" t="s">
        <v>2726</v>
      </c>
      <c r="I693" s="435">
        <v>2639</v>
      </c>
      <c r="J693" s="435">
        <v>127254.02728306199</v>
      </c>
      <c r="K693" s="426"/>
      <c r="L693" s="435"/>
      <c r="M693" s="1169">
        <f t="shared" si="51"/>
        <v>335823378</v>
      </c>
      <c r="N693" s="1170" t="s">
        <v>293</v>
      </c>
      <c r="O693" s="1170" t="s">
        <v>283</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hidden="1" customHeight="1">
      <c r="A694" s="1206" t="str">
        <f>IF(B694&lt;&gt;"",IF(AND(B694='IN-TC'!$S$4,OR(TH!N694="1111",TH!O694="1111")),TH!D694,""),"")</f>
        <v/>
      </c>
      <c r="B694" s="1235">
        <f t="shared" si="48"/>
        <v>12</v>
      </c>
      <c r="C694" s="90">
        <v>42725</v>
      </c>
      <c r="D694" s="90" t="s">
        <v>2682</v>
      </c>
      <c r="E694" s="90">
        <f t="shared" si="52"/>
        <v>42725</v>
      </c>
      <c r="F694" s="91" t="s">
        <v>2372</v>
      </c>
      <c r="G694" s="91"/>
      <c r="H694" s="961" t="s">
        <v>2726</v>
      </c>
      <c r="I694" s="435">
        <v>1935</v>
      </c>
      <c r="J694" s="435">
        <v>141769.70705603788</v>
      </c>
      <c r="K694" s="426"/>
      <c r="L694" s="435"/>
      <c r="M694" s="1169">
        <f t="shared" si="51"/>
        <v>274324383</v>
      </c>
      <c r="N694" s="1170" t="s">
        <v>293</v>
      </c>
      <c r="O694" s="1170" t="s">
        <v>283</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hidden="1" customHeight="1">
      <c r="A695" s="1206" t="str">
        <f>IF(B695&lt;&gt;"",IF(AND(B695='IN-TC'!$S$4,OR(TH!N695="1111",TH!O695="1111")),TH!D695,""),"")</f>
        <v/>
      </c>
      <c r="B695" s="1235">
        <f t="shared" si="48"/>
        <v>12</v>
      </c>
      <c r="C695" s="90">
        <v>42725</v>
      </c>
      <c r="D695" s="90" t="s">
        <v>2682</v>
      </c>
      <c r="E695" s="90">
        <f t="shared" si="52"/>
        <v>42725</v>
      </c>
      <c r="F695" s="91" t="s">
        <v>2724</v>
      </c>
      <c r="G695" s="91"/>
      <c r="H695" s="961" t="s">
        <v>2726</v>
      </c>
      <c r="I695" s="435">
        <v>122</v>
      </c>
      <c r="J695" s="435">
        <v>140000</v>
      </c>
      <c r="K695" s="426"/>
      <c r="L695" s="435"/>
      <c r="M695" s="1169">
        <f t="shared" si="51"/>
        <v>17080000</v>
      </c>
      <c r="N695" s="1170" t="s">
        <v>293</v>
      </c>
      <c r="O695" s="1170" t="s">
        <v>283</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hidden="1" customHeight="1">
      <c r="A696" s="1206" t="str">
        <f>IF(B696&lt;&gt;"",IF(AND(B696='IN-TC'!$S$4,OR(TH!N696="1111",TH!O696="1111")),TH!D696,""),"")</f>
        <v/>
      </c>
      <c r="B696" s="1235">
        <f t="shared" si="48"/>
        <v>12</v>
      </c>
      <c r="C696" s="90">
        <v>42725</v>
      </c>
      <c r="D696" s="90" t="s">
        <v>2682</v>
      </c>
      <c r="E696" s="90">
        <f t="shared" si="52"/>
        <v>42725</v>
      </c>
      <c r="F696" s="91" t="s">
        <v>2724</v>
      </c>
      <c r="G696" s="91"/>
      <c r="H696" s="961" t="s">
        <v>2726</v>
      </c>
      <c r="I696" s="435">
        <v>688</v>
      </c>
      <c r="J696" s="1299">
        <v>89771.601744186002</v>
      </c>
      <c r="K696" s="426"/>
      <c r="L696" s="435"/>
      <c r="M696" s="1169">
        <f t="shared" si="51"/>
        <v>61762862</v>
      </c>
      <c r="N696" s="1170" t="s">
        <v>293</v>
      </c>
      <c r="O696" s="1170" t="s">
        <v>283</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hidden="1" customHeight="1">
      <c r="A697" s="332" t="str">
        <f>IF(B697&lt;&gt;"",IF(AND(B697='IN-TC'!$S$4,OR(TH!N697="1111",TH!O697="1111")),TH!D697,""),"")</f>
        <v/>
      </c>
      <c r="B697" s="63">
        <f t="shared" si="48"/>
        <v>12</v>
      </c>
      <c r="C697" s="90">
        <v>42727</v>
      </c>
      <c r="D697" s="90" t="s">
        <v>2684</v>
      </c>
      <c r="E697" s="90">
        <f t="shared" si="52"/>
        <v>42727</v>
      </c>
      <c r="F697" s="91" t="s">
        <v>461</v>
      </c>
      <c r="G697" s="1114" t="s">
        <v>2683</v>
      </c>
      <c r="H697" s="961" t="s">
        <v>1895</v>
      </c>
      <c r="I697" s="435">
        <v>98592</v>
      </c>
      <c r="J697" s="435">
        <v>59617.829576304597</v>
      </c>
      <c r="K697" s="426"/>
      <c r="L697" s="435"/>
      <c r="M697" s="93">
        <f t="shared" si="51"/>
        <v>5877841054</v>
      </c>
      <c r="N697" s="83" t="s">
        <v>293</v>
      </c>
      <c r="O697" s="83" t="s">
        <v>283</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hidden="1" customHeight="1">
      <c r="A698" s="332" t="str">
        <f>IF(B698&lt;&gt;"",IF(AND(B698='IN-TC'!$S$4,OR(TH!N698="1111",TH!O698="1111")),TH!D698,""),"")</f>
        <v/>
      </c>
      <c r="B698" s="63">
        <f t="shared" si="48"/>
        <v>12</v>
      </c>
      <c r="C698" s="90">
        <v>42727</v>
      </c>
      <c r="D698" s="90" t="s">
        <v>2684</v>
      </c>
      <c r="E698" s="90">
        <f t="shared" si="52"/>
        <v>42727</v>
      </c>
      <c r="F698" s="91" t="s">
        <v>461</v>
      </c>
      <c r="G698" s="1114" t="s">
        <v>2683</v>
      </c>
      <c r="H698" s="961" t="s">
        <v>1895</v>
      </c>
      <c r="I698" s="435">
        <v>60504</v>
      </c>
      <c r="J698" s="435">
        <v>62704.859704859999</v>
      </c>
      <c r="K698" s="426"/>
      <c r="L698" s="435"/>
      <c r="M698" s="93">
        <f t="shared" si="51"/>
        <v>3793894832</v>
      </c>
      <c r="N698" s="83" t="s">
        <v>293</v>
      </c>
      <c r="O698" s="83" t="s">
        <v>283</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hidden="1" customHeight="1">
      <c r="A699" s="332" t="str">
        <f>IF(B699&lt;&gt;"",IF(AND(B699='IN-TC'!$S$4,OR(TH!N699="1111",TH!O699="1111")),TH!D699,""),"")</f>
        <v/>
      </c>
      <c r="B699" s="63">
        <f t="shared" si="48"/>
        <v>12</v>
      </c>
      <c r="C699" s="90">
        <v>42727</v>
      </c>
      <c r="D699" s="90" t="s">
        <v>2714</v>
      </c>
      <c r="E699" s="90">
        <f t="shared" si="52"/>
        <v>42727</v>
      </c>
      <c r="F699" s="91" t="s">
        <v>2549</v>
      </c>
      <c r="G699" s="91" t="s">
        <v>2914</v>
      </c>
      <c r="H699" s="961" t="s">
        <v>2551</v>
      </c>
      <c r="I699" s="426">
        <v>162.30000000000001</v>
      </c>
      <c r="J699" s="435">
        <v>132239.78026905801</v>
      </c>
      <c r="K699" s="426"/>
      <c r="L699" s="435"/>
      <c r="M699" s="93">
        <f t="shared" si="51"/>
        <v>21462516</v>
      </c>
      <c r="N699" s="83" t="s">
        <v>293</v>
      </c>
      <c r="O699" s="83" t="s">
        <v>283</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hidden="1" customHeight="1">
      <c r="A700" s="332" t="str">
        <f>IF(B700&lt;&gt;"",IF(AND(B700='IN-TC'!$S$4,OR(TH!N700="1111",TH!O700="1111")),TH!D700,""),"")</f>
        <v/>
      </c>
      <c r="B700" s="63">
        <f t="shared" si="48"/>
        <v>12</v>
      </c>
      <c r="C700" s="90">
        <v>42727</v>
      </c>
      <c r="D700" s="90" t="s">
        <v>2714</v>
      </c>
      <c r="E700" s="90">
        <f t="shared" si="52"/>
        <v>42727</v>
      </c>
      <c r="F700" s="91" t="s">
        <v>2542</v>
      </c>
      <c r="G700" s="91" t="s">
        <v>2914</v>
      </c>
      <c r="H700" s="961" t="s">
        <v>2551</v>
      </c>
      <c r="I700" s="426">
        <v>30</v>
      </c>
      <c r="J700" s="435">
        <v>212498.363636364</v>
      </c>
      <c r="K700" s="426"/>
      <c r="L700" s="435"/>
      <c r="M700" s="93">
        <f>ROUND(I700*J700,0)-1</f>
        <v>6374950</v>
      </c>
      <c r="N700" s="83" t="s">
        <v>293</v>
      </c>
      <c r="O700" s="83" t="s">
        <v>283</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hidden="1" customHeight="1">
      <c r="A701" s="332" t="str">
        <f>IF(B701&lt;&gt;"",IF(AND(B701='IN-TC'!$S$4,OR(TH!N701="1111",TH!O701="1111")),TH!D701,""),"")</f>
        <v/>
      </c>
      <c r="B701" s="63">
        <f t="shared" si="48"/>
        <v>12</v>
      </c>
      <c r="C701" s="90">
        <v>42727</v>
      </c>
      <c r="D701" s="90" t="s">
        <v>2714</v>
      </c>
      <c r="E701" s="90">
        <f t="shared" si="52"/>
        <v>42727</v>
      </c>
      <c r="F701" s="91" t="s">
        <v>2546</v>
      </c>
      <c r="G701" s="91" t="s">
        <v>2914</v>
      </c>
      <c r="H701" s="961" t="s">
        <v>2551</v>
      </c>
      <c r="I701" s="426">
        <v>10</v>
      </c>
      <c r="J701" s="435">
        <v>93477.266666666706</v>
      </c>
      <c r="K701" s="426"/>
      <c r="L701" s="435"/>
      <c r="M701" s="93">
        <f>ROUND(I701*J701,0)-1</f>
        <v>934772</v>
      </c>
      <c r="N701" s="83" t="s">
        <v>293</v>
      </c>
      <c r="O701" s="83" t="s">
        <v>283</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hidden="1" customHeight="1">
      <c r="A702" s="332" t="str">
        <f>IF(B702&lt;&gt;"",IF(AND(B702='IN-TC'!$S$4,OR(TH!N702="1111",TH!O702="1111")),TH!D702,""),"")</f>
        <v/>
      </c>
      <c r="B702" s="63">
        <f t="shared" si="48"/>
        <v>12</v>
      </c>
      <c r="C702" s="90">
        <v>42727</v>
      </c>
      <c r="D702" s="90" t="s">
        <v>2714</v>
      </c>
      <c r="E702" s="90">
        <f t="shared" si="52"/>
        <v>42727</v>
      </c>
      <c r="F702" s="91" t="s">
        <v>2913</v>
      </c>
      <c r="G702" s="91" t="s">
        <v>2914</v>
      </c>
      <c r="H702" s="961" t="s">
        <v>2551</v>
      </c>
      <c r="I702" s="426">
        <v>55</v>
      </c>
      <c r="J702" s="435">
        <v>132226.29203539799</v>
      </c>
      <c r="K702" s="426"/>
      <c r="L702" s="435"/>
      <c r="M702" s="93">
        <f>ROUND(I702*J702,0)</f>
        <v>7272446</v>
      </c>
      <c r="N702" s="83" t="s">
        <v>293</v>
      </c>
      <c r="O702" s="83" t="s">
        <v>283</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hidden="1" customHeight="1">
      <c r="A703" s="332" t="str">
        <f>IF(B703&lt;&gt;"",IF(AND(B703='IN-TC'!$S$4,OR(TH!N703="1111",TH!O703="1111")),TH!D703,""),"")</f>
        <v/>
      </c>
      <c r="B703" s="63">
        <f t="shared" si="48"/>
        <v>12</v>
      </c>
      <c r="C703" s="90">
        <v>42727</v>
      </c>
      <c r="D703" s="90" t="s">
        <v>2714</v>
      </c>
      <c r="E703" s="90">
        <f t="shared" si="52"/>
        <v>42727</v>
      </c>
      <c r="F703" s="91" t="s">
        <v>2913</v>
      </c>
      <c r="G703" s="91" t="s">
        <v>2914</v>
      </c>
      <c r="H703" s="961" t="s">
        <v>2551</v>
      </c>
      <c r="I703" s="426">
        <v>58</v>
      </c>
      <c r="J703" s="435">
        <v>132226.29203539799</v>
      </c>
      <c r="K703" s="426"/>
      <c r="L703" s="435"/>
      <c r="M703" s="93">
        <f>ROUND(I703*J703,0)</f>
        <v>7669125</v>
      </c>
      <c r="N703" s="83" t="s">
        <v>293</v>
      </c>
      <c r="O703" s="83" t="s">
        <v>283</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hidden="1" customHeight="1">
      <c r="A704" s="1206" t="str">
        <f>IF(B704&lt;&gt;"",IF(AND(B704='IN-TC'!$S$4,OR(TH!N704="1111",TH!O704="1111")),TH!D704,""),"")</f>
        <v/>
      </c>
      <c r="B704" s="1235">
        <f t="shared" si="48"/>
        <v>12</v>
      </c>
      <c r="C704" s="90">
        <v>42730</v>
      </c>
      <c r="D704" s="90" t="s">
        <v>2723</v>
      </c>
      <c r="E704" s="90">
        <f t="shared" si="52"/>
        <v>42730</v>
      </c>
      <c r="F704" s="91" t="s">
        <v>1779</v>
      </c>
      <c r="G704" s="1114"/>
      <c r="H704" s="961" t="s">
        <v>1759</v>
      </c>
      <c r="I704" s="435">
        <v>2500</v>
      </c>
      <c r="J704" s="435">
        <v>226987.81959999999</v>
      </c>
      <c r="K704" s="426"/>
      <c r="L704" s="435"/>
      <c r="M704" s="93">
        <f>ROUND(I704*J704,0)</f>
        <v>567469549</v>
      </c>
      <c r="N704" s="83" t="s">
        <v>293</v>
      </c>
      <c r="O704" s="83" t="s">
        <v>283</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hidden="1" customHeight="1">
      <c r="A705" s="332" t="str">
        <f>IF(B705&lt;&gt;"",IF(AND(B705='IN-TC'!$S$4,OR(TH!N705="1111",TH!O705="1111")),TH!D705,""),"")</f>
        <v/>
      </c>
      <c r="B705" s="63">
        <f t="shared" si="48"/>
        <v>12</v>
      </c>
      <c r="C705" s="90">
        <v>42731</v>
      </c>
      <c r="D705" s="90" t="s">
        <v>2730</v>
      </c>
      <c r="E705" s="90">
        <f t="shared" si="52"/>
        <v>42731</v>
      </c>
      <c r="F705" s="91" t="s">
        <v>461</v>
      </c>
      <c r="G705" s="1114" t="s">
        <v>2715</v>
      </c>
      <c r="H705" s="961" t="s">
        <v>1895</v>
      </c>
      <c r="I705" s="435">
        <v>79170</v>
      </c>
      <c r="J705" s="435">
        <v>59617.829576304597</v>
      </c>
      <c r="K705" s="426"/>
      <c r="L705" s="435"/>
      <c r="M705" s="93">
        <f>ROUND(I705*J705,0)</f>
        <v>4719943568</v>
      </c>
      <c r="N705" s="83" t="s">
        <v>293</v>
      </c>
      <c r="O705" s="83" t="s">
        <v>283</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hidden="1" customHeight="1">
      <c r="A706" s="332" t="str">
        <f>IF(B706&lt;&gt;"",IF(AND(B706='IN-TC'!$S$4,OR(TH!N706="1111",TH!O706="1111")),TH!D706,""),"")</f>
        <v/>
      </c>
      <c r="B706" s="63">
        <f t="shared" si="48"/>
        <v>12</v>
      </c>
      <c r="C706" s="90">
        <v>42731</v>
      </c>
      <c r="D706" s="90" t="s">
        <v>2730</v>
      </c>
      <c r="E706" s="90">
        <f t="shared" si="52"/>
        <v>42731</v>
      </c>
      <c r="F706" s="91" t="s">
        <v>461</v>
      </c>
      <c r="G706" s="1114" t="s">
        <v>2715</v>
      </c>
      <c r="H706" s="961" t="s">
        <v>1895</v>
      </c>
      <c r="I706" s="435">
        <v>79170</v>
      </c>
      <c r="J706" s="435">
        <v>62704.859704859999</v>
      </c>
      <c r="K706" s="426"/>
      <c r="L706" s="435"/>
      <c r="M706" s="93">
        <f>ROUND(I706*J706,0)+1</f>
        <v>4964343744</v>
      </c>
      <c r="N706" s="83" t="s">
        <v>293</v>
      </c>
      <c r="O706" s="83" t="s">
        <v>283</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hidden="1" customHeight="1">
      <c r="A707" s="332" t="str">
        <f>IF(B707&lt;&gt;"",IF(AND(B707='IN-TC'!$S$4,OR(TH!N707="1111",TH!O707="1111")),TH!D707,""),"")</f>
        <v/>
      </c>
      <c r="B707" s="63">
        <f t="shared" si="48"/>
        <v>12</v>
      </c>
      <c r="C707" s="90">
        <v>42733</v>
      </c>
      <c r="D707" s="1112" t="s">
        <v>2803</v>
      </c>
      <c r="E707" s="90">
        <f t="shared" si="52"/>
        <v>42733</v>
      </c>
      <c r="F707" s="91" t="s">
        <v>461</v>
      </c>
      <c r="G707" s="1114" t="s">
        <v>2731</v>
      </c>
      <c r="H707" s="961" t="s">
        <v>1895</v>
      </c>
      <c r="I707" s="435">
        <v>52780</v>
      </c>
      <c r="J707" s="435">
        <v>59617.829576304597</v>
      </c>
      <c r="K707" s="426"/>
      <c r="L707" s="435"/>
      <c r="M707" s="93">
        <f>ROUND(I707*J707,0)</f>
        <v>3146629045</v>
      </c>
      <c r="N707" s="83" t="s">
        <v>293</v>
      </c>
      <c r="O707" s="83" t="s">
        <v>283</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hidden="1" customHeight="1">
      <c r="A708" s="332" t="str">
        <f>IF(B708&lt;&gt;"",IF(AND(B708='IN-TC'!$S$4,OR(TH!N708="1111",TH!O708="1111")),TH!D708,""),"")</f>
        <v/>
      </c>
      <c r="B708" s="63">
        <f t="shared" si="48"/>
        <v>1</v>
      </c>
      <c r="C708" s="78">
        <f t="shared" ref="C708:C744" si="53">E708</f>
        <v>42374</v>
      </c>
      <c r="D708" s="78" t="s">
        <v>669</v>
      </c>
      <c r="E708" s="78">
        <v>42374</v>
      </c>
      <c r="F708" s="79" t="s">
        <v>347</v>
      </c>
      <c r="G708" s="958" t="s">
        <v>662</v>
      </c>
      <c r="H708" s="80" t="s">
        <v>667</v>
      </c>
      <c r="I708" s="427">
        <v>1000</v>
      </c>
      <c r="J708" s="427">
        <v>13571.429</v>
      </c>
      <c r="K708" s="418"/>
      <c r="L708" s="427"/>
      <c r="M708" s="81">
        <f>ROUND(I708*J708,0)</f>
        <v>13571429</v>
      </c>
      <c r="N708" s="82" t="s">
        <v>275</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hidden="1" customHeight="1">
      <c r="A709" s="332" t="str">
        <f>IF(B709&lt;&gt;"",IF(AND(B709='IN-TC'!$S$4,OR(TH!N709="1111",TH!O709="1111")),TH!D709,""),"")</f>
        <v/>
      </c>
      <c r="B709" s="63">
        <f t="shared" si="48"/>
        <v>1</v>
      </c>
      <c r="C709" s="78">
        <f t="shared" si="53"/>
        <v>42374</v>
      </c>
      <c r="D709" s="78" t="s">
        <v>669</v>
      </c>
      <c r="E709" s="78">
        <v>42374</v>
      </c>
      <c r="F709" s="79" t="s">
        <v>641</v>
      </c>
      <c r="G709" s="958" t="s">
        <v>662</v>
      </c>
      <c r="H709" s="80" t="s">
        <v>667</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hidden="1" customHeight="1">
      <c r="A710" s="332" t="str">
        <f>IF(B710&lt;&gt;"",IF(AND(B710='IN-TC'!$S$4,OR(TH!N710="1111",TH!O710="1111")),TH!D710,""),"")</f>
        <v/>
      </c>
      <c r="B710" s="63">
        <f t="shared" si="48"/>
        <v>1</v>
      </c>
      <c r="C710" s="78">
        <f t="shared" si="53"/>
        <v>42374</v>
      </c>
      <c r="D710" s="78" t="s">
        <v>670</v>
      </c>
      <c r="E710" s="78">
        <v>42374</v>
      </c>
      <c r="F710" s="79" t="s">
        <v>362</v>
      </c>
      <c r="G710" s="79" t="s">
        <v>664</v>
      </c>
      <c r="H710" s="80" t="s">
        <v>668</v>
      </c>
      <c r="I710" s="427">
        <v>1000</v>
      </c>
      <c r="J710" s="427">
        <v>33000</v>
      </c>
      <c r="K710" s="418"/>
      <c r="L710" s="427"/>
      <c r="M710" s="81">
        <f>ROUND(I710*J710,0)</f>
        <v>33000000</v>
      </c>
      <c r="N710" s="82" t="s">
        <v>275</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hidden="1" customHeight="1">
      <c r="A711" s="332" t="str">
        <f>IF(B711&lt;&gt;"",IF(AND(B711='IN-TC'!$S$4,OR(TH!N711="1111",TH!O711="1111")),TH!D711,""),"")</f>
        <v/>
      </c>
      <c r="B711" s="63">
        <f t="shared" si="48"/>
        <v>1</v>
      </c>
      <c r="C711" s="78">
        <f t="shared" si="53"/>
        <v>42374</v>
      </c>
      <c r="D711" s="78" t="s">
        <v>670</v>
      </c>
      <c r="E711" s="78">
        <v>42374</v>
      </c>
      <c r="F711" s="79" t="s">
        <v>642</v>
      </c>
      <c r="G711" s="79" t="s">
        <v>664</v>
      </c>
      <c r="H711" s="80" t="s">
        <v>668</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hidden="1" customHeight="1">
      <c r="A712" s="332" t="str">
        <f>IF(B712&lt;&gt;"",IF(AND(B712='IN-TC'!$S$4,OR(TH!N712="1111",TH!O712="1111")),TH!D712,""),"")</f>
        <v/>
      </c>
      <c r="B712" s="63">
        <f t="shared" si="48"/>
        <v>1</v>
      </c>
      <c r="C712" s="78">
        <f t="shared" si="53"/>
        <v>42375</v>
      </c>
      <c r="D712" s="78" t="s">
        <v>671</v>
      </c>
      <c r="E712" s="78">
        <v>42375</v>
      </c>
      <c r="F712" s="79" t="s">
        <v>355</v>
      </c>
      <c r="G712" s="958" t="s">
        <v>664</v>
      </c>
      <c r="H712" s="80" t="s">
        <v>618</v>
      </c>
      <c r="I712" s="427">
        <v>5400</v>
      </c>
      <c r="J712" s="427">
        <v>14400</v>
      </c>
      <c r="K712" s="418"/>
      <c r="L712" s="427"/>
      <c r="M712" s="81">
        <f>ROUND(I712*J712,0)</f>
        <v>77760000</v>
      </c>
      <c r="N712" s="82" t="s">
        <v>275</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hidden="1" customHeight="1">
      <c r="A713" s="332" t="str">
        <f>IF(B713&lt;&gt;"",IF(AND(B713='IN-TC'!$S$4,OR(TH!N713="1111",TH!O713="1111")),TH!D713,""),"")</f>
        <v/>
      </c>
      <c r="B713" s="63">
        <f t="shared" si="48"/>
        <v>1</v>
      </c>
      <c r="C713" s="78">
        <f t="shared" si="53"/>
        <v>42375</v>
      </c>
      <c r="D713" s="78" t="s">
        <v>671</v>
      </c>
      <c r="E713" s="78">
        <v>42375</v>
      </c>
      <c r="F713" s="79" t="s">
        <v>643</v>
      </c>
      <c r="G713" s="958" t="s">
        <v>664</v>
      </c>
      <c r="H713" s="80" t="s">
        <v>618</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hidden="1" customHeight="1">
      <c r="A714" s="332" t="str">
        <f>IF(B714&lt;&gt;"",IF(AND(B714='IN-TC'!$S$4,OR(TH!N714="1111",TH!O714="1111")),TH!D714,""),"")</f>
        <v/>
      </c>
      <c r="B714" s="63">
        <f t="shared" ref="B714:B777" si="54">IF(C714&lt;&gt;"",MONTH(C714),"")</f>
        <v>1</v>
      </c>
      <c r="C714" s="78">
        <f t="shared" si="53"/>
        <v>42383</v>
      </c>
      <c r="D714" s="78" t="s">
        <v>672</v>
      </c>
      <c r="E714" s="78">
        <v>42383</v>
      </c>
      <c r="F714" s="79" t="s">
        <v>389</v>
      </c>
      <c r="G714" s="79" t="s">
        <v>665</v>
      </c>
      <c r="H714" s="80" t="s">
        <v>616</v>
      </c>
      <c r="I714" s="427">
        <v>1150</v>
      </c>
      <c r="J714" s="427">
        <v>12000</v>
      </c>
      <c r="K714" s="418"/>
      <c r="L714" s="427"/>
      <c r="M714" s="81">
        <f>ROUND(I714*J714,0)</f>
        <v>13800000</v>
      </c>
      <c r="N714" s="82" t="s">
        <v>275</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hidden="1" customHeight="1">
      <c r="A715" s="332" t="str">
        <f>IF(B715&lt;&gt;"",IF(AND(B715='IN-TC'!$S$4,OR(TH!N715="1111",TH!O715="1111")),TH!D715,""),"")</f>
        <v/>
      </c>
      <c r="B715" s="63">
        <f t="shared" si="54"/>
        <v>1</v>
      </c>
      <c r="C715" s="78">
        <f t="shared" si="53"/>
        <v>42383</v>
      </c>
      <c r="D715" s="78" t="s">
        <v>672</v>
      </c>
      <c r="E715" s="78">
        <v>42383</v>
      </c>
      <c r="F715" s="79" t="s">
        <v>391</v>
      </c>
      <c r="G715" s="79" t="s">
        <v>665</v>
      </c>
      <c r="H715" s="80" t="s">
        <v>616</v>
      </c>
      <c r="I715" s="427">
        <v>150</v>
      </c>
      <c r="J715" s="427">
        <v>9500</v>
      </c>
      <c r="K715" s="418"/>
      <c r="L715" s="427"/>
      <c r="M715" s="81">
        <f>ROUND(I715*J715,0)</f>
        <v>1425000</v>
      </c>
      <c r="N715" s="82" t="s">
        <v>275</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hidden="1" customHeight="1">
      <c r="A716" s="332" t="str">
        <f>IF(B716&lt;&gt;"",IF(AND(B716='IN-TC'!$S$4,OR(TH!N716="1111",TH!O716="1111")),TH!D716,""),"")</f>
        <v/>
      </c>
      <c r="B716" s="63">
        <f t="shared" si="54"/>
        <v>1</v>
      </c>
      <c r="C716" s="78">
        <f t="shared" si="53"/>
        <v>42383</v>
      </c>
      <c r="D716" s="78" t="s">
        <v>672</v>
      </c>
      <c r="E716" s="78">
        <v>42383</v>
      </c>
      <c r="F716" s="79" t="s">
        <v>393</v>
      </c>
      <c r="G716" s="79" t="s">
        <v>665</v>
      </c>
      <c r="H716" s="80" t="s">
        <v>616</v>
      </c>
      <c r="I716" s="427">
        <v>400</v>
      </c>
      <c r="J716" s="427">
        <v>17000</v>
      </c>
      <c r="K716" s="418"/>
      <c r="L716" s="427"/>
      <c r="M716" s="81">
        <f>ROUND(I716*J716,0)</f>
        <v>6800000</v>
      </c>
      <c r="N716" s="82" t="s">
        <v>275</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hidden="1" customHeight="1">
      <c r="A717" s="332" t="str">
        <f>IF(B717&lt;&gt;"",IF(AND(B717='IN-TC'!$S$4,OR(TH!N717="1111",TH!O717="1111")),TH!D717,""),"")</f>
        <v/>
      </c>
      <c r="B717" s="63">
        <f t="shared" si="54"/>
        <v>1</v>
      </c>
      <c r="C717" s="78">
        <f t="shared" si="53"/>
        <v>42383</v>
      </c>
      <c r="D717" s="78" t="s">
        <v>672</v>
      </c>
      <c r="E717" s="78">
        <v>42383</v>
      </c>
      <c r="F717" s="79" t="s">
        <v>1079</v>
      </c>
      <c r="G717" s="79" t="s">
        <v>665</v>
      </c>
      <c r="H717" s="80" t="s">
        <v>616</v>
      </c>
      <c r="I717" s="427">
        <v>400</v>
      </c>
      <c r="J717" s="427">
        <v>2500</v>
      </c>
      <c r="K717" s="418"/>
      <c r="L717" s="427"/>
      <c r="M717" s="81">
        <f>ROUND(I717*J717,0)</f>
        <v>1000000</v>
      </c>
      <c r="N717" s="82" t="s">
        <v>275</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hidden="1" customHeight="1">
      <c r="A718" s="332" t="str">
        <f>IF(B718&lt;&gt;"",IF(AND(B718='IN-TC'!$S$4,OR(TH!N718="1111",TH!O718="1111")),TH!D718,""),"")</f>
        <v/>
      </c>
      <c r="B718" s="63">
        <f t="shared" si="54"/>
        <v>1</v>
      </c>
      <c r="C718" s="78">
        <f t="shared" si="53"/>
        <v>42383</v>
      </c>
      <c r="D718" s="78" t="s">
        <v>672</v>
      </c>
      <c r="E718" s="78">
        <v>42383</v>
      </c>
      <c r="F718" s="79" t="s">
        <v>400</v>
      </c>
      <c r="G718" s="79" t="s">
        <v>665</v>
      </c>
      <c r="H718" s="80" t="s">
        <v>616</v>
      </c>
      <c r="I718" s="427">
        <v>620</v>
      </c>
      <c r="J718" s="427">
        <v>18300</v>
      </c>
      <c r="K718" s="418"/>
      <c r="L718" s="427"/>
      <c r="M718" s="81">
        <f>ROUND(I718*J718,0)</f>
        <v>11346000</v>
      </c>
      <c r="N718" s="82" t="s">
        <v>275</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hidden="1" customHeight="1">
      <c r="A719" s="332" t="str">
        <f>IF(B719&lt;&gt;"",IF(AND(B719='IN-TC'!$S$4,OR(TH!N719="1111",TH!O719="1111")),TH!D719,""),"")</f>
        <v/>
      </c>
      <c r="B719" s="63">
        <f t="shared" si="54"/>
        <v>1</v>
      </c>
      <c r="C719" s="78">
        <f t="shared" si="53"/>
        <v>42383</v>
      </c>
      <c r="D719" s="78" t="s">
        <v>672</v>
      </c>
      <c r="E719" s="78">
        <v>42383</v>
      </c>
      <c r="F719" s="79" t="s">
        <v>644</v>
      </c>
      <c r="G719" s="79" t="s">
        <v>665</v>
      </c>
      <c r="H719" s="80" t="s">
        <v>616</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hidden="1" customHeight="1">
      <c r="A720" s="332" t="str">
        <f>IF(B720&lt;&gt;"",IF(AND(B720='IN-TC'!$S$4,OR(TH!N720="1111",TH!O720="1111")),TH!D720,""),"")</f>
        <v/>
      </c>
      <c r="B720" s="63">
        <f t="shared" si="54"/>
        <v>1</v>
      </c>
      <c r="C720" s="78">
        <f t="shared" si="53"/>
        <v>42387</v>
      </c>
      <c r="D720" s="78" t="s">
        <v>673</v>
      </c>
      <c r="E720" s="78">
        <v>42387</v>
      </c>
      <c r="F720" s="79" t="s">
        <v>347</v>
      </c>
      <c r="G720" s="958" t="s">
        <v>663</v>
      </c>
      <c r="H720" s="80" t="s">
        <v>667</v>
      </c>
      <c r="I720" s="427">
        <v>1000</v>
      </c>
      <c r="J720" s="427">
        <v>14523.81</v>
      </c>
      <c r="K720" s="418"/>
      <c r="L720" s="427"/>
      <c r="M720" s="81">
        <v>14523810</v>
      </c>
      <c r="N720" s="82" t="s">
        <v>275</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hidden="1" customHeight="1">
      <c r="A721" s="332" t="str">
        <f>IF(B721&lt;&gt;"",IF(AND(B721='IN-TC'!$S$4,OR(TH!N721="1111",TH!O721="1111")),TH!D721,""),"")</f>
        <v/>
      </c>
      <c r="B721" s="63">
        <f t="shared" si="54"/>
        <v>1</v>
      </c>
      <c r="C721" s="78">
        <f t="shared" si="53"/>
        <v>42387</v>
      </c>
      <c r="D721" s="78" t="s">
        <v>673</v>
      </c>
      <c r="E721" s="78">
        <v>42387</v>
      </c>
      <c r="F721" s="79" t="s">
        <v>641</v>
      </c>
      <c r="G721" s="79" t="s">
        <v>663</v>
      </c>
      <c r="H721" s="80" t="s">
        <v>667</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hidden="1" customHeight="1">
      <c r="A722" s="332" t="str">
        <f>IF(B722&lt;&gt;"",IF(AND(B722='IN-TC'!$S$4,OR(TH!N722="1111",TH!O722="1111")),TH!D722,""),"")</f>
        <v/>
      </c>
      <c r="B722" s="63">
        <f t="shared" si="54"/>
        <v>1</v>
      </c>
      <c r="C722" s="78">
        <f t="shared" si="53"/>
        <v>42391</v>
      </c>
      <c r="D722" s="78" t="s">
        <v>674</v>
      </c>
      <c r="E722" s="78">
        <v>42391</v>
      </c>
      <c r="F722" s="79" t="s">
        <v>645</v>
      </c>
      <c r="G722" s="79" t="s">
        <v>666</v>
      </c>
      <c r="H722" s="80" t="s">
        <v>1410</v>
      </c>
      <c r="I722" s="427">
        <v>2500</v>
      </c>
      <c r="J722" s="427">
        <v>14000</v>
      </c>
      <c r="K722" s="418"/>
      <c r="L722" s="427"/>
      <c r="M722" s="81">
        <v>35000000</v>
      </c>
      <c r="N722" s="82" t="s">
        <v>275</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hidden="1" customHeight="1">
      <c r="A723" s="332" t="str">
        <f>IF(B723&lt;&gt;"",IF(AND(B723='IN-TC'!$S$4,OR(TH!N723="1111",TH!O723="1111")),TH!D723,""),"")</f>
        <v/>
      </c>
      <c r="B723" s="63">
        <f t="shared" si="54"/>
        <v>1</v>
      </c>
      <c r="C723" s="78">
        <f t="shared" si="53"/>
        <v>42391</v>
      </c>
      <c r="D723" s="78" t="s">
        <v>674</v>
      </c>
      <c r="E723" s="78">
        <v>42391</v>
      </c>
      <c r="F723" s="79" t="s">
        <v>646</v>
      </c>
      <c r="G723" s="79" t="s">
        <v>666</v>
      </c>
      <c r="H723" s="80" t="s">
        <v>1410</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hidden="1" customHeight="1">
      <c r="A724" s="332" t="str">
        <f>IF(B724&lt;&gt;"",IF(AND(B724='IN-TC'!$S$4,OR(TH!N724="1111",TH!O724="1111")),TH!D724,""),"")</f>
        <v/>
      </c>
      <c r="B724" s="63">
        <f t="shared" si="54"/>
        <v>1</v>
      </c>
      <c r="C724" s="64">
        <f t="shared" si="53"/>
        <v>42371</v>
      </c>
      <c r="D724" s="64" t="s">
        <v>678</v>
      </c>
      <c r="E724" s="64">
        <v>42371</v>
      </c>
      <c r="F724" s="67" t="s">
        <v>338</v>
      </c>
      <c r="G724" s="955"/>
      <c r="H724" s="72" t="s">
        <v>445</v>
      </c>
      <c r="I724" s="429">
        <v>100</v>
      </c>
      <c r="J724" s="429">
        <v>35444.444444444445</v>
      </c>
      <c r="K724" s="420"/>
      <c r="L724" s="429"/>
      <c r="M724" s="65">
        <f t="shared" ref="M724:M729" si="55">ROUND(I724*J724,0)</f>
        <v>3544444</v>
      </c>
      <c r="N724" s="66" t="s">
        <v>281</v>
      </c>
      <c r="O724" s="66" t="s">
        <v>275</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hidden="1" customHeight="1">
      <c r="A725" s="332" t="str">
        <f>IF(B725&lt;&gt;"",IF(AND(B725='IN-TC'!$S$4,OR(TH!N725="1111",TH!O725="1111")),TH!D725,""),"")</f>
        <v/>
      </c>
      <c r="B725" s="63">
        <f t="shared" si="54"/>
        <v>1</v>
      </c>
      <c r="C725" s="64">
        <f t="shared" si="53"/>
        <v>42371</v>
      </c>
      <c r="D725" s="64" t="s">
        <v>678</v>
      </c>
      <c r="E725" s="64">
        <v>42371</v>
      </c>
      <c r="F725" s="67" t="s">
        <v>344</v>
      </c>
      <c r="G725" s="955"/>
      <c r="H725" s="72" t="s">
        <v>445</v>
      </c>
      <c r="I725" s="429">
        <v>20</v>
      </c>
      <c r="J725" s="429">
        <v>46741.2</v>
      </c>
      <c r="K725" s="420"/>
      <c r="L725" s="429"/>
      <c r="M725" s="65">
        <f t="shared" si="55"/>
        <v>934824</v>
      </c>
      <c r="N725" s="66" t="s">
        <v>281</v>
      </c>
      <c r="O725" s="66" t="s">
        <v>275</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hidden="1" customHeight="1">
      <c r="A726" s="332" t="str">
        <f>IF(B726&lt;&gt;"",IF(AND(B726='IN-TC'!$S$4,OR(TH!N726="1111",TH!O726="1111")),TH!D726,""),"")</f>
        <v/>
      </c>
      <c r="B726" s="63">
        <f t="shared" si="54"/>
        <v>1</v>
      </c>
      <c r="C726" s="64">
        <f t="shared" si="53"/>
        <v>42371</v>
      </c>
      <c r="D726" s="64" t="s">
        <v>678</v>
      </c>
      <c r="E726" s="64">
        <v>42371</v>
      </c>
      <c r="F726" s="67" t="s">
        <v>347</v>
      </c>
      <c r="G726" s="67"/>
      <c r="H726" s="72" t="s">
        <v>445</v>
      </c>
      <c r="I726" s="429">
        <v>150</v>
      </c>
      <c r="J726" s="429">
        <v>11666.673333333334</v>
      </c>
      <c r="K726" s="420"/>
      <c r="L726" s="429"/>
      <c r="M726" s="65">
        <f t="shared" si="55"/>
        <v>1750001</v>
      </c>
      <c r="N726" s="66" t="s">
        <v>281</v>
      </c>
      <c r="O726" s="66" t="s">
        <v>275</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hidden="1" customHeight="1">
      <c r="A727" s="332" t="str">
        <f>IF(B727&lt;&gt;"",IF(AND(B727='IN-TC'!$S$4,OR(TH!N727="1111",TH!O727="1111")),TH!D727,""),"")</f>
        <v/>
      </c>
      <c r="B727" s="63">
        <f t="shared" si="54"/>
        <v>1</v>
      </c>
      <c r="C727" s="64">
        <f t="shared" si="53"/>
        <v>42376</v>
      </c>
      <c r="D727" s="64" t="s">
        <v>679</v>
      </c>
      <c r="E727" s="64">
        <v>42376</v>
      </c>
      <c r="F727" s="67" t="s">
        <v>223</v>
      </c>
      <c r="G727" s="67"/>
      <c r="H727" s="72" t="s">
        <v>445</v>
      </c>
      <c r="I727" s="429">
        <v>100</v>
      </c>
      <c r="J727" s="429">
        <v>21979.791919191921</v>
      </c>
      <c r="K727" s="420"/>
      <c r="L727" s="429"/>
      <c r="M727" s="65">
        <f t="shared" si="55"/>
        <v>2197979</v>
      </c>
      <c r="N727" s="66" t="s">
        <v>281</v>
      </c>
      <c r="O727" s="66" t="s">
        <v>275</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hidden="1" customHeight="1">
      <c r="A728" s="332" t="str">
        <f>IF(B728&lt;&gt;"",IF(AND(B728='IN-TC'!$S$4,OR(TH!N728="1111",TH!O728="1111")),TH!D728,""),"")</f>
        <v/>
      </c>
      <c r="B728" s="63">
        <f t="shared" si="54"/>
        <v>1</v>
      </c>
      <c r="C728" s="64">
        <f t="shared" si="53"/>
        <v>42376</v>
      </c>
      <c r="D728" s="64" t="s">
        <v>679</v>
      </c>
      <c r="E728" s="64">
        <v>42376</v>
      </c>
      <c r="F728" s="67" t="s">
        <v>355</v>
      </c>
      <c r="G728" s="67"/>
      <c r="H728" s="72" t="s">
        <v>445</v>
      </c>
      <c r="I728" s="429">
        <v>2700</v>
      </c>
      <c r="J728" s="429">
        <v>14899.99962962963</v>
      </c>
      <c r="K728" s="420"/>
      <c r="L728" s="429"/>
      <c r="M728" s="65">
        <f t="shared" si="55"/>
        <v>40229999</v>
      </c>
      <c r="N728" s="66" t="s">
        <v>281</v>
      </c>
      <c r="O728" s="66" t="s">
        <v>275</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hidden="1" customHeight="1">
      <c r="A729" s="332" t="str">
        <f>IF(B729&lt;&gt;"",IF(AND(B729='IN-TC'!$S$4,OR(TH!N729="1111",TH!O729="1111")),TH!D729,""),"")</f>
        <v/>
      </c>
      <c r="B729" s="63">
        <f t="shared" si="54"/>
        <v>1</v>
      </c>
      <c r="C729" s="64">
        <f t="shared" si="53"/>
        <v>42384</v>
      </c>
      <c r="D729" s="64" t="s">
        <v>680</v>
      </c>
      <c r="E729" s="64">
        <v>42384</v>
      </c>
      <c r="F729" s="67" t="s">
        <v>358</v>
      </c>
      <c r="G729" s="67"/>
      <c r="H729" s="72" t="s">
        <v>445</v>
      </c>
      <c r="I729" s="429">
        <v>400</v>
      </c>
      <c r="J729" s="429">
        <v>8500</v>
      </c>
      <c r="K729" s="420"/>
      <c r="L729" s="429"/>
      <c r="M729" s="65">
        <f t="shared" si="55"/>
        <v>3400000</v>
      </c>
      <c r="N729" s="66" t="s">
        <v>281</v>
      </c>
      <c r="O729" s="66" t="s">
        <v>275</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hidden="1" customHeight="1">
      <c r="A730" s="332" t="str">
        <f>IF(B730&lt;&gt;"",IF(AND(B730='IN-TC'!$S$4,OR(TH!N730="1111",TH!O730="1111")),TH!D730,""),"")</f>
        <v/>
      </c>
      <c r="B730" s="63">
        <f t="shared" si="54"/>
        <v>1</v>
      </c>
      <c r="C730" s="64">
        <f t="shared" si="53"/>
        <v>42384</v>
      </c>
      <c r="D730" s="64" t="s">
        <v>680</v>
      </c>
      <c r="E730" s="64">
        <v>42384</v>
      </c>
      <c r="F730" s="67" t="s">
        <v>362</v>
      </c>
      <c r="G730" s="67"/>
      <c r="H730" s="74" t="s">
        <v>445</v>
      </c>
      <c r="I730" s="431">
        <v>1647</v>
      </c>
      <c r="J730" s="431">
        <f>M730/I730</f>
        <v>322.9927140255009</v>
      </c>
      <c r="K730" s="422"/>
      <c r="L730" s="431"/>
      <c r="M730" s="65">
        <v>531969</v>
      </c>
      <c r="N730" s="66" t="s">
        <v>281</v>
      </c>
      <c r="O730" s="66" t="s">
        <v>275</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hidden="1" customHeight="1">
      <c r="A731" s="332" t="str">
        <f>IF(B731&lt;&gt;"",IF(AND(B731='IN-TC'!$S$4,OR(TH!N731="1111",TH!O731="1111")),TH!D731,""),"")</f>
        <v/>
      </c>
      <c r="B731" s="63">
        <f t="shared" si="54"/>
        <v>1</v>
      </c>
      <c r="C731" s="64">
        <f t="shared" si="53"/>
        <v>42388</v>
      </c>
      <c r="D731" s="64" t="s">
        <v>681</v>
      </c>
      <c r="E731" s="64">
        <v>42388</v>
      </c>
      <c r="F731" s="67" t="s">
        <v>393</v>
      </c>
      <c r="G731" s="67"/>
      <c r="H731" s="74" t="s">
        <v>445</v>
      </c>
      <c r="I731" s="431">
        <v>400</v>
      </c>
      <c r="J731" s="431">
        <v>17000</v>
      </c>
      <c r="K731" s="422"/>
      <c r="L731" s="431"/>
      <c r="M731" s="65">
        <f t="shared" ref="M731:M744" si="56">ROUND(I731*J731,0)</f>
        <v>6800000</v>
      </c>
      <c r="N731" s="66" t="s">
        <v>281</v>
      </c>
      <c r="O731" s="66" t="s">
        <v>275</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hidden="1" customHeight="1">
      <c r="A732" s="332" t="str">
        <f>IF(B732&lt;&gt;"",IF(AND(B732='IN-TC'!$S$4,OR(TH!N732="1111",TH!O732="1111")),TH!D732,""),"")</f>
        <v/>
      </c>
      <c r="B732" s="63">
        <f t="shared" si="54"/>
        <v>1</v>
      </c>
      <c r="C732" s="64">
        <f t="shared" si="53"/>
        <v>42388</v>
      </c>
      <c r="D732" s="64" t="s">
        <v>681</v>
      </c>
      <c r="E732" s="64">
        <v>42388</v>
      </c>
      <c r="F732" s="67" t="s">
        <v>1079</v>
      </c>
      <c r="G732" s="67"/>
      <c r="H732" s="72" t="s">
        <v>445</v>
      </c>
      <c r="I732" s="429">
        <v>400</v>
      </c>
      <c r="J732" s="429">
        <v>2500</v>
      </c>
      <c r="K732" s="420"/>
      <c r="L732" s="429"/>
      <c r="M732" s="65">
        <f t="shared" si="56"/>
        <v>1000000</v>
      </c>
      <c r="N732" s="66" t="s">
        <v>281</v>
      </c>
      <c r="O732" s="66" t="s">
        <v>275</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hidden="1" customHeight="1">
      <c r="A733" s="332" t="str">
        <f>IF(B733&lt;&gt;"",IF(AND(B733='IN-TC'!$S$4,OR(TH!N733="1111",TH!O733="1111")),TH!D733,""),"")</f>
        <v/>
      </c>
      <c r="B733" s="63">
        <f t="shared" si="54"/>
        <v>1</v>
      </c>
      <c r="C733" s="64">
        <f t="shared" si="53"/>
        <v>42391</v>
      </c>
      <c r="D733" s="64" t="s">
        <v>682</v>
      </c>
      <c r="E733" s="64">
        <v>42391</v>
      </c>
      <c r="F733" s="67" t="s">
        <v>400</v>
      </c>
      <c r="G733" s="67"/>
      <c r="H733" s="74" t="s">
        <v>445</v>
      </c>
      <c r="I733" s="431">
        <v>620</v>
      </c>
      <c r="J733" s="431">
        <v>18300</v>
      </c>
      <c r="K733" s="422"/>
      <c r="L733" s="431"/>
      <c r="M733" s="65">
        <f t="shared" si="56"/>
        <v>11346000</v>
      </c>
      <c r="N733" s="66" t="s">
        <v>281</v>
      </c>
      <c r="O733" s="66" t="s">
        <v>275</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hidden="1" customHeight="1">
      <c r="A734" s="332" t="str">
        <f>IF(B734&lt;&gt;"",IF(AND(B734='IN-TC'!$S$4,OR(TH!N734="1111",TH!O734="1111")),TH!D734,""),"")</f>
        <v/>
      </c>
      <c r="B734" s="63">
        <f t="shared" si="54"/>
        <v>1</v>
      </c>
      <c r="C734" s="64">
        <f t="shared" si="53"/>
        <v>42391</v>
      </c>
      <c r="D734" s="64" t="s">
        <v>682</v>
      </c>
      <c r="E734" s="64">
        <v>42391</v>
      </c>
      <c r="F734" s="67" t="s">
        <v>645</v>
      </c>
      <c r="G734" s="67"/>
      <c r="H734" s="74" t="s">
        <v>445</v>
      </c>
      <c r="I734" s="429">
        <v>2400</v>
      </c>
      <c r="J734" s="429">
        <v>14000</v>
      </c>
      <c r="K734" s="422"/>
      <c r="L734" s="431"/>
      <c r="M734" s="65">
        <f t="shared" si="56"/>
        <v>33600000</v>
      </c>
      <c r="N734" s="66" t="s">
        <v>281</v>
      </c>
      <c r="O734" s="66" t="s">
        <v>275</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hidden="1" customHeight="1">
      <c r="A735" s="332" t="str">
        <f>IF(B735&lt;&gt;"",IF(AND(B735='IN-TC'!$S$4,OR(TH!N735="1111",TH!O735="1111")),TH!D735,""),"")</f>
        <v/>
      </c>
      <c r="B735" s="63">
        <f t="shared" si="54"/>
        <v>1</v>
      </c>
      <c r="C735" s="64">
        <f t="shared" si="53"/>
        <v>42398</v>
      </c>
      <c r="D735" s="64" t="s">
        <v>683</v>
      </c>
      <c r="E735" s="64">
        <v>42398</v>
      </c>
      <c r="F735" s="67" t="s">
        <v>389</v>
      </c>
      <c r="G735" s="67"/>
      <c r="H735" s="72" t="s">
        <v>445</v>
      </c>
      <c r="I735" s="429">
        <v>1150</v>
      </c>
      <c r="J735" s="429">
        <v>12000</v>
      </c>
      <c r="K735" s="420"/>
      <c r="L735" s="429"/>
      <c r="M735" s="65">
        <f t="shared" si="56"/>
        <v>13800000</v>
      </c>
      <c r="N735" s="66" t="s">
        <v>281</v>
      </c>
      <c r="O735" s="66" t="s">
        <v>275</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hidden="1" customHeight="1">
      <c r="A736" s="332" t="str">
        <f>IF(B736&lt;&gt;"",IF(AND(B736='IN-TC'!$S$4,OR(TH!N736="1111",TH!O736="1111")),TH!D736,""),"")</f>
        <v/>
      </c>
      <c r="B736" s="63">
        <f t="shared" si="54"/>
        <v>1</v>
      </c>
      <c r="C736" s="64">
        <f t="shared" si="53"/>
        <v>42398</v>
      </c>
      <c r="D736" s="64" t="s">
        <v>683</v>
      </c>
      <c r="E736" s="64">
        <v>42398</v>
      </c>
      <c r="F736" s="67" t="s">
        <v>391</v>
      </c>
      <c r="G736" s="67"/>
      <c r="H736" s="72" t="s">
        <v>445</v>
      </c>
      <c r="I736" s="429">
        <v>150</v>
      </c>
      <c r="J736" s="429">
        <v>9500</v>
      </c>
      <c r="K736" s="420"/>
      <c r="L736" s="429"/>
      <c r="M736" s="65">
        <f t="shared" si="56"/>
        <v>1425000</v>
      </c>
      <c r="N736" s="66" t="s">
        <v>281</v>
      </c>
      <c r="O736" s="66" t="s">
        <v>275</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hidden="1" customHeight="1">
      <c r="A737" s="332" t="str">
        <f>IF(B737&lt;&gt;"",IF(AND(B737='IN-TC'!$S$4,OR(TH!N737="1111",TH!O737="1111")),TH!D737,""),"")</f>
        <v/>
      </c>
      <c r="B737" s="63">
        <f t="shared" si="54"/>
        <v>2</v>
      </c>
      <c r="C737" s="64">
        <f t="shared" si="53"/>
        <v>42415</v>
      </c>
      <c r="D737" s="64" t="s">
        <v>679</v>
      </c>
      <c r="E737" s="64">
        <v>42415</v>
      </c>
      <c r="F737" s="67" t="s">
        <v>338</v>
      </c>
      <c r="G737" s="955"/>
      <c r="H737" s="72" t="s">
        <v>445</v>
      </c>
      <c r="I737" s="429">
        <v>20</v>
      </c>
      <c r="J737" s="429">
        <v>35444.444444444445</v>
      </c>
      <c r="K737" s="420"/>
      <c r="L737" s="429"/>
      <c r="M737" s="65">
        <f t="shared" si="56"/>
        <v>708889</v>
      </c>
      <c r="N737" s="66" t="s">
        <v>281</v>
      </c>
      <c r="O737" s="66" t="s">
        <v>275</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hidden="1" customHeight="1">
      <c r="A738" s="332" t="str">
        <f>IF(B738&lt;&gt;"",IF(AND(B738='IN-TC'!$S$4,OR(TH!N738="1111",TH!O738="1111")),TH!D738,""),"")</f>
        <v/>
      </c>
      <c r="B738" s="63">
        <f t="shared" si="54"/>
        <v>2</v>
      </c>
      <c r="C738" s="64">
        <f t="shared" si="53"/>
        <v>42415</v>
      </c>
      <c r="D738" s="64" t="s">
        <v>679</v>
      </c>
      <c r="E738" s="64">
        <v>42415</v>
      </c>
      <c r="F738" s="67" t="s">
        <v>344</v>
      </c>
      <c r="G738" s="955"/>
      <c r="H738" s="72" t="s">
        <v>445</v>
      </c>
      <c r="I738" s="429">
        <v>5</v>
      </c>
      <c r="J738" s="429">
        <v>46741.2</v>
      </c>
      <c r="K738" s="420"/>
      <c r="L738" s="429"/>
      <c r="M738" s="65">
        <f t="shared" si="56"/>
        <v>233706</v>
      </c>
      <c r="N738" s="66" t="s">
        <v>281</v>
      </c>
      <c r="O738" s="66" t="s">
        <v>275</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hidden="1" customHeight="1">
      <c r="A739" s="332" t="str">
        <f>IF(B739&lt;&gt;"",IF(AND(B739='IN-TC'!$S$4,OR(TH!N739="1111",TH!O739="1111")),TH!D739,""),"")</f>
        <v/>
      </c>
      <c r="B739" s="63">
        <f t="shared" si="54"/>
        <v>2</v>
      </c>
      <c r="C739" s="64">
        <f t="shared" si="53"/>
        <v>42415</v>
      </c>
      <c r="D739" s="64" t="s">
        <v>679</v>
      </c>
      <c r="E739" s="64">
        <v>42415</v>
      </c>
      <c r="F739" s="67" t="s">
        <v>347</v>
      </c>
      <c r="G739" s="67"/>
      <c r="H739" s="72" t="s">
        <v>445</v>
      </c>
      <c r="I739" s="429">
        <v>150</v>
      </c>
      <c r="J739" s="429">
        <v>11666.673333333334</v>
      </c>
      <c r="K739" s="420"/>
      <c r="L739" s="429"/>
      <c r="M739" s="65">
        <f t="shared" si="56"/>
        <v>1750001</v>
      </c>
      <c r="N739" s="66" t="s">
        <v>281</v>
      </c>
      <c r="O739" s="66" t="s">
        <v>275</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hidden="1" customHeight="1">
      <c r="A740" s="332" t="str">
        <f>IF(B740&lt;&gt;"",IF(AND(B740='IN-TC'!$S$4,OR(TH!N740="1111",TH!O740="1111")),TH!D740,""),"")</f>
        <v/>
      </c>
      <c r="B740" s="63">
        <f t="shared" si="54"/>
        <v>2</v>
      </c>
      <c r="C740" s="64">
        <f t="shared" si="53"/>
        <v>42415</v>
      </c>
      <c r="D740" s="64" t="s">
        <v>679</v>
      </c>
      <c r="E740" s="64">
        <v>42415</v>
      </c>
      <c r="F740" s="67" t="s">
        <v>223</v>
      </c>
      <c r="G740" s="67"/>
      <c r="H740" s="72" t="s">
        <v>445</v>
      </c>
      <c r="I740" s="429">
        <v>45</v>
      </c>
      <c r="J740" s="429">
        <v>21979.791919191921</v>
      </c>
      <c r="K740" s="420"/>
      <c r="L740" s="429"/>
      <c r="M740" s="65">
        <f t="shared" si="56"/>
        <v>989091</v>
      </c>
      <c r="N740" s="66" t="s">
        <v>281</v>
      </c>
      <c r="O740" s="66" t="s">
        <v>275</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hidden="1" customHeight="1">
      <c r="A741" s="332" t="str">
        <f>IF(B741&lt;&gt;"",IF(AND(B741='IN-TC'!$S$4,OR(TH!N741="1111",TH!O741="1111")),TH!D741,""),"")</f>
        <v/>
      </c>
      <c r="B741" s="63">
        <f t="shared" si="54"/>
        <v>2</v>
      </c>
      <c r="C741" s="64">
        <f t="shared" si="53"/>
        <v>42415</v>
      </c>
      <c r="D741" s="64" t="s">
        <v>679</v>
      </c>
      <c r="E741" s="64">
        <v>42415</v>
      </c>
      <c r="F741" s="67" t="s">
        <v>355</v>
      </c>
      <c r="G741" s="67"/>
      <c r="H741" s="72" t="s">
        <v>445</v>
      </c>
      <c r="I741" s="429">
        <v>540</v>
      </c>
      <c r="J741" s="429">
        <v>14900</v>
      </c>
      <c r="K741" s="420"/>
      <c r="L741" s="429"/>
      <c r="M741" s="65">
        <f t="shared" si="56"/>
        <v>8046000</v>
      </c>
      <c r="N741" s="66" t="s">
        <v>281</v>
      </c>
      <c r="O741" s="66" t="s">
        <v>275</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hidden="1" customHeight="1">
      <c r="A742" s="332" t="str">
        <f>IF(B742&lt;&gt;"",IF(AND(B742='IN-TC'!$S$4,OR(TH!N742="1111",TH!O742="1111")),TH!D742,""),"")</f>
        <v/>
      </c>
      <c r="B742" s="63">
        <f t="shared" si="54"/>
        <v>2</v>
      </c>
      <c r="C742" s="64">
        <f t="shared" si="53"/>
        <v>42425</v>
      </c>
      <c r="D742" s="64" t="s">
        <v>680</v>
      </c>
      <c r="E742" s="64">
        <v>42425</v>
      </c>
      <c r="F742" s="67" t="s">
        <v>358</v>
      </c>
      <c r="G742" s="67"/>
      <c r="H742" s="72" t="s">
        <v>445</v>
      </c>
      <c r="I742" s="429">
        <v>150</v>
      </c>
      <c r="J742" s="429">
        <v>8500</v>
      </c>
      <c r="K742" s="420"/>
      <c r="L742" s="429"/>
      <c r="M742" s="65">
        <f t="shared" si="56"/>
        <v>1275000</v>
      </c>
      <c r="N742" s="66" t="s">
        <v>281</v>
      </c>
      <c r="O742" s="66" t="s">
        <v>275</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hidden="1" customHeight="1">
      <c r="A743" s="332" t="str">
        <f>IF(B743&lt;&gt;"",IF(AND(B743='IN-TC'!$S$4,OR(TH!N743="1111",TH!O743="1111")),TH!D743,""),"")</f>
        <v/>
      </c>
      <c r="B743" s="63">
        <f t="shared" si="54"/>
        <v>2</v>
      </c>
      <c r="C743" s="64">
        <f t="shared" si="53"/>
        <v>42425</v>
      </c>
      <c r="D743" s="64" t="s">
        <v>680</v>
      </c>
      <c r="E743" s="64">
        <v>42425</v>
      </c>
      <c r="F743" s="67" t="s">
        <v>362</v>
      </c>
      <c r="G743" s="67"/>
      <c r="H743" s="72" t="s">
        <v>445</v>
      </c>
      <c r="I743" s="431">
        <v>150</v>
      </c>
      <c r="J743" s="431">
        <v>33000</v>
      </c>
      <c r="K743" s="422"/>
      <c r="L743" s="431"/>
      <c r="M743" s="65">
        <f t="shared" si="56"/>
        <v>4950000</v>
      </c>
      <c r="N743" s="66" t="s">
        <v>281</v>
      </c>
      <c r="O743" s="66" t="s">
        <v>275</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hidden="1" customHeight="1">
      <c r="A744" s="332" t="str">
        <f>IF(B744&lt;&gt;"",IF(AND(B744='IN-TC'!$S$4,OR(TH!N744="1111",TH!O744="1111")),TH!D744,""),"")</f>
        <v/>
      </c>
      <c r="B744" s="63">
        <f t="shared" si="54"/>
        <v>2</v>
      </c>
      <c r="C744" s="64">
        <f t="shared" si="53"/>
        <v>42401</v>
      </c>
      <c r="D744" s="64" t="s">
        <v>678</v>
      </c>
      <c r="E744" s="64">
        <v>42401</v>
      </c>
      <c r="F744" s="67" t="s">
        <v>380</v>
      </c>
      <c r="G744" s="67"/>
      <c r="H744" s="72" t="s">
        <v>445</v>
      </c>
      <c r="I744" s="431">
        <v>2100</v>
      </c>
      <c r="J744" s="431">
        <v>5780.8622078968574</v>
      </c>
      <c r="K744" s="422"/>
      <c r="L744" s="431"/>
      <c r="M744" s="65">
        <f t="shared" si="56"/>
        <v>12139811</v>
      </c>
      <c r="N744" s="66" t="s">
        <v>281</v>
      </c>
      <c r="O744" s="66" t="s">
        <v>275</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hidden="1" customHeight="1">
      <c r="A745" s="332" t="str">
        <f>IF(B745&lt;&gt;"",IF(AND(B745='IN-TC'!$S$4,OR(TH!N745="1111",TH!O745="1111")),TH!D745,""),"")</f>
        <v/>
      </c>
      <c r="B745" s="63">
        <f t="shared" si="54"/>
        <v>3</v>
      </c>
      <c r="C745" s="314">
        <v>42431</v>
      </c>
      <c r="D745" s="1102" t="s">
        <v>669</v>
      </c>
      <c r="E745" s="1102">
        <v>42431</v>
      </c>
      <c r="F745" s="1194" t="s">
        <v>389</v>
      </c>
      <c r="G745" s="974" t="s">
        <v>1167</v>
      </c>
      <c r="H745" s="942" t="s">
        <v>615</v>
      </c>
      <c r="I745" s="427">
        <v>1015</v>
      </c>
      <c r="J745" s="427">
        <v>12000</v>
      </c>
      <c r="K745" s="418"/>
      <c r="L745" s="427"/>
      <c r="M745" s="81">
        <v>12180000</v>
      </c>
      <c r="N745" s="1098" t="s">
        <v>275</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hidden="1" customHeight="1">
      <c r="A746" s="332" t="str">
        <f>IF(B746&lt;&gt;"",IF(AND(B746='IN-TC'!$S$4,OR(TH!N746="1111",TH!O746="1111")),TH!D746,""),"")</f>
        <v/>
      </c>
      <c r="B746" s="63">
        <f t="shared" si="54"/>
        <v>3</v>
      </c>
      <c r="C746" s="314">
        <v>42431</v>
      </c>
      <c r="D746" s="1102" t="s">
        <v>669</v>
      </c>
      <c r="E746" s="1102">
        <v>42431</v>
      </c>
      <c r="F746" s="1194" t="s">
        <v>391</v>
      </c>
      <c r="G746" s="974" t="s">
        <v>1167</v>
      </c>
      <c r="H746" s="942" t="s">
        <v>615</v>
      </c>
      <c r="I746" s="427">
        <v>375</v>
      </c>
      <c r="J746" s="427">
        <v>9500</v>
      </c>
      <c r="K746" s="418"/>
      <c r="L746" s="427"/>
      <c r="M746" s="81">
        <v>3562500</v>
      </c>
      <c r="N746" s="1098" t="s">
        <v>275</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hidden="1" customHeight="1">
      <c r="A747" s="332" t="str">
        <f>IF(B747&lt;&gt;"",IF(AND(B747='IN-TC'!$S$4,OR(TH!N747="1111",TH!O747="1111")),TH!D747,""),"")</f>
        <v/>
      </c>
      <c r="B747" s="63">
        <f t="shared" si="54"/>
        <v>3</v>
      </c>
      <c r="C747" s="314">
        <v>42431</v>
      </c>
      <c r="D747" s="1102" t="s">
        <v>669</v>
      </c>
      <c r="E747" s="1102">
        <v>42431</v>
      </c>
      <c r="F747" s="1139" t="s">
        <v>644</v>
      </c>
      <c r="G747" s="974" t="s">
        <v>1167</v>
      </c>
      <c r="H747" s="942" t="s">
        <v>615</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hidden="1" customHeight="1">
      <c r="A748" s="332" t="str">
        <f>IF(B748&lt;&gt;"",IF(AND(B748='IN-TC'!$S$4,OR(TH!N748="1111",TH!O748="1111")),TH!D748,""),"")</f>
        <v/>
      </c>
      <c r="B748" s="63">
        <f t="shared" si="54"/>
        <v>3</v>
      </c>
      <c r="C748" s="314">
        <v>42437</v>
      </c>
      <c r="D748" s="1102" t="s">
        <v>670</v>
      </c>
      <c r="E748" s="1102">
        <v>42437</v>
      </c>
      <c r="F748" s="1139" t="s">
        <v>347</v>
      </c>
      <c r="G748" s="974" t="s">
        <v>650</v>
      </c>
      <c r="H748" s="942" t="s">
        <v>667</v>
      </c>
      <c r="I748" s="427">
        <v>1000</v>
      </c>
      <c r="J748" s="427">
        <v>14095.237999999999</v>
      </c>
      <c r="K748" s="418"/>
      <c r="L748" s="427"/>
      <c r="M748" s="81">
        <v>14095238</v>
      </c>
      <c r="N748" s="1098" t="s">
        <v>275</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hidden="1" customHeight="1">
      <c r="A749" s="332" t="str">
        <f>IF(B749&lt;&gt;"",IF(AND(B749='IN-TC'!$S$4,OR(TH!N749="1111",TH!O749="1111")),TH!D749,""),"")</f>
        <v/>
      </c>
      <c r="B749" s="63">
        <f t="shared" si="54"/>
        <v>3</v>
      </c>
      <c r="C749" s="314">
        <v>42437</v>
      </c>
      <c r="D749" s="1102" t="s">
        <v>670</v>
      </c>
      <c r="E749" s="1102">
        <v>42437</v>
      </c>
      <c r="F749" s="1139" t="s">
        <v>641</v>
      </c>
      <c r="G749" s="974" t="s">
        <v>650</v>
      </c>
      <c r="H749" s="942" t="s">
        <v>667</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hidden="1" customHeight="1">
      <c r="A750" s="332" t="str">
        <f>IF(B750&lt;&gt;"",IF(AND(B750='IN-TC'!$S$4,OR(TH!N750="1111",TH!O750="1111")),TH!D750,""),"")</f>
        <v/>
      </c>
      <c r="B750" s="63">
        <f t="shared" si="54"/>
        <v>3</v>
      </c>
      <c r="C750" s="314">
        <v>42446</v>
      </c>
      <c r="D750" s="1102" t="s">
        <v>671</v>
      </c>
      <c r="E750" s="1102">
        <v>42446</v>
      </c>
      <c r="F750" s="1139" t="s">
        <v>358</v>
      </c>
      <c r="G750" s="974" t="s">
        <v>1128</v>
      </c>
      <c r="H750" s="942" t="s">
        <v>611</v>
      </c>
      <c r="I750" s="427">
        <v>600</v>
      </c>
      <c r="J750" s="427">
        <v>8500</v>
      </c>
      <c r="K750" s="418"/>
      <c r="L750" s="427"/>
      <c r="M750" s="81">
        <v>5100000</v>
      </c>
      <c r="N750" s="1098" t="s">
        <v>275</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hidden="1" customHeight="1">
      <c r="A751" s="332" t="str">
        <f>IF(B751&lt;&gt;"",IF(AND(B751='IN-TC'!$S$4,OR(TH!N751="1111",TH!O751="1111")),TH!D751,""),"")</f>
        <v/>
      </c>
      <c r="B751" s="63">
        <f t="shared" si="54"/>
        <v>3</v>
      </c>
      <c r="C751" s="314">
        <v>42446</v>
      </c>
      <c r="D751" s="1102" t="s">
        <v>671</v>
      </c>
      <c r="E751" s="1102">
        <v>42446</v>
      </c>
      <c r="F751" s="1139" t="s">
        <v>1168</v>
      </c>
      <c r="G751" s="974" t="s">
        <v>1128</v>
      </c>
      <c r="H751" s="942" t="s">
        <v>611</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hidden="1" customHeight="1">
      <c r="A752" s="332" t="str">
        <f>IF(B752&lt;&gt;"",IF(AND(B752='IN-TC'!$S$4,OR(TH!N752="1111",TH!O752="1111")),TH!D752,""),"")</f>
        <v/>
      </c>
      <c r="B752" s="63">
        <f t="shared" si="54"/>
        <v>3</v>
      </c>
      <c r="C752" s="314">
        <v>42457</v>
      </c>
      <c r="D752" s="1102" t="s">
        <v>672</v>
      </c>
      <c r="E752" s="1102">
        <v>42457</v>
      </c>
      <c r="F752" s="1139" t="s">
        <v>347</v>
      </c>
      <c r="G752" s="974" t="s">
        <v>1337</v>
      </c>
      <c r="H752" s="942" t="s">
        <v>667</v>
      </c>
      <c r="I752" s="427">
        <v>1000</v>
      </c>
      <c r="J752" s="427">
        <v>14095.237999999999</v>
      </c>
      <c r="K752" s="418"/>
      <c r="L752" s="427"/>
      <c r="M752" s="81">
        <v>14095238</v>
      </c>
      <c r="N752" s="1098" t="s">
        <v>275</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hidden="1" customHeight="1">
      <c r="A753" s="332" t="str">
        <f>IF(B753&lt;&gt;"",IF(AND(B753='IN-TC'!$S$4,OR(TH!N753="1111",TH!O753="1111")),TH!D753,""),"")</f>
        <v/>
      </c>
      <c r="B753" s="63">
        <f t="shared" si="54"/>
        <v>3</v>
      </c>
      <c r="C753" s="314">
        <v>42457</v>
      </c>
      <c r="D753" s="1102" t="s">
        <v>672</v>
      </c>
      <c r="E753" s="1102">
        <v>42457</v>
      </c>
      <c r="F753" s="1139" t="s">
        <v>641</v>
      </c>
      <c r="G753" s="974" t="s">
        <v>1337</v>
      </c>
      <c r="H753" s="942" t="s">
        <v>667</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hidden="1" customHeight="1">
      <c r="A754" s="332" t="str">
        <f>IF(B754&lt;&gt;"",IF(AND(B754='IN-TC'!$S$4,OR(TH!N754="1111",TH!O754="1111")),TH!D754,""),"")</f>
        <v/>
      </c>
      <c r="B754" s="63">
        <f t="shared" si="54"/>
        <v>3</v>
      </c>
      <c r="C754" s="64">
        <v>42459</v>
      </c>
      <c r="D754" s="1102" t="s">
        <v>673</v>
      </c>
      <c r="E754" s="78">
        <f t="shared" ref="E754:E788" si="57">C754</f>
        <v>42459</v>
      </c>
      <c r="F754" s="79" t="s">
        <v>223</v>
      </c>
      <c r="G754" s="958" t="s">
        <v>1341</v>
      </c>
      <c r="H754" s="942" t="s">
        <v>613</v>
      </c>
      <c r="I754" s="427">
        <v>450</v>
      </c>
      <c r="J754" s="427">
        <v>18414.14</v>
      </c>
      <c r="K754" s="418"/>
      <c r="L754" s="427"/>
      <c r="M754" s="81">
        <f>ROUND(I754*J754,0)</f>
        <v>8286363</v>
      </c>
      <c r="N754" s="82" t="s">
        <v>275</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hidden="1" customHeight="1">
      <c r="A755" s="332" t="str">
        <f>IF(B755&lt;&gt;"",IF(AND(B755='IN-TC'!$S$4,OR(TH!N755="1111",TH!O755="1111")),TH!D755,""),"")</f>
        <v/>
      </c>
      <c r="B755" s="63">
        <f t="shared" si="54"/>
        <v>3</v>
      </c>
      <c r="C755" s="64">
        <v>42459</v>
      </c>
      <c r="D755" s="1102" t="s">
        <v>673</v>
      </c>
      <c r="E755" s="78">
        <f t="shared" si="57"/>
        <v>42459</v>
      </c>
      <c r="F755" s="79" t="s">
        <v>1342</v>
      </c>
      <c r="G755" s="958" t="s">
        <v>1341</v>
      </c>
      <c r="H755" s="942" t="s">
        <v>613</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hidden="1" customHeight="1">
      <c r="A756" s="332" t="str">
        <f>IF(B756&lt;&gt;"",IF(AND(B756='IN-TC'!$S$4,OR(TH!N756="1111",TH!O756="1111")),TH!D756,""),"")</f>
        <v/>
      </c>
      <c r="B756" s="63">
        <f t="shared" si="54"/>
        <v>3</v>
      </c>
      <c r="C756" s="64">
        <v>42431</v>
      </c>
      <c r="D756" s="64" t="s">
        <v>678</v>
      </c>
      <c r="E756" s="64">
        <f t="shared" si="57"/>
        <v>42431</v>
      </c>
      <c r="F756" s="67" t="s">
        <v>338</v>
      </c>
      <c r="G756" s="955"/>
      <c r="H756" s="72" t="s">
        <v>445</v>
      </c>
      <c r="I756" s="429">
        <v>50</v>
      </c>
      <c r="J756" s="429">
        <v>35444.444444444445</v>
      </c>
      <c r="K756" s="420"/>
      <c r="L756" s="429"/>
      <c r="M756" s="65">
        <f t="shared" ref="M756:M768" si="58">ROUND(I756*J756,0)</f>
        <v>1772222</v>
      </c>
      <c r="N756" s="66" t="s">
        <v>281</v>
      </c>
      <c r="O756" s="66" t="s">
        <v>275</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hidden="1" customHeight="1">
      <c r="A757" s="332" t="str">
        <f>IF(B757&lt;&gt;"",IF(AND(B757='IN-TC'!$S$4,OR(TH!N757="1111",TH!O757="1111")),TH!D757,""),"")</f>
        <v/>
      </c>
      <c r="B757" s="63">
        <f t="shared" si="54"/>
        <v>3</v>
      </c>
      <c r="C757" s="64">
        <v>42431</v>
      </c>
      <c r="D757" s="64" t="s">
        <v>678</v>
      </c>
      <c r="E757" s="64">
        <f t="shared" si="57"/>
        <v>42431</v>
      </c>
      <c r="F757" s="67" t="s">
        <v>344</v>
      </c>
      <c r="G757" s="955"/>
      <c r="H757" s="72" t="s">
        <v>445</v>
      </c>
      <c r="I757" s="429">
        <v>20</v>
      </c>
      <c r="J757" s="429">
        <v>46741.2</v>
      </c>
      <c r="K757" s="420"/>
      <c r="L757" s="429"/>
      <c r="M757" s="65">
        <f t="shared" si="58"/>
        <v>934824</v>
      </c>
      <c r="N757" s="66" t="s">
        <v>281</v>
      </c>
      <c r="O757" s="66" t="s">
        <v>275</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hidden="1" customHeight="1">
      <c r="A758" s="332" t="str">
        <f>IF(B758&lt;&gt;"",IF(AND(B758='IN-TC'!$S$4,OR(TH!N758="1111",TH!O758="1111")),TH!D758,""),"")</f>
        <v/>
      </c>
      <c r="B758" s="63">
        <f t="shared" si="54"/>
        <v>3</v>
      </c>
      <c r="C758" s="64">
        <v>42431</v>
      </c>
      <c r="D758" s="64" t="s">
        <v>678</v>
      </c>
      <c r="E758" s="64">
        <f t="shared" si="57"/>
        <v>42431</v>
      </c>
      <c r="F758" s="67" t="s">
        <v>347</v>
      </c>
      <c r="G758" s="67"/>
      <c r="H758" s="72" t="s">
        <v>445</v>
      </c>
      <c r="I758" s="429">
        <v>150</v>
      </c>
      <c r="J758" s="429">
        <v>13571.429</v>
      </c>
      <c r="K758" s="420"/>
      <c r="L758" s="429"/>
      <c r="M758" s="65">
        <f t="shared" si="58"/>
        <v>2035714</v>
      </c>
      <c r="N758" s="66" t="s">
        <v>281</v>
      </c>
      <c r="O758" s="66" t="s">
        <v>275</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hidden="1" customHeight="1">
      <c r="A759" s="332" t="str">
        <f>IF(B759&lt;&gt;"",IF(AND(B759='IN-TC'!$S$4,OR(TH!N759="1111",TH!O759="1111")),TH!D759,""),"")</f>
        <v/>
      </c>
      <c r="B759" s="63">
        <f t="shared" si="54"/>
        <v>3</v>
      </c>
      <c r="C759" s="64">
        <v>42431</v>
      </c>
      <c r="D759" s="64" t="s">
        <v>678</v>
      </c>
      <c r="E759" s="64">
        <f t="shared" si="57"/>
        <v>42431</v>
      </c>
      <c r="F759" s="67" t="s">
        <v>223</v>
      </c>
      <c r="G759" s="67"/>
      <c r="H759" s="72" t="s">
        <v>445</v>
      </c>
      <c r="I759" s="429">
        <v>200</v>
      </c>
      <c r="J759" s="429">
        <v>21979.791919191921</v>
      </c>
      <c r="K759" s="420"/>
      <c r="L759" s="429"/>
      <c r="M759" s="65">
        <f t="shared" si="58"/>
        <v>4395958</v>
      </c>
      <c r="N759" s="66" t="s">
        <v>281</v>
      </c>
      <c r="O759" s="66" t="s">
        <v>275</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hidden="1" customHeight="1">
      <c r="A760" s="332" t="str">
        <f>IF(B760&lt;&gt;"",IF(AND(B760='IN-TC'!$S$4,OR(TH!N760="1111",TH!O760="1111")),TH!D760,""),"")</f>
        <v/>
      </c>
      <c r="B760" s="63">
        <f t="shared" si="54"/>
        <v>3</v>
      </c>
      <c r="C760" s="64">
        <v>42431</v>
      </c>
      <c r="D760" s="64" t="s">
        <v>678</v>
      </c>
      <c r="E760" s="64">
        <f t="shared" si="57"/>
        <v>42431</v>
      </c>
      <c r="F760" s="67" t="s">
        <v>352</v>
      </c>
      <c r="G760" s="67"/>
      <c r="H760" s="72" t="s">
        <v>445</v>
      </c>
      <c r="I760" s="429">
        <v>50</v>
      </c>
      <c r="J760" s="429">
        <v>3500</v>
      </c>
      <c r="K760" s="420"/>
      <c r="L760" s="429"/>
      <c r="M760" s="65">
        <f t="shared" si="58"/>
        <v>175000</v>
      </c>
      <c r="N760" s="66" t="s">
        <v>281</v>
      </c>
      <c r="O760" s="66" t="s">
        <v>275</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hidden="1" customHeight="1">
      <c r="A761" s="332" t="str">
        <f>IF(B761&lt;&gt;"",IF(AND(B761='IN-TC'!$S$4,OR(TH!N761="1111",TH!O761="1111")),TH!D761,""),"")</f>
        <v/>
      </c>
      <c r="B761" s="63">
        <f t="shared" si="54"/>
        <v>3</v>
      </c>
      <c r="C761" s="64">
        <v>42434</v>
      </c>
      <c r="D761" s="64" t="s">
        <v>679</v>
      </c>
      <c r="E761" s="64">
        <f t="shared" si="57"/>
        <v>42434</v>
      </c>
      <c r="F761" s="67" t="s">
        <v>355</v>
      </c>
      <c r="G761" s="67"/>
      <c r="H761" s="72" t="s">
        <v>445</v>
      </c>
      <c r="I761" s="429">
        <v>2160</v>
      </c>
      <c r="J761" s="429">
        <v>14900</v>
      </c>
      <c r="K761" s="420"/>
      <c r="L761" s="429"/>
      <c r="M761" s="65">
        <f t="shared" si="58"/>
        <v>32184000</v>
      </c>
      <c r="N761" s="66" t="s">
        <v>281</v>
      </c>
      <c r="O761" s="66" t="s">
        <v>275</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hidden="1" customHeight="1">
      <c r="A762" s="332" t="str">
        <f>IF(B762&lt;&gt;"",IF(AND(B762='IN-TC'!$S$4,OR(TH!N762="1111",TH!O762="1111")),TH!D762,""),"")</f>
        <v/>
      </c>
      <c r="B762" s="63">
        <f t="shared" si="54"/>
        <v>3</v>
      </c>
      <c r="C762" s="64">
        <v>42434</v>
      </c>
      <c r="D762" s="64" t="s">
        <v>679</v>
      </c>
      <c r="E762" s="64">
        <f t="shared" si="57"/>
        <v>42434</v>
      </c>
      <c r="F762" s="67" t="s">
        <v>358</v>
      </c>
      <c r="G762" s="67"/>
      <c r="H762" s="72" t="s">
        <v>445</v>
      </c>
      <c r="I762" s="429">
        <v>250</v>
      </c>
      <c r="J762" s="429">
        <v>8500</v>
      </c>
      <c r="K762" s="420"/>
      <c r="L762" s="429"/>
      <c r="M762" s="65">
        <f t="shared" si="58"/>
        <v>2125000</v>
      </c>
      <c r="N762" s="66" t="s">
        <v>281</v>
      </c>
      <c r="O762" s="66" t="s">
        <v>275</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hidden="1" customHeight="1">
      <c r="A763" s="332" t="str">
        <f>IF(B763&lt;&gt;"",IF(AND(B763='IN-TC'!$S$4,OR(TH!N763="1111",TH!O763="1111")),TH!D763,""),"")</f>
        <v/>
      </c>
      <c r="B763" s="63">
        <f t="shared" si="54"/>
        <v>3</v>
      </c>
      <c r="C763" s="64">
        <v>42434</v>
      </c>
      <c r="D763" s="64" t="s">
        <v>679</v>
      </c>
      <c r="E763" s="64">
        <f t="shared" si="57"/>
        <v>42434</v>
      </c>
      <c r="F763" s="67" t="s">
        <v>362</v>
      </c>
      <c r="G763" s="67"/>
      <c r="H763" s="72" t="s">
        <v>445</v>
      </c>
      <c r="I763" s="431">
        <v>150</v>
      </c>
      <c r="J763" s="431">
        <v>33000</v>
      </c>
      <c r="K763" s="422"/>
      <c r="L763" s="431"/>
      <c r="M763" s="65">
        <f t="shared" si="58"/>
        <v>4950000</v>
      </c>
      <c r="N763" s="66" t="s">
        <v>281</v>
      </c>
      <c r="O763" s="66" t="s">
        <v>275</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hidden="1" customHeight="1">
      <c r="A764" s="332" t="str">
        <f>IF(B764&lt;&gt;"",IF(AND(B764='IN-TC'!$S$4,OR(TH!N764="1111",TH!O764="1111")),TH!D764,""),"")</f>
        <v/>
      </c>
      <c r="B764" s="63">
        <f t="shared" si="54"/>
        <v>3</v>
      </c>
      <c r="C764" s="64">
        <v>42439</v>
      </c>
      <c r="D764" s="64" t="s">
        <v>680</v>
      </c>
      <c r="E764" s="64">
        <f t="shared" si="57"/>
        <v>42439</v>
      </c>
      <c r="F764" s="67" t="s">
        <v>389</v>
      </c>
      <c r="G764" s="67"/>
      <c r="H764" s="72" t="s">
        <v>445</v>
      </c>
      <c r="I764" s="431">
        <v>922</v>
      </c>
      <c r="J764" s="431">
        <v>12000</v>
      </c>
      <c r="K764" s="422"/>
      <c r="L764" s="431"/>
      <c r="M764" s="65">
        <f t="shared" si="58"/>
        <v>11064000</v>
      </c>
      <c r="N764" s="66" t="s">
        <v>281</v>
      </c>
      <c r="O764" s="66" t="s">
        <v>275</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hidden="1" customHeight="1">
      <c r="A765" s="332" t="str">
        <f>IF(B765&lt;&gt;"",IF(AND(B765='IN-TC'!$S$4,OR(TH!N765="1111",TH!O765="1111")),TH!D765,""),"")</f>
        <v/>
      </c>
      <c r="B765" s="63">
        <f t="shared" si="54"/>
        <v>3</v>
      </c>
      <c r="C765" s="64">
        <v>42439</v>
      </c>
      <c r="D765" s="64" t="s">
        <v>680</v>
      </c>
      <c r="E765" s="64">
        <f t="shared" si="57"/>
        <v>42439</v>
      </c>
      <c r="F765" s="67" t="s">
        <v>391</v>
      </c>
      <c r="G765" s="67"/>
      <c r="H765" s="72" t="s">
        <v>445</v>
      </c>
      <c r="I765" s="431">
        <v>375</v>
      </c>
      <c r="J765" s="431">
        <v>9500</v>
      </c>
      <c r="K765" s="422"/>
      <c r="L765" s="431"/>
      <c r="M765" s="65">
        <f t="shared" si="58"/>
        <v>3562500</v>
      </c>
      <c r="N765" s="66" t="s">
        <v>281</v>
      </c>
      <c r="O765" s="66" t="s">
        <v>275</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hidden="1" customHeight="1">
      <c r="A766" s="332" t="str">
        <f>IF(B766&lt;&gt;"",IF(AND(B766='IN-TC'!$S$4,OR(TH!N766="1111",TH!O766="1111")),TH!D766,""),"")</f>
        <v/>
      </c>
      <c r="B766" s="63">
        <f t="shared" si="54"/>
        <v>3</v>
      </c>
      <c r="C766" s="64">
        <v>42459</v>
      </c>
      <c r="D766" s="64" t="s">
        <v>681</v>
      </c>
      <c r="E766" s="64">
        <f t="shared" si="57"/>
        <v>42459</v>
      </c>
      <c r="F766" s="67" t="s">
        <v>383</v>
      </c>
      <c r="G766" s="67"/>
      <c r="H766" s="72" t="s">
        <v>445</v>
      </c>
      <c r="I766" s="431">
        <v>2700</v>
      </c>
      <c r="J766" s="431">
        <v>4466.322284402353</v>
      </c>
      <c r="K766" s="422"/>
      <c r="L766" s="431"/>
      <c r="M766" s="65">
        <f t="shared" si="58"/>
        <v>12059070</v>
      </c>
      <c r="N766" s="66" t="s">
        <v>281</v>
      </c>
      <c r="O766" s="66" t="s">
        <v>275</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hidden="1" customHeight="1">
      <c r="A767" s="332" t="str">
        <f>IF(B767&lt;&gt;"",IF(AND(B767='IN-TC'!$S$4,OR(TH!N767="1111",TH!O767="1111")),TH!D767,""),"")</f>
        <v/>
      </c>
      <c r="B767" s="63">
        <f t="shared" si="54"/>
        <v>4</v>
      </c>
      <c r="C767" s="64">
        <v>42461</v>
      </c>
      <c r="D767" s="1102" t="s">
        <v>669</v>
      </c>
      <c r="E767" s="78">
        <f t="shared" si="57"/>
        <v>42461</v>
      </c>
      <c r="F767" s="80" t="s">
        <v>352</v>
      </c>
      <c r="G767" s="958" t="s">
        <v>1392</v>
      </c>
      <c r="H767" s="942" t="s">
        <v>614</v>
      </c>
      <c r="I767" s="427">
        <v>2000</v>
      </c>
      <c r="J767" s="427">
        <v>3200</v>
      </c>
      <c r="K767" s="418"/>
      <c r="L767" s="427"/>
      <c r="M767" s="81">
        <f t="shared" si="58"/>
        <v>6400000</v>
      </c>
      <c r="N767" s="82" t="s">
        <v>275</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hidden="1" customHeight="1">
      <c r="A768" s="332" t="str">
        <f>IF(B768&lt;&gt;"",IF(AND(B768='IN-TC'!$S$4,OR(TH!N768="1111",TH!O768="1111")),TH!D768,""),"")</f>
        <v/>
      </c>
      <c r="B768" s="63">
        <f t="shared" si="54"/>
        <v>4</v>
      </c>
      <c r="C768" s="64">
        <v>42467</v>
      </c>
      <c r="D768" s="1102" t="s">
        <v>670</v>
      </c>
      <c r="E768" s="78">
        <f t="shared" si="57"/>
        <v>42467</v>
      </c>
      <c r="F768" s="80" t="s">
        <v>645</v>
      </c>
      <c r="G768" s="958" t="s">
        <v>1393</v>
      </c>
      <c r="H768" s="80" t="s">
        <v>1410</v>
      </c>
      <c r="I768" s="427">
        <v>4500</v>
      </c>
      <c r="J768" s="427">
        <v>14000</v>
      </c>
      <c r="K768" s="418"/>
      <c r="L768" s="427"/>
      <c r="M768" s="81">
        <f t="shared" si="58"/>
        <v>63000000</v>
      </c>
      <c r="N768" s="82" t="s">
        <v>275</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hidden="1" customHeight="1">
      <c r="A769" s="332" t="str">
        <f>IF(B769&lt;&gt;"",IF(AND(B769='IN-TC'!$S$4,OR(TH!N769="1111",TH!O769="1111")),TH!D769,""),"")</f>
        <v/>
      </c>
      <c r="B769" s="63">
        <f t="shared" si="54"/>
        <v>4</v>
      </c>
      <c r="C769" s="64">
        <v>42467</v>
      </c>
      <c r="D769" s="1102" t="s">
        <v>670</v>
      </c>
      <c r="E769" s="78">
        <f t="shared" si="57"/>
        <v>42467</v>
      </c>
      <c r="F769" s="80" t="s">
        <v>646</v>
      </c>
      <c r="G769" s="958" t="s">
        <v>1393</v>
      </c>
      <c r="H769" s="80" t="s">
        <v>1410</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hidden="1" customHeight="1">
      <c r="A770" s="332" t="str">
        <f>IF(B770&lt;&gt;"",IF(AND(B770='IN-TC'!$S$4,OR(TH!N770="1111",TH!O770="1111")),TH!D770,""),"")</f>
        <v/>
      </c>
      <c r="B770" s="63">
        <f t="shared" si="54"/>
        <v>4</v>
      </c>
      <c r="C770" s="64">
        <v>42468</v>
      </c>
      <c r="D770" s="1102" t="s">
        <v>671</v>
      </c>
      <c r="E770" s="78">
        <f t="shared" si="57"/>
        <v>42468</v>
      </c>
      <c r="F770" s="79" t="s">
        <v>400</v>
      </c>
      <c r="G770" s="958" t="s">
        <v>1394</v>
      </c>
      <c r="H770" s="942" t="s">
        <v>615</v>
      </c>
      <c r="I770" s="427">
        <v>1250</v>
      </c>
      <c r="J770" s="427">
        <v>18000</v>
      </c>
      <c r="K770" s="418"/>
      <c r="L770" s="427"/>
      <c r="M770" s="81">
        <f>ROUND(I770*J770,0)</f>
        <v>22500000</v>
      </c>
      <c r="N770" s="82" t="s">
        <v>275</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hidden="1" customHeight="1">
      <c r="A771" s="332" t="str">
        <f>IF(B771&lt;&gt;"",IF(AND(B771='IN-TC'!$S$4,OR(TH!N771="1111",TH!O771="1111")),TH!D771,""),"")</f>
        <v/>
      </c>
      <c r="B771" s="63">
        <f t="shared" si="54"/>
        <v>4</v>
      </c>
      <c r="C771" s="64">
        <v>42468</v>
      </c>
      <c r="D771" s="1102" t="s">
        <v>671</v>
      </c>
      <c r="E771" s="78">
        <f t="shared" si="57"/>
        <v>42468</v>
      </c>
      <c r="F771" s="80" t="s">
        <v>1395</v>
      </c>
      <c r="G771" s="958" t="s">
        <v>1394</v>
      </c>
      <c r="H771" s="942" t="s">
        <v>615</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hidden="1" customHeight="1">
      <c r="A772" s="332" t="str">
        <f>IF(B772&lt;&gt;"",IF(AND(B772='IN-TC'!$S$4,OR(TH!N772="1111",TH!O772="1111")),TH!D772,""),"")</f>
        <v/>
      </c>
      <c r="B772" s="63">
        <f t="shared" si="54"/>
        <v>4</v>
      </c>
      <c r="C772" s="64">
        <v>42471</v>
      </c>
      <c r="D772" s="1102" t="s">
        <v>672</v>
      </c>
      <c r="E772" s="78">
        <f t="shared" si="57"/>
        <v>42471</v>
      </c>
      <c r="F772" s="80" t="s">
        <v>1396</v>
      </c>
      <c r="G772" s="958" t="s">
        <v>1397</v>
      </c>
      <c r="H772" s="942" t="s">
        <v>1398</v>
      </c>
      <c r="I772" s="427">
        <v>100</v>
      </c>
      <c r="J772" s="427">
        <v>12728</v>
      </c>
      <c r="K772" s="418"/>
      <c r="L772" s="427"/>
      <c r="M772" s="81">
        <f>ROUND(I772*J772,0)</f>
        <v>1272800</v>
      </c>
      <c r="N772" s="82" t="s">
        <v>275</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hidden="1" customHeight="1">
      <c r="A773" s="332" t="str">
        <f>IF(B773&lt;&gt;"",IF(AND(B773='IN-TC'!$S$4,OR(TH!N773="1111",TH!O773="1111")),TH!D773,""),"")</f>
        <v/>
      </c>
      <c r="B773" s="63">
        <f t="shared" si="54"/>
        <v>4</v>
      </c>
      <c r="C773" s="64">
        <v>42471</v>
      </c>
      <c r="D773" s="1102" t="s">
        <v>672</v>
      </c>
      <c r="E773" s="78">
        <f t="shared" si="57"/>
        <v>42471</v>
      </c>
      <c r="F773" s="80" t="s">
        <v>1399</v>
      </c>
      <c r="G773" s="958" t="s">
        <v>1397</v>
      </c>
      <c r="H773" s="942" t="s">
        <v>1398</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hidden="1" customHeight="1">
      <c r="A774" s="332" t="str">
        <f>IF(B774&lt;&gt;"",IF(AND(B774='IN-TC'!$S$4,OR(TH!N774="1111",TH!O774="1111")),TH!D774,""),"")</f>
        <v/>
      </c>
      <c r="B774" s="63">
        <f t="shared" si="54"/>
        <v>4</v>
      </c>
      <c r="C774" s="64">
        <v>42471</v>
      </c>
      <c r="D774" s="1102" t="s">
        <v>673</v>
      </c>
      <c r="E774" s="78">
        <f t="shared" si="57"/>
        <v>42471</v>
      </c>
      <c r="F774" s="80" t="s">
        <v>355</v>
      </c>
      <c r="G774" s="958" t="s">
        <v>1400</v>
      </c>
      <c r="H774" s="80" t="s">
        <v>618</v>
      </c>
      <c r="I774" s="427">
        <v>6750</v>
      </c>
      <c r="J774" s="427">
        <v>14728</v>
      </c>
      <c r="K774" s="418"/>
      <c r="L774" s="427"/>
      <c r="M774" s="81">
        <f>ROUND(I774*J774,0)</f>
        <v>99414000</v>
      </c>
      <c r="N774" s="82" t="s">
        <v>275</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hidden="1" customHeight="1">
      <c r="A775" s="332" t="str">
        <f>IF(B775&lt;&gt;"",IF(AND(B775='IN-TC'!$S$4,OR(TH!N775="1111",TH!O775="1111")),TH!D775,""),"")</f>
        <v/>
      </c>
      <c r="B775" s="63">
        <f t="shared" si="54"/>
        <v>4</v>
      </c>
      <c r="C775" s="64">
        <v>42471</v>
      </c>
      <c r="D775" s="1102" t="s">
        <v>673</v>
      </c>
      <c r="E775" s="78">
        <f t="shared" si="57"/>
        <v>42471</v>
      </c>
      <c r="F775" s="80" t="s">
        <v>1401</v>
      </c>
      <c r="G775" s="958" t="s">
        <v>1400</v>
      </c>
      <c r="H775" s="80" t="s">
        <v>618</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hidden="1" customHeight="1">
      <c r="A776" s="332" t="str">
        <f>IF(B776&lt;&gt;"",IF(AND(B776='IN-TC'!$S$4,OR(TH!N776="1111",TH!O776="1111")),TH!D776,""),"")</f>
        <v/>
      </c>
      <c r="B776" s="63">
        <f t="shared" si="54"/>
        <v>4</v>
      </c>
      <c r="C776" s="64">
        <v>42486</v>
      </c>
      <c r="D776" s="78" t="s">
        <v>674</v>
      </c>
      <c r="E776" s="78">
        <f t="shared" si="57"/>
        <v>42486</v>
      </c>
      <c r="F776" s="80" t="s">
        <v>645</v>
      </c>
      <c r="G776" s="958" t="s">
        <v>1409</v>
      </c>
      <c r="H776" s="80" t="s">
        <v>1410</v>
      </c>
      <c r="I776" s="427">
        <v>2000</v>
      </c>
      <c r="J776" s="427">
        <v>14000</v>
      </c>
      <c r="K776" s="418"/>
      <c r="L776" s="427"/>
      <c r="M776" s="81">
        <f>ROUND(I776*J776,0)</f>
        <v>28000000</v>
      </c>
      <c r="N776" s="1098" t="s">
        <v>275</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hidden="1" customHeight="1">
      <c r="A777" s="332" t="str">
        <f>IF(B777&lt;&gt;"",IF(AND(B777='IN-TC'!$S$4,OR(TH!N777="1111",TH!O777="1111")),TH!D777,""),"")</f>
        <v/>
      </c>
      <c r="B777" s="63">
        <f t="shared" si="54"/>
        <v>4</v>
      </c>
      <c r="C777" s="64">
        <v>42486</v>
      </c>
      <c r="D777" s="78" t="s">
        <v>674</v>
      </c>
      <c r="E777" s="78">
        <f t="shared" si="57"/>
        <v>42486</v>
      </c>
      <c r="F777" s="80" t="s">
        <v>646</v>
      </c>
      <c r="G777" s="958" t="s">
        <v>1409</v>
      </c>
      <c r="H777" s="80" t="s">
        <v>1410</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hidden="1" customHeight="1">
      <c r="A778" s="332" t="str">
        <f>IF(B778&lt;&gt;"",IF(AND(B778='IN-TC'!$S$4,OR(TH!N778="1111",TH!O778="1111")),TH!D778,""),"")</f>
        <v/>
      </c>
      <c r="B778" s="63">
        <f t="shared" ref="B778:B841" si="59">IF(C778&lt;&gt;"",MONTH(C778),"")</f>
        <v>4</v>
      </c>
      <c r="C778" s="64">
        <v>42488</v>
      </c>
      <c r="D778" s="78" t="s">
        <v>1428</v>
      </c>
      <c r="E778" s="78">
        <f t="shared" si="57"/>
        <v>42488</v>
      </c>
      <c r="F778" s="79" t="s">
        <v>400</v>
      </c>
      <c r="G778" s="958" t="s">
        <v>1429</v>
      </c>
      <c r="H778" s="80" t="s">
        <v>615</v>
      </c>
      <c r="I778" s="427">
        <v>578</v>
      </c>
      <c r="J778" s="427">
        <v>18000</v>
      </c>
      <c r="K778" s="418"/>
      <c r="L778" s="427"/>
      <c r="M778" s="81">
        <f>ROUND(I778*J778,0)</f>
        <v>10404000</v>
      </c>
      <c r="N778" s="1098" t="s">
        <v>275</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hidden="1" customHeight="1">
      <c r="A779" s="332" t="str">
        <f>IF(B779&lt;&gt;"",IF(AND(B779='IN-TC'!$S$4,OR(TH!N779="1111",TH!O779="1111")),TH!D779,""),"")</f>
        <v/>
      </c>
      <c r="B779" s="63">
        <f t="shared" si="59"/>
        <v>4</v>
      </c>
      <c r="C779" s="64">
        <v>42488</v>
      </c>
      <c r="D779" s="78" t="s">
        <v>1428</v>
      </c>
      <c r="E779" s="78">
        <f t="shared" si="57"/>
        <v>42488</v>
      </c>
      <c r="F779" s="80" t="s">
        <v>1395</v>
      </c>
      <c r="G779" s="958" t="s">
        <v>1429</v>
      </c>
      <c r="H779" s="80" t="s">
        <v>615</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hidden="1" customHeight="1">
      <c r="A780" s="332" t="str">
        <f>IF(B780&lt;&gt;"",IF(AND(B780='IN-TC'!$S$4,OR(TH!N780="1111",TH!O780="1111")),TH!D780,""),"")</f>
        <v/>
      </c>
      <c r="B780" s="63">
        <f t="shared" si="59"/>
        <v>4</v>
      </c>
      <c r="C780" s="64">
        <v>42461</v>
      </c>
      <c r="D780" s="64" t="s">
        <v>678</v>
      </c>
      <c r="E780" s="64">
        <f t="shared" si="57"/>
        <v>42461</v>
      </c>
      <c r="F780" s="67" t="s">
        <v>338</v>
      </c>
      <c r="G780" s="955"/>
      <c r="H780" s="72" t="s">
        <v>445</v>
      </c>
      <c r="I780" s="429">
        <v>20</v>
      </c>
      <c r="J780" s="429">
        <v>35444.444444444445</v>
      </c>
      <c r="K780" s="420"/>
      <c r="L780" s="429"/>
      <c r="M780" s="65">
        <f t="shared" ref="M780:M794" si="60">ROUND(I780*J780,0)</f>
        <v>708889</v>
      </c>
      <c r="N780" s="66" t="s">
        <v>281</v>
      </c>
      <c r="O780" s="66" t="s">
        <v>275</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hidden="1" customHeight="1">
      <c r="A781" s="332" t="str">
        <f>IF(B781&lt;&gt;"",IF(AND(B781='IN-TC'!$S$4,OR(TH!N781="1111",TH!O781="1111")),TH!D781,""),"")</f>
        <v/>
      </c>
      <c r="B781" s="63">
        <f t="shared" si="59"/>
        <v>4</v>
      </c>
      <c r="C781" s="64">
        <v>42461</v>
      </c>
      <c r="D781" s="64" t="s">
        <v>678</v>
      </c>
      <c r="E781" s="64">
        <f t="shared" si="57"/>
        <v>42461</v>
      </c>
      <c r="F781" s="67" t="s">
        <v>344</v>
      </c>
      <c r="G781" s="955"/>
      <c r="H781" s="72" t="s">
        <v>445</v>
      </c>
      <c r="I781" s="429">
        <v>50</v>
      </c>
      <c r="J781" s="429">
        <v>46741.2</v>
      </c>
      <c r="K781" s="420"/>
      <c r="L781" s="429"/>
      <c r="M781" s="65">
        <f t="shared" si="60"/>
        <v>2337060</v>
      </c>
      <c r="N781" s="66" t="s">
        <v>281</v>
      </c>
      <c r="O781" s="66" t="s">
        <v>275</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hidden="1" customHeight="1">
      <c r="A782" s="332" t="str">
        <f>IF(B782&lt;&gt;"",IF(AND(B782='IN-TC'!$S$4,OR(TH!N782="1111",TH!O782="1111")),TH!D782,""),"")</f>
        <v/>
      </c>
      <c r="B782" s="63">
        <f t="shared" si="59"/>
        <v>4</v>
      </c>
      <c r="C782" s="64">
        <v>42461</v>
      </c>
      <c r="D782" s="64" t="s">
        <v>678</v>
      </c>
      <c r="E782" s="64">
        <f t="shared" si="57"/>
        <v>42461</v>
      </c>
      <c r="F782" s="67" t="s">
        <v>347</v>
      </c>
      <c r="G782" s="67"/>
      <c r="H782" s="72" t="s">
        <v>445</v>
      </c>
      <c r="I782" s="429">
        <v>250</v>
      </c>
      <c r="J782" s="429">
        <v>13571.429</v>
      </c>
      <c r="K782" s="420"/>
      <c r="L782" s="429"/>
      <c r="M782" s="65">
        <f t="shared" si="60"/>
        <v>3392857</v>
      </c>
      <c r="N782" s="66" t="s">
        <v>281</v>
      </c>
      <c r="O782" s="66" t="s">
        <v>275</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hidden="1" customHeight="1">
      <c r="A783" s="332" t="str">
        <f>IF(B783&lt;&gt;"",IF(AND(B783='IN-TC'!$S$4,OR(TH!N783="1111",TH!O783="1111")),TH!D783,""),"")</f>
        <v/>
      </c>
      <c r="B783" s="63">
        <f t="shared" si="59"/>
        <v>4</v>
      </c>
      <c r="C783" s="64">
        <v>42461</v>
      </c>
      <c r="D783" s="64" t="s">
        <v>678</v>
      </c>
      <c r="E783" s="64">
        <f t="shared" si="57"/>
        <v>42461</v>
      </c>
      <c r="F783" s="67" t="s">
        <v>223</v>
      </c>
      <c r="G783" s="67"/>
      <c r="H783" s="72" t="s">
        <v>445</v>
      </c>
      <c r="I783" s="429">
        <v>150</v>
      </c>
      <c r="J783" s="429">
        <v>21979.791919191921</v>
      </c>
      <c r="K783" s="420"/>
      <c r="L783" s="429"/>
      <c r="M783" s="65">
        <f t="shared" si="60"/>
        <v>3296969</v>
      </c>
      <c r="N783" s="66" t="s">
        <v>281</v>
      </c>
      <c r="O783" s="66" t="s">
        <v>275</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hidden="1" customHeight="1">
      <c r="A784" s="332" t="str">
        <f>IF(B784&lt;&gt;"",IF(AND(B784='IN-TC'!$S$4,OR(TH!N784="1111",TH!O784="1111")),TH!D784,""),"")</f>
        <v/>
      </c>
      <c r="B784" s="63">
        <f t="shared" si="59"/>
        <v>4</v>
      </c>
      <c r="C784" s="64">
        <v>42461</v>
      </c>
      <c r="D784" s="64" t="s">
        <v>678</v>
      </c>
      <c r="E784" s="64">
        <f t="shared" si="57"/>
        <v>42461</v>
      </c>
      <c r="F784" s="67" t="s">
        <v>352</v>
      </c>
      <c r="G784" s="67"/>
      <c r="H784" s="72" t="s">
        <v>445</v>
      </c>
      <c r="I784" s="429">
        <v>1000</v>
      </c>
      <c r="J784" s="429">
        <v>3200</v>
      </c>
      <c r="K784" s="420"/>
      <c r="L784" s="429"/>
      <c r="M784" s="65">
        <f t="shared" si="60"/>
        <v>3200000</v>
      </c>
      <c r="N784" s="66" t="s">
        <v>281</v>
      </c>
      <c r="O784" s="66" t="s">
        <v>275</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hidden="1" customHeight="1">
      <c r="A785" s="332" t="str">
        <f>IF(B785&lt;&gt;"",IF(AND(B785='IN-TC'!$S$4,OR(TH!N785="1111",TH!O785="1111")),TH!D785,""),"")</f>
        <v/>
      </c>
      <c r="B785" s="63">
        <f t="shared" si="59"/>
        <v>4</v>
      </c>
      <c r="C785" s="64">
        <v>42470</v>
      </c>
      <c r="D785" s="64" t="s">
        <v>679</v>
      </c>
      <c r="E785" s="64">
        <f t="shared" si="57"/>
        <v>42470</v>
      </c>
      <c r="F785" s="67" t="s">
        <v>358</v>
      </c>
      <c r="G785" s="67"/>
      <c r="H785" s="72" t="s">
        <v>445</v>
      </c>
      <c r="I785" s="429">
        <v>100</v>
      </c>
      <c r="J785" s="429">
        <v>8500</v>
      </c>
      <c r="K785" s="420"/>
      <c r="L785" s="429"/>
      <c r="M785" s="65">
        <f t="shared" si="60"/>
        <v>850000</v>
      </c>
      <c r="N785" s="66" t="s">
        <v>281</v>
      </c>
      <c r="O785" s="66" t="s">
        <v>275</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hidden="1" customHeight="1">
      <c r="A786" s="332" t="str">
        <f>IF(B786&lt;&gt;"",IF(AND(B786='IN-TC'!$S$4,OR(TH!N786="1111",TH!O786="1111")),TH!D786,""),"")</f>
        <v/>
      </c>
      <c r="B786" s="63">
        <f t="shared" si="59"/>
        <v>4</v>
      </c>
      <c r="C786" s="64">
        <v>42470</v>
      </c>
      <c r="D786" s="64" t="s">
        <v>679</v>
      </c>
      <c r="E786" s="64">
        <f t="shared" si="57"/>
        <v>42470</v>
      </c>
      <c r="F786" s="67" t="s">
        <v>362</v>
      </c>
      <c r="G786" s="67"/>
      <c r="H786" s="72" t="s">
        <v>445</v>
      </c>
      <c r="I786" s="429">
        <v>50</v>
      </c>
      <c r="J786" s="429">
        <v>33000</v>
      </c>
      <c r="K786" s="420"/>
      <c r="L786" s="429"/>
      <c r="M786" s="65">
        <f t="shared" si="60"/>
        <v>1650000</v>
      </c>
      <c r="N786" s="66" t="s">
        <v>281</v>
      </c>
      <c r="O786" s="66" t="s">
        <v>275</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hidden="1" customHeight="1">
      <c r="A787" s="332" t="str">
        <f>IF(B787&lt;&gt;"",IF(AND(B787='IN-TC'!$S$4,OR(TH!N787="1111",TH!O787="1111")),TH!D787,""),"")</f>
        <v/>
      </c>
      <c r="B787" s="63">
        <f t="shared" si="59"/>
        <v>4</v>
      </c>
      <c r="C787" s="64">
        <v>42470</v>
      </c>
      <c r="D787" s="64" t="s">
        <v>679</v>
      </c>
      <c r="E787" s="64">
        <f t="shared" si="57"/>
        <v>42470</v>
      </c>
      <c r="F787" s="67" t="s">
        <v>400</v>
      </c>
      <c r="G787" s="67"/>
      <c r="H787" s="72" t="s">
        <v>445</v>
      </c>
      <c r="I787" s="431">
        <v>1250</v>
      </c>
      <c r="J787" s="431">
        <v>18000</v>
      </c>
      <c r="K787" s="422"/>
      <c r="L787" s="431"/>
      <c r="M787" s="65">
        <f t="shared" si="60"/>
        <v>22500000</v>
      </c>
      <c r="N787" s="66" t="s">
        <v>281</v>
      </c>
      <c r="O787" s="66" t="s">
        <v>275</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hidden="1" customHeight="1">
      <c r="A788" s="332" t="str">
        <f>IF(B788&lt;&gt;"",IF(AND(B788='IN-TC'!$S$4,OR(TH!N788="1111",TH!O788="1111")),TH!D788,""),"")</f>
        <v/>
      </c>
      <c r="B788" s="63">
        <f t="shared" si="59"/>
        <v>4</v>
      </c>
      <c r="C788" s="64">
        <v>42470</v>
      </c>
      <c r="D788" s="64" t="s">
        <v>679</v>
      </c>
      <c r="E788" s="64">
        <f t="shared" si="57"/>
        <v>42470</v>
      </c>
      <c r="F788" s="67" t="s">
        <v>645</v>
      </c>
      <c r="G788" s="67"/>
      <c r="H788" s="72" t="s">
        <v>445</v>
      </c>
      <c r="I788" s="431">
        <v>4400</v>
      </c>
      <c r="J788" s="431">
        <v>14000</v>
      </c>
      <c r="K788" s="422"/>
      <c r="L788" s="431"/>
      <c r="M788" s="65">
        <f t="shared" si="60"/>
        <v>61600000</v>
      </c>
      <c r="N788" s="66" t="s">
        <v>281</v>
      </c>
      <c r="O788" s="66" t="s">
        <v>275</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hidden="1" customHeight="1">
      <c r="A789" s="332" t="str">
        <f>IF(B789&lt;&gt;"",IF(AND(B789='IN-TC'!$S$4,OR(TH!N789="1111",TH!O789="1111")),TH!D789,""),"")</f>
        <v/>
      </c>
      <c r="B789" s="63">
        <f t="shared" si="59"/>
        <v>5</v>
      </c>
      <c r="C789" s="1112">
        <v>42495</v>
      </c>
      <c r="D789" s="1102" t="s">
        <v>669</v>
      </c>
      <c r="E789" s="1102">
        <v>42499</v>
      </c>
      <c r="F789" s="80" t="s">
        <v>1499</v>
      </c>
      <c r="G789" s="974" t="s">
        <v>1503</v>
      </c>
      <c r="H789" s="318" t="s">
        <v>615</v>
      </c>
      <c r="I789" s="427">
        <v>123</v>
      </c>
      <c r="J789" s="427">
        <v>13000</v>
      </c>
      <c r="K789" s="418"/>
      <c r="L789" s="427"/>
      <c r="M789" s="81">
        <f t="shared" si="60"/>
        <v>1599000</v>
      </c>
      <c r="N789" s="1098" t="s">
        <v>275</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hidden="1" customHeight="1">
      <c r="A790" s="332" t="str">
        <f>IF(B790&lt;&gt;"",IF(AND(B790='IN-TC'!$S$4,OR(TH!N790="1111",TH!O790="1111")),TH!D790,""),"")</f>
        <v/>
      </c>
      <c r="B790" s="63">
        <f t="shared" si="59"/>
        <v>5</v>
      </c>
      <c r="C790" s="1112">
        <v>42495</v>
      </c>
      <c r="D790" s="1102" t="s">
        <v>669</v>
      </c>
      <c r="E790" s="1102">
        <v>42499</v>
      </c>
      <c r="F790" s="80" t="s">
        <v>1500</v>
      </c>
      <c r="G790" s="974" t="s">
        <v>1503</v>
      </c>
      <c r="H790" s="318" t="s">
        <v>615</v>
      </c>
      <c r="I790" s="427">
        <v>62</v>
      </c>
      <c r="J790" s="427">
        <v>13000</v>
      </c>
      <c r="K790" s="418"/>
      <c r="L790" s="427"/>
      <c r="M790" s="81">
        <f t="shared" si="60"/>
        <v>806000</v>
      </c>
      <c r="N790" s="1098" t="s">
        <v>275</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hidden="1" customHeight="1">
      <c r="A791" s="332" t="str">
        <f>IF(B791&lt;&gt;"",IF(AND(B791='IN-TC'!$S$4,OR(TH!N791="1111",TH!O791="1111")),TH!D791,""),"")</f>
        <v/>
      </c>
      <c r="B791" s="63">
        <f t="shared" si="59"/>
        <v>5</v>
      </c>
      <c r="C791" s="1112">
        <v>42495</v>
      </c>
      <c r="D791" s="1102" t="s">
        <v>669</v>
      </c>
      <c r="E791" s="1102">
        <v>42499</v>
      </c>
      <c r="F791" s="80" t="s">
        <v>389</v>
      </c>
      <c r="G791" s="974" t="s">
        <v>1503</v>
      </c>
      <c r="H791" s="318" t="s">
        <v>615</v>
      </c>
      <c r="I791" s="427">
        <v>321</v>
      </c>
      <c r="J791" s="427">
        <v>13500</v>
      </c>
      <c r="K791" s="418"/>
      <c r="L791" s="427"/>
      <c r="M791" s="81">
        <f t="shared" si="60"/>
        <v>4333500</v>
      </c>
      <c r="N791" s="1098" t="s">
        <v>275</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hidden="1" customHeight="1">
      <c r="A792" s="332" t="str">
        <f>IF(B792&lt;&gt;"",IF(AND(B792='IN-TC'!$S$4,OR(TH!N792="1111",TH!O792="1111")),TH!D792,""),"")</f>
        <v/>
      </c>
      <c r="B792" s="63">
        <f t="shared" si="59"/>
        <v>5</v>
      </c>
      <c r="C792" s="314">
        <v>42495</v>
      </c>
      <c r="D792" s="1102" t="s">
        <v>669</v>
      </c>
      <c r="E792" s="1102">
        <v>42499</v>
      </c>
      <c r="F792" s="80" t="s">
        <v>389</v>
      </c>
      <c r="G792" s="974" t="s">
        <v>1503</v>
      </c>
      <c r="H792" s="318" t="s">
        <v>615</v>
      </c>
      <c r="I792" s="427">
        <v>904</v>
      </c>
      <c r="J792" s="427">
        <v>21347</v>
      </c>
      <c r="K792" s="418"/>
      <c r="L792" s="427"/>
      <c r="M792" s="81">
        <f t="shared" si="60"/>
        <v>19297688</v>
      </c>
      <c r="N792" s="1098" t="s">
        <v>275</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hidden="1" customHeight="1">
      <c r="A793" s="332" t="str">
        <f>IF(B793&lt;&gt;"",IF(AND(B793='IN-TC'!$S$4,OR(TH!N793="1111",TH!O793="1111")),TH!D793,""),"")</f>
        <v/>
      </c>
      <c r="B793" s="63">
        <f t="shared" si="59"/>
        <v>5</v>
      </c>
      <c r="C793" s="314">
        <v>42495</v>
      </c>
      <c r="D793" s="1102" t="s">
        <v>669</v>
      </c>
      <c r="E793" s="1102">
        <v>42499</v>
      </c>
      <c r="F793" s="80" t="s">
        <v>1501</v>
      </c>
      <c r="G793" s="974" t="s">
        <v>1503</v>
      </c>
      <c r="H793" s="318" t="s">
        <v>615</v>
      </c>
      <c r="I793" s="427">
        <v>72</v>
      </c>
      <c r="J793" s="427">
        <v>21347</v>
      </c>
      <c r="K793" s="418"/>
      <c r="L793" s="427"/>
      <c r="M793" s="81">
        <f t="shared" si="60"/>
        <v>1536984</v>
      </c>
      <c r="N793" s="1098" t="s">
        <v>275</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hidden="1" customHeight="1">
      <c r="A794" s="332" t="str">
        <f>IF(B794&lt;&gt;"",IF(AND(B794='IN-TC'!$S$4,OR(TH!N794="1111",TH!O794="1111")),TH!D794,""),"")</f>
        <v/>
      </c>
      <c r="B794" s="63">
        <f t="shared" si="59"/>
        <v>5</v>
      </c>
      <c r="C794" s="314">
        <v>42495</v>
      </c>
      <c r="D794" s="1102" t="s">
        <v>669</v>
      </c>
      <c r="E794" s="1102">
        <v>42499</v>
      </c>
      <c r="F794" s="80" t="s">
        <v>1502</v>
      </c>
      <c r="G794" s="974" t="s">
        <v>1503</v>
      </c>
      <c r="H794" s="318" t="s">
        <v>615</v>
      </c>
      <c r="I794" s="427">
        <v>132</v>
      </c>
      <c r="J794" s="427">
        <v>21347</v>
      </c>
      <c r="K794" s="418"/>
      <c r="L794" s="427"/>
      <c r="M794" s="81">
        <f t="shared" si="60"/>
        <v>2817804</v>
      </c>
      <c r="N794" s="1098" t="s">
        <v>275</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hidden="1" customHeight="1">
      <c r="A795" s="332" t="str">
        <f>IF(B795&lt;&gt;"",IF(AND(B795='IN-TC'!$S$4,OR(TH!N795="1111",TH!O795="1111")),TH!D795,""),"")</f>
        <v/>
      </c>
      <c r="B795" s="63">
        <f t="shared" si="59"/>
        <v>5</v>
      </c>
      <c r="C795" s="314">
        <v>42499</v>
      </c>
      <c r="D795" s="1102" t="s">
        <v>669</v>
      </c>
      <c r="E795" s="1102">
        <v>42499</v>
      </c>
      <c r="F795" s="80" t="s">
        <v>644</v>
      </c>
      <c r="G795" s="974" t="s">
        <v>1503</v>
      </c>
      <c r="H795" s="318" t="s">
        <v>615</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hidden="1" customHeight="1">
      <c r="A796" s="332" t="str">
        <f>IF(B796&lt;&gt;"",IF(AND(B796='IN-TC'!$S$4,OR(TH!N796="1111",TH!O796="1111")),TH!D796,""),"")</f>
        <v/>
      </c>
      <c r="B796" s="63">
        <f t="shared" si="59"/>
        <v>5</v>
      </c>
      <c r="C796" s="64">
        <v>42492</v>
      </c>
      <c r="D796" s="64" t="s">
        <v>678</v>
      </c>
      <c r="E796" s="64">
        <f t="shared" ref="E796:E810" si="61">C796</f>
        <v>42492</v>
      </c>
      <c r="F796" s="67" t="s">
        <v>338</v>
      </c>
      <c r="G796" s="955"/>
      <c r="H796" s="72" t="s">
        <v>445</v>
      </c>
      <c r="I796" s="429">
        <v>25</v>
      </c>
      <c r="J796" s="429">
        <v>35444.444444444445</v>
      </c>
      <c r="K796" s="420"/>
      <c r="L796" s="429"/>
      <c r="M796" s="65">
        <f t="shared" ref="M796:M813" si="62">ROUND(I796*J796,0)</f>
        <v>886111</v>
      </c>
      <c r="N796" s="66" t="s">
        <v>281</v>
      </c>
      <c r="O796" s="66" t="s">
        <v>275</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hidden="1" customHeight="1">
      <c r="A797" s="332" t="str">
        <f>IF(B797&lt;&gt;"",IF(AND(B797='IN-TC'!$S$4,OR(TH!N797="1111",TH!O797="1111")),TH!D797,""),"")</f>
        <v/>
      </c>
      <c r="B797" s="63">
        <f t="shared" si="59"/>
        <v>5</v>
      </c>
      <c r="C797" s="64">
        <v>42492</v>
      </c>
      <c r="D797" s="64" t="s">
        <v>678</v>
      </c>
      <c r="E797" s="64">
        <f t="shared" si="61"/>
        <v>42492</v>
      </c>
      <c r="F797" s="67" t="s">
        <v>344</v>
      </c>
      <c r="G797" s="955"/>
      <c r="H797" s="72" t="s">
        <v>445</v>
      </c>
      <c r="I797" s="429">
        <v>60</v>
      </c>
      <c r="J797" s="429">
        <v>46741.2</v>
      </c>
      <c r="K797" s="420"/>
      <c r="L797" s="429"/>
      <c r="M797" s="65">
        <f t="shared" si="62"/>
        <v>2804472</v>
      </c>
      <c r="N797" s="66" t="s">
        <v>281</v>
      </c>
      <c r="O797" s="66" t="s">
        <v>275</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hidden="1" customHeight="1">
      <c r="A798" s="332" t="str">
        <f>IF(B798&lt;&gt;"",IF(AND(B798='IN-TC'!$S$4,OR(TH!N798="1111",TH!O798="1111")),TH!D798,""),"")</f>
        <v/>
      </c>
      <c r="B798" s="63">
        <f t="shared" si="59"/>
        <v>5</v>
      </c>
      <c r="C798" s="64">
        <v>42492</v>
      </c>
      <c r="D798" s="64" t="s">
        <v>678</v>
      </c>
      <c r="E798" s="64">
        <f t="shared" si="61"/>
        <v>42492</v>
      </c>
      <c r="F798" s="67" t="s">
        <v>347</v>
      </c>
      <c r="G798" s="67"/>
      <c r="H798" s="72" t="s">
        <v>445</v>
      </c>
      <c r="I798" s="429">
        <v>270</v>
      </c>
      <c r="J798" s="429">
        <v>13571.429</v>
      </c>
      <c r="K798" s="420"/>
      <c r="L798" s="429"/>
      <c r="M798" s="65">
        <f t="shared" si="62"/>
        <v>3664286</v>
      </c>
      <c r="N798" s="66" t="s">
        <v>281</v>
      </c>
      <c r="O798" s="66" t="s">
        <v>275</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hidden="1" customHeight="1">
      <c r="A799" s="332" t="str">
        <f>IF(B799&lt;&gt;"",IF(AND(B799='IN-TC'!$S$4,OR(TH!N799="1111",TH!O799="1111")),TH!D799,""),"")</f>
        <v/>
      </c>
      <c r="B799" s="63">
        <f t="shared" si="59"/>
        <v>5</v>
      </c>
      <c r="C799" s="64">
        <v>42492</v>
      </c>
      <c r="D799" s="64" t="s">
        <v>678</v>
      </c>
      <c r="E799" s="64">
        <f t="shared" si="61"/>
        <v>42492</v>
      </c>
      <c r="F799" s="67" t="s">
        <v>223</v>
      </c>
      <c r="G799" s="67"/>
      <c r="H799" s="72" t="s">
        <v>445</v>
      </c>
      <c r="I799" s="429">
        <v>450</v>
      </c>
      <c r="J799" s="429">
        <v>18414.14</v>
      </c>
      <c r="K799" s="420"/>
      <c r="L799" s="429"/>
      <c r="M799" s="65">
        <f t="shared" si="62"/>
        <v>8286363</v>
      </c>
      <c r="N799" s="66" t="s">
        <v>281</v>
      </c>
      <c r="O799" s="66" t="s">
        <v>275</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hidden="1" customHeight="1">
      <c r="A800" s="332" t="str">
        <f>IF(B800&lt;&gt;"",IF(AND(B800='IN-TC'!$S$4,OR(TH!N800="1111",TH!O800="1111")),TH!D800,""),"")</f>
        <v/>
      </c>
      <c r="B800" s="63">
        <f t="shared" si="59"/>
        <v>5</v>
      </c>
      <c r="C800" s="64">
        <v>42492</v>
      </c>
      <c r="D800" s="64" t="s">
        <v>678</v>
      </c>
      <c r="E800" s="64">
        <f t="shared" si="61"/>
        <v>42492</v>
      </c>
      <c r="F800" s="67" t="s">
        <v>352</v>
      </c>
      <c r="G800" s="67"/>
      <c r="H800" s="72" t="s">
        <v>445</v>
      </c>
      <c r="I800" s="429">
        <v>1000</v>
      </c>
      <c r="J800" s="429">
        <v>3200</v>
      </c>
      <c r="K800" s="420"/>
      <c r="L800" s="429"/>
      <c r="M800" s="65">
        <f t="shared" si="62"/>
        <v>3200000</v>
      </c>
      <c r="N800" s="66" t="s">
        <v>281</v>
      </c>
      <c r="O800" s="66" t="s">
        <v>275</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hidden="1" customHeight="1">
      <c r="A801" s="332" t="str">
        <f>IF(B801&lt;&gt;"",IF(AND(B801='IN-TC'!$S$4,OR(TH!N801="1111",TH!O801="1111")),TH!D801,""),"")</f>
        <v/>
      </c>
      <c r="B801" s="63">
        <f t="shared" si="59"/>
        <v>5</v>
      </c>
      <c r="C801" s="64">
        <v>42492</v>
      </c>
      <c r="D801" s="64" t="s">
        <v>678</v>
      </c>
      <c r="E801" s="64">
        <f t="shared" si="61"/>
        <v>42492</v>
      </c>
      <c r="F801" s="67" t="s">
        <v>355</v>
      </c>
      <c r="G801" s="67"/>
      <c r="H801" s="72" t="s">
        <v>445</v>
      </c>
      <c r="I801" s="429">
        <v>1620</v>
      </c>
      <c r="J801" s="429">
        <v>14400</v>
      </c>
      <c r="K801" s="420"/>
      <c r="L801" s="429"/>
      <c r="M801" s="65">
        <f t="shared" si="62"/>
        <v>23328000</v>
      </c>
      <c r="N801" s="66" t="s">
        <v>281</v>
      </c>
      <c r="O801" s="66" t="s">
        <v>275</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hidden="1" customHeight="1">
      <c r="A802" s="332" t="str">
        <f>IF(B802&lt;&gt;"",IF(AND(B802='IN-TC'!$S$4,OR(TH!N802="1111",TH!O802="1111")),TH!D802,""),"")</f>
        <v/>
      </c>
      <c r="B802" s="63">
        <f t="shared" si="59"/>
        <v>5</v>
      </c>
      <c r="C802" s="64">
        <v>42493</v>
      </c>
      <c r="D802" s="64" t="s">
        <v>679</v>
      </c>
      <c r="E802" s="64">
        <f t="shared" si="61"/>
        <v>42493</v>
      </c>
      <c r="F802" s="67" t="s">
        <v>358</v>
      </c>
      <c r="G802" s="67"/>
      <c r="H802" s="72" t="s">
        <v>445</v>
      </c>
      <c r="I802" s="429">
        <v>250</v>
      </c>
      <c r="J802" s="429">
        <v>8500</v>
      </c>
      <c r="K802" s="420"/>
      <c r="L802" s="429"/>
      <c r="M802" s="65">
        <f t="shared" si="62"/>
        <v>2125000</v>
      </c>
      <c r="N802" s="66" t="s">
        <v>281</v>
      </c>
      <c r="O802" s="66" t="s">
        <v>275</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hidden="1" customHeight="1">
      <c r="A803" s="332" t="str">
        <f>IF(B803&lt;&gt;"",IF(AND(B803='IN-TC'!$S$4,OR(TH!N803="1111",TH!O803="1111")),TH!D803,""),"")</f>
        <v/>
      </c>
      <c r="B803" s="63">
        <f t="shared" si="59"/>
        <v>5</v>
      </c>
      <c r="C803" s="64">
        <v>42493</v>
      </c>
      <c r="D803" s="64" t="s">
        <v>679</v>
      </c>
      <c r="E803" s="64">
        <f t="shared" si="61"/>
        <v>42493</v>
      </c>
      <c r="F803" s="67" t="s">
        <v>362</v>
      </c>
      <c r="G803" s="67"/>
      <c r="H803" s="72" t="s">
        <v>445</v>
      </c>
      <c r="I803" s="431">
        <v>80</v>
      </c>
      <c r="J803" s="431">
        <v>33000</v>
      </c>
      <c r="K803" s="422"/>
      <c r="L803" s="431"/>
      <c r="M803" s="65">
        <f t="shared" si="62"/>
        <v>2640000</v>
      </c>
      <c r="N803" s="66" t="s">
        <v>281</v>
      </c>
      <c r="O803" s="66" t="s">
        <v>275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hidden="1" customHeight="1">
      <c r="A804" s="332" t="str">
        <f>IF(B804&lt;&gt;"",IF(AND(B804='IN-TC'!$S$4,OR(TH!N804="1111",TH!O804="1111")),TH!D804,""),"")</f>
        <v/>
      </c>
      <c r="B804" s="63">
        <f t="shared" si="59"/>
        <v>5</v>
      </c>
      <c r="C804" s="64">
        <v>42500</v>
      </c>
      <c r="D804" s="64" t="s">
        <v>681</v>
      </c>
      <c r="E804" s="64">
        <f t="shared" si="61"/>
        <v>42500</v>
      </c>
      <c r="F804" s="67" t="s">
        <v>400</v>
      </c>
      <c r="G804" s="67"/>
      <c r="H804" s="72" t="s">
        <v>445</v>
      </c>
      <c r="I804" s="431">
        <v>578</v>
      </c>
      <c r="J804" s="431">
        <v>18000</v>
      </c>
      <c r="K804" s="422"/>
      <c r="L804" s="431"/>
      <c r="M804" s="65">
        <f t="shared" si="62"/>
        <v>10404000</v>
      </c>
      <c r="N804" s="66" t="s">
        <v>281</v>
      </c>
      <c r="O804" s="66" t="s">
        <v>275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hidden="1" customHeight="1">
      <c r="A805" s="332" t="str">
        <f>IF(B805&lt;&gt;"",IF(AND(B805='IN-TC'!$S$4,OR(TH!N805="1111",TH!O805="1111")),TH!D805,""),"")</f>
        <v/>
      </c>
      <c r="B805" s="63">
        <f t="shared" si="59"/>
        <v>5</v>
      </c>
      <c r="C805" s="64">
        <v>42500</v>
      </c>
      <c r="D805" s="64" t="s">
        <v>681</v>
      </c>
      <c r="E805" s="64">
        <f t="shared" si="61"/>
        <v>42500</v>
      </c>
      <c r="F805" s="67" t="s">
        <v>645</v>
      </c>
      <c r="G805" s="67"/>
      <c r="H805" s="72" t="s">
        <v>445</v>
      </c>
      <c r="I805" s="431">
        <v>2200</v>
      </c>
      <c r="J805" s="431">
        <v>14000</v>
      </c>
      <c r="K805" s="422"/>
      <c r="L805" s="431"/>
      <c r="M805" s="65">
        <f t="shared" si="62"/>
        <v>30800000</v>
      </c>
      <c r="N805" s="66" t="s">
        <v>281</v>
      </c>
      <c r="O805" s="66" t="s">
        <v>275</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hidden="1" customHeight="1">
      <c r="A806" s="332" t="str">
        <f>IF(B806&lt;&gt;"",IF(AND(B806='IN-TC'!$S$4,OR(TH!N806="1111",TH!O806="1111")),TH!D806,""),"")</f>
        <v/>
      </c>
      <c r="B806" s="63">
        <f t="shared" si="59"/>
        <v>5</v>
      </c>
      <c r="C806" s="64">
        <v>42495</v>
      </c>
      <c r="D806" s="64" t="s">
        <v>680</v>
      </c>
      <c r="E806" s="64">
        <f t="shared" si="61"/>
        <v>42495</v>
      </c>
      <c r="F806" s="67" t="s">
        <v>386</v>
      </c>
      <c r="G806" s="67"/>
      <c r="H806" s="72" t="s">
        <v>445</v>
      </c>
      <c r="I806" s="431">
        <v>100</v>
      </c>
      <c r="J806" s="431">
        <v>16800</v>
      </c>
      <c r="K806" s="422"/>
      <c r="L806" s="431"/>
      <c r="M806" s="65">
        <f t="shared" si="62"/>
        <v>1680000</v>
      </c>
      <c r="N806" s="66" t="s">
        <v>281</v>
      </c>
      <c r="O806" s="66" t="s">
        <v>275</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hidden="1" customHeight="1">
      <c r="A807" s="332" t="str">
        <f>IF(B807&lt;&gt;"",IF(AND(B807='IN-TC'!$S$4,OR(TH!N807="1111",TH!O807="1111")),TH!D807,""),"")</f>
        <v/>
      </c>
      <c r="B807" s="63">
        <f t="shared" si="59"/>
        <v>5</v>
      </c>
      <c r="C807" s="64">
        <v>42495</v>
      </c>
      <c r="D807" s="64" t="s">
        <v>680</v>
      </c>
      <c r="E807" s="64">
        <f t="shared" si="61"/>
        <v>42495</v>
      </c>
      <c r="F807" s="67" t="s">
        <v>1500</v>
      </c>
      <c r="G807" s="67"/>
      <c r="H807" s="72" t="s">
        <v>445</v>
      </c>
      <c r="I807" s="431">
        <v>62</v>
      </c>
      <c r="J807" s="431">
        <v>13000</v>
      </c>
      <c r="K807" s="422"/>
      <c r="L807" s="431"/>
      <c r="M807" s="65">
        <f t="shared" si="62"/>
        <v>806000</v>
      </c>
      <c r="N807" s="66" t="s">
        <v>281</v>
      </c>
      <c r="O807" s="66" t="s">
        <v>275</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hidden="1" customHeight="1">
      <c r="A808" s="332" t="str">
        <f>IF(B808&lt;&gt;"",IF(AND(B808='IN-TC'!$S$4,OR(TH!N808="1111",TH!O808="1111")),TH!D808,""),"")</f>
        <v/>
      </c>
      <c r="B808" s="63">
        <f t="shared" si="59"/>
        <v>5</v>
      </c>
      <c r="C808" s="64">
        <v>42495</v>
      </c>
      <c r="D808" s="64" t="s">
        <v>680</v>
      </c>
      <c r="E808" s="64">
        <f t="shared" si="61"/>
        <v>42495</v>
      </c>
      <c r="F808" s="67" t="s">
        <v>1499</v>
      </c>
      <c r="G808" s="67"/>
      <c r="H808" s="72" t="s">
        <v>445</v>
      </c>
      <c r="I808" s="431">
        <v>100</v>
      </c>
      <c r="J808" s="431">
        <v>13000</v>
      </c>
      <c r="K808" s="422"/>
      <c r="L808" s="431"/>
      <c r="M808" s="65">
        <f t="shared" si="62"/>
        <v>1300000</v>
      </c>
      <c r="N808" s="66" t="s">
        <v>281</v>
      </c>
      <c r="O808" s="66" t="s">
        <v>275</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hidden="1" customHeight="1">
      <c r="A809" s="332" t="str">
        <f>IF(B809&lt;&gt;"",IF(AND(B809='IN-TC'!$S$4,OR(TH!N809="1111",TH!O809="1111")),TH!D809,""),"")</f>
        <v/>
      </c>
      <c r="B809" s="63">
        <f t="shared" si="59"/>
        <v>5</v>
      </c>
      <c r="C809" s="64">
        <v>42495</v>
      </c>
      <c r="D809" s="64" t="s">
        <v>680</v>
      </c>
      <c r="E809" s="64">
        <f t="shared" si="61"/>
        <v>42495</v>
      </c>
      <c r="F809" s="67" t="s">
        <v>389</v>
      </c>
      <c r="G809" s="67"/>
      <c r="H809" s="72" t="s">
        <v>445</v>
      </c>
      <c r="I809" s="431">
        <v>321</v>
      </c>
      <c r="J809" s="431">
        <v>13500</v>
      </c>
      <c r="K809" s="422"/>
      <c r="L809" s="431"/>
      <c r="M809" s="65">
        <f t="shared" si="62"/>
        <v>4333500</v>
      </c>
      <c r="N809" s="66" t="s">
        <v>281</v>
      </c>
      <c r="O809" s="66" t="s">
        <v>275</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hidden="1" customHeight="1">
      <c r="A810" s="332" t="str">
        <f>IF(B810&lt;&gt;"",IF(AND(B810='IN-TC'!$S$4,OR(TH!N810="1111",TH!O810="1111")),TH!D810,""),"")</f>
        <v/>
      </c>
      <c r="B810" s="63">
        <f t="shared" si="59"/>
        <v>5</v>
      </c>
      <c r="C810" s="64">
        <v>42495</v>
      </c>
      <c r="D810" s="64" t="s">
        <v>680</v>
      </c>
      <c r="E810" s="64">
        <f t="shared" si="61"/>
        <v>42495</v>
      </c>
      <c r="F810" s="67" t="s">
        <v>389</v>
      </c>
      <c r="G810" s="67"/>
      <c r="H810" s="72" t="s">
        <v>445</v>
      </c>
      <c r="I810" s="431">
        <v>93</v>
      </c>
      <c r="J810" s="431">
        <v>12000</v>
      </c>
      <c r="K810" s="422"/>
      <c r="L810" s="431"/>
      <c r="M810" s="65">
        <f t="shared" si="62"/>
        <v>1116000</v>
      </c>
      <c r="N810" s="66" t="s">
        <v>281</v>
      </c>
      <c r="O810" s="66" t="s">
        <v>275</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hidden="1" customHeight="1">
      <c r="A811" s="332" t="str">
        <f>IF(B811&lt;&gt;"",IF(AND(B811='IN-TC'!$S$4,OR(TH!N811="1111",TH!O811="1111")),TH!D811,""),"")</f>
        <v/>
      </c>
      <c r="B811" s="63">
        <f t="shared" si="59"/>
        <v>6</v>
      </c>
      <c r="C811" s="64">
        <v>42530</v>
      </c>
      <c r="D811" s="78" t="s">
        <v>669</v>
      </c>
      <c r="E811" s="78">
        <v>42530</v>
      </c>
      <c r="F811" s="80" t="s">
        <v>389</v>
      </c>
      <c r="G811" s="958" t="s">
        <v>1620</v>
      </c>
      <c r="H811" s="80" t="s">
        <v>615</v>
      </c>
      <c r="I811" s="427">
        <v>312</v>
      </c>
      <c r="J811" s="427">
        <v>13500</v>
      </c>
      <c r="K811" s="418"/>
      <c r="L811" s="427"/>
      <c r="M811" s="81">
        <f t="shared" si="62"/>
        <v>4212000</v>
      </c>
      <c r="N811" s="82" t="s">
        <v>275</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hidden="1" customHeight="1">
      <c r="A812" s="332" t="str">
        <f>IF(B812&lt;&gt;"",IF(AND(B812='IN-TC'!$S$4,OR(TH!N812="1111",TH!O812="1111")),TH!D812,""),"")</f>
        <v/>
      </c>
      <c r="B812" s="63">
        <f t="shared" si="59"/>
        <v>6</v>
      </c>
      <c r="C812" s="64">
        <v>42530</v>
      </c>
      <c r="D812" s="78" t="s">
        <v>669</v>
      </c>
      <c r="E812" s="78">
        <v>42530</v>
      </c>
      <c r="F812" s="80" t="s">
        <v>393</v>
      </c>
      <c r="G812" s="958" t="s">
        <v>1620</v>
      </c>
      <c r="H812" s="80" t="s">
        <v>615</v>
      </c>
      <c r="I812" s="427">
        <v>600</v>
      </c>
      <c r="J812" s="427">
        <v>18000</v>
      </c>
      <c r="K812" s="418"/>
      <c r="L812" s="427"/>
      <c r="M812" s="81">
        <f t="shared" si="62"/>
        <v>10800000</v>
      </c>
      <c r="N812" s="82" t="s">
        <v>275</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hidden="1" customHeight="1">
      <c r="A813" s="332" t="str">
        <f>IF(B813&lt;&gt;"",IF(AND(B813='IN-TC'!$S$4,OR(TH!N813="1111",TH!O813="1111")),TH!D813,""),"")</f>
        <v/>
      </c>
      <c r="B813" s="63">
        <f t="shared" si="59"/>
        <v>6</v>
      </c>
      <c r="C813" s="64">
        <v>42530</v>
      </c>
      <c r="D813" s="78" t="s">
        <v>669</v>
      </c>
      <c r="E813" s="78">
        <v>42530</v>
      </c>
      <c r="F813" s="80" t="s">
        <v>1619</v>
      </c>
      <c r="G813" s="958" t="s">
        <v>1620</v>
      </c>
      <c r="H813" s="80" t="s">
        <v>615</v>
      </c>
      <c r="I813" s="427">
        <v>600</v>
      </c>
      <c r="J813" s="427">
        <v>2400</v>
      </c>
      <c r="K813" s="418"/>
      <c r="L813" s="427"/>
      <c r="M813" s="81">
        <f t="shared" si="62"/>
        <v>1440000</v>
      </c>
      <c r="N813" s="82" t="s">
        <v>275</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hidden="1" customHeight="1">
      <c r="A814" s="332" t="str">
        <f>IF(B814&lt;&gt;"",IF(AND(B814='IN-TC'!$S$4,OR(TH!N814="1111",TH!O814="1111")),TH!D814,""),"")</f>
        <v/>
      </c>
      <c r="B814" s="63">
        <f t="shared" si="59"/>
        <v>6</v>
      </c>
      <c r="C814" s="64">
        <v>42530</v>
      </c>
      <c r="D814" s="78" t="s">
        <v>669</v>
      </c>
      <c r="E814" s="78">
        <v>42530</v>
      </c>
      <c r="F814" s="80" t="s">
        <v>644</v>
      </c>
      <c r="G814" s="958" t="s">
        <v>1620</v>
      </c>
      <c r="H814" s="80" t="s">
        <v>615</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hidden="1" customHeight="1">
      <c r="A815" s="332" t="str">
        <f>IF(B815&lt;&gt;"",IF(AND(B815='IN-TC'!$S$4,OR(TH!N815="1111",TH!O815="1111")),TH!D815,""),"")</f>
        <v/>
      </c>
      <c r="B815" s="63">
        <f t="shared" si="59"/>
        <v>6</v>
      </c>
      <c r="C815" s="64">
        <v>42535</v>
      </c>
      <c r="D815" s="78" t="s">
        <v>670</v>
      </c>
      <c r="E815" s="78">
        <v>42535</v>
      </c>
      <c r="F815" s="80" t="s">
        <v>352</v>
      </c>
      <c r="G815" s="958" t="s">
        <v>1621</v>
      </c>
      <c r="H815" s="942" t="s">
        <v>614</v>
      </c>
      <c r="I815" s="427">
        <v>2000</v>
      </c>
      <c r="J815" s="427">
        <v>3200</v>
      </c>
      <c r="K815" s="418"/>
      <c r="L815" s="427"/>
      <c r="M815" s="81">
        <f>ROUND(I815*J815,0)</f>
        <v>6400000</v>
      </c>
      <c r="N815" s="82" t="s">
        <v>275</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hidden="1" customHeight="1">
      <c r="A816" s="332" t="str">
        <f>IF(B816&lt;&gt;"",IF(AND(B816='IN-TC'!$S$4,OR(TH!N816="1111",TH!O816="1111")),TH!D816,""),"")</f>
        <v/>
      </c>
      <c r="B816" s="63">
        <f t="shared" si="59"/>
        <v>6</v>
      </c>
      <c r="C816" s="64">
        <v>42548</v>
      </c>
      <c r="D816" s="78" t="s">
        <v>671</v>
      </c>
      <c r="E816" s="78">
        <v>42541</v>
      </c>
      <c r="F816" s="80" t="s">
        <v>344</v>
      </c>
      <c r="G816" s="958" t="s">
        <v>1969</v>
      </c>
      <c r="H816" s="1211" t="s">
        <v>1967</v>
      </c>
      <c r="I816" s="427">
        <v>1000</v>
      </c>
      <c r="J816" s="427">
        <v>48983</v>
      </c>
      <c r="K816" s="418">
        <v>22000</v>
      </c>
      <c r="L816" s="427">
        <v>22265</v>
      </c>
      <c r="M816" s="81">
        <f>ROUND(I816*J816,0)</f>
        <v>48983000</v>
      </c>
      <c r="N816" s="82" t="s">
        <v>275</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hidden="1" customHeight="1">
      <c r="A817" s="332" t="str">
        <f>IF(B817&lt;&gt;"",IF(AND(B817='IN-TC'!$S$4,OR(TH!N817="1111",TH!O817="1111")),TH!D817,""),"")</f>
        <v/>
      </c>
      <c r="B817" s="63">
        <f t="shared" si="59"/>
        <v>6</v>
      </c>
      <c r="C817" s="64">
        <v>42548</v>
      </c>
      <c r="D817" s="78" t="s">
        <v>672</v>
      </c>
      <c r="E817" s="78">
        <v>42548</v>
      </c>
      <c r="F817" s="80" t="s">
        <v>645</v>
      </c>
      <c r="G817" s="958" t="s">
        <v>1646</v>
      </c>
      <c r="H817" s="80" t="s">
        <v>1647</v>
      </c>
      <c r="I817" s="427">
        <v>2268</v>
      </c>
      <c r="J817" s="427">
        <v>11500</v>
      </c>
      <c r="K817" s="418"/>
      <c r="L817" s="427"/>
      <c r="M817" s="81">
        <f>ROUND(I817*J817,0)</f>
        <v>26082000</v>
      </c>
      <c r="N817" s="82" t="s">
        <v>275</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hidden="1" customHeight="1">
      <c r="A818" s="332" t="str">
        <f>IF(B818&lt;&gt;"",IF(AND(B818='IN-TC'!$S$4,OR(TH!N818="1111",TH!O818="1111")),TH!D818,""),"")</f>
        <v/>
      </c>
      <c r="B818" s="63">
        <f t="shared" si="59"/>
        <v>6</v>
      </c>
      <c r="C818" s="64">
        <v>42548</v>
      </c>
      <c r="D818" s="78" t="s">
        <v>672</v>
      </c>
      <c r="E818" s="78">
        <v>42548</v>
      </c>
      <c r="F818" s="80" t="s">
        <v>646</v>
      </c>
      <c r="G818" s="958" t="s">
        <v>1646</v>
      </c>
      <c r="H818" s="80" t="s">
        <v>1647</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hidden="1" customHeight="1">
      <c r="A819" s="332" t="str">
        <f>IF(B819&lt;&gt;"",IF(AND(B819='IN-TC'!$S$4,OR(TH!N819="1111",TH!O819="1111")),TH!D819,""),"")</f>
        <v/>
      </c>
      <c r="B819" s="63">
        <f t="shared" si="59"/>
        <v>6</v>
      </c>
      <c r="C819" s="64">
        <v>42551</v>
      </c>
      <c r="D819" s="78" t="s">
        <v>673</v>
      </c>
      <c r="E819" s="78">
        <v>42551</v>
      </c>
      <c r="F819" s="79" t="s">
        <v>400</v>
      </c>
      <c r="G819" s="958" t="s">
        <v>1622</v>
      </c>
      <c r="H819" s="80" t="s">
        <v>615</v>
      </c>
      <c r="I819" s="427">
        <v>600</v>
      </c>
      <c r="J819" s="427">
        <v>18200</v>
      </c>
      <c r="K819" s="418"/>
      <c r="L819" s="427"/>
      <c r="M819" s="81">
        <f>ROUND(I819*J819,0)</f>
        <v>10920000</v>
      </c>
      <c r="N819" s="82" t="s">
        <v>275</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hidden="1" customHeight="1">
      <c r="A820" s="332" t="str">
        <f>IF(B820&lt;&gt;"",IF(AND(B820='IN-TC'!$S$4,OR(TH!N820="1111",TH!O820="1111")),TH!D820,""),"")</f>
        <v/>
      </c>
      <c r="B820" s="63">
        <f t="shared" si="59"/>
        <v>6</v>
      </c>
      <c r="C820" s="64">
        <v>42551</v>
      </c>
      <c r="D820" s="78" t="s">
        <v>673</v>
      </c>
      <c r="E820" s="78">
        <v>42551</v>
      </c>
      <c r="F820" s="80" t="s">
        <v>644</v>
      </c>
      <c r="G820" s="958" t="s">
        <v>1622</v>
      </c>
      <c r="H820" s="80" t="s">
        <v>615</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hidden="1" customHeight="1">
      <c r="A821" s="332" t="str">
        <f>IF(B821&lt;&gt;"",IF(AND(B821='IN-TC'!$S$4,OR(TH!N821="1111",TH!O821="1111")),TH!D821,""),"")</f>
        <v/>
      </c>
      <c r="B821" s="63">
        <f t="shared" si="59"/>
        <v>6</v>
      </c>
      <c r="C821" s="64">
        <v>42523</v>
      </c>
      <c r="D821" s="64" t="s">
        <v>678</v>
      </c>
      <c r="E821" s="64">
        <f t="shared" ref="E821:E860" si="63">C821</f>
        <v>42523</v>
      </c>
      <c r="F821" s="67" t="s">
        <v>338</v>
      </c>
      <c r="G821" s="955"/>
      <c r="H821" s="72" t="s">
        <v>445</v>
      </c>
      <c r="I821" s="429">
        <v>30</v>
      </c>
      <c r="J821" s="429">
        <v>35444.444444444445</v>
      </c>
      <c r="K821" s="420"/>
      <c r="L821" s="429"/>
      <c r="M821" s="65">
        <f t="shared" ref="M821:M840" si="64">ROUND(I821*J821,0)</f>
        <v>1063333</v>
      </c>
      <c r="N821" s="66" t="s">
        <v>281</v>
      </c>
      <c r="O821" s="66" t="s">
        <v>275</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hidden="1" customHeight="1">
      <c r="A822" s="332" t="str">
        <f>IF(B822&lt;&gt;"",IF(AND(B822='IN-TC'!$S$4,OR(TH!N822="1111",TH!O822="1111")),TH!D822,""),"")</f>
        <v/>
      </c>
      <c r="B822" s="63">
        <f t="shared" si="59"/>
        <v>6</v>
      </c>
      <c r="C822" s="64">
        <v>42523</v>
      </c>
      <c r="D822" s="64" t="s">
        <v>678</v>
      </c>
      <c r="E822" s="64">
        <f t="shared" si="63"/>
        <v>42523</v>
      </c>
      <c r="F822" s="67" t="s">
        <v>344</v>
      </c>
      <c r="G822" s="955"/>
      <c r="H822" s="72" t="s">
        <v>445</v>
      </c>
      <c r="I822" s="429">
        <v>70</v>
      </c>
      <c r="J822" s="429">
        <v>46741.2</v>
      </c>
      <c r="K822" s="420"/>
      <c r="L822" s="429"/>
      <c r="M822" s="65">
        <f t="shared" si="64"/>
        <v>3271884</v>
      </c>
      <c r="N822" s="66" t="s">
        <v>281</v>
      </c>
      <c r="O822" s="66" t="s">
        <v>275</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hidden="1" customHeight="1">
      <c r="A823" s="332" t="str">
        <f>IF(B823&lt;&gt;"",IF(AND(B823='IN-TC'!$S$4,OR(TH!N823="1111",TH!O823="1111")),TH!D823,""),"")</f>
        <v/>
      </c>
      <c r="B823" s="63">
        <f t="shared" si="59"/>
        <v>6</v>
      </c>
      <c r="C823" s="64">
        <v>42523</v>
      </c>
      <c r="D823" s="64" t="s">
        <v>678</v>
      </c>
      <c r="E823" s="64">
        <f t="shared" si="63"/>
        <v>42523</v>
      </c>
      <c r="F823" s="67" t="s">
        <v>347</v>
      </c>
      <c r="G823" s="67"/>
      <c r="H823" s="72" t="s">
        <v>445</v>
      </c>
      <c r="I823" s="429">
        <v>330</v>
      </c>
      <c r="J823" s="429">
        <v>13571.429</v>
      </c>
      <c r="K823" s="420"/>
      <c r="L823" s="429"/>
      <c r="M823" s="65">
        <f t="shared" si="64"/>
        <v>4478572</v>
      </c>
      <c r="N823" s="66" t="s">
        <v>281</v>
      </c>
      <c r="O823" s="66" t="s">
        <v>275</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hidden="1" customHeight="1">
      <c r="A824" s="332" t="str">
        <f>IF(B824&lt;&gt;"",IF(AND(B824='IN-TC'!$S$4,OR(TH!N824="1111",TH!O824="1111")),TH!D824,""),"")</f>
        <v/>
      </c>
      <c r="B824" s="63">
        <f t="shared" si="59"/>
        <v>6</v>
      </c>
      <c r="C824" s="64">
        <v>42535</v>
      </c>
      <c r="D824" s="64" t="s">
        <v>683</v>
      </c>
      <c r="E824" s="64">
        <f t="shared" si="63"/>
        <v>42535</v>
      </c>
      <c r="F824" s="67" t="s">
        <v>352</v>
      </c>
      <c r="G824" s="67"/>
      <c r="H824" s="72" t="s">
        <v>445</v>
      </c>
      <c r="I824" s="429">
        <v>1500</v>
      </c>
      <c r="J824" s="429">
        <v>3200</v>
      </c>
      <c r="K824" s="420"/>
      <c r="L824" s="429"/>
      <c r="M824" s="65">
        <f t="shared" si="64"/>
        <v>4800000</v>
      </c>
      <c r="N824" s="66" t="s">
        <v>281</v>
      </c>
      <c r="O824" s="66" t="s">
        <v>275</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hidden="1" customHeight="1">
      <c r="A825" s="332" t="str">
        <f>IF(B825&lt;&gt;"",IF(AND(B825='IN-TC'!$S$4,OR(TH!N825="1111",TH!O825="1111")),TH!D825,""),"")</f>
        <v/>
      </c>
      <c r="B825" s="63">
        <f t="shared" si="59"/>
        <v>6</v>
      </c>
      <c r="C825" s="64">
        <v>42523</v>
      </c>
      <c r="D825" s="64" t="s">
        <v>678</v>
      </c>
      <c r="E825" s="64">
        <f t="shared" si="63"/>
        <v>42523</v>
      </c>
      <c r="F825" s="67" t="s">
        <v>355</v>
      </c>
      <c r="G825" s="67"/>
      <c r="H825" s="72" t="s">
        <v>445</v>
      </c>
      <c r="I825" s="429">
        <v>3780</v>
      </c>
      <c r="J825" s="429">
        <v>14400</v>
      </c>
      <c r="K825" s="420"/>
      <c r="L825" s="429"/>
      <c r="M825" s="65">
        <f t="shared" si="64"/>
        <v>54432000</v>
      </c>
      <c r="N825" s="66" t="s">
        <v>281</v>
      </c>
      <c r="O825" s="66" t="s">
        <v>275</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hidden="1" customHeight="1">
      <c r="A826" s="332" t="str">
        <f>IF(B826&lt;&gt;"",IF(AND(B826='IN-TC'!$S$4,OR(TH!N826="1111",TH!O826="1111")),TH!D826,""),"")</f>
        <v/>
      </c>
      <c r="B826" s="63">
        <f t="shared" si="59"/>
        <v>6</v>
      </c>
      <c r="C826" s="64">
        <v>42523</v>
      </c>
      <c r="D826" s="64" t="s">
        <v>678</v>
      </c>
      <c r="E826" s="64">
        <f t="shared" si="63"/>
        <v>42523</v>
      </c>
      <c r="F826" s="67" t="s">
        <v>1396</v>
      </c>
      <c r="G826" s="67"/>
      <c r="H826" s="72" t="s">
        <v>445</v>
      </c>
      <c r="I826" s="429">
        <v>100</v>
      </c>
      <c r="J826" s="429">
        <v>12728</v>
      </c>
      <c r="K826" s="420"/>
      <c r="L826" s="429"/>
      <c r="M826" s="65">
        <f t="shared" si="64"/>
        <v>1272800</v>
      </c>
      <c r="N826" s="66" t="s">
        <v>281</v>
      </c>
      <c r="O826" s="66" t="s">
        <v>275</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hidden="1" customHeight="1">
      <c r="A827" s="332" t="str">
        <f>IF(B827&lt;&gt;"",IF(AND(B827='IN-TC'!$S$4,OR(TH!N827="1111",TH!O827="1111")),TH!D827,""),"")</f>
        <v/>
      </c>
      <c r="B827" s="63">
        <f t="shared" si="59"/>
        <v>6</v>
      </c>
      <c r="C827" s="64">
        <v>42526</v>
      </c>
      <c r="D827" s="64" t="s">
        <v>679</v>
      </c>
      <c r="E827" s="64">
        <f t="shared" si="63"/>
        <v>42526</v>
      </c>
      <c r="F827" s="67" t="s">
        <v>358</v>
      </c>
      <c r="G827" s="67"/>
      <c r="H827" s="72" t="s">
        <v>445</v>
      </c>
      <c r="I827" s="429">
        <v>300</v>
      </c>
      <c r="J827" s="429">
        <v>8500</v>
      </c>
      <c r="K827" s="420"/>
      <c r="L827" s="429"/>
      <c r="M827" s="65">
        <f t="shared" si="64"/>
        <v>2550000</v>
      </c>
      <c r="N827" s="66" t="s">
        <v>281</v>
      </c>
      <c r="O827" s="66" t="s">
        <v>275</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hidden="1" customHeight="1">
      <c r="A828" s="332" t="str">
        <f>IF(B828&lt;&gt;"",IF(AND(B828='IN-TC'!$S$4,OR(TH!N828="1111",TH!O828="1111")),TH!D828,""),"")</f>
        <v/>
      </c>
      <c r="B828" s="63">
        <f t="shared" si="59"/>
        <v>6</v>
      </c>
      <c r="C828" s="64">
        <v>42526</v>
      </c>
      <c r="D828" s="64" t="s">
        <v>679</v>
      </c>
      <c r="E828" s="64">
        <f t="shared" si="63"/>
        <v>42526</v>
      </c>
      <c r="F828" s="67" t="s">
        <v>362</v>
      </c>
      <c r="G828" s="67"/>
      <c r="H828" s="72" t="s">
        <v>445</v>
      </c>
      <c r="I828" s="431">
        <v>270</v>
      </c>
      <c r="J828" s="431">
        <v>33000</v>
      </c>
      <c r="K828" s="422"/>
      <c r="L828" s="431"/>
      <c r="M828" s="65">
        <f t="shared" si="64"/>
        <v>8910000</v>
      </c>
      <c r="N828" s="66" t="s">
        <v>281</v>
      </c>
      <c r="O828" s="66" t="s">
        <v>275</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hidden="1" customHeight="1">
      <c r="A829" s="332" t="str">
        <f>IF(B829&lt;&gt;"",IF(AND(B829='IN-TC'!$S$4,OR(TH!N829="1111",TH!O829="1111")),TH!D829,""),"")</f>
        <v/>
      </c>
      <c r="B829" s="63">
        <f t="shared" si="59"/>
        <v>6</v>
      </c>
      <c r="C829" s="64">
        <v>42531</v>
      </c>
      <c r="D829" s="64" t="s">
        <v>681</v>
      </c>
      <c r="E829" s="64">
        <f t="shared" si="63"/>
        <v>42531</v>
      </c>
      <c r="F829" s="67" t="s">
        <v>1619</v>
      </c>
      <c r="G829" s="67"/>
      <c r="H829" s="72" t="s">
        <v>445</v>
      </c>
      <c r="I829" s="431">
        <v>360</v>
      </c>
      <c r="J829" s="431">
        <v>2400</v>
      </c>
      <c r="K829" s="422"/>
      <c r="L829" s="431"/>
      <c r="M829" s="65">
        <f t="shared" si="64"/>
        <v>864000</v>
      </c>
      <c r="N829" s="66" t="s">
        <v>281</v>
      </c>
      <c r="O829" s="66" t="s">
        <v>275</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hidden="1" customHeight="1">
      <c r="A830" s="332" t="str">
        <f>IF(B830&lt;&gt;"",IF(AND(B830='IN-TC'!$S$4,OR(TH!N830="1111",TH!O830="1111")),TH!D830,""),"")</f>
        <v/>
      </c>
      <c r="B830" s="63">
        <f t="shared" si="59"/>
        <v>6</v>
      </c>
      <c r="C830" s="64">
        <v>42531</v>
      </c>
      <c r="D830" s="64" t="s">
        <v>681</v>
      </c>
      <c r="E830" s="64">
        <f t="shared" si="63"/>
        <v>42531</v>
      </c>
      <c r="F830" s="67" t="s">
        <v>393</v>
      </c>
      <c r="G830" s="67"/>
      <c r="H830" s="72" t="s">
        <v>445</v>
      </c>
      <c r="I830" s="431">
        <v>360</v>
      </c>
      <c r="J830" s="431">
        <v>18000</v>
      </c>
      <c r="K830" s="422"/>
      <c r="L830" s="431"/>
      <c r="M830" s="65">
        <f t="shared" si="64"/>
        <v>6480000</v>
      </c>
      <c r="N830" s="66" t="s">
        <v>281</v>
      </c>
      <c r="O830" s="66" t="s">
        <v>275</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hidden="1" customHeight="1">
      <c r="A831" s="332" t="str">
        <f>IF(B831&lt;&gt;"",IF(AND(B831='IN-TC'!$S$4,OR(TH!N831="1111",TH!O831="1111")),TH!D831,""),"")</f>
        <v/>
      </c>
      <c r="B831" s="63">
        <f t="shared" si="59"/>
        <v>6</v>
      </c>
      <c r="C831" s="64">
        <v>42534</v>
      </c>
      <c r="D831" s="64" t="s">
        <v>682</v>
      </c>
      <c r="E831" s="64">
        <f t="shared" si="63"/>
        <v>42534</v>
      </c>
      <c r="F831" s="67" t="s">
        <v>386</v>
      </c>
      <c r="G831" s="67"/>
      <c r="H831" s="72" t="s">
        <v>445</v>
      </c>
      <c r="I831" s="431">
        <v>140</v>
      </c>
      <c r="J831" s="431">
        <v>5000</v>
      </c>
      <c r="K831" s="422"/>
      <c r="L831" s="431"/>
      <c r="M831" s="65">
        <f t="shared" si="64"/>
        <v>700000</v>
      </c>
      <c r="N831" s="66" t="s">
        <v>281</v>
      </c>
      <c r="O831" s="66" t="s">
        <v>275</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hidden="1" customHeight="1">
      <c r="A832" s="332" t="str">
        <f>IF(B832&lt;&gt;"",IF(AND(B832='IN-TC'!$S$4,OR(TH!N832="1111",TH!O832="1111")),TH!D832,""),"")</f>
        <v/>
      </c>
      <c r="B832" s="63">
        <f t="shared" si="59"/>
        <v>6</v>
      </c>
      <c r="C832" s="64">
        <v>42534</v>
      </c>
      <c r="D832" s="64" t="s">
        <v>682</v>
      </c>
      <c r="E832" s="64">
        <f t="shared" si="63"/>
        <v>42534</v>
      </c>
      <c r="F832" s="67" t="s">
        <v>386</v>
      </c>
      <c r="G832" s="67"/>
      <c r="H832" s="72" t="s">
        <v>445</v>
      </c>
      <c r="I832" s="431">
        <v>430</v>
      </c>
      <c r="J832" s="431">
        <v>5000</v>
      </c>
      <c r="K832" s="422"/>
      <c r="L832" s="431"/>
      <c r="M832" s="65">
        <f t="shared" si="64"/>
        <v>2150000</v>
      </c>
      <c r="N832" s="66" t="s">
        <v>281</v>
      </c>
      <c r="O832" s="66" t="s">
        <v>275</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hidden="1" customHeight="1">
      <c r="A833" s="332" t="str">
        <f>IF(B833&lt;&gt;"",IF(AND(B833='IN-TC'!$S$4,OR(TH!N833="1111",TH!O833="1111")),TH!D833,""),"")</f>
        <v/>
      </c>
      <c r="B833" s="63">
        <f t="shared" si="59"/>
        <v>6</v>
      </c>
      <c r="C833" s="64">
        <v>42526</v>
      </c>
      <c r="D833" s="64" t="s">
        <v>680</v>
      </c>
      <c r="E833" s="64">
        <f t="shared" si="63"/>
        <v>42526</v>
      </c>
      <c r="F833" s="67" t="s">
        <v>389</v>
      </c>
      <c r="G833" s="67"/>
      <c r="H833" s="72" t="s">
        <v>445</v>
      </c>
      <c r="I833" s="431">
        <v>904</v>
      </c>
      <c r="J833" s="431">
        <v>21347</v>
      </c>
      <c r="K833" s="422"/>
      <c r="L833" s="431"/>
      <c r="M833" s="65">
        <f t="shared" si="64"/>
        <v>19297688</v>
      </c>
      <c r="N833" s="66" t="s">
        <v>281</v>
      </c>
      <c r="O833" s="66" t="s">
        <v>275</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hidden="1" customHeight="1">
      <c r="A834" s="332" t="str">
        <f>IF(B834&lt;&gt;"",IF(AND(B834='IN-TC'!$S$4,OR(TH!N834="1111",TH!O834="1111")),TH!D834,""),"")</f>
        <v/>
      </c>
      <c r="B834" s="63">
        <f t="shared" si="59"/>
        <v>6</v>
      </c>
      <c r="C834" s="64">
        <v>42526</v>
      </c>
      <c r="D834" s="64" t="s">
        <v>680</v>
      </c>
      <c r="E834" s="64">
        <f t="shared" si="63"/>
        <v>42526</v>
      </c>
      <c r="F834" s="67" t="s">
        <v>1501</v>
      </c>
      <c r="G834" s="67"/>
      <c r="H834" s="72" t="s">
        <v>445</v>
      </c>
      <c r="I834" s="431">
        <v>72</v>
      </c>
      <c r="J834" s="431">
        <v>21347</v>
      </c>
      <c r="K834" s="422"/>
      <c r="L834" s="431"/>
      <c r="M834" s="65">
        <f t="shared" si="64"/>
        <v>1536984</v>
      </c>
      <c r="N834" s="66" t="s">
        <v>281</v>
      </c>
      <c r="O834" s="66" t="s">
        <v>275</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hidden="1" customHeight="1">
      <c r="A835" s="332" t="str">
        <f>IF(B835&lt;&gt;"",IF(AND(B835='IN-TC'!$S$4,OR(TH!N835="1111",TH!O835="1111")),TH!D835,""),"")</f>
        <v/>
      </c>
      <c r="B835" s="63">
        <f t="shared" si="59"/>
        <v>6</v>
      </c>
      <c r="C835" s="64">
        <v>42526</v>
      </c>
      <c r="D835" s="64" t="s">
        <v>680</v>
      </c>
      <c r="E835" s="64">
        <f t="shared" si="63"/>
        <v>42526</v>
      </c>
      <c r="F835" s="67" t="s">
        <v>1502</v>
      </c>
      <c r="G835" s="67"/>
      <c r="H835" s="72" t="s">
        <v>445</v>
      </c>
      <c r="I835" s="431">
        <v>132</v>
      </c>
      <c r="J835" s="431">
        <v>21347</v>
      </c>
      <c r="K835" s="422"/>
      <c r="L835" s="431"/>
      <c r="M835" s="65">
        <f t="shared" si="64"/>
        <v>2817804</v>
      </c>
      <c r="N835" s="66" t="s">
        <v>281</v>
      </c>
      <c r="O835" s="66" t="s">
        <v>275</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hidden="1" customHeight="1">
      <c r="A836" s="332" t="str">
        <f>IF(B836&lt;&gt;"",IF(AND(B836='IN-TC'!$S$4,OR(TH!N836="1111",TH!O836="1111")),TH!D836,""),"")</f>
        <v/>
      </c>
      <c r="B836" s="63">
        <f t="shared" si="59"/>
        <v>6</v>
      </c>
      <c r="C836" s="64">
        <v>42531</v>
      </c>
      <c r="D836" s="64" t="s">
        <v>681</v>
      </c>
      <c r="E836" s="64">
        <f t="shared" si="63"/>
        <v>42531</v>
      </c>
      <c r="F836" s="67" t="s">
        <v>389</v>
      </c>
      <c r="G836" s="67"/>
      <c r="H836" s="72" t="s">
        <v>445</v>
      </c>
      <c r="I836" s="431">
        <v>120</v>
      </c>
      <c r="J836" s="431">
        <v>13500</v>
      </c>
      <c r="K836" s="422"/>
      <c r="L836" s="431"/>
      <c r="M836" s="65">
        <f t="shared" si="64"/>
        <v>1620000</v>
      </c>
      <c r="N836" s="66" t="s">
        <v>281</v>
      </c>
      <c r="O836" s="66" t="s">
        <v>275</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hidden="1" customHeight="1">
      <c r="A837" s="332" t="str">
        <f>IF(B837&lt;&gt;"",IF(AND(B837='IN-TC'!$S$4,OR(TH!N837="1111",TH!O837="1111")),TH!D837,""),"")</f>
        <v/>
      </c>
      <c r="B837" s="63">
        <f t="shared" si="59"/>
        <v>6</v>
      </c>
      <c r="C837" s="64">
        <v>42531</v>
      </c>
      <c r="D837" s="64" t="s">
        <v>681</v>
      </c>
      <c r="E837" s="64">
        <f t="shared" si="63"/>
        <v>42531</v>
      </c>
      <c r="F837" s="67" t="s">
        <v>380</v>
      </c>
      <c r="G837" s="67"/>
      <c r="H837" s="72" t="s">
        <v>445</v>
      </c>
      <c r="I837" s="431">
        <v>7828</v>
      </c>
      <c r="J837" s="431">
        <v>5780.8622078968574</v>
      </c>
      <c r="K837" s="422"/>
      <c r="L837" s="431"/>
      <c r="M837" s="65">
        <f t="shared" si="64"/>
        <v>45252589</v>
      </c>
      <c r="N837" s="66" t="s">
        <v>281</v>
      </c>
      <c r="O837" s="66" t="s">
        <v>275</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hidden="1" customHeight="1">
      <c r="A838" s="332" t="str">
        <f>IF(B838&lt;&gt;"",IF(AND(B838='IN-TC'!$S$4,OR(TH!N838="1111",TH!O838="1111")),TH!D838,""),"")</f>
        <v/>
      </c>
      <c r="B838" s="63">
        <f t="shared" si="59"/>
        <v>6</v>
      </c>
      <c r="C838" s="64">
        <v>42536</v>
      </c>
      <c r="D838" s="64" t="s">
        <v>2655</v>
      </c>
      <c r="E838" s="64">
        <f t="shared" si="63"/>
        <v>42536</v>
      </c>
      <c r="F838" s="67" t="s">
        <v>373</v>
      </c>
      <c r="G838" s="67"/>
      <c r="H838" s="72" t="s">
        <v>445</v>
      </c>
      <c r="I838" s="431">
        <v>295214</v>
      </c>
      <c r="J838" s="431">
        <v>346.98655890303303</v>
      </c>
      <c r="K838" s="422"/>
      <c r="L838" s="431"/>
      <c r="M838" s="65">
        <f t="shared" si="64"/>
        <v>102435290</v>
      </c>
      <c r="N838" s="66" t="s">
        <v>281</v>
      </c>
      <c r="O838" s="66" t="s">
        <v>275</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0" ht="15.75" hidden="1" customHeight="1">
      <c r="A839" s="332" t="str">
        <f>IF(B839&lt;&gt;"",IF(AND(B839='IN-TC'!$S$4,OR(TH!N839="1111",TH!O839="1111")),TH!D839,""),"")</f>
        <v/>
      </c>
      <c r="B839" s="63">
        <f t="shared" si="59"/>
        <v>6</v>
      </c>
      <c r="C839" s="64">
        <v>42536</v>
      </c>
      <c r="D839" s="64" t="s">
        <v>2655</v>
      </c>
      <c r="E839" s="64">
        <f t="shared" si="63"/>
        <v>42536</v>
      </c>
      <c r="F839" s="67" t="s">
        <v>376</v>
      </c>
      <c r="G839" s="67"/>
      <c r="H839" s="72" t="s">
        <v>445</v>
      </c>
      <c r="I839" s="431">
        <v>6600</v>
      </c>
      <c r="J839" s="431">
        <v>545</v>
      </c>
      <c r="K839" s="422"/>
      <c r="L839" s="431"/>
      <c r="M839" s="65">
        <f t="shared" si="64"/>
        <v>3597000</v>
      </c>
      <c r="N839" s="66" t="s">
        <v>281</v>
      </c>
      <c r="O839" s="66" t="s">
        <v>275</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0" ht="15.75" hidden="1" customHeight="1">
      <c r="A840" s="332" t="str">
        <f>IF(B840&lt;&gt;"",IF(AND(B840='IN-TC'!$S$4,OR(TH!N840="1111",TH!O840="1111")),TH!D840,""),"")</f>
        <v/>
      </c>
      <c r="B840" s="63">
        <f t="shared" si="59"/>
        <v>6</v>
      </c>
      <c r="C840" s="64">
        <v>42536</v>
      </c>
      <c r="D840" s="64" t="s">
        <v>2655</v>
      </c>
      <c r="E840" s="64">
        <f t="shared" si="63"/>
        <v>42536</v>
      </c>
      <c r="F840" s="67" t="s">
        <v>371</v>
      </c>
      <c r="G840" s="67"/>
      <c r="H840" s="72" t="s">
        <v>445</v>
      </c>
      <c r="I840" s="431">
        <v>12300</v>
      </c>
      <c r="J840" s="431">
        <v>235</v>
      </c>
      <c r="K840" s="422"/>
      <c r="L840" s="431"/>
      <c r="M840" s="65">
        <f t="shared" si="64"/>
        <v>2890500</v>
      </c>
      <c r="N840" s="66" t="s">
        <v>281</v>
      </c>
      <c r="O840" s="66" t="s">
        <v>275</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0" ht="15.75" hidden="1" customHeight="1">
      <c r="A841" s="332" t="str">
        <f>IF(B841&lt;&gt;"",IF(AND(B841='IN-TC'!$S$4,OR(TH!N841="1111",TH!O841="1111")),TH!D841,""),"")</f>
        <v/>
      </c>
      <c r="B841" s="63">
        <f t="shared" si="59"/>
        <v>7</v>
      </c>
      <c r="C841" s="64">
        <v>42567</v>
      </c>
      <c r="D841" s="78" t="s">
        <v>669</v>
      </c>
      <c r="E841" s="78">
        <f t="shared" si="63"/>
        <v>42567</v>
      </c>
      <c r="F841" s="79" t="s">
        <v>1396</v>
      </c>
      <c r="G841" s="958" t="s">
        <v>1719</v>
      </c>
      <c r="H841" s="80" t="s">
        <v>1398</v>
      </c>
      <c r="I841" s="427">
        <v>500</v>
      </c>
      <c r="J841" s="427">
        <v>12728</v>
      </c>
      <c r="K841" s="418"/>
      <c r="L841" s="427"/>
      <c r="M841" s="81">
        <f>I841*J841</f>
        <v>6364000</v>
      </c>
      <c r="N841" s="82" t="s">
        <v>275</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hidden="1" customHeight="1">
      <c r="A842" s="332" t="str">
        <f>IF(B842&lt;&gt;"",IF(AND(B842='IN-TC'!$S$4,OR(TH!N842="1111",TH!O842="1111")),TH!D842,""),"")</f>
        <v/>
      </c>
      <c r="B842" s="63">
        <f t="shared" ref="B842:B905" si="65">IF(C842&lt;&gt;"",MONTH(C842),"")</f>
        <v>7</v>
      </c>
      <c r="C842" s="64">
        <v>42567</v>
      </c>
      <c r="D842" s="78" t="s">
        <v>669</v>
      </c>
      <c r="E842" s="78">
        <f t="shared" si="63"/>
        <v>42567</v>
      </c>
      <c r="F842" s="79" t="s">
        <v>1399</v>
      </c>
      <c r="G842" s="958" t="s">
        <v>1719</v>
      </c>
      <c r="H842" s="80" t="s">
        <v>1398</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hidden="1" customHeight="1">
      <c r="A843" s="332" t="str">
        <f>IF(B843&lt;&gt;"",IF(AND(B843='IN-TC'!$S$4,OR(TH!N843="1111",TH!O843="1111")),TH!D843,""),"")</f>
        <v/>
      </c>
      <c r="B843" s="63">
        <f t="shared" si="65"/>
        <v>7</v>
      </c>
      <c r="C843" s="64">
        <v>42552</v>
      </c>
      <c r="D843" s="64" t="s">
        <v>678</v>
      </c>
      <c r="E843" s="64">
        <f t="shared" si="63"/>
        <v>42552</v>
      </c>
      <c r="F843" s="67" t="s">
        <v>338</v>
      </c>
      <c r="G843" s="955"/>
      <c r="H843" s="72" t="s">
        <v>445</v>
      </c>
      <c r="I843" s="429">
        <v>10</v>
      </c>
      <c r="J843" s="429">
        <v>35444.444444444445</v>
      </c>
      <c r="K843" s="420"/>
      <c r="L843" s="429"/>
      <c r="M843" s="65">
        <f t="shared" ref="M843:M864" si="66">ROUND(I843*J843,0)</f>
        <v>354444</v>
      </c>
      <c r="N843" s="66" t="s">
        <v>281</v>
      </c>
      <c r="O843" s="66" t="s">
        <v>275</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hidden="1" customHeight="1">
      <c r="A844" s="332" t="str">
        <f>IF(B844&lt;&gt;"",IF(AND(B844='IN-TC'!$S$4,OR(TH!N844="1111",TH!O844="1111")),TH!D844,""),"")</f>
        <v/>
      </c>
      <c r="B844" s="63">
        <f t="shared" si="65"/>
        <v>7</v>
      </c>
      <c r="C844" s="64">
        <v>42552</v>
      </c>
      <c r="D844" s="64" t="s">
        <v>678</v>
      </c>
      <c r="E844" s="64">
        <f t="shared" si="63"/>
        <v>42552</v>
      </c>
      <c r="F844" s="67" t="s">
        <v>344</v>
      </c>
      <c r="G844" s="955"/>
      <c r="H844" s="72" t="s">
        <v>445</v>
      </c>
      <c r="I844" s="429">
        <v>20</v>
      </c>
      <c r="J844" s="429">
        <v>46741.2</v>
      </c>
      <c r="K844" s="420"/>
      <c r="L844" s="429"/>
      <c r="M844" s="65">
        <f t="shared" si="66"/>
        <v>934824</v>
      </c>
      <c r="N844" s="66" t="s">
        <v>281</v>
      </c>
      <c r="O844" s="66" t="s">
        <v>275</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hidden="1" customHeight="1">
      <c r="A845" s="332" t="str">
        <f>IF(B845&lt;&gt;"",IF(AND(B845='IN-TC'!$S$4,OR(TH!N845="1111",TH!O845="1111")),TH!D845,""),"")</f>
        <v/>
      </c>
      <c r="B845" s="63">
        <f t="shared" si="65"/>
        <v>7</v>
      </c>
      <c r="C845" s="64">
        <v>42552</v>
      </c>
      <c r="D845" s="64" t="s">
        <v>678</v>
      </c>
      <c r="E845" s="64">
        <f t="shared" si="63"/>
        <v>42552</v>
      </c>
      <c r="F845" s="67" t="s">
        <v>347</v>
      </c>
      <c r="G845" s="67"/>
      <c r="H845" s="72" t="s">
        <v>445</v>
      </c>
      <c r="I845" s="429">
        <v>250</v>
      </c>
      <c r="J845" s="429">
        <v>14523.81</v>
      </c>
      <c r="K845" s="420"/>
      <c r="L845" s="429"/>
      <c r="M845" s="65">
        <f t="shared" si="66"/>
        <v>3630953</v>
      </c>
      <c r="N845" s="66" t="s">
        <v>281</v>
      </c>
      <c r="O845" s="66" t="s">
        <v>275</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hidden="1" customHeight="1">
      <c r="A846" s="332" t="str">
        <f>IF(B846&lt;&gt;"",IF(AND(B846='IN-TC'!$S$4,OR(TH!N846="1111",TH!O846="1111")),TH!D846,""),"")</f>
        <v/>
      </c>
      <c r="B846" s="63">
        <f t="shared" si="65"/>
        <v>7</v>
      </c>
      <c r="C846" s="64">
        <v>42552</v>
      </c>
      <c r="D846" s="64" t="s">
        <v>678</v>
      </c>
      <c r="E846" s="64">
        <f t="shared" si="63"/>
        <v>42552</v>
      </c>
      <c r="F846" s="67" t="s">
        <v>352</v>
      </c>
      <c r="G846" s="67"/>
      <c r="H846" s="72" t="s">
        <v>445</v>
      </c>
      <c r="I846" s="429">
        <v>500</v>
      </c>
      <c r="J846" s="429">
        <v>3200</v>
      </c>
      <c r="K846" s="420"/>
      <c r="L846" s="429"/>
      <c r="M846" s="65">
        <f t="shared" si="66"/>
        <v>1600000</v>
      </c>
      <c r="N846" s="66" t="s">
        <v>281</v>
      </c>
      <c r="O846" s="66" t="s">
        <v>275</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hidden="1" customHeight="1">
      <c r="A847" s="332" t="str">
        <f>IF(B847&lt;&gt;"",IF(AND(B847='IN-TC'!$S$4,OR(TH!N847="1111",TH!O847="1111")),TH!D847,""),"")</f>
        <v/>
      </c>
      <c r="B847" s="63">
        <f t="shared" si="65"/>
        <v>7</v>
      </c>
      <c r="C847" s="64">
        <v>42552</v>
      </c>
      <c r="D847" s="64" t="s">
        <v>678</v>
      </c>
      <c r="E847" s="64">
        <f t="shared" si="63"/>
        <v>42552</v>
      </c>
      <c r="F847" s="67" t="s">
        <v>355</v>
      </c>
      <c r="G847" s="67"/>
      <c r="H847" s="72" t="s">
        <v>445</v>
      </c>
      <c r="I847" s="429">
        <v>270</v>
      </c>
      <c r="J847" s="429">
        <v>14728</v>
      </c>
      <c r="K847" s="420"/>
      <c r="L847" s="429"/>
      <c r="M847" s="65">
        <f t="shared" si="66"/>
        <v>3976560</v>
      </c>
      <c r="N847" s="66" t="s">
        <v>281</v>
      </c>
      <c r="O847" s="66" t="s">
        <v>275</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hidden="1" customHeight="1">
      <c r="A848" s="332" t="str">
        <f>IF(B848&lt;&gt;"",IF(AND(B848='IN-TC'!$S$4,OR(TH!N848="1111",TH!O848="1111")),TH!D848,""),"")</f>
        <v/>
      </c>
      <c r="B848" s="63">
        <f t="shared" si="65"/>
        <v>7</v>
      </c>
      <c r="C848" s="64">
        <v>42552</v>
      </c>
      <c r="D848" s="64" t="s">
        <v>678</v>
      </c>
      <c r="E848" s="64">
        <f t="shared" si="63"/>
        <v>42552</v>
      </c>
      <c r="F848" s="67" t="s">
        <v>1396</v>
      </c>
      <c r="G848" s="67"/>
      <c r="H848" s="72" t="s">
        <v>445</v>
      </c>
      <c r="I848" s="429">
        <v>100</v>
      </c>
      <c r="J848" s="429">
        <v>12728</v>
      </c>
      <c r="K848" s="420"/>
      <c r="L848" s="429"/>
      <c r="M848" s="65">
        <f t="shared" si="66"/>
        <v>1272800</v>
      </c>
      <c r="N848" s="66" t="s">
        <v>281</v>
      </c>
      <c r="O848" s="66" t="s">
        <v>275</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hidden="1" customHeight="1">
      <c r="A849" s="332" t="str">
        <f>IF(B849&lt;&gt;"",IF(AND(B849='IN-TC'!$S$4,OR(TH!N849="1111",TH!O849="1111")),TH!D849,""),"")</f>
        <v/>
      </c>
      <c r="B849" s="63">
        <f t="shared" si="65"/>
        <v>7</v>
      </c>
      <c r="C849" s="64">
        <v>42556</v>
      </c>
      <c r="D849" s="64" t="s">
        <v>679</v>
      </c>
      <c r="E849" s="64">
        <f t="shared" si="63"/>
        <v>42556</v>
      </c>
      <c r="F849" s="67" t="s">
        <v>358</v>
      </c>
      <c r="G849" s="67"/>
      <c r="H849" s="72" t="s">
        <v>445</v>
      </c>
      <c r="I849" s="429">
        <v>100</v>
      </c>
      <c r="J849" s="429">
        <v>8500</v>
      </c>
      <c r="K849" s="420"/>
      <c r="L849" s="429"/>
      <c r="M849" s="65">
        <f t="shared" si="66"/>
        <v>850000</v>
      </c>
      <c r="N849" s="66" t="s">
        <v>281</v>
      </c>
      <c r="O849" s="66" t="s">
        <v>275</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hidden="1" customHeight="1">
      <c r="A850" s="332" t="str">
        <f>IF(B850&lt;&gt;"",IF(AND(B850='IN-TC'!$S$4,OR(TH!N850="1111",TH!O850="1111")),TH!D850,""),"")</f>
        <v/>
      </c>
      <c r="B850" s="63">
        <f t="shared" si="65"/>
        <v>7</v>
      </c>
      <c r="C850" s="64">
        <v>42556</v>
      </c>
      <c r="D850" s="64" t="s">
        <v>679</v>
      </c>
      <c r="E850" s="64">
        <f t="shared" si="63"/>
        <v>42556</v>
      </c>
      <c r="F850" s="67" t="s">
        <v>362</v>
      </c>
      <c r="G850" s="67"/>
      <c r="H850" s="72" t="s">
        <v>445</v>
      </c>
      <c r="I850" s="431">
        <v>100</v>
      </c>
      <c r="J850" s="431">
        <v>33000</v>
      </c>
      <c r="K850" s="422"/>
      <c r="L850" s="431"/>
      <c r="M850" s="65">
        <f t="shared" si="66"/>
        <v>3300000</v>
      </c>
      <c r="N850" s="66" t="s">
        <v>281</v>
      </c>
      <c r="O850" s="66" t="s">
        <v>275</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hidden="1" customHeight="1">
      <c r="A851" s="332" t="str">
        <f>IF(B851&lt;&gt;"",IF(AND(B851='IN-TC'!$S$4,OR(TH!N851="1111",TH!O851="1111")),TH!D851,""),"")</f>
        <v/>
      </c>
      <c r="B851" s="63">
        <f t="shared" si="65"/>
        <v>7</v>
      </c>
      <c r="C851" s="64">
        <v>42556</v>
      </c>
      <c r="D851" s="64" t="s">
        <v>680</v>
      </c>
      <c r="E851" s="64">
        <f t="shared" si="63"/>
        <v>42556</v>
      </c>
      <c r="F851" s="67" t="s">
        <v>400</v>
      </c>
      <c r="G851" s="67"/>
      <c r="H851" s="72" t="s">
        <v>445</v>
      </c>
      <c r="I851" s="431">
        <v>600</v>
      </c>
      <c r="J851" s="431">
        <v>18200</v>
      </c>
      <c r="K851" s="422"/>
      <c r="L851" s="431"/>
      <c r="M851" s="65">
        <f t="shared" si="66"/>
        <v>10920000</v>
      </c>
      <c r="N851" s="66" t="s">
        <v>281</v>
      </c>
      <c r="O851" s="66" t="s">
        <v>275</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hidden="1" customHeight="1">
      <c r="A852" s="332" t="str">
        <f>IF(B852&lt;&gt;"",IF(AND(B852='IN-TC'!$S$4,OR(TH!N852="1111",TH!O852="1111")),TH!D852,""),"")</f>
        <v/>
      </c>
      <c r="B852" s="63">
        <f t="shared" si="65"/>
        <v>7</v>
      </c>
      <c r="C852" s="64">
        <v>42556</v>
      </c>
      <c r="D852" s="64" t="s">
        <v>680</v>
      </c>
      <c r="E852" s="64">
        <f t="shared" si="63"/>
        <v>42556</v>
      </c>
      <c r="F852" s="67" t="s">
        <v>645</v>
      </c>
      <c r="G852" s="67"/>
      <c r="H852" s="72" t="s">
        <v>445</v>
      </c>
      <c r="I852" s="431">
        <v>2268</v>
      </c>
      <c r="J852" s="431">
        <v>11500</v>
      </c>
      <c r="K852" s="422"/>
      <c r="L852" s="431"/>
      <c r="M852" s="65">
        <f t="shared" si="66"/>
        <v>26082000</v>
      </c>
      <c r="N852" s="66" t="s">
        <v>281</v>
      </c>
      <c r="O852" s="66" t="s">
        <v>275</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hidden="1" customHeight="1">
      <c r="A853" s="332" t="str">
        <f>IF(B853&lt;&gt;"",IF(AND(B853='IN-TC'!$S$4,OR(TH!N853="1111",TH!O853="1111")),TH!D853,""),"")</f>
        <v/>
      </c>
      <c r="B853" s="63">
        <f t="shared" si="65"/>
        <v>7</v>
      </c>
      <c r="C853" s="64">
        <v>42562</v>
      </c>
      <c r="D853" s="64" t="s">
        <v>681</v>
      </c>
      <c r="E853" s="64">
        <f t="shared" si="63"/>
        <v>42562</v>
      </c>
      <c r="F853" s="67" t="s">
        <v>386</v>
      </c>
      <c r="G853" s="67"/>
      <c r="H853" s="72" t="s">
        <v>445</v>
      </c>
      <c r="I853" s="431">
        <v>227</v>
      </c>
      <c r="J853" s="431">
        <v>16800</v>
      </c>
      <c r="K853" s="422"/>
      <c r="L853" s="431"/>
      <c r="M853" s="65">
        <f t="shared" si="66"/>
        <v>3813600</v>
      </c>
      <c r="N853" s="66" t="s">
        <v>281</v>
      </c>
      <c r="O853" s="66" t="s">
        <v>275</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hidden="1" customHeight="1">
      <c r="A854" s="332" t="str">
        <f>IF(B854&lt;&gt;"",IF(AND(B854='IN-TC'!$S$4,OR(TH!N854="1111",TH!O854="1111")),TH!D854,""),"")</f>
        <v/>
      </c>
      <c r="B854" s="63">
        <f t="shared" si="65"/>
        <v>7</v>
      </c>
      <c r="C854" s="64">
        <v>42576</v>
      </c>
      <c r="D854" s="64" t="s">
        <v>682</v>
      </c>
      <c r="E854" s="64">
        <f t="shared" si="63"/>
        <v>42576</v>
      </c>
      <c r="F854" s="67" t="s">
        <v>386</v>
      </c>
      <c r="G854" s="67"/>
      <c r="H854" s="72" t="s">
        <v>445</v>
      </c>
      <c r="I854" s="431">
        <v>60</v>
      </c>
      <c r="J854" s="431">
        <v>5000</v>
      </c>
      <c r="K854" s="422"/>
      <c r="L854" s="431"/>
      <c r="M854" s="65">
        <f t="shared" si="66"/>
        <v>300000</v>
      </c>
      <c r="N854" s="66" t="s">
        <v>281</v>
      </c>
      <c r="O854" s="66" t="s">
        <v>275</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hidden="1" customHeight="1">
      <c r="A855" s="332" t="str">
        <f>IF(B855&lt;&gt;"",IF(AND(B855='IN-TC'!$S$4,OR(TH!N855="1111",TH!O855="1111")),TH!D855,""),"")</f>
        <v/>
      </c>
      <c r="B855" s="63">
        <f t="shared" si="65"/>
        <v>7</v>
      </c>
      <c r="C855" s="64">
        <v>42578</v>
      </c>
      <c r="D855" s="64" t="s">
        <v>683</v>
      </c>
      <c r="E855" s="64">
        <f t="shared" si="63"/>
        <v>42578</v>
      </c>
      <c r="F855" s="67" t="s">
        <v>1619</v>
      </c>
      <c r="G855" s="67"/>
      <c r="H855" s="72" t="s">
        <v>445</v>
      </c>
      <c r="I855" s="431">
        <v>240</v>
      </c>
      <c r="J855" s="431">
        <v>2400</v>
      </c>
      <c r="K855" s="422"/>
      <c r="L855" s="431"/>
      <c r="M855" s="65">
        <f t="shared" si="66"/>
        <v>576000</v>
      </c>
      <c r="N855" s="66" t="s">
        <v>281</v>
      </c>
      <c r="O855" s="66" t="s">
        <v>275</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hidden="1" customHeight="1">
      <c r="A856" s="332" t="str">
        <f>IF(B856&lt;&gt;"",IF(AND(B856='IN-TC'!$S$4,OR(TH!N856="1111",TH!O856="1111")),TH!D856,""),"")</f>
        <v/>
      </c>
      <c r="B856" s="63">
        <f t="shared" si="65"/>
        <v>7</v>
      </c>
      <c r="C856" s="64">
        <v>42578</v>
      </c>
      <c r="D856" s="64" t="s">
        <v>683</v>
      </c>
      <c r="E856" s="64">
        <f t="shared" si="63"/>
        <v>42578</v>
      </c>
      <c r="F856" s="67" t="s">
        <v>393</v>
      </c>
      <c r="G856" s="67"/>
      <c r="H856" s="72" t="s">
        <v>445</v>
      </c>
      <c r="I856" s="431">
        <v>240</v>
      </c>
      <c r="J856" s="431">
        <v>18000</v>
      </c>
      <c r="K856" s="422"/>
      <c r="L856" s="431"/>
      <c r="M856" s="65">
        <f t="shared" si="66"/>
        <v>4320000</v>
      </c>
      <c r="N856" s="66" t="s">
        <v>281</v>
      </c>
      <c r="O856" s="66" t="s">
        <v>275</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hidden="1" customHeight="1">
      <c r="A857" s="332" t="str">
        <f>IF(B857&lt;&gt;"",IF(AND(B857='IN-TC'!$S$4,OR(TH!N857="1111",TH!O857="1111")),TH!D857,""),"")</f>
        <v/>
      </c>
      <c r="B857" s="63">
        <f t="shared" si="65"/>
        <v>7</v>
      </c>
      <c r="C857" s="64">
        <v>42578</v>
      </c>
      <c r="D857" s="64" t="s">
        <v>683</v>
      </c>
      <c r="E857" s="64">
        <f t="shared" si="63"/>
        <v>42578</v>
      </c>
      <c r="F857" s="67" t="s">
        <v>1499</v>
      </c>
      <c r="G857" s="67"/>
      <c r="H857" s="72" t="s">
        <v>445</v>
      </c>
      <c r="I857" s="431">
        <v>233</v>
      </c>
      <c r="J857" s="431">
        <v>13000</v>
      </c>
      <c r="K857" s="422"/>
      <c r="L857" s="431"/>
      <c r="M857" s="65">
        <f t="shared" si="66"/>
        <v>3029000</v>
      </c>
      <c r="N857" s="66" t="s">
        <v>281</v>
      </c>
      <c r="O857" s="66" t="s">
        <v>275</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hidden="1" customHeight="1">
      <c r="A858" s="332" t="str">
        <f>IF(B858&lt;&gt;"",IF(AND(B858='IN-TC'!$S$4,OR(TH!N858="1111",TH!O858="1111")),TH!D858,""),"")</f>
        <v/>
      </c>
      <c r="B858" s="63">
        <f t="shared" si="65"/>
        <v>7</v>
      </c>
      <c r="C858" s="64">
        <v>42578</v>
      </c>
      <c r="D858" s="64" t="s">
        <v>683</v>
      </c>
      <c r="E858" s="64">
        <f t="shared" si="63"/>
        <v>42578</v>
      </c>
      <c r="F858" s="67" t="s">
        <v>1499</v>
      </c>
      <c r="G858" s="67"/>
      <c r="H858" s="72" t="s">
        <v>445</v>
      </c>
      <c r="I858" s="431">
        <v>50</v>
      </c>
      <c r="J858" s="431">
        <v>13000</v>
      </c>
      <c r="K858" s="422"/>
      <c r="L858" s="431"/>
      <c r="M858" s="65">
        <f t="shared" si="66"/>
        <v>650000</v>
      </c>
      <c r="N858" s="66" t="s">
        <v>281</v>
      </c>
      <c r="O858" s="66" t="s">
        <v>275</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hidden="1" customHeight="1">
      <c r="A859" s="332" t="str">
        <f>IF(B859&lt;&gt;"",IF(AND(B859='IN-TC'!$S$4,OR(TH!N859="1111",TH!O859="1111")),TH!D859,""),"")</f>
        <v/>
      </c>
      <c r="B859" s="63">
        <f t="shared" si="65"/>
        <v>7</v>
      </c>
      <c r="C859" s="64">
        <v>42578</v>
      </c>
      <c r="D859" s="64" t="s">
        <v>683</v>
      </c>
      <c r="E859" s="64">
        <f t="shared" si="63"/>
        <v>42578</v>
      </c>
      <c r="F859" s="67" t="s">
        <v>389</v>
      </c>
      <c r="G859" s="67"/>
      <c r="H859" s="72" t="s">
        <v>445</v>
      </c>
      <c r="I859" s="431">
        <v>192</v>
      </c>
      <c r="J859" s="431">
        <v>13500</v>
      </c>
      <c r="K859" s="422"/>
      <c r="L859" s="431"/>
      <c r="M859" s="65">
        <f t="shared" si="66"/>
        <v>2592000</v>
      </c>
      <c r="N859" s="66" t="s">
        <v>281</v>
      </c>
      <c r="O859" s="66" t="s">
        <v>275</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hidden="1" customHeight="1">
      <c r="A860" s="332" t="str">
        <f>IF(B860&lt;&gt;"",IF(AND(B860='IN-TC'!$S$4,OR(TH!N860="1111",TH!O860="1111")),TH!D860,""),"")</f>
        <v/>
      </c>
      <c r="B860" s="63">
        <f t="shared" si="65"/>
        <v>7</v>
      </c>
      <c r="C860" s="64">
        <v>42578</v>
      </c>
      <c r="D860" s="64" t="s">
        <v>683</v>
      </c>
      <c r="E860" s="64">
        <f t="shared" si="63"/>
        <v>42578</v>
      </c>
      <c r="F860" s="67" t="s">
        <v>383</v>
      </c>
      <c r="G860" s="67"/>
      <c r="H860" s="72" t="s">
        <v>445</v>
      </c>
      <c r="I860" s="431">
        <v>5619</v>
      </c>
      <c r="J860" s="431">
        <v>4466.322284402353</v>
      </c>
      <c r="K860" s="422"/>
      <c r="L860" s="431"/>
      <c r="M860" s="65">
        <f t="shared" si="66"/>
        <v>25096265</v>
      </c>
      <c r="N860" s="66" t="s">
        <v>281</v>
      </c>
      <c r="O860" s="66" t="s">
        <v>275</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hidden="1" customHeight="1">
      <c r="A861" s="332" t="str">
        <f>IF(B861&lt;&gt;"",IF(AND(B861='IN-TC'!$S$4,OR(TH!N861="1111",TH!O861="1111")),TH!D861,""),"")</f>
        <v/>
      </c>
      <c r="B861" s="63">
        <f t="shared" si="65"/>
        <v>7</v>
      </c>
      <c r="C861" s="64">
        <v>42578</v>
      </c>
      <c r="D861" s="78" t="s">
        <v>670</v>
      </c>
      <c r="E861" s="78">
        <v>42583</v>
      </c>
      <c r="F861" s="318" t="s">
        <v>1821</v>
      </c>
      <c r="G861" s="958" t="s">
        <v>1824</v>
      </c>
      <c r="H861" s="80" t="s">
        <v>615</v>
      </c>
      <c r="I861" s="427">
        <v>120</v>
      </c>
      <c r="J861" s="427">
        <v>11000</v>
      </c>
      <c r="K861" s="418"/>
      <c r="L861" s="427"/>
      <c r="M861" s="81">
        <f t="shared" si="66"/>
        <v>1320000</v>
      </c>
      <c r="N861" s="82" t="s">
        <v>275</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hidden="1" customHeight="1">
      <c r="A862" s="332" t="str">
        <f>IF(B862&lt;&gt;"",IF(AND(B862='IN-TC'!$S$4,OR(TH!N862="1111",TH!O862="1111")),TH!D862,""),"")</f>
        <v/>
      </c>
      <c r="B862" s="63">
        <f t="shared" si="65"/>
        <v>7</v>
      </c>
      <c r="C862" s="90">
        <v>42578</v>
      </c>
      <c r="D862" s="78" t="s">
        <v>670</v>
      </c>
      <c r="E862" s="78">
        <v>42583</v>
      </c>
      <c r="F862" s="318" t="s">
        <v>1499</v>
      </c>
      <c r="G862" s="958" t="s">
        <v>1824</v>
      </c>
      <c r="H862" s="80" t="s">
        <v>615</v>
      </c>
      <c r="I862" s="427">
        <v>260</v>
      </c>
      <c r="J862" s="427">
        <v>13000</v>
      </c>
      <c r="K862" s="418"/>
      <c r="L862" s="427"/>
      <c r="M862" s="81">
        <f t="shared" si="66"/>
        <v>3380000</v>
      </c>
      <c r="N862" s="82" t="s">
        <v>275</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hidden="1" customHeight="1">
      <c r="A863" s="332" t="str">
        <f>IF(B863&lt;&gt;"",IF(AND(B863='IN-TC'!$S$4,OR(TH!N863="1111",TH!O863="1111")),TH!D863,""),"")</f>
        <v/>
      </c>
      <c r="B863" s="63">
        <f t="shared" si="65"/>
        <v>7</v>
      </c>
      <c r="C863" s="64">
        <v>42578</v>
      </c>
      <c r="D863" s="78" t="s">
        <v>670</v>
      </c>
      <c r="E863" s="78">
        <v>42583</v>
      </c>
      <c r="F863" s="318" t="s">
        <v>1822</v>
      </c>
      <c r="G863" s="958" t="s">
        <v>1824</v>
      </c>
      <c r="H863" s="80" t="s">
        <v>615</v>
      </c>
      <c r="I863" s="427">
        <v>2300</v>
      </c>
      <c r="J863" s="427">
        <v>10000</v>
      </c>
      <c r="K863" s="418"/>
      <c r="L863" s="427"/>
      <c r="M863" s="81">
        <f t="shared" si="66"/>
        <v>23000000</v>
      </c>
      <c r="N863" s="82" t="s">
        <v>275</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hidden="1" customHeight="1">
      <c r="A864" s="332" t="str">
        <f>IF(B864&lt;&gt;"",IF(AND(B864='IN-TC'!$S$4,OR(TH!N864="1111",TH!O864="1111")),TH!D864,""),"")</f>
        <v/>
      </c>
      <c r="B864" s="63">
        <f t="shared" si="65"/>
        <v>7</v>
      </c>
      <c r="C864" s="64">
        <v>42578</v>
      </c>
      <c r="D864" s="78" t="s">
        <v>670</v>
      </c>
      <c r="E864" s="78">
        <v>42583</v>
      </c>
      <c r="F864" s="318" t="s">
        <v>1823</v>
      </c>
      <c r="G864" s="958" t="s">
        <v>1824</v>
      </c>
      <c r="H864" s="80" t="s">
        <v>615</v>
      </c>
      <c r="I864" s="427">
        <v>1009</v>
      </c>
      <c r="J864" s="427">
        <v>15000</v>
      </c>
      <c r="K864" s="418"/>
      <c r="L864" s="427"/>
      <c r="M864" s="81">
        <f t="shared" si="66"/>
        <v>15135000</v>
      </c>
      <c r="N864" s="82" t="s">
        <v>275</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hidden="1" customHeight="1">
      <c r="A865" s="332" t="str">
        <f>IF(B865&lt;&gt;"",IF(AND(B865='IN-TC'!$S$4,OR(TH!N865="1111",TH!O865="1111")),TH!D865,""),"")</f>
        <v/>
      </c>
      <c r="B865" s="63">
        <f t="shared" si="65"/>
        <v>7</v>
      </c>
      <c r="C865" s="64">
        <v>42578</v>
      </c>
      <c r="D865" s="78" t="s">
        <v>670</v>
      </c>
      <c r="E865" s="78">
        <v>42583</v>
      </c>
      <c r="F865" s="79" t="s">
        <v>644</v>
      </c>
      <c r="G865" s="958" t="s">
        <v>1824</v>
      </c>
      <c r="H865" s="80" t="s">
        <v>615</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hidden="1" customHeight="1">
      <c r="A866" s="332" t="str">
        <f>IF(B866&lt;&gt;"",IF(AND(B866='IN-TC'!$S$4,OR(TH!N866="1111",TH!O866="1111")),TH!D866,""),"")</f>
        <v/>
      </c>
      <c r="B866" s="63">
        <f t="shared" si="65"/>
        <v>8</v>
      </c>
      <c r="C866" s="64">
        <v>42594</v>
      </c>
      <c r="D866" s="78" t="s">
        <v>669</v>
      </c>
      <c r="E866" s="78">
        <f t="shared" ref="E866:E893" si="67">C866</f>
        <v>42594</v>
      </c>
      <c r="F866" s="79" t="s">
        <v>352</v>
      </c>
      <c r="G866" s="958" t="s">
        <v>1826</v>
      </c>
      <c r="H866" s="80" t="s">
        <v>614</v>
      </c>
      <c r="I866" s="427">
        <v>3000</v>
      </c>
      <c r="J866" s="427">
        <v>3200</v>
      </c>
      <c r="K866" s="418"/>
      <c r="L866" s="427"/>
      <c r="M866" s="81">
        <f>ROUND(I866*J866,0)</f>
        <v>9600000</v>
      </c>
      <c r="N866" s="82" t="s">
        <v>275</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hidden="1" customHeight="1">
      <c r="A867" s="332" t="str">
        <f>IF(B867&lt;&gt;"",IF(AND(B867='IN-TC'!$S$4,OR(TH!N867="1111",TH!O867="1111")),TH!D867,""),"")</f>
        <v/>
      </c>
      <c r="B867" s="63">
        <f t="shared" si="65"/>
        <v>8</v>
      </c>
      <c r="C867" s="64">
        <v>42606</v>
      </c>
      <c r="D867" s="78" t="s">
        <v>670</v>
      </c>
      <c r="E867" s="78">
        <f t="shared" si="67"/>
        <v>42606</v>
      </c>
      <c r="F867" s="79" t="s">
        <v>1827</v>
      </c>
      <c r="G867" s="958" t="s">
        <v>1828</v>
      </c>
      <c r="H867" s="80" t="s">
        <v>615</v>
      </c>
      <c r="I867" s="427">
        <v>2000</v>
      </c>
      <c r="J867" s="427">
        <v>11500</v>
      </c>
      <c r="K867" s="418"/>
      <c r="L867" s="427"/>
      <c r="M867" s="81">
        <f>ROUND(I867*J867,0)</f>
        <v>23000000</v>
      </c>
      <c r="N867" s="82" t="s">
        <v>275</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hidden="1" customHeight="1">
      <c r="A868" s="332" t="str">
        <f>IF(B868&lt;&gt;"",IF(AND(B868='IN-TC'!$S$4,OR(TH!N868="1111",TH!O868="1111")),TH!D868,""),"")</f>
        <v/>
      </c>
      <c r="B868" s="63">
        <f t="shared" si="65"/>
        <v>8</v>
      </c>
      <c r="C868" s="64">
        <v>42606</v>
      </c>
      <c r="D868" s="78" t="s">
        <v>670</v>
      </c>
      <c r="E868" s="78">
        <f t="shared" si="67"/>
        <v>42606</v>
      </c>
      <c r="F868" s="79" t="s">
        <v>1822</v>
      </c>
      <c r="G868" s="958" t="s">
        <v>1828</v>
      </c>
      <c r="H868" s="80" t="s">
        <v>615</v>
      </c>
      <c r="I868" s="427">
        <v>100</v>
      </c>
      <c r="J868" s="427">
        <v>12000</v>
      </c>
      <c r="K868" s="418"/>
      <c r="L868" s="427"/>
      <c r="M868" s="81">
        <f>ROUND(I868*J868,0)</f>
        <v>1200000</v>
      </c>
      <c r="N868" s="82" t="s">
        <v>275</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hidden="1" customHeight="1">
      <c r="A869" s="332" t="str">
        <f>IF(B869&lt;&gt;"",IF(AND(B869='IN-TC'!$S$4,OR(TH!N869="1111",TH!O869="1111")),TH!D869,""),"")</f>
        <v/>
      </c>
      <c r="B869" s="63">
        <f t="shared" si="65"/>
        <v>8</v>
      </c>
      <c r="C869" s="64">
        <v>42606</v>
      </c>
      <c r="D869" s="78" t="s">
        <v>670</v>
      </c>
      <c r="E869" s="78">
        <f t="shared" si="67"/>
        <v>42606</v>
      </c>
      <c r="F869" s="79" t="s">
        <v>644</v>
      </c>
      <c r="G869" s="958" t="s">
        <v>1828</v>
      </c>
      <c r="H869" s="80" t="s">
        <v>615</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hidden="1" customHeight="1">
      <c r="A870" s="332" t="str">
        <f>IF(B870&lt;&gt;"",IF(AND(B870='IN-TC'!$S$4,OR(TH!N870="1111",TH!O870="1111")),TH!D870,""),"")</f>
        <v/>
      </c>
      <c r="B870" s="63">
        <f t="shared" si="65"/>
        <v>8</v>
      </c>
      <c r="C870" s="64">
        <v>42608</v>
      </c>
      <c r="D870" s="78" t="s">
        <v>671</v>
      </c>
      <c r="E870" s="78">
        <f t="shared" si="67"/>
        <v>42608</v>
      </c>
      <c r="F870" s="79" t="s">
        <v>358</v>
      </c>
      <c r="G870" s="958" t="s">
        <v>1815</v>
      </c>
      <c r="H870" s="80" t="s">
        <v>611</v>
      </c>
      <c r="I870" s="427">
        <v>600</v>
      </c>
      <c r="J870" s="427">
        <v>8000</v>
      </c>
      <c r="K870" s="418"/>
      <c r="L870" s="427"/>
      <c r="M870" s="81">
        <f>ROUND(I870*J870,0)</f>
        <v>4800000</v>
      </c>
      <c r="N870" s="82" t="s">
        <v>275</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hidden="1" customHeight="1">
      <c r="A871" s="332" t="str">
        <f>IF(B871&lt;&gt;"",IF(AND(B871='IN-TC'!$S$4,OR(TH!N871="1111",TH!O871="1111")),TH!D871,""),"")</f>
        <v/>
      </c>
      <c r="B871" s="63">
        <f t="shared" si="65"/>
        <v>8</v>
      </c>
      <c r="C871" s="64">
        <v>42608</v>
      </c>
      <c r="D871" s="78" t="s">
        <v>671</v>
      </c>
      <c r="E871" s="78">
        <f t="shared" si="67"/>
        <v>42608</v>
      </c>
      <c r="F871" s="79" t="s">
        <v>1168</v>
      </c>
      <c r="G871" s="958" t="s">
        <v>1815</v>
      </c>
      <c r="H871" s="80" t="s">
        <v>611</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hidden="1" customHeight="1">
      <c r="A872" s="332" t="str">
        <f>IF(B872&lt;&gt;"",IF(AND(B872='IN-TC'!$S$4,OR(TH!N872="1111",TH!O872="1111")),TH!D872,""),"")</f>
        <v/>
      </c>
      <c r="B872" s="63">
        <f t="shared" si="65"/>
        <v>8</v>
      </c>
      <c r="C872" s="64">
        <v>42613</v>
      </c>
      <c r="D872" s="78" t="s">
        <v>672</v>
      </c>
      <c r="E872" s="78">
        <f t="shared" si="67"/>
        <v>42613</v>
      </c>
      <c r="F872" s="79" t="s">
        <v>1829</v>
      </c>
      <c r="G872" s="958" t="s">
        <v>1833</v>
      </c>
      <c r="H872" s="80" t="s">
        <v>1834</v>
      </c>
      <c r="I872" s="427">
        <v>47000</v>
      </c>
      <c r="J872" s="427">
        <v>1150</v>
      </c>
      <c r="K872" s="418"/>
      <c r="L872" s="427"/>
      <c r="M872" s="81">
        <f>ROUND(I872*J872,0)</f>
        <v>54050000</v>
      </c>
      <c r="N872" s="82" t="s">
        <v>275</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hidden="1" customHeight="1">
      <c r="A873" s="332" t="str">
        <f>IF(B873&lt;&gt;"",IF(AND(B873='IN-TC'!$S$4,OR(TH!N873="1111",TH!O873="1111")),TH!D873,""),"")</f>
        <v/>
      </c>
      <c r="B873" s="63">
        <f t="shared" si="65"/>
        <v>8</v>
      </c>
      <c r="C873" s="64">
        <v>42613</v>
      </c>
      <c r="D873" s="78" t="s">
        <v>672</v>
      </c>
      <c r="E873" s="78">
        <f t="shared" si="67"/>
        <v>42613</v>
      </c>
      <c r="F873" s="79" t="s">
        <v>1830</v>
      </c>
      <c r="G873" s="958" t="s">
        <v>1833</v>
      </c>
      <c r="H873" s="80" t="s">
        <v>1834</v>
      </c>
      <c r="I873" s="427">
        <v>200</v>
      </c>
      <c r="J873" s="427">
        <v>37000</v>
      </c>
      <c r="K873" s="418"/>
      <c r="L873" s="427"/>
      <c r="M873" s="81">
        <f>ROUND(I873*J873,0)</f>
        <v>7400000</v>
      </c>
      <c r="N873" s="82" t="s">
        <v>275</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hidden="1" customHeight="1">
      <c r="A874" s="332" t="str">
        <f>IF(B874&lt;&gt;"",IF(AND(B874='IN-TC'!$S$4,OR(TH!N874="1111",TH!O874="1111")),TH!D874,""),"")</f>
        <v/>
      </c>
      <c r="B874" s="63">
        <f t="shared" si="65"/>
        <v>8</v>
      </c>
      <c r="C874" s="64">
        <v>42613</v>
      </c>
      <c r="D874" s="78" t="s">
        <v>672</v>
      </c>
      <c r="E874" s="78">
        <f t="shared" si="67"/>
        <v>42613</v>
      </c>
      <c r="F874" s="79" t="s">
        <v>1831</v>
      </c>
      <c r="G874" s="958" t="s">
        <v>1833</v>
      </c>
      <c r="H874" s="80" t="s">
        <v>1834</v>
      </c>
      <c r="I874" s="427">
        <v>111</v>
      </c>
      <c r="J874" s="427">
        <v>37000</v>
      </c>
      <c r="K874" s="418"/>
      <c r="L874" s="427"/>
      <c r="M874" s="81">
        <f>ROUND(I874*J874,0)</f>
        <v>4107000</v>
      </c>
      <c r="N874" s="82" t="s">
        <v>275</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hidden="1" customHeight="1">
      <c r="A875" s="332" t="str">
        <f>IF(B875&lt;&gt;"",IF(AND(B875='IN-TC'!$S$4,OR(TH!N875="1111",TH!O875="1111")),TH!D875,""),"")</f>
        <v/>
      </c>
      <c r="B875" s="63">
        <f t="shared" si="65"/>
        <v>8</v>
      </c>
      <c r="C875" s="64">
        <v>42613</v>
      </c>
      <c r="D875" s="78" t="s">
        <v>672</v>
      </c>
      <c r="E875" s="78">
        <f t="shared" si="67"/>
        <v>42613</v>
      </c>
      <c r="F875" s="79" t="s">
        <v>1832</v>
      </c>
      <c r="G875" s="958" t="s">
        <v>1833</v>
      </c>
      <c r="H875" s="80" t="s">
        <v>1834</v>
      </c>
      <c r="I875" s="427">
        <v>306</v>
      </c>
      <c r="J875" s="427">
        <v>37000</v>
      </c>
      <c r="K875" s="418"/>
      <c r="L875" s="427"/>
      <c r="M875" s="81">
        <f>ROUND(I875*J875,0)</f>
        <v>11322000</v>
      </c>
      <c r="N875" s="82" t="s">
        <v>275</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hidden="1" customHeight="1">
      <c r="A876" s="332" t="str">
        <f>IF(B876&lt;&gt;"",IF(AND(B876='IN-TC'!$S$4,OR(TH!N876="1111",TH!O876="1111")),TH!D876,""),"")</f>
        <v/>
      </c>
      <c r="B876" s="63">
        <f t="shared" si="65"/>
        <v>8</v>
      </c>
      <c r="C876" s="64">
        <v>42613</v>
      </c>
      <c r="D876" s="78" t="s">
        <v>672</v>
      </c>
      <c r="E876" s="78">
        <f t="shared" si="67"/>
        <v>42613</v>
      </c>
      <c r="F876" s="79" t="s">
        <v>1835</v>
      </c>
      <c r="G876" s="958" t="s">
        <v>1833</v>
      </c>
      <c r="H876" s="80" t="s">
        <v>1834</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hidden="1" customHeight="1">
      <c r="A877" s="332" t="str">
        <f>IF(B877&lt;&gt;"",IF(AND(B877='IN-TC'!$S$4,OR(TH!N877="1111",TH!O877="1111")),TH!D877,""),"")</f>
        <v/>
      </c>
      <c r="B877" s="63">
        <f t="shared" si="65"/>
        <v>8</v>
      </c>
      <c r="C877" s="64">
        <v>42583</v>
      </c>
      <c r="D877" s="64" t="s">
        <v>678</v>
      </c>
      <c r="E877" s="64">
        <f t="shared" si="67"/>
        <v>42583</v>
      </c>
      <c r="F877" s="67" t="s">
        <v>338</v>
      </c>
      <c r="G877" s="955"/>
      <c r="H877" s="72" t="s">
        <v>445</v>
      </c>
      <c r="I877" s="429">
        <v>25</v>
      </c>
      <c r="J877" s="429">
        <v>35444.444444444445</v>
      </c>
      <c r="K877" s="420"/>
      <c r="L877" s="429"/>
      <c r="M877" s="65">
        <f t="shared" ref="M877:M889" si="68">ROUND(I877*J877,0)</f>
        <v>886111</v>
      </c>
      <c r="N877" s="66" t="s">
        <v>281</v>
      </c>
      <c r="O877" s="66" t="s">
        <v>275</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hidden="1" customHeight="1">
      <c r="A878" s="332" t="str">
        <f>IF(B878&lt;&gt;"",IF(AND(B878='IN-TC'!$S$4,OR(TH!N878="1111",TH!O878="1111")),TH!D878,""),"")</f>
        <v/>
      </c>
      <c r="B878" s="63">
        <f t="shared" si="65"/>
        <v>8</v>
      </c>
      <c r="C878" s="64">
        <v>42583</v>
      </c>
      <c r="D878" s="64" t="s">
        <v>678</v>
      </c>
      <c r="E878" s="64">
        <f t="shared" si="67"/>
        <v>42583</v>
      </c>
      <c r="F878" s="67" t="s">
        <v>344</v>
      </c>
      <c r="G878" s="955"/>
      <c r="H878" s="72" t="s">
        <v>445</v>
      </c>
      <c r="I878" s="429">
        <v>60</v>
      </c>
      <c r="J878" s="429">
        <v>46741.2</v>
      </c>
      <c r="K878" s="420"/>
      <c r="L878" s="429"/>
      <c r="M878" s="65">
        <f t="shared" si="68"/>
        <v>2804472</v>
      </c>
      <c r="N878" s="66" t="s">
        <v>281</v>
      </c>
      <c r="O878" s="66" t="s">
        <v>275</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hidden="1" customHeight="1">
      <c r="A879" s="332" t="str">
        <f>IF(B879&lt;&gt;"",IF(AND(B879='IN-TC'!$S$4,OR(TH!N879="1111",TH!O879="1111")),TH!D879,""),"")</f>
        <v/>
      </c>
      <c r="B879" s="63">
        <f t="shared" si="65"/>
        <v>8</v>
      </c>
      <c r="C879" s="64">
        <v>42583</v>
      </c>
      <c r="D879" s="64" t="s">
        <v>678</v>
      </c>
      <c r="E879" s="64">
        <f t="shared" si="67"/>
        <v>42583</v>
      </c>
      <c r="F879" s="67" t="s">
        <v>347</v>
      </c>
      <c r="G879" s="67"/>
      <c r="H879" s="72" t="s">
        <v>445</v>
      </c>
      <c r="I879" s="429">
        <v>400</v>
      </c>
      <c r="J879" s="429">
        <v>14523.81</v>
      </c>
      <c r="K879" s="420"/>
      <c r="L879" s="429"/>
      <c r="M879" s="65">
        <f t="shared" si="68"/>
        <v>5809524</v>
      </c>
      <c r="N879" s="66" t="s">
        <v>281</v>
      </c>
      <c r="O879" s="66" t="s">
        <v>275</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hidden="1" customHeight="1">
      <c r="A880" s="332" t="str">
        <f>IF(B880&lt;&gt;"",IF(AND(B880='IN-TC'!$S$4,OR(TH!N880="1111",TH!O880="1111")),TH!D880,""),"")</f>
        <v/>
      </c>
      <c r="B880" s="63">
        <f t="shared" si="65"/>
        <v>8</v>
      </c>
      <c r="C880" s="64">
        <v>42594</v>
      </c>
      <c r="D880" s="64" t="s">
        <v>681</v>
      </c>
      <c r="E880" s="64">
        <f t="shared" si="67"/>
        <v>42594</v>
      </c>
      <c r="F880" s="67" t="s">
        <v>352</v>
      </c>
      <c r="G880" s="67"/>
      <c r="H880" s="72" t="s">
        <v>445</v>
      </c>
      <c r="I880" s="429">
        <v>1000</v>
      </c>
      <c r="J880" s="429">
        <v>3200</v>
      </c>
      <c r="K880" s="420"/>
      <c r="L880" s="429"/>
      <c r="M880" s="65">
        <f t="shared" si="68"/>
        <v>3200000</v>
      </c>
      <c r="N880" s="66" t="s">
        <v>281</v>
      </c>
      <c r="O880" s="66" t="s">
        <v>275</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hidden="1" customHeight="1">
      <c r="A881" s="332" t="str">
        <f>IF(B881&lt;&gt;"",IF(AND(B881='IN-TC'!$S$4,OR(TH!N881="1111",TH!O881="1111")),TH!D881,""),"")</f>
        <v/>
      </c>
      <c r="B881" s="63">
        <f t="shared" si="65"/>
        <v>8</v>
      </c>
      <c r="C881" s="64">
        <v>42583</v>
      </c>
      <c r="D881" s="64" t="s">
        <v>678</v>
      </c>
      <c r="E881" s="64">
        <f t="shared" si="67"/>
        <v>42583</v>
      </c>
      <c r="F881" s="67" t="s">
        <v>355</v>
      </c>
      <c r="G881" s="67"/>
      <c r="H881" s="72" t="s">
        <v>445</v>
      </c>
      <c r="I881" s="429">
        <v>2970</v>
      </c>
      <c r="J881" s="429">
        <v>14728</v>
      </c>
      <c r="K881" s="420"/>
      <c r="L881" s="429"/>
      <c r="M881" s="65">
        <f t="shared" si="68"/>
        <v>43742160</v>
      </c>
      <c r="N881" s="66" t="s">
        <v>281</v>
      </c>
      <c r="O881" s="66" t="s">
        <v>275</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hidden="1" customHeight="1">
      <c r="A882" s="332" t="str">
        <f>IF(B882&lt;&gt;"",IF(AND(B882='IN-TC'!$S$4,OR(TH!N882="1111",TH!O882="1111")),TH!D882,""),"")</f>
        <v/>
      </c>
      <c r="B882" s="63">
        <f t="shared" si="65"/>
        <v>8</v>
      </c>
      <c r="C882" s="64">
        <v>42583</v>
      </c>
      <c r="D882" s="64" t="s">
        <v>678</v>
      </c>
      <c r="E882" s="64">
        <f t="shared" si="67"/>
        <v>42583</v>
      </c>
      <c r="F882" s="67" t="s">
        <v>1396</v>
      </c>
      <c r="G882" s="67"/>
      <c r="H882" s="72" t="s">
        <v>445</v>
      </c>
      <c r="I882" s="429">
        <v>250</v>
      </c>
      <c r="J882" s="429">
        <v>12728</v>
      </c>
      <c r="K882" s="420"/>
      <c r="L882" s="429"/>
      <c r="M882" s="65">
        <f t="shared" si="68"/>
        <v>3182000</v>
      </c>
      <c r="N882" s="66" t="s">
        <v>281</v>
      </c>
      <c r="O882" s="66" t="s">
        <v>275</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hidden="1" customHeight="1">
      <c r="A883" s="332" t="str">
        <f>IF(B883&lt;&gt;"",IF(AND(B883='IN-TC'!$S$4,OR(TH!N883="1111",TH!O883="1111")),TH!D883,""),"")</f>
        <v/>
      </c>
      <c r="B883" s="63">
        <f t="shared" si="65"/>
        <v>8</v>
      </c>
      <c r="C883" s="64">
        <v>42586</v>
      </c>
      <c r="D883" s="64" t="s">
        <v>679</v>
      </c>
      <c r="E883" s="64">
        <f t="shared" si="67"/>
        <v>42586</v>
      </c>
      <c r="F883" s="67" t="s">
        <v>358</v>
      </c>
      <c r="G883" s="67"/>
      <c r="H883" s="72" t="s">
        <v>445</v>
      </c>
      <c r="I883" s="429">
        <v>350</v>
      </c>
      <c r="J883" s="429">
        <v>8000</v>
      </c>
      <c r="K883" s="420"/>
      <c r="L883" s="429"/>
      <c r="M883" s="65">
        <f t="shared" si="68"/>
        <v>2800000</v>
      </c>
      <c r="N883" s="66" t="s">
        <v>281</v>
      </c>
      <c r="O883" s="66" t="s">
        <v>275</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hidden="1" customHeight="1">
      <c r="A884" s="332" t="str">
        <f>IF(B884&lt;&gt;"",IF(AND(B884='IN-TC'!$S$4,OR(TH!N884="1111",TH!O884="1111")),TH!D884,""),"")</f>
        <v/>
      </c>
      <c r="B884" s="63">
        <f t="shared" si="65"/>
        <v>8</v>
      </c>
      <c r="C884" s="64">
        <v>42586</v>
      </c>
      <c r="D884" s="64" t="s">
        <v>679</v>
      </c>
      <c r="E884" s="64">
        <f t="shared" si="67"/>
        <v>42586</v>
      </c>
      <c r="F884" s="67" t="s">
        <v>362</v>
      </c>
      <c r="G884" s="67"/>
      <c r="H884" s="72" t="s">
        <v>445</v>
      </c>
      <c r="I884" s="431">
        <v>200</v>
      </c>
      <c r="J884" s="431">
        <v>33000</v>
      </c>
      <c r="K884" s="422"/>
      <c r="L884" s="431"/>
      <c r="M884" s="65">
        <f t="shared" si="68"/>
        <v>6600000</v>
      </c>
      <c r="N884" s="66" t="s">
        <v>281</v>
      </c>
      <c r="O884" s="66" t="s">
        <v>275</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hidden="1" customHeight="1">
      <c r="A885" s="332" t="str">
        <f>IF(B885&lt;&gt;"",IF(AND(B885='IN-TC'!$S$4,OR(TH!N885="1111",TH!O885="1111")),TH!D885,""),"")</f>
        <v/>
      </c>
      <c r="B885" s="63">
        <f t="shared" si="65"/>
        <v>8</v>
      </c>
      <c r="C885" s="64">
        <v>42592</v>
      </c>
      <c r="D885" s="64" t="s">
        <v>680</v>
      </c>
      <c r="E885" s="64">
        <f t="shared" si="67"/>
        <v>42592</v>
      </c>
      <c r="F885" s="67" t="s">
        <v>383</v>
      </c>
      <c r="G885" s="67"/>
      <c r="H885" s="72" t="s">
        <v>445</v>
      </c>
      <c r="I885" s="431">
        <v>5619</v>
      </c>
      <c r="J885" s="431">
        <v>4466.322284402353</v>
      </c>
      <c r="K885" s="422"/>
      <c r="L885" s="431"/>
      <c r="M885" s="65">
        <f t="shared" si="68"/>
        <v>25096265</v>
      </c>
      <c r="N885" s="66" t="s">
        <v>281</v>
      </c>
      <c r="O885" s="66" t="s">
        <v>275</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hidden="1" customHeight="1">
      <c r="A886" s="332" t="str">
        <f>IF(B886&lt;&gt;"",IF(AND(B886='IN-TC'!$S$4,OR(TH!N886="1111",TH!O886="1111")),TH!D886,""),"")</f>
        <v/>
      </c>
      <c r="B886" s="63">
        <f t="shared" si="65"/>
        <v>8</v>
      </c>
      <c r="C886" s="64">
        <v>42597</v>
      </c>
      <c r="D886" s="64" t="s">
        <v>682</v>
      </c>
      <c r="E886" s="64">
        <f t="shared" si="67"/>
        <v>42597</v>
      </c>
      <c r="F886" s="67" t="s">
        <v>1823</v>
      </c>
      <c r="G886" s="67"/>
      <c r="H886" s="72" t="s">
        <v>445</v>
      </c>
      <c r="I886" s="431">
        <v>1009</v>
      </c>
      <c r="J886" s="431">
        <v>15000</v>
      </c>
      <c r="K886" s="422"/>
      <c r="L886" s="431"/>
      <c r="M886" s="65">
        <f t="shared" si="68"/>
        <v>15135000</v>
      </c>
      <c r="N886" s="66" t="s">
        <v>281</v>
      </c>
      <c r="O886" s="66" t="s">
        <v>275</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hidden="1" customHeight="1">
      <c r="A887" s="332" t="str">
        <f>IF(B887&lt;&gt;"",IF(AND(B887='IN-TC'!$S$4,OR(TH!N887="1111",TH!O887="1111")),TH!D887,""),"")</f>
        <v/>
      </c>
      <c r="B887" s="63">
        <f t="shared" si="65"/>
        <v>8</v>
      </c>
      <c r="C887" s="64">
        <v>42604</v>
      </c>
      <c r="D887" s="64" t="s">
        <v>683</v>
      </c>
      <c r="E887" s="64">
        <f t="shared" si="67"/>
        <v>42604</v>
      </c>
      <c r="F887" s="67" t="s">
        <v>386</v>
      </c>
      <c r="G887" s="67"/>
      <c r="H887" s="72" t="s">
        <v>445</v>
      </c>
      <c r="I887" s="431">
        <v>540</v>
      </c>
      <c r="J887" s="431">
        <v>5000</v>
      </c>
      <c r="K887" s="422"/>
      <c r="L887" s="431"/>
      <c r="M887" s="65">
        <f t="shared" si="68"/>
        <v>2700000</v>
      </c>
      <c r="N887" s="66" t="s">
        <v>281</v>
      </c>
      <c r="O887" s="66" t="s">
        <v>275</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hidden="1" customHeight="1">
      <c r="A888" s="332" t="str">
        <f>IF(B888&lt;&gt;"",IF(AND(B888='IN-TC'!$S$4,OR(TH!N888="1111",TH!O888="1111")),TH!D888,""),"")</f>
        <v/>
      </c>
      <c r="B888" s="63">
        <f t="shared" si="65"/>
        <v>8</v>
      </c>
      <c r="C888" s="64">
        <v>42604</v>
      </c>
      <c r="D888" s="64" t="s">
        <v>683</v>
      </c>
      <c r="E888" s="64">
        <f t="shared" si="67"/>
        <v>42604</v>
      </c>
      <c r="F888" s="67" t="s">
        <v>386</v>
      </c>
      <c r="G888" s="67"/>
      <c r="H888" s="72" t="s">
        <v>445</v>
      </c>
      <c r="I888" s="431">
        <v>20</v>
      </c>
      <c r="J888" s="431">
        <v>5000</v>
      </c>
      <c r="K888" s="422"/>
      <c r="L888" s="431"/>
      <c r="M888" s="65">
        <f t="shared" si="68"/>
        <v>100000</v>
      </c>
      <c r="N888" s="66" t="s">
        <v>281</v>
      </c>
      <c r="O888" s="66" t="s">
        <v>275</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hidden="1" customHeight="1">
      <c r="A889" s="332" t="str">
        <f>IF(B889&lt;&gt;"",IF(AND(B889='IN-TC'!$S$4,OR(TH!N889="1111",TH!O889="1111")),TH!D889,""),"")</f>
        <v/>
      </c>
      <c r="B889" s="63">
        <f t="shared" si="65"/>
        <v>8</v>
      </c>
      <c r="C889" s="64">
        <v>42606</v>
      </c>
      <c r="D889" s="64" t="s">
        <v>2655</v>
      </c>
      <c r="E889" s="64">
        <f t="shared" si="67"/>
        <v>42606</v>
      </c>
      <c r="F889" s="67" t="s">
        <v>1821</v>
      </c>
      <c r="G889" s="67"/>
      <c r="H889" s="72" t="s">
        <v>445</v>
      </c>
      <c r="I889" s="431">
        <v>120</v>
      </c>
      <c r="J889" s="431">
        <v>11000</v>
      </c>
      <c r="K889" s="422"/>
      <c r="L889" s="431"/>
      <c r="M889" s="65">
        <f t="shared" si="68"/>
        <v>1320000</v>
      </c>
      <c r="N889" s="66" t="s">
        <v>281</v>
      </c>
      <c r="O889" s="66" t="s">
        <v>275</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hidden="1" customHeight="1">
      <c r="A890" s="332" t="str">
        <f>IF(B890&lt;&gt;"",IF(AND(B890='IN-TC'!$S$4,OR(TH!N890="1111",TH!O890="1111")),TH!D890,""),"")</f>
        <v/>
      </c>
      <c r="B890" s="63">
        <f t="shared" si="65"/>
        <v>9</v>
      </c>
      <c r="C890" s="78">
        <v>42634</v>
      </c>
      <c r="D890" s="78" t="s">
        <v>670</v>
      </c>
      <c r="E890" s="78">
        <f t="shared" si="67"/>
        <v>42634</v>
      </c>
      <c r="F890" s="80" t="s">
        <v>645</v>
      </c>
      <c r="G890" s="958" t="s">
        <v>1977</v>
      </c>
      <c r="H890" s="80" t="s">
        <v>1410</v>
      </c>
      <c r="I890" s="427">
        <v>2400</v>
      </c>
      <c r="J890" s="427">
        <v>14000</v>
      </c>
      <c r="K890" s="418"/>
      <c r="L890" s="427"/>
      <c r="M890" s="81">
        <v>33600000</v>
      </c>
      <c r="N890" s="82" t="s">
        <v>275</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hidden="1" customHeight="1">
      <c r="A891" s="332" t="str">
        <f>IF(B891&lt;&gt;"",IF(AND(B891='IN-TC'!$S$4,OR(TH!N891="1111",TH!O891="1111")),TH!D891,""),"")</f>
        <v/>
      </c>
      <c r="B891" s="63">
        <f t="shared" si="65"/>
        <v>9</v>
      </c>
      <c r="C891" s="78">
        <v>42634</v>
      </c>
      <c r="D891" s="78" t="s">
        <v>670</v>
      </c>
      <c r="E891" s="78">
        <f t="shared" si="67"/>
        <v>42634</v>
      </c>
      <c r="F891" s="80" t="s">
        <v>646</v>
      </c>
      <c r="G891" s="958" t="s">
        <v>1977</v>
      </c>
      <c r="H891" s="80" t="s">
        <v>1410</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hidden="1" customHeight="1">
      <c r="A892" s="332" t="str">
        <f>IF(B892&lt;&gt;"",IF(AND(B892='IN-TC'!$S$4,OR(TH!N892="1111",TH!O892="1111")),TH!D892,""),"")</f>
        <v/>
      </c>
      <c r="B892" s="63">
        <f t="shared" si="65"/>
        <v>9</v>
      </c>
      <c r="C892" s="78">
        <v>42642</v>
      </c>
      <c r="D892" s="78" t="s">
        <v>671</v>
      </c>
      <c r="E892" s="78">
        <f t="shared" si="67"/>
        <v>42642</v>
      </c>
      <c r="F892" s="80" t="s">
        <v>1829</v>
      </c>
      <c r="G892" s="958" t="s">
        <v>2058</v>
      </c>
      <c r="H892" s="80" t="s">
        <v>1834</v>
      </c>
      <c r="I892" s="427">
        <v>23500</v>
      </c>
      <c r="J892" s="427">
        <v>1150</v>
      </c>
      <c r="K892" s="418"/>
      <c r="L892" s="427"/>
      <c r="M892" s="81">
        <f>I892*J892</f>
        <v>27025000</v>
      </c>
      <c r="N892" s="82" t="s">
        <v>275</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hidden="1" customHeight="1">
      <c r="A893" s="332" t="str">
        <f>IF(B893&lt;&gt;"",IF(AND(B893='IN-TC'!$S$4,OR(TH!N893="1111",TH!O893="1111")),TH!D893,""),"")</f>
        <v/>
      </c>
      <c r="B893" s="63">
        <f t="shared" si="65"/>
        <v>9</v>
      </c>
      <c r="C893" s="78">
        <v>42642</v>
      </c>
      <c r="D893" s="78" t="s">
        <v>671</v>
      </c>
      <c r="E893" s="78">
        <f t="shared" si="67"/>
        <v>42642</v>
      </c>
      <c r="F893" s="80" t="s">
        <v>2057</v>
      </c>
      <c r="G893" s="958" t="s">
        <v>2058</v>
      </c>
      <c r="H893" s="80" t="s">
        <v>1834</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hidden="1" customHeight="1">
      <c r="A894" s="332" t="str">
        <f>IF(B894&lt;&gt;"",IF(AND(B894='IN-TC'!$S$4,OR(TH!N894="1111",TH!O894="1111")),TH!D894,""),"")</f>
        <v/>
      </c>
      <c r="B894" s="63">
        <f t="shared" si="65"/>
        <v>9</v>
      </c>
      <c r="C894" s="90">
        <v>42633</v>
      </c>
      <c r="D894" s="78" t="s">
        <v>669</v>
      </c>
      <c r="E894" s="78">
        <v>42643</v>
      </c>
      <c r="F894" s="80" t="s">
        <v>400</v>
      </c>
      <c r="G894" s="958" t="s">
        <v>2015</v>
      </c>
      <c r="H894" s="80" t="s">
        <v>615</v>
      </c>
      <c r="I894" s="427">
        <v>502</v>
      </c>
      <c r="J894" s="427">
        <v>18200</v>
      </c>
      <c r="K894" s="418"/>
      <c r="L894" s="427"/>
      <c r="M894" s="81">
        <f>I894*J894</f>
        <v>9136400</v>
      </c>
      <c r="N894" s="82" t="s">
        <v>275</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hidden="1" customHeight="1">
      <c r="A895" s="332" t="str">
        <f>IF(B895&lt;&gt;"",IF(AND(B895='IN-TC'!$S$4,OR(TH!N895="1111",TH!O895="1111")),TH!D895,""),"")</f>
        <v/>
      </c>
      <c r="B895" s="63">
        <f t="shared" si="65"/>
        <v>9</v>
      </c>
      <c r="C895" s="78">
        <v>42633</v>
      </c>
      <c r="D895" s="78" t="s">
        <v>669</v>
      </c>
      <c r="E895" s="78">
        <v>42643</v>
      </c>
      <c r="F895" s="80" t="s">
        <v>2012</v>
      </c>
      <c r="G895" s="958" t="s">
        <v>2015</v>
      </c>
      <c r="H895" s="80" t="s">
        <v>615</v>
      </c>
      <c r="I895" s="427">
        <v>204</v>
      </c>
      <c r="J895" s="427">
        <v>13500</v>
      </c>
      <c r="K895" s="418"/>
      <c r="L895" s="427"/>
      <c r="M895" s="81">
        <f>I895*J895</f>
        <v>2754000</v>
      </c>
      <c r="N895" s="82" t="s">
        <v>275</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hidden="1" customHeight="1">
      <c r="A896" s="332" t="str">
        <f>IF(B896&lt;&gt;"",IF(AND(B896='IN-TC'!$S$4,OR(TH!N896="1111",TH!O896="1111")),TH!D896,""),"")</f>
        <v/>
      </c>
      <c r="B896" s="63">
        <f t="shared" si="65"/>
        <v>9</v>
      </c>
      <c r="C896" s="78">
        <v>42633</v>
      </c>
      <c r="D896" s="78" t="s">
        <v>669</v>
      </c>
      <c r="E896" s="78">
        <v>42643</v>
      </c>
      <c r="F896" s="80" t="s">
        <v>2013</v>
      </c>
      <c r="G896" s="958" t="s">
        <v>2015</v>
      </c>
      <c r="H896" s="80" t="s">
        <v>615</v>
      </c>
      <c r="I896" s="427">
        <v>4468</v>
      </c>
      <c r="J896" s="427">
        <v>10300</v>
      </c>
      <c r="K896" s="418"/>
      <c r="L896" s="427"/>
      <c r="M896" s="81">
        <f>I896*J896</f>
        <v>46020400</v>
      </c>
      <c r="N896" s="82" t="s">
        <v>275</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hidden="1" customHeight="1">
      <c r="A897" s="332" t="str">
        <f>IF(B897&lt;&gt;"",IF(AND(B897='IN-TC'!$S$4,OR(TH!N897="1111",TH!O897="1111")),TH!D897,""),"")</f>
        <v/>
      </c>
      <c r="B897" s="63">
        <f t="shared" si="65"/>
        <v>9</v>
      </c>
      <c r="C897" s="78">
        <v>42633</v>
      </c>
      <c r="D897" s="78" t="s">
        <v>669</v>
      </c>
      <c r="E897" s="78">
        <v>42643</v>
      </c>
      <c r="F897" s="80" t="s">
        <v>2014</v>
      </c>
      <c r="G897" s="958" t="s">
        <v>2015</v>
      </c>
      <c r="H897" s="80" t="s">
        <v>615</v>
      </c>
      <c r="I897" s="427">
        <v>1077</v>
      </c>
      <c r="J897" s="427">
        <v>13500</v>
      </c>
      <c r="K897" s="418"/>
      <c r="L897" s="427"/>
      <c r="M897" s="81">
        <f>I897*J897</f>
        <v>14539500</v>
      </c>
      <c r="N897" s="82" t="s">
        <v>275</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hidden="1" customHeight="1">
      <c r="A898" s="332" t="str">
        <f>IF(B898&lt;&gt;"",IF(AND(B898='IN-TC'!$S$4,OR(TH!N898="1111",TH!O898="1111")),TH!D898,""),"")</f>
        <v/>
      </c>
      <c r="B898" s="63">
        <f t="shared" si="65"/>
        <v>9</v>
      </c>
      <c r="C898" s="90">
        <v>42633</v>
      </c>
      <c r="D898" s="78" t="s">
        <v>669</v>
      </c>
      <c r="E898" s="78">
        <v>42643</v>
      </c>
      <c r="F898" s="80" t="s">
        <v>1499</v>
      </c>
      <c r="G898" s="958" t="s">
        <v>2015</v>
      </c>
      <c r="H898" s="80" t="s">
        <v>615</v>
      </c>
      <c r="I898" s="427">
        <v>253</v>
      </c>
      <c r="J898" s="427">
        <v>13000</v>
      </c>
      <c r="K898" s="418"/>
      <c r="L898" s="427"/>
      <c r="M898" s="81">
        <f>I898*J898</f>
        <v>3289000</v>
      </c>
      <c r="N898" s="82" t="s">
        <v>275</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hidden="1" customHeight="1">
      <c r="A899" s="332" t="str">
        <f>IF(B899&lt;&gt;"",IF(AND(B899='IN-TC'!$S$4,OR(TH!N899="1111",TH!O899="1111")),TH!D899,""),"")</f>
        <v/>
      </c>
      <c r="B899" s="63">
        <f t="shared" si="65"/>
        <v>9</v>
      </c>
      <c r="C899" s="78">
        <v>42633</v>
      </c>
      <c r="D899" s="78" t="s">
        <v>669</v>
      </c>
      <c r="E899" s="78">
        <v>42643</v>
      </c>
      <c r="F899" s="80" t="s">
        <v>644</v>
      </c>
      <c r="G899" s="958" t="s">
        <v>2015</v>
      </c>
      <c r="H899" s="80" t="s">
        <v>615</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hidden="1" customHeight="1">
      <c r="A900" s="332" t="str">
        <f>IF(B900&lt;&gt;"",IF(AND(B900='IN-TC'!$S$4,OR(TH!N900="1111",TH!O900="1111")),TH!D900,""),"")</f>
        <v/>
      </c>
      <c r="B900" s="63">
        <f t="shared" si="65"/>
        <v>9</v>
      </c>
      <c r="C900" s="64">
        <v>42616</v>
      </c>
      <c r="D900" s="64" t="s">
        <v>678</v>
      </c>
      <c r="E900" s="64">
        <f t="shared" ref="E900:E931" si="69">C900</f>
        <v>42616</v>
      </c>
      <c r="F900" s="1212" t="s">
        <v>338</v>
      </c>
      <c r="G900" s="67"/>
      <c r="H900" s="72" t="s">
        <v>445</v>
      </c>
      <c r="I900" s="1213">
        <v>20</v>
      </c>
      <c r="J900" s="1213">
        <v>35444.444439999999</v>
      </c>
      <c r="K900" s="422"/>
      <c r="L900" s="431"/>
      <c r="M900" s="65">
        <f t="shared" ref="M900:M918" si="70">ROUND(I900*J900,0)</f>
        <v>708889</v>
      </c>
      <c r="N900" s="66" t="s">
        <v>281</v>
      </c>
      <c r="O900" s="66" t="s">
        <v>275</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hidden="1" customHeight="1">
      <c r="A901" s="332" t="str">
        <f>IF(B901&lt;&gt;"",IF(AND(B901='IN-TC'!$S$4,OR(TH!N901="1111",TH!O901="1111")),TH!D901,""),"")</f>
        <v/>
      </c>
      <c r="B901" s="63">
        <f t="shared" si="65"/>
        <v>9</v>
      </c>
      <c r="C901" s="1214">
        <v>42616</v>
      </c>
      <c r="D901" s="64" t="s">
        <v>678</v>
      </c>
      <c r="E901" s="64">
        <f t="shared" si="69"/>
        <v>42616</v>
      </c>
      <c r="F901" s="1177" t="s">
        <v>344</v>
      </c>
      <c r="G901" s="67"/>
      <c r="H901" s="72" t="s">
        <v>445</v>
      </c>
      <c r="I901" s="1213">
        <v>40</v>
      </c>
      <c r="J901" s="429">
        <v>46741.2</v>
      </c>
      <c r="K901" s="422"/>
      <c r="L901" s="431"/>
      <c r="M901" s="65">
        <f t="shared" si="70"/>
        <v>1869648</v>
      </c>
      <c r="N901" s="66" t="s">
        <v>281</v>
      </c>
      <c r="O901" s="66" t="s">
        <v>275</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hidden="1" customHeight="1">
      <c r="A902" s="332" t="str">
        <f>IF(B902&lt;&gt;"",IF(AND(B902='IN-TC'!$S$4,OR(TH!N902="1111",TH!O902="1111")),TH!D902,""),"")</f>
        <v/>
      </c>
      <c r="B902" s="63">
        <f t="shared" si="65"/>
        <v>9</v>
      </c>
      <c r="C902" s="1214">
        <v>42616</v>
      </c>
      <c r="D902" s="64" t="s">
        <v>678</v>
      </c>
      <c r="E902" s="64">
        <f t="shared" si="69"/>
        <v>42616</v>
      </c>
      <c r="F902" s="1177" t="s">
        <v>347</v>
      </c>
      <c r="G902" s="67"/>
      <c r="H902" s="72" t="s">
        <v>445</v>
      </c>
      <c r="I902" s="1213">
        <v>350</v>
      </c>
      <c r="J902" s="1213">
        <v>14523</v>
      </c>
      <c r="K902" s="422"/>
      <c r="L902" s="431"/>
      <c r="M902" s="65">
        <f t="shared" si="70"/>
        <v>5083050</v>
      </c>
      <c r="N902" s="66" t="s">
        <v>281</v>
      </c>
      <c r="O902" s="66" t="s">
        <v>275</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hidden="1" customHeight="1">
      <c r="A903" s="332" t="str">
        <f>IF(B903&lt;&gt;"",IF(AND(B903='IN-TC'!$S$4,OR(TH!N903="1111",TH!O903="1111")),TH!D903,""),"")</f>
        <v/>
      </c>
      <c r="B903" s="63">
        <f t="shared" si="65"/>
        <v>9</v>
      </c>
      <c r="C903" s="1214">
        <v>42616</v>
      </c>
      <c r="D903" s="64" t="s">
        <v>678</v>
      </c>
      <c r="E903" s="64">
        <f t="shared" si="69"/>
        <v>42616</v>
      </c>
      <c r="F903" s="1177" t="s">
        <v>352</v>
      </c>
      <c r="G903" s="67"/>
      <c r="H903" s="72" t="s">
        <v>445</v>
      </c>
      <c r="I903" s="1213">
        <v>1000</v>
      </c>
      <c r="J903" s="1213">
        <v>3200</v>
      </c>
      <c r="K903" s="422"/>
      <c r="L903" s="431"/>
      <c r="M903" s="65">
        <f t="shared" si="70"/>
        <v>3200000</v>
      </c>
      <c r="N903" s="66" t="s">
        <v>281</v>
      </c>
      <c r="O903" s="66" t="s">
        <v>275</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hidden="1" customHeight="1">
      <c r="A904" s="332" t="str">
        <f>IF(B904&lt;&gt;"",IF(AND(B904='IN-TC'!$S$4,OR(TH!N904="1111",TH!O904="1111")),TH!D904,""),"")</f>
        <v/>
      </c>
      <c r="B904" s="63">
        <f t="shared" si="65"/>
        <v>9</v>
      </c>
      <c r="C904" s="1214">
        <v>42616</v>
      </c>
      <c r="D904" s="64" t="s">
        <v>678</v>
      </c>
      <c r="E904" s="64">
        <f t="shared" si="69"/>
        <v>42616</v>
      </c>
      <c r="F904" s="1177" t="s">
        <v>355</v>
      </c>
      <c r="G904" s="67"/>
      <c r="H904" s="72" t="s">
        <v>445</v>
      </c>
      <c r="I904" s="1213">
        <v>1100</v>
      </c>
      <c r="J904" s="1213">
        <v>14728</v>
      </c>
      <c r="K904" s="422"/>
      <c r="L904" s="431"/>
      <c r="M904" s="65">
        <f t="shared" si="70"/>
        <v>16200800</v>
      </c>
      <c r="N904" s="66" t="s">
        <v>281</v>
      </c>
      <c r="O904" s="66" t="s">
        <v>275</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hidden="1" customHeight="1">
      <c r="A905" s="332" t="str">
        <f>IF(B905&lt;&gt;"",IF(AND(B905='IN-TC'!$S$4,OR(TH!N905="1111",TH!O905="1111")),TH!D905,""),"")</f>
        <v/>
      </c>
      <c r="B905" s="63">
        <f t="shared" si="65"/>
        <v>9</v>
      </c>
      <c r="C905" s="1214">
        <v>42616</v>
      </c>
      <c r="D905" s="64" t="s">
        <v>678</v>
      </c>
      <c r="E905" s="64">
        <f t="shared" si="69"/>
        <v>42616</v>
      </c>
      <c r="F905" s="1177" t="s">
        <v>1396</v>
      </c>
      <c r="G905" s="67"/>
      <c r="H905" s="72" t="s">
        <v>445</v>
      </c>
      <c r="I905" s="1213">
        <v>50</v>
      </c>
      <c r="J905" s="1213">
        <v>12728</v>
      </c>
      <c r="K905" s="422"/>
      <c r="L905" s="431"/>
      <c r="M905" s="65">
        <f t="shared" si="70"/>
        <v>636400</v>
      </c>
      <c r="N905" s="66" t="s">
        <v>281</v>
      </c>
      <c r="O905" s="66" t="s">
        <v>275</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hidden="1" customHeight="1">
      <c r="A906" s="332" t="str">
        <f>IF(B906&lt;&gt;"",IF(AND(B906='IN-TC'!$S$4,OR(TH!N906="1111",TH!O906="1111")),TH!D906,""),"")</f>
        <v/>
      </c>
      <c r="B906" s="63">
        <f t="shared" ref="B906:B969" si="71">IF(C906&lt;&gt;"",MONTH(C906),"")</f>
        <v>9</v>
      </c>
      <c r="C906" s="1214">
        <v>42633</v>
      </c>
      <c r="D906" s="64" t="s">
        <v>679</v>
      </c>
      <c r="E906" s="64">
        <f t="shared" si="69"/>
        <v>42633</v>
      </c>
      <c r="F906" s="1177" t="s">
        <v>358</v>
      </c>
      <c r="G906" s="67"/>
      <c r="H906" s="72" t="s">
        <v>445</v>
      </c>
      <c r="I906" s="1213">
        <v>100</v>
      </c>
      <c r="J906" s="1213">
        <v>8000</v>
      </c>
      <c r="K906" s="422"/>
      <c r="L906" s="431"/>
      <c r="M906" s="65">
        <f t="shared" si="70"/>
        <v>800000</v>
      </c>
      <c r="N906" s="66" t="s">
        <v>281</v>
      </c>
      <c r="O906" s="66" t="s">
        <v>275</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hidden="1" customHeight="1">
      <c r="A907" s="332" t="str">
        <f>IF(B907&lt;&gt;"",IF(AND(B907='IN-TC'!$S$4,OR(TH!N907="1111",TH!O907="1111")),TH!D907,""),"")</f>
        <v/>
      </c>
      <c r="B907" s="63">
        <f t="shared" si="71"/>
        <v>9</v>
      </c>
      <c r="C907" s="1214">
        <v>42633</v>
      </c>
      <c r="D907" s="64" t="s">
        <v>679</v>
      </c>
      <c r="E907" s="64">
        <f t="shared" si="69"/>
        <v>42633</v>
      </c>
      <c r="F907" s="1215" t="s">
        <v>400</v>
      </c>
      <c r="G907" s="67"/>
      <c r="H907" s="72" t="s">
        <v>445</v>
      </c>
      <c r="I907" s="1213">
        <v>250</v>
      </c>
      <c r="J907" s="1213">
        <v>18200</v>
      </c>
      <c r="K907" s="422"/>
      <c r="L907" s="431"/>
      <c r="M907" s="65">
        <f t="shared" si="70"/>
        <v>4550000</v>
      </c>
      <c r="N907" s="66" t="s">
        <v>281</v>
      </c>
      <c r="O907" s="66" t="s">
        <v>275</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hidden="1" customHeight="1">
      <c r="A908" s="332" t="str">
        <f>IF(B908&lt;&gt;"",IF(AND(B908='IN-TC'!$S$4,OR(TH!N908="1111",TH!O908="1111")),TH!D908,""),"")</f>
        <v/>
      </c>
      <c r="B908" s="63">
        <f t="shared" si="71"/>
        <v>9</v>
      </c>
      <c r="C908" s="1319">
        <v>42634</v>
      </c>
      <c r="D908" s="64" t="s">
        <v>681</v>
      </c>
      <c r="E908" s="64">
        <f t="shared" si="69"/>
        <v>42634</v>
      </c>
      <c r="F908" s="1216" t="s">
        <v>645</v>
      </c>
      <c r="G908" s="67"/>
      <c r="H908" s="72" t="s">
        <v>445</v>
      </c>
      <c r="I908" s="1213">
        <v>800</v>
      </c>
      <c r="J908" s="1213">
        <v>14000</v>
      </c>
      <c r="K908" s="422"/>
      <c r="L908" s="431"/>
      <c r="M908" s="65">
        <f t="shared" si="70"/>
        <v>11200000</v>
      </c>
      <c r="N908" s="66" t="s">
        <v>281</v>
      </c>
      <c r="O908" s="66" t="s">
        <v>275</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hidden="1" customHeight="1">
      <c r="A909" s="332" t="str">
        <f>IF(B909&lt;&gt;"",IF(AND(B909='IN-TC'!$S$4,OR(TH!N909="1111",TH!O909="1111")),TH!D909,""),"")</f>
        <v/>
      </c>
      <c r="B909" s="63">
        <f t="shared" si="71"/>
        <v>9</v>
      </c>
      <c r="C909" s="1214">
        <v>42633</v>
      </c>
      <c r="D909" s="64" t="s">
        <v>679</v>
      </c>
      <c r="E909" s="64">
        <f t="shared" si="69"/>
        <v>42633</v>
      </c>
      <c r="F909" s="1216" t="s">
        <v>386</v>
      </c>
      <c r="G909" s="67"/>
      <c r="H909" s="72" t="s">
        <v>445</v>
      </c>
      <c r="I909" s="1213">
        <v>2353</v>
      </c>
      <c r="J909" s="1213">
        <v>16800</v>
      </c>
      <c r="K909" s="422"/>
      <c r="L909" s="431"/>
      <c r="M909" s="65">
        <f t="shared" si="70"/>
        <v>39530400</v>
      </c>
      <c r="N909" s="66" t="s">
        <v>281</v>
      </c>
      <c r="O909" s="66" t="s">
        <v>275</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hidden="1" customHeight="1">
      <c r="A910" s="332" t="str">
        <f>IF(B910&lt;&gt;"",IF(AND(B910='IN-TC'!$S$4,OR(TH!N910="1111",TH!O910="1111")),TH!D910,""),"")</f>
        <v/>
      </c>
      <c r="B910" s="63">
        <f t="shared" si="71"/>
        <v>9</v>
      </c>
      <c r="C910" s="1214">
        <v>42633</v>
      </c>
      <c r="D910" s="64" t="s">
        <v>679</v>
      </c>
      <c r="E910" s="64">
        <f t="shared" si="69"/>
        <v>42633</v>
      </c>
      <c r="F910" s="1216" t="s">
        <v>1831</v>
      </c>
      <c r="G910" s="67"/>
      <c r="H910" s="72" t="s">
        <v>445</v>
      </c>
      <c r="I910" s="1213">
        <v>96</v>
      </c>
      <c r="J910" s="1213">
        <v>37000</v>
      </c>
      <c r="K910" s="422"/>
      <c r="L910" s="431"/>
      <c r="M910" s="65">
        <f t="shared" si="70"/>
        <v>3552000</v>
      </c>
      <c r="N910" s="66" t="s">
        <v>281</v>
      </c>
      <c r="O910" s="66" t="s">
        <v>275</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hidden="1" customHeight="1">
      <c r="A911" s="332" t="str">
        <f>IF(B911&lt;&gt;"",IF(AND(B911='IN-TC'!$S$4,OR(TH!N911="1111",TH!O911="1111")),TH!D911,""),"")</f>
        <v/>
      </c>
      <c r="B911" s="63">
        <f t="shared" si="71"/>
        <v>9</v>
      </c>
      <c r="C911" s="1214">
        <v>42633</v>
      </c>
      <c r="D911" s="64" t="s">
        <v>679</v>
      </c>
      <c r="E911" s="64">
        <f t="shared" si="69"/>
        <v>42633</v>
      </c>
      <c r="F911" s="1216" t="s">
        <v>1499</v>
      </c>
      <c r="G911" s="67"/>
      <c r="H911" s="72" t="s">
        <v>445</v>
      </c>
      <c r="I911" s="1213">
        <v>153</v>
      </c>
      <c r="J911" s="1213">
        <v>13000</v>
      </c>
      <c r="K911" s="422"/>
      <c r="L911" s="431"/>
      <c r="M911" s="65">
        <f t="shared" si="70"/>
        <v>1989000</v>
      </c>
      <c r="N911" s="66" t="s">
        <v>281</v>
      </c>
      <c r="O911" s="66" t="s">
        <v>275</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hidden="1" customHeight="1">
      <c r="A912" s="332" t="str">
        <f>IF(B912&lt;&gt;"",IF(AND(B912='IN-TC'!$S$4,OR(TH!N912="1111",TH!O912="1111")),TH!D912,""),"")</f>
        <v/>
      </c>
      <c r="B912" s="63">
        <f t="shared" si="71"/>
        <v>9</v>
      </c>
      <c r="C912" s="1214">
        <v>42633</v>
      </c>
      <c r="D912" s="64" t="s">
        <v>679</v>
      </c>
      <c r="E912" s="64">
        <f t="shared" si="69"/>
        <v>42633</v>
      </c>
      <c r="F912" s="1216" t="s">
        <v>1831</v>
      </c>
      <c r="G912" s="67"/>
      <c r="H912" s="72" t="s">
        <v>445</v>
      </c>
      <c r="I912" s="1213">
        <v>6</v>
      </c>
      <c r="J912" s="1213">
        <v>37000</v>
      </c>
      <c r="K912" s="422"/>
      <c r="L912" s="431"/>
      <c r="M912" s="65">
        <f t="shared" si="70"/>
        <v>222000</v>
      </c>
      <c r="N912" s="66" t="s">
        <v>281</v>
      </c>
      <c r="O912" s="66" t="s">
        <v>275</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hidden="1" customHeight="1">
      <c r="A913" s="332" t="str">
        <f>IF(B913&lt;&gt;"",IF(AND(B913='IN-TC'!$S$4,OR(TH!N913="1111",TH!O913="1111")),TH!D913,""),"")</f>
        <v/>
      </c>
      <c r="B913" s="63">
        <f t="shared" si="71"/>
        <v>9</v>
      </c>
      <c r="C913" s="1214">
        <v>42633</v>
      </c>
      <c r="D913" s="64" t="s">
        <v>680</v>
      </c>
      <c r="E913" s="64">
        <f t="shared" si="69"/>
        <v>42633</v>
      </c>
      <c r="F913" s="1216" t="s">
        <v>1499</v>
      </c>
      <c r="G913" s="67"/>
      <c r="H913" s="72" t="s">
        <v>445</v>
      </c>
      <c r="I913" s="1213">
        <v>100</v>
      </c>
      <c r="J913" s="1213">
        <v>13000</v>
      </c>
      <c r="K913" s="422"/>
      <c r="L913" s="431"/>
      <c r="M913" s="65">
        <f t="shared" si="70"/>
        <v>1300000</v>
      </c>
      <c r="N913" s="66" t="s">
        <v>281</v>
      </c>
      <c r="O913" s="66" t="s">
        <v>275</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hidden="1" customHeight="1">
      <c r="A914" s="332" t="str">
        <f>IF(B914&lt;&gt;"",IF(AND(B914='IN-TC'!$S$4,OR(TH!N914="1111",TH!O914="1111")),TH!D914,""),"")</f>
        <v/>
      </c>
      <c r="B914" s="63">
        <f t="shared" si="71"/>
        <v>9</v>
      </c>
      <c r="C914" s="1214">
        <v>42633</v>
      </c>
      <c r="D914" s="64" t="s">
        <v>680</v>
      </c>
      <c r="E914" s="64">
        <f t="shared" si="69"/>
        <v>42633</v>
      </c>
      <c r="F914" s="1216" t="s">
        <v>1831</v>
      </c>
      <c r="G914" s="67"/>
      <c r="H914" s="72" t="s">
        <v>445</v>
      </c>
      <c r="I914" s="1213">
        <v>5</v>
      </c>
      <c r="J914" s="1213">
        <v>37000</v>
      </c>
      <c r="K914" s="422"/>
      <c r="L914" s="431"/>
      <c r="M914" s="65">
        <f t="shared" si="70"/>
        <v>185000</v>
      </c>
      <c r="N914" s="66" t="s">
        <v>281</v>
      </c>
      <c r="O914" s="66" t="s">
        <v>275</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hidden="1" customHeight="1">
      <c r="A915" s="332" t="str">
        <f>IF(B915&lt;&gt;"",IF(AND(B915='IN-TC'!$S$4,OR(TH!N915="1111",TH!O915="1111")),TH!D915,""),"")</f>
        <v/>
      </c>
      <c r="B915" s="63">
        <f t="shared" si="71"/>
        <v>9</v>
      </c>
      <c r="C915" s="1214">
        <v>42633</v>
      </c>
      <c r="D915" s="64" t="s">
        <v>680</v>
      </c>
      <c r="E915" s="64">
        <f t="shared" si="69"/>
        <v>42633</v>
      </c>
      <c r="F915" s="1216" t="s">
        <v>1829</v>
      </c>
      <c r="G915" s="67"/>
      <c r="H915" s="72" t="s">
        <v>445</v>
      </c>
      <c r="I915" s="1213">
        <v>18700</v>
      </c>
      <c r="J915" s="1213">
        <v>1150</v>
      </c>
      <c r="K915" s="422"/>
      <c r="L915" s="431"/>
      <c r="M915" s="65">
        <f t="shared" si="70"/>
        <v>21505000</v>
      </c>
      <c r="N915" s="66" t="s">
        <v>281</v>
      </c>
      <c r="O915" s="66" t="s">
        <v>275</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hidden="1" customHeight="1">
      <c r="A916" s="332" t="str">
        <f>IF(B916&lt;&gt;"",IF(AND(B916='IN-TC'!$S$4,OR(TH!N916="1111",TH!O916="1111")),TH!D916,""),"")</f>
        <v/>
      </c>
      <c r="B916" s="63">
        <f t="shared" si="71"/>
        <v>9</v>
      </c>
      <c r="C916" s="1214">
        <v>42633</v>
      </c>
      <c r="D916" s="64" t="s">
        <v>680</v>
      </c>
      <c r="E916" s="64">
        <f t="shared" si="69"/>
        <v>42633</v>
      </c>
      <c r="F916" s="1216" t="s">
        <v>1822</v>
      </c>
      <c r="G916" s="67"/>
      <c r="H916" s="72" t="s">
        <v>445</v>
      </c>
      <c r="I916" s="1213">
        <v>1560</v>
      </c>
      <c r="J916" s="1213">
        <v>10000</v>
      </c>
      <c r="K916" s="422"/>
      <c r="L916" s="431"/>
      <c r="M916" s="65">
        <f t="shared" si="70"/>
        <v>15600000</v>
      </c>
      <c r="N916" s="66" t="s">
        <v>281</v>
      </c>
      <c r="O916" s="66" t="s">
        <v>275</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hidden="1" customHeight="1">
      <c r="A917" s="332" t="str">
        <f>IF(B917&lt;&gt;"",IF(AND(B917='IN-TC'!$S$4,OR(TH!N917="1111",TH!O917="1111")),TH!D917,""),"")</f>
        <v/>
      </c>
      <c r="B917" s="63">
        <f t="shared" si="71"/>
        <v>9</v>
      </c>
      <c r="C917" s="1214">
        <v>42633</v>
      </c>
      <c r="D917" s="64" t="s">
        <v>680</v>
      </c>
      <c r="E917" s="64">
        <f t="shared" si="69"/>
        <v>42633</v>
      </c>
      <c r="F917" s="1216" t="s">
        <v>2012</v>
      </c>
      <c r="G917" s="67"/>
      <c r="H917" s="72" t="s">
        <v>445</v>
      </c>
      <c r="I917" s="1213">
        <v>95</v>
      </c>
      <c r="J917" s="1213">
        <v>13500</v>
      </c>
      <c r="K917" s="422"/>
      <c r="L917" s="431"/>
      <c r="M917" s="65">
        <f t="shared" si="70"/>
        <v>1282500</v>
      </c>
      <c r="N917" s="66" t="s">
        <v>281</v>
      </c>
      <c r="O917" s="66" t="s">
        <v>275</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hidden="1" customHeight="1">
      <c r="A918" s="332" t="str">
        <f>IF(B918&lt;&gt;"",IF(AND(B918='IN-TC'!$S$4,OR(TH!N918="1111",TH!O918="1111")),TH!D918,""),"")</f>
        <v/>
      </c>
      <c r="B918" s="63">
        <f t="shared" si="71"/>
        <v>9</v>
      </c>
      <c r="C918" s="1214">
        <v>42633</v>
      </c>
      <c r="D918" s="64" t="s">
        <v>680</v>
      </c>
      <c r="E918" s="64">
        <f t="shared" si="69"/>
        <v>42633</v>
      </c>
      <c r="F918" s="1216" t="s">
        <v>1831</v>
      </c>
      <c r="G918" s="67"/>
      <c r="H918" s="72" t="s">
        <v>445</v>
      </c>
      <c r="I918" s="1213">
        <v>4</v>
      </c>
      <c r="J918" s="1213">
        <v>37000</v>
      </c>
      <c r="K918" s="422"/>
      <c r="L918" s="431"/>
      <c r="M918" s="65">
        <f t="shared" si="70"/>
        <v>148000</v>
      </c>
      <c r="N918" s="66" t="s">
        <v>281</v>
      </c>
      <c r="O918" s="66" t="s">
        <v>275</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hidden="1" customHeight="1">
      <c r="A919" s="332" t="str">
        <f>IF(B919&lt;&gt;"",IF(AND(B919='IN-TC'!$S$4,OR(TH!N919="1111",TH!O919="1111")),TH!D919,""),"")</f>
        <v/>
      </c>
      <c r="B919" s="63">
        <f t="shared" si="71"/>
        <v>9</v>
      </c>
      <c r="C919" s="1214">
        <v>42643</v>
      </c>
      <c r="D919" s="64" t="s">
        <v>682</v>
      </c>
      <c r="E919" s="64">
        <f t="shared" si="69"/>
        <v>42643</v>
      </c>
      <c r="F919" s="1216" t="s">
        <v>386</v>
      </c>
      <c r="G919" s="67"/>
      <c r="H919" s="72" t="s">
        <v>445</v>
      </c>
      <c r="I919" s="1217">
        <v>2000</v>
      </c>
      <c r="J919" s="1217"/>
      <c r="K919" s="422"/>
      <c r="L919" s="431"/>
      <c r="M919" s="65">
        <v>31176000</v>
      </c>
      <c r="N919" s="66" t="s">
        <v>281</v>
      </c>
      <c r="O919" s="66" t="s">
        <v>275</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hidden="1" customHeight="1">
      <c r="A920" s="332" t="str">
        <f>IF(B920&lt;&gt;"",IF(AND(B920='IN-TC'!$S$4,OR(TH!N920="1111",TH!O920="1111")),TH!D920,""),"")</f>
        <v/>
      </c>
      <c r="B920" s="63">
        <f t="shared" si="71"/>
        <v>9</v>
      </c>
      <c r="C920" s="1214">
        <v>42643</v>
      </c>
      <c r="D920" s="64" t="s">
        <v>682</v>
      </c>
      <c r="E920" s="64">
        <f t="shared" si="69"/>
        <v>42643</v>
      </c>
      <c r="F920" s="1216" t="s">
        <v>1832</v>
      </c>
      <c r="G920" s="67"/>
      <c r="H920" s="72" t="s">
        <v>445</v>
      </c>
      <c r="I920" s="1217">
        <v>95</v>
      </c>
      <c r="J920" s="1217">
        <v>37000</v>
      </c>
      <c r="K920" s="422"/>
      <c r="L920" s="431"/>
      <c r="M920" s="65">
        <f>ROUND(I920*J920,0)</f>
        <v>3515000</v>
      </c>
      <c r="N920" s="66" t="s">
        <v>281</v>
      </c>
      <c r="O920" s="66" t="s">
        <v>275</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hidden="1" customHeight="1">
      <c r="A921" s="332" t="str">
        <f>IF(B921&lt;&gt;"",IF(AND(B921='IN-TC'!$S$4,OR(TH!N921="1111",TH!O921="1111")),TH!D921,""),"")</f>
        <v/>
      </c>
      <c r="B921" s="63">
        <f t="shared" si="71"/>
        <v>10</v>
      </c>
      <c r="C921" s="78">
        <v>42648</v>
      </c>
      <c r="D921" s="78" t="s">
        <v>669</v>
      </c>
      <c r="E921" s="78">
        <f t="shared" si="69"/>
        <v>42648</v>
      </c>
      <c r="F921" s="80" t="s">
        <v>352</v>
      </c>
      <c r="G921" s="958" t="s">
        <v>2098</v>
      </c>
      <c r="H921" s="80" t="s">
        <v>614</v>
      </c>
      <c r="I921" s="427">
        <v>3000</v>
      </c>
      <c r="J921" s="427">
        <v>3200</v>
      </c>
      <c r="K921" s="418"/>
      <c r="L921" s="427"/>
      <c r="M921" s="81">
        <f>ROUND(I921*J921,0)</f>
        <v>9600000</v>
      </c>
      <c r="N921" s="82" t="s">
        <v>275</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hidden="1" customHeight="1">
      <c r="A922" s="332" t="str">
        <f>IF(B922&lt;&gt;"",IF(AND(B922='IN-TC'!$S$4,OR(TH!N922="1111",TH!O922="1111")),TH!D922,""),"")</f>
        <v/>
      </c>
      <c r="B922" s="63">
        <f t="shared" si="71"/>
        <v>10</v>
      </c>
      <c r="C922" s="1214">
        <v>42644</v>
      </c>
      <c r="D922" s="64" t="s">
        <v>678</v>
      </c>
      <c r="E922" s="64">
        <f t="shared" si="69"/>
        <v>42644</v>
      </c>
      <c r="F922" s="1212" t="s">
        <v>338</v>
      </c>
      <c r="G922" s="67"/>
      <c r="H922" s="72" t="s">
        <v>445</v>
      </c>
      <c r="I922" s="1213">
        <v>50</v>
      </c>
      <c r="J922" s="1213">
        <v>35444.4444</v>
      </c>
      <c r="K922" s="422"/>
      <c r="L922" s="431"/>
      <c r="M922" s="65">
        <f>ROUND(I922*J922,0)</f>
        <v>1772222</v>
      </c>
      <c r="N922" s="66" t="s">
        <v>281</v>
      </c>
      <c r="O922" s="66" t="s">
        <v>275</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hidden="1" customHeight="1">
      <c r="A923" s="332" t="str">
        <f>IF(B923&lt;&gt;"",IF(AND(B923='IN-TC'!$S$4,OR(TH!N923="1111",TH!O923="1111")),TH!D923,""),"")</f>
        <v/>
      </c>
      <c r="B923" s="63">
        <f t="shared" si="71"/>
        <v>10</v>
      </c>
      <c r="C923" s="1214">
        <v>42644</v>
      </c>
      <c r="D923" s="64" t="s">
        <v>678</v>
      </c>
      <c r="E923" s="64">
        <f t="shared" si="69"/>
        <v>42644</v>
      </c>
      <c r="F923" s="1177" t="s">
        <v>344</v>
      </c>
      <c r="G923" s="67"/>
      <c r="H923" s="72" t="s">
        <v>445</v>
      </c>
      <c r="I923" s="1213">
        <v>750</v>
      </c>
      <c r="J923" s="1213"/>
      <c r="K923" s="422"/>
      <c r="L923" s="431"/>
      <c r="M923" s="65">
        <v>36333690</v>
      </c>
      <c r="N923" s="66" t="s">
        <v>281</v>
      </c>
      <c r="O923" s="66" t="s">
        <v>275</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hidden="1" customHeight="1">
      <c r="A924" s="332" t="str">
        <f>IF(B924&lt;&gt;"",IF(AND(B924='IN-TC'!$S$4,OR(TH!N924="1111",TH!O924="1111")),TH!D924,""),"")</f>
        <v/>
      </c>
      <c r="B924" s="63">
        <f t="shared" si="71"/>
        <v>10</v>
      </c>
      <c r="C924" s="1214">
        <v>42644</v>
      </c>
      <c r="D924" s="64" t="s">
        <v>678</v>
      </c>
      <c r="E924" s="64">
        <f t="shared" si="69"/>
        <v>42644</v>
      </c>
      <c r="F924" s="1177" t="s">
        <v>347</v>
      </c>
      <c r="G924" s="67"/>
      <c r="H924" s="72" t="s">
        <v>445</v>
      </c>
      <c r="I924" s="1213">
        <v>450</v>
      </c>
      <c r="J924" s="1213">
        <v>14095</v>
      </c>
      <c r="K924" s="422"/>
      <c r="L924" s="431"/>
      <c r="M924" s="65">
        <f t="shared" ref="M924:M935" si="72">ROUND(I924*J924,0)</f>
        <v>6342750</v>
      </c>
      <c r="N924" s="66" t="s">
        <v>281</v>
      </c>
      <c r="O924" s="66" t="s">
        <v>275</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hidden="1" customHeight="1">
      <c r="A925" s="332" t="str">
        <f>IF(B925&lt;&gt;"",IF(AND(B925='IN-TC'!$S$4,OR(TH!N925="1111",TH!O925="1111")),TH!D925,""),"")</f>
        <v/>
      </c>
      <c r="B925" s="63">
        <f t="shared" si="71"/>
        <v>10</v>
      </c>
      <c r="C925" s="1214">
        <v>42648</v>
      </c>
      <c r="D925" s="64" t="s">
        <v>679</v>
      </c>
      <c r="E925" s="64">
        <f t="shared" si="69"/>
        <v>42648</v>
      </c>
      <c r="F925" s="1177" t="s">
        <v>352</v>
      </c>
      <c r="G925" s="67"/>
      <c r="H925" s="72" t="s">
        <v>445</v>
      </c>
      <c r="I925" s="1213">
        <v>1500</v>
      </c>
      <c r="J925" s="1213">
        <v>3200</v>
      </c>
      <c r="K925" s="422"/>
      <c r="L925" s="431"/>
      <c r="M925" s="65">
        <f t="shared" si="72"/>
        <v>4800000</v>
      </c>
      <c r="N925" s="66" t="s">
        <v>281</v>
      </c>
      <c r="O925" s="66" t="s">
        <v>275</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hidden="1" customHeight="1">
      <c r="A926" s="332" t="str">
        <f>IF(B926&lt;&gt;"",IF(AND(B926='IN-TC'!$S$4,OR(TH!N926="1111",TH!O926="1111")),TH!D926,""),"")</f>
        <v/>
      </c>
      <c r="B926" s="63">
        <f t="shared" si="71"/>
        <v>10</v>
      </c>
      <c r="C926" s="1214">
        <v>42644</v>
      </c>
      <c r="D926" s="64" t="s">
        <v>678</v>
      </c>
      <c r="E926" s="64">
        <f t="shared" si="69"/>
        <v>42644</v>
      </c>
      <c r="F926" s="1177" t="s">
        <v>355</v>
      </c>
      <c r="G926" s="67"/>
      <c r="H926" s="72" t="s">
        <v>445</v>
      </c>
      <c r="I926" s="1213">
        <v>1310</v>
      </c>
      <c r="J926" s="1213">
        <v>14728</v>
      </c>
      <c r="K926" s="422"/>
      <c r="L926" s="431"/>
      <c r="M926" s="65">
        <f t="shared" si="72"/>
        <v>19293680</v>
      </c>
      <c r="N926" s="66" t="s">
        <v>281</v>
      </c>
      <c r="O926" s="66" t="s">
        <v>275</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hidden="1" customHeight="1">
      <c r="A927" s="332" t="str">
        <f>IF(B927&lt;&gt;"",IF(AND(B927='IN-TC'!$S$4,OR(TH!N927="1111",TH!O927="1111")),TH!D927,""),"")</f>
        <v/>
      </c>
      <c r="B927" s="63">
        <f t="shared" si="71"/>
        <v>10</v>
      </c>
      <c r="C927" s="1214">
        <v>42644</v>
      </c>
      <c r="D927" s="64" t="s">
        <v>678</v>
      </c>
      <c r="E927" s="64">
        <f t="shared" si="69"/>
        <v>42644</v>
      </c>
      <c r="F927" s="1177" t="s">
        <v>1396</v>
      </c>
      <c r="G927" s="67"/>
      <c r="H927" s="72" t="s">
        <v>445</v>
      </c>
      <c r="I927" s="1213">
        <v>50</v>
      </c>
      <c r="J927" s="1217">
        <v>12728</v>
      </c>
      <c r="K927" s="422"/>
      <c r="L927" s="431"/>
      <c r="M927" s="65">
        <f t="shared" si="72"/>
        <v>636400</v>
      </c>
      <c r="N927" s="66" t="s">
        <v>281</v>
      </c>
      <c r="O927" s="66" t="s">
        <v>275</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hidden="1" customHeight="1">
      <c r="A928" s="332" t="str">
        <f>IF(B928&lt;&gt;"",IF(AND(B928='IN-TC'!$S$4,OR(TH!N928="1111",TH!O928="1111")),TH!D928,""),"")</f>
        <v/>
      </c>
      <c r="B928" s="63">
        <f t="shared" si="71"/>
        <v>10</v>
      </c>
      <c r="C928" s="1214">
        <v>42653</v>
      </c>
      <c r="D928" s="64" t="s">
        <v>680</v>
      </c>
      <c r="E928" s="64">
        <f t="shared" si="69"/>
        <v>42653</v>
      </c>
      <c r="F928" s="1177" t="s">
        <v>358</v>
      </c>
      <c r="G928" s="67"/>
      <c r="H928" s="72" t="s">
        <v>445</v>
      </c>
      <c r="I928" s="1213">
        <v>150</v>
      </c>
      <c r="J928" s="1213">
        <v>8000</v>
      </c>
      <c r="K928" s="422"/>
      <c r="L928" s="431"/>
      <c r="M928" s="65">
        <f t="shared" si="72"/>
        <v>1200000</v>
      </c>
      <c r="N928" s="66" t="s">
        <v>281</v>
      </c>
      <c r="O928" s="66" t="s">
        <v>275</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1" ht="15.75" hidden="1" customHeight="1">
      <c r="A929" s="332" t="str">
        <f>IF(B929&lt;&gt;"",IF(AND(B929='IN-TC'!$S$4,OR(TH!N929="1111",TH!O929="1111")),TH!D929,""),"")</f>
        <v/>
      </c>
      <c r="B929" s="63">
        <f t="shared" si="71"/>
        <v>10</v>
      </c>
      <c r="C929" s="1214">
        <v>42653</v>
      </c>
      <c r="D929" s="64" t="s">
        <v>680</v>
      </c>
      <c r="E929" s="64">
        <f t="shared" si="69"/>
        <v>42653</v>
      </c>
      <c r="F929" s="1216" t="s">
        <v>645</v>
      </c>
      <c r="G929" s="67"/>
      <c r="H929" s="72" t="s">
        <v>445</v>
      </c>
      <c r="I929" s="1213">
        <v>1600</v>
      </c>
      <c r="J929" s="1217">
        <v>14000</v>
      </c>
      <c r="K929" s="422"/>
      <c r="L929" s="431"/>
      <c r="M929" s="65">
        <f t="shared" si="72"/>
        <v>22400000</v>
      </c>
      <c r="N929" s="66" t="s">
        <v>281</v>
      </c>
      <c r="O929" s="66" t="s">
        <v>275</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1" ht="15.75" hidden="1" customHeight="1">
      <c r="A930" s="332" t="str">
        <f>IF(B930&lt;&gt;"",IF(AND(B930='IN-TC'!$S$4,OR(TH!N930="1111",TH!O930="1111")),TH!D930,""),"")</f>
        <v/>
      </c>
      <c r="B930" s="63">
        <f t="shared" si="71"/>
        <v>10</v>
      </c>
      <c r="C930" s="1214">
        <v>42653</v>
      </c>
      <c r="D930" s="64" t="s">
        <v>681</v>
      </c>
      <c r="E930" s="64">
        <f t="shared" si="69"/>
        <v>42653</v>
      </c>
      <c r="F930" s="1215" t="s">
        <v>400</v>
      </c>
      <c r="G930" s="67"/>
      <c r="H930" s="72" t="s">
        <v>445</v>
      </c>
      <c r="I930" s="1217">
        <v>252</v>
      </c>
      <c r="J930" s="1217">
        <v>18200</v>
      </c>
      <c r="K930" s="422"/>
      <c r="L930" s="431"/>
      <c r="M930" s="65">
        <f t="shared" si="72"/>
        <v>4586400</v>
      </c>
      <c r="N930" s="66" t="s">
        <v>281</v>
      </c>
      <c r="O930" s="66" t="s">
        <v>275</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hidden="1" customHeight="1">
      <c r="A931" s="332" t="str">
        <f>IF(B931&lt;&gt;"",IF(AND(B931='IN-TC'!$S$4,OR(TH!N931="1111",TH!O931="1111")),TH!D931,""),"")</f>
        <v/>
      </c>
      <c r="B931" s="63">
        <f t="shared" si="71"/>
        <v>10</v>
      </c>
      <c r="C931" s="1214">
        <v>42653</v>
      </c>
      <c r="D931" s="64" t="s">
        <v>681</v>
      </c>
      <c r="E931" s="64">
        <f t="shared" si="69"/>
        <v>42653</v>
      </c>
      <c r="F931" s="1216" t="s">
        <v>386</v>
      </c>
      <c r="G931" s="67"/>
      <c r="H931" s="72" t="s">
        <v>445</v>
      </c>
      <c r="I931" s="1217">
        <v>250</v>
      </c>
      <c r="J931" s="1217">
        <v>16800</v>
      </c>
      <c r="K931" s="422"/>
      <c r="L931" s="431"/>
      <c r="M931" s="65">
        <f t="shared" si="72"/>
        <v>4200000</v>
      </c>
      <c r="N931" s="66" t="s">
        <v>281</v>
      </c>
      <c r="O931" s="66" t="s">
        <v>275</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1" ht="15.75" hidden="1" customHeight="1">
      <c r="A932" s="332" t="str">
        <f>IF(B932&lt;&gt;"",IF(AND(B932='IN-TC'!$S$4,OR(TH!N932="1111",TH!O932="1111")),TH!D932,""),"")</f>
        <v/>
      </c>
      <c r="B932" s="63">
        <f t="shared" si="71"/>
        <v>10</v>
      </c>
      <c r="C932" s="1214">
        <v>42653</v>
      </c>
      <c r="D932" s="64" t="s">
        <v>681</v>
      </c>
      <c r="E932" s="64">
        <f t="shared" ref="E932:E963" si="73">C932</f>
        <v>42653</v>
      </c>
      <c r="F932" s="1216" t="s">
        <v>2013</v>
      </c>
      <c r="G932" s="67"/>
      <c r="H932" s="72" t="s">
        <v>445</v>
      </c>
      <c r="I932" s="1217">
        <v>2000</v>
      </c>
      <c r="J932" s="1217">
        <v>10300</v>
      </c>
      <c r="K932" s="422"/>
      <c r="L932" s="431"/>
      <c r="M932" s="65">
        <f t="shared" si="72"/>
        <v>20600000</v>
      </c>
      <c r="N932" s="66" t="s">
        <v>281</v>
      </c>
      <c r="O932" s="66" t="s">
        <v>275</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hidden="1" customHeight="1">
      <c r="A933" s="332" t="str">
        <f>IF(B933&lt;&gt;"",IF(AND(B933='IN-TC'!$S$4,OR(TH!N933="1111",TH!O933="1111")),TH!D933,""),"")</f>
        <v/>
      </c>
      <c r="B933" s="63">
        <f t="shared" si="71"/>
        <v>10</v>
      </c>
      <c r="C933" s="1214">
        <v>42653</v>
      </c>
      <c r="D933" s="64" t="s">
        <v>681</v>
      </c>
      <c r="E933" s="64">
        <f t="shared" si="73"/>
        <v>42653</v>
      </c>
      <c r="F933" s="1216" t="s">
        <v>1827</v>
      </c>
      <c r="G933" s="67"/>
      <c r="H933" s="72" t="s">
        <v>445</v>
      </c>
      <c r="I933" s="1217">
        <v>2000</v>
      </c>
      <c r="J933" s="1217">
        <v>11500</v>
      </c>
      <c r="K933" s="422"/>
      <c r="L933" s="431"/>
      <c r="M933" s="65">
        <f t="shared" si="72"/>
        <v>23000000</v>
      </c>
      <c r="N933" s="66" t="s">
        <v>281</v>
      </c>
      <c r="O933" s="66" t="s">
        <v>275</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1" ht="15.75" hidden="1" customHeight="1">
      <c r="A934" s="332" t="str">
        <f>IF(B934&lt;&gt;"",IF(AND(B934='IN-TC'!$S$4,OR(TH!N934="1111",TH!O934="1111")),TH!D934,""),"")</f>
        <v/>
      </c>
      <c r="B934" s="63">
        <f t="shared" si="71"/>
        <v>10</v>
      </c>
      <c r="C934" s="1214">
        <v>42653</v>
      </c>
      <c r="D934" s="64" t="s">
        <v>681</v>
      </c>
      <c r="E934" s="64">
        <f t="shared" si="73"/>
        <v>42653</v>
      </c>
      <c r="F934" s="1218" t="s">
        <v>1829</v>
      </c>
      <c r="G934" s="67"/>
      <c r="H934" s="72" t="s">
        <v>445</v>
      </c>
      <c r="I934" s="1217">
        <v>51800</v>
      </c>
      <c r="J934" s="1217">
        <v>1150</v>
      </c>
      <c r="K934" s="422"/>
      <c r="L934" s="431"/>
      <c r="M934" s="65">
        <f t="shared" si="72"/>
        <v>59570000</v>
      </c>
      <c r="N934" s="66" t="s">
        <v>281</v>
      </c>
      <c r="O934" s="66" t="s">
        <v>275</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1" ht="15.75" hidden="1" customHeight="1">
      <c r="A935" s="1196" t="str">
        <f>IF(B935&lt;&gt;"",IF(AND(B935='IN-TC'!$S$4,OR(TH!N935="1111",TH!O935="1111")),TH!D935,""),"")</f>
        <v/>
      </c>
      <c r="B935" s="973">
        <f t="shared" si="71"/>
        <v>11</v>
      </c>
      <c r="C935" s="78">
        <v>42678</v>
      </c>
      <c r="D935" s="78" t="s">
        <v>669</v>
      </c>
      <c r="E935" s="78">
        <f t="shared" si="73"/>
        <v>42678</v>
      </c>
      <c r="F935" s="80" t="s">
        <v>347</v>
      </c>
      <c r="G935" s="958" t="s">
        <v>2463</v>
      </c>
      <c r="H935" s="318" t="s">
        <v>667</v>
      </c>
      <c r="I935" s="427">
        <v>1000</v>
      </c>
      <c r="J935" s="1234">
        <v>15238.094999999999</v>
      </c>
      <c r="K935" s="418"/>
      <c r="L935" s="427"/>
      <c r="M935" s="81">
        <f t="shared" si="72"/>
        <v>15238095</v>
      </c>
      <c r="N935" s="82" t="s">
        <v>275</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c r="AE935">
        <v>1</v>
      </c>
    </row>
    <row r="936" spans="1:31" ht="15.75" hidden="1" customHeight="1">
      <c r="A936" s="1196" t="str">
        <f>IF(B936&lt;&gt;"",IF(AND(B936='IN-TC'!$S$4,OR(TH!N936="1111",TH!O936="1111")),TH!D936,""),"")</f>
        <v/>
      </c>
      <c r="B936" s="973">
        <f t="shared" si="71"/>
        <v>11</v>
      </c>
      <c r="C936" s="78">
        <v>42678</v>
      </c>
      <c r="D936" s="78" t="s">
        <v>669</v>
      </c>
      <c r="E936" s="78">
        <f t="shared" si="73"/>
        <v>42678</v>
      </c>
      <c r="F936" s="80" t="s">
        <v>641</v>
      </c>
      <c r="G936" s="958" t="s">
        <v>2463</v>
      </c>
      <c r="H936" s="318" t="s">
        <v>667</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v>1</v>
      </c>
    </row>
    <row r="937" spans="1:31" ht="15.75" hidden="1" customHeight="1">
      <c r="A937" s="1196" t="str">
        <f>IF(B937&lt;&gt;"",IF(AND(B937='IN-TC'!$S$4,OR(TH!N937="1111",TH!O937="1111")),TH!D937,""),"")</f>
        <v/>
      </c>
      <c r="B937" s="973">
        <f t="shared" si="71"/>
        <v>11</v>
      </c>
      <c r="C937" s="78">
        <v>42679</v>
      </c>
      <c r="D937" s="78" t="s">
        <v>670</v>
      </c>
      <c r="E937" s="78">
        <f t="shared" si="73"/>
        <v>42679</v>
      </c>
      <c r="F937" s="80" t="s">
        <v>347</v>
      </c>
      <c r="G937" s="958" t="s">
        <v>2525</v>
      </c>
      <c r="H937" s="318" t="s">
        <v>667</v>
      </c>
      <c r="I937" s="427">
        <v>1000</v>
      </c>
      <c r="J937" s="1234">
        <v>15238.094999999999</v>
      </c>
      <c r="K937" s="418"/>
      <c r="L937" s="427"/>
      <c r="M937" s="81">
        <f>ROUND(I937*J937,0)</f>
        <v>15238095</v>
      </c>
      <c r="N937" s="82" t="s">
        <v>275</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c r="AE937">
        <v>1</v>
      </c>
    </row>
    <row r="938" spans="1:31" ht="15.75" hidden="1" customHeight="1">
      <c r="A938" s="1196" t="str">
        <f>IF(B938&lt;&gt;"",IF(AND(B938='IN-TC'!$S$4,OR(TH!N938="1111",TH!O938="1111")),TH!D938,""),"")</f>
        <v/>
      </c>
      <c r="B938" s="973">
        <f t="shared" si="71"/>
        <v>11</v>
      </c>
      <c r="C938" s="78">
        <v>42679</v>
      </c>
      <c r="D938" s="78" t="s">
        <v>670</v>
      </c>
      <c r="E938" s="78">
        <f t="shared" si="73"/>
        <v>42679</v>
      </c>
      <c r="F938" s="80" t="s">
        <v>641</v>
      </c>
      <c r="G938" s="958" t="s">
        <v>2525</v>
      </c>
      <c r="H938" s="318" t="s">
        <v>667</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v>1</v>
      </c>
    </row>
    <row r="939" spans="1:31" ht="15.75" hidden="1" customHeight="1">
      <c r="A939" s="1196" t="str">
        <f>IF(B939&lt;&gt;"",IF(AND(B939='IN-TC'!$S$4,OR(TH!N939="1111",TH!O939="1111")),TH!D939,""),"")</f>
        <v/>
      </c>
      <c r="B939" s="973">
        <f t="shared" si="71"/>
        <v>11</v>
      </c>
      <c r="C939" s="78">
        <v>42683</v>
      </c>
      <c r="D939" s="78" t="s">
        <v>671</v>
      </c>
      <c r="E939" s="78">
        <f t="shared" si="73"/>
        <v>42683</v>
      </c>
      <c r="F939" s="80" t="s">
        <v>2503</v>
      </c>
      <c r="G939" s="958" t="s">
        <v>2504</v>
      </c>
      <c r="H939" s="318" t="s">
        <v>2519</v>
      </c>
      <c r="I939" s="427">
        <v>4000</v>
      </c>
      <c r="J939" s="1234">
        <v>4500</v>
      </c>
      <c r="K939" s="418"/>
      <c r="L939" s="427"/>
      <c r="M939" s="81">
        <f>ROUND(I939*J939,0)</f>
        <v>18000000</v>
      </c>
      <c r="N939" s="82" t="s">
        <v>275</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v>1</v>
      </c>
    </row>
    <row r="940" spans="1:31" ht="15.75" hidden="1" customHeight="1">
      <c r="A940" s="1196" t="str">
        <f>IF(B940&lt;&gt;"",IF(AND(B940='IN-TC'!$S$4,OR(TH!N940="1111",TH!O940="1111")),TH!D940,""),"")</f>
        <v/>
      </c>
      <c r="B940" s="973">
        <f t="shared" si="71"/>
        <v>11</v>
      </c>
      <c r="C940" s="78">
        <v>42683</v>
      </c>
      <c r="D940" s="78" t="s">
        <v>671</v>
      </c>
      <c r="E940" s="78">
        <f t="shared" si="73"/>
        <v>42683</v>
      </c>
      <c r="F940" s="80" t="s">
        <v>644</v>
      </c>
      <c r="G940" s="958" t="s">
        <v>2504</v>
      </c>
      <c r="H940" s="318" t="s">
        <v>2519</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v>1</v>
      </c>
    </row>
    <row r="941" spans="1:31" ht="15.75" hidden="1" customHeight="1">
      <c r="A941" s="1196" t="str">
        <f>IF(B941&lt;&gt;"",IF(AND(B941='IN-TC'!$S$4,OR(TH!N941="1111",TH!O941="1111")),TH!D941,""),"")</f>
        <v/>
      </c>
      <c r="B941" s="973">
        <f t="shared" si="71"/>
        <v>11</v>
      </c>
      <c r="C941" s="78">
        <v>42684</v>
      </c>
      <c r="D941" s="78" t="s">
        <v>672</v>
      </c>
      <c r="E941" s="78">
        <f t="shared" si="73"/>
        <v>42684</v>
      </c>
      <c r="F941" s="80" t="s">
        <v>2503</v>
      </c>
      <c r="G941" s="958" t="s">
        <v>2505</v>
      </c>
      <c r="H941" s="318" t="s">
        <v>2519</v>
      </c>
      <c r="I941" s="427">
        <v>4000</v>
      </c>
      <c r="J941" s="1234">
        <v>4500</v>
      </c>
      <c r="K941" s="418"/>
      <c r="L941" s="427"/>
      <c r="M941" s="81">
        <f>ROUND(I941*J941,0)</f>
        <v>18000000</v>
      </c>
      <c r="N941" s="82" t="s">
        <v>275</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c r="AE941">
        <v>1</v>
      </c>
    </row>
    <row r="942" spans="1:31" ht="15.75" hidden="1" customHeight="1">
      <c r="A942" s="1196" t="str">
        <f>IF(B942&lt;&gt;"",IF(AND(B942='IN-TC'!$S$4,OR(TH!N942="1111",TH!O942="1111")),TH!D942,""),"")</f>
        <v/>
      </c>
      <c r="B942" s="973">
        <f t="shared" si="71"/>
        <v>11</v>
      </c>
      <c r="C942" s="78">
        <v>42684</v>
      </c>
      <c r="D942" s="78" t="s">
        <v>672</v>
      </c>
      <c r="E942" s="78">
        <f t="shared" si="73"/>
        <v>42684</v>
      </c>
      <c r="F942" s="80" t="s">
        <v>644</v>
      </c>
      <c r="G942" s="958" t="s">
        <v>2505</v>
      </c>
      <c r="H942" s="318" t="s">
        <v>2519</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v>1</v>
      </c>
    </row>
    <row r="943" spans="1:31" ht="15.75" hidden="1" customHeight="1">
      <c r="A943" s="1196" t="str">
        <f>IF(B943&lt;&gt;"",IF(AND(B943='IN-TC'!$S$4,OR(TH!N943="1111",TH!O943="1111")),TH!D943,""),"")</f>
        <v/>
      </c>
      <c r="B943" s="973">
        <f t="shared" si="71"/>
        <v>11</v>
      </c>
      <c r="C943" s="78">
        <v>42685</v>
      </c>
      <c r="D943" s="78" t="s">
        <v>673</v>
      </c>
      <c r="E943" s="78">
        <f t="shared" si="73"/>
        <v>42685</v>
      </c>
      <c r="F943" s="80" t="s">
        <v>358</v>
      </c>
      <c r="G943" s="958" t="s">
        <v>2197</v>
      </c>
      <c r="H943" s="318" t="s">
        <v>611</v>
      </c>
      <c r="I943" s="427">
        <v>600</v>
      </c>
      <c r="J943" s="427">
        <v>8000</v>
      </c>
      <c r="K943" s="418"/>
      <c r="L943" s="427"/>
      <c r="M943" s="81">
        <f>ROUND(I943*J943,0)</f>
        <v>4800000</v>
      </c>
      <c r="N943" s="82" t="s">
        <v>275</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v>1</v>
      </c>
    </row>
    <row r="944" spans="1:31" ht="15.75" hidden="1" customHeight="1">
      <c r="A944" s="1196" t="str">
        <f>IF(B944&lt;&gt;"",IF(AND(B944='IN-TC'!$S$4,OR(TH!N944="1111",TH!O944="1111")),TH!D944,""),"")</f>
        <v/>
      </c>
      <c r="B944" s="973">
        <f t="shared" si="71"/>
        <v>11</v>
      </c>
      <c r="C944" s="78">
        <v>42685</v>
      </c>
      <c r="D944" s="78" t="s">
        <v>673</v>
      </c>
      <c r="E944" s="78">
        <f t="shared" si="73"/>
        <v>42685</v>
      </c>
      <c r="F944" s="80" t="s">
        <v>1168</v>
      </c>
      <c r="G944" s="958" t="s">
        <v>2197</v>
      </c>
      <c r="H944" s="318" t="s">
        <v>611</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v>1</v>
      </c>
    </row>
    <row r="945" spans="1:31" ht="15.75" hidden="1" customHeight="1">
      <c r="A945" s="1196" t="str">
        <f>IF(B945&lt;&gt;"",IF(AND(B945='IN-TC'!$S$4,OR(TH!N945="1111",TH!O945="1111")),TH!D945,""),"")</f>
        <v/>
      </c>
      <c r="B945" s="973">
        <f t="shared" si="71"/>
        <v>11</v>
      </c>
      <c r="C945" s="78">
        <v>42685</v>
      </c>
      <c r="D945" s="78" t="s">
        <v>674</v>
      </c>
      <c r="E945" s="78">
        <f t="shared" si="73"/>
        <v>42685</v>
      </c>
      <c r="F945" s="318" t="s">
        <v>1822</v>
      </c>
      <c r="G945" s="958" t="s">
        <v>2230</v>
      </c>
      <c r="H945" s="318" t="s">
        <v>615</v>
      </c>
      <c r="I945" s="427">
        <v>2587</v>
      </c>
      <c r="J945" s="427">
        <v>10300</v>
      </c>
      <c r="K945" s="418"/>
      <c r="L945" s="427"/>
      <c r="M945" s="81">
        <f>ROUND(I945*J945,0)</f>
        <v>26646100</v>
      </c>
      <c r="N945" s="82" t="s">
        <v>275</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v>1</v>
      </c>
    </row>
    <row r="946" spans="1:31" ht="15.75" hidden="1" customHeight="1">
      <c r="A946" s="1196" t="str">
        <f>IF(B946&lt;&gt;"",IF(AND(B946='IN-TC'!$S$4,OR(TH!N946="1111",TH!O946="1111")),TH!D946,""),"")</f>
        <v/>
      </c>
      <c r="B946" s="973">
        <f t="shared" si="71"/>
        <v>11</v>
      </c>
      <c r="C946" s="78">
        <v>42685</v>
      </c>
      <c r="D946" s="78" t="s">
        <v>674</v>
      </c>
      <c r="E946" s="78">
        <f t="shared" si="73"/>
        <v>42685</v>
      </c>
      <c r="F946" s="1194" t="s">
        <v>400</v>
      </c>
      <c r="G946" s="958" t="s">
        <v>2230</v>
      </c>
      <c r="H946" s="318" t="s">
        <v>615</v>
      </c>
      <c r="I946" s="427">
        <v>1076</v>
      </c>
      <c r="J946" s="427">
        <v>13500</v>
      </c>
      <c r="K946" s="418"/>
      <c r="L946" s="427"/>
      <c r="M946" s="81">
        <f>ROUND(I946*J946,0)</f>
        <v>14526000</v>
      </c>
      <c r="N946" s="82" t="s">
        <v>275</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v>1</v>
      </c>
    </row>
    <row r="947" spans="1:31" ht="15.75" hidden="1" customHeight="1">
      <c r="A947" s="1196" t="str">
        <f>IF(B947&lt;&gt;"",IF(AND(B947='IN-TC'!$S$4,OR(TH!N947="1111",TH!O947="1111")),TH!D947,""),"")</f>
        <v/>
      </c>
      <c r="B947" s="973">
        <f t="shared" si="71"/>
        <v>11</v>
      </c>
      <c r="C947" s="78">
        <v>42685</v>
      </c>
      <c r="D947" s="78" t="s">
        <v>674</v>
      </c>
      <c r="E947" s="78">
        <f t="shared" si="73"/>
        <v>42685</v>
      </c>
      <c r="F947" s="1194" t="s">
        <v>400</v>
      </c>
      <c r="G947" s="958" t="s">
        <v>2230</v>
      </c>
      <c r="H947" s="318" t="s">
        <v>615</v>
      </c>
      <c r="I947" s="427">
        <v>678</v>
      </c>
      <c r="J947" s="427">
        <v>18200</v>
      </c>
      <c r="K947" s="418"/>
      <c r="L947" s="427"/>
      <c r="M947" s="81">
        <f>ROUND(I947*J947,0)</f>
        <v>12339600</v>
      </c>
      <c r="N947" s="82" t="s">
        <v>275</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v>1</v>
      </c>
    </row>
    <row r="948" spans="1:31" ht="15.75" hidden="1" customHeight="1">
      <c r="A948" s="1196" t="str">
        <f>IF(B948&lt;&gt;"",IF(AND(B948='IN-TC'!$S$4,OR(TH!N948="1111",TH!O948="1111")),TH!D948,""),"")</f>
        <v/>
      </c>
      <c r="B948" s="973">
        <f t="shared" si="71"/>
        <v>11</v>
      </c>
      <c r="C948" s="78">
        <v>42685</v>
      </c>
      <c r="D948" s="78" t="s">
        <v>674</v>
      </c>
      <c r="E948" s="78">
        <f t="shared" si="73"/>
        <v>42685</v>
      </c>
      <c r="F948" s="80" t="s">
        <v>644</v>
      </c>
      <c r="G948" s="958" t="s">
        <v>2230</v>
      </c>
      <c r="H948" s="318" t="s">
        <v>615</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v>1</v>
      </c>
    </row>
    <row r="949" spans="1:31" ht="15.75" hidden="1" customHeight="1">
      <c r="A949" s="1196" t="str">
        <f>IF(B949&lt;&gt;"",IF(AND(B949='IN-TC'!$S$4,OR(TH!N949="1111",TH!O949="1111")),TH!D949,""),"")</f>
        <v/>
      </c>
      <c r="B949" s="973">
        <f t="shared" si="71"/>
        <v>11</v>
      </c>
      <c r="C949" s="78">
        <v>42689</v>
      </c>
      <c r="D949" s="78" t="s">
        <v>1428</v>
      </c>
      <c r="E949" s="78">
        <f t="shared" si="73"/>
        <v>42689</v>
      </c>
      <c r="F949" s="80" t="s">
        <v>344</v>
      </c>
      <c r="G949" s="958" t="s">
        <v>2490</v>
      </c>
      <c r="H949" s="942" t="s">
        <v>1967</v>
      </c>
      <c r="I949" s="427">
        <v>2000</v>
      </c>
      <c r="J949" s="427">
        <v>49027</v>
      </c>
      <c r="K949" s="418">
        <v>4400</v>
      </c>
      <c r="L949" s="427">
        <v>22285</v>
      </c>
      <c r="M949" s="81">
        <f>ROUND(K949*L949,0)</f>
        <v>98054000</v>
      </c>
      <c r="N949" s="82" t="s">
        <v>275</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v>1</v>
      </c>
    </row>
    <row r="950" spans="1:31" ht="15.75" hidden="1" customHeight="1">
      <c r="A950" s="1196" t="str">
        <f>IF(B950&lt;&gt;"",IF(AND(B950='IN-TC'!$S$4,OR(TH!N950="1111",TH!O950="1111")),TH!D950,""),"")</f>
        <v/>
      </c>
      <c r="B950" s="973">
        <f t="shared" si="71"/>
        <v>11</v>
      </c>
      <c r="C950" s="78">
        <v>42689</v>
      </c>
      <c r="D950" s="78" t="s">
        <v>2507</v>
      </c>
      <c r="E950" s="78">
        <f t="shared" si="73"/>
        <v>42689</v>
      </c>
      <c r="F950" s="80" t="s">
        <v>2503</v>
      </c>
      <c r="G950" s="958" t="s">
        <v>2506</v>
      </c>
      <c r="H950" s="318" t="s">
        <v>2520</v>
      </c>
      <c r="I950" s="427">
        <v>3900</v>
      </c>
      <c r="J950" s="427">
        <v>4500</v>
      </c>
      <c r="K950" s="418"/>
      <c r="L950" s="427"/>
      <c r="M950" s="81">
        <f>ROUND(I950*J950,0)</f>
        <v>17550000</v>
      </c>
      <c r="N950" s="82" t="s">
        <v>275</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c r="AE950">
        <v>1</v>
      </c>
    </row>
    <row r="951" spans="1:31" ht="15.75" hidden="1" customHeight="1">
      <c r="A951" s="1196" t="str">
        <f>IF(B951&lt;&gt;"",IF(AND(B951='IN-TC'!$S$4,OR(TH!N951="1111",TH!O951="1111")),TH!D951,""),"")</f>
        <v/>
      </c>
      <c r="B951" s="973">
        <f t="shared" si="71"/>
        <v>11</v>
      </c>
      <c r="C951" s="78">
        <v>42689</v>
      </c>
      <c r="D951" s="78" t="s">
        <v>2507</v>
      </c>
      <c r="E951" s="78">
        <f t="shared" si="73"/>
        <v>42689</v>
      </c>
      <c r="F951" s="80" t="s">
        <v>644</v>
      </c>
      <c r="G951" s="958" t="s">
        <v>2506</v>
      </c>
      <c r="H951" s="318" t="s">
        <v>2520</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v>1</v>
      </c>
    </row>
    <row r="952" spans="1:31" ht="15.75" hidden="1" customHeight="1">
      <c r="A952" s="1196" t="str">
        <f>IF(B952&lt;&gt;"",IF(AND(B952='IN-TC'!$S$4,OR(TH!N952="1111",TH!O952="1111")),TH!D952,""),"")</f>
        <v/>
      </c>
      <c r="B952" s="973">
        <f t="shared" si="71"/>
        <v>11</v>
      </c>
      <c r="C952" s="78">
        <v>42693</v>
      </c>
      <c r="D952" s="78" t="s">
        <v>2508</v>
      </c>
      <c r="E952" s="78">
        <f t="shared" si="73"/>
        <v>42693</v>
      </c>
      <c r="F952" s="80" t="s">
        <v>645</v>
      </c>
      <c r="G952" s="958" t="s">
        <v>2327</v>
      </c>
      <c r="H952" s="318" t="s">
        <v>1410</v>
      </c>
      <c r="I952" s="427">
        <v>2500</v>
      </c>
      <c r="J952" s="427">
        <v>14000</v>
      </c>
      <c r="K952" s="418"/>
      <c r="L952" s="427"/>
      <c r="M952" s="81">
        <f>ROUND(I952*J952,0)</f>
        <v>35000000</v>
      </c>
      <c r="N952" s="82" t="s">
        <v>275</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v>1</v>
      </c>
    </row>
    <row r="953" spans="1:31" ht="15.75" hidden="1" customHeight="1">
      <c r="A953" s="1196" t="str">
        <f>IF(B953&lt;&gt;"",IF(AND(B953='IN-TC'!$S$4,OR(TH!N953="1111",TH!O953="1111")),TH!D953,""),"")</f>
        <v/>
      </c>
      <c r="B953" s="973">
        <f t="shared" si="71"/>
        <v>11</v>
      </c>
      <c r="C953" s="78">
        <v>42693</v>
      </c>
      <c r="D953" s="78" t="s">
        <v>2508</v>
      </c>
      <c r="E953" s="78">
        <f t="shared" si="73"/>
        <v>42693</v>
      </c>
      <c r="F953" s="80" t="s">
        <v>646</v>
      </c>
      <c r="G953" s="958" t="s">
        <v>2327</v>
      </c>
      <c r="H953" s="318" t="s">
        <v>1410</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v>1</v>
      </c>
    </row>
    <row r="954" spans="1:31" ht="15.75" hidden="1" customHeight="1">
      <c r="A954" s="1196" t="str">
        <f>IF(B954&lt;&gt;"",IF(AND(B954='IN-TC'!$S$4,OR(TH!N954="1111",TH!O954="1111")),TH!D954,""),"")</f>
        <v/>
      </c>
      <c r="B954" s="973">
        <f t="shared" si="71"/>
        <v>11</v>
      </c>
      <c r="C954" s="78">
        <v>42693</v>
      </c>
      <c r="D954" s="78" t="s">
        <v>2510</v>
      </c>
      <c r="E954" s="78">
        <f t="shared" si="73"/>
        <v>42693</v>
      </c>
      <c r="F954" s="80" t="s">
        <v>2503</v>
      </c>
      <c r="G954" s="958" t="s">
        <v>2509</v>
      </c>
      <c r="H954" s="318" t="s">
        <v>2519</v>
      </c>
      <c r="I954" s="427">
        <v>4000</v>
      </c>
      <c r="J954" s="427">
        <v>4500</v>
      </c>
      <c r="K954" s="418"/>
      <c r="L954" s="427"/>
      <c r="M954" s="81">
        <f>ROUND(I954*J954,0)</f>
        <v>18000000</v>
      </c>
      <c r="N954" s="82" t="s">
        <v>275</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c r="AE954">
        <v>1</v>
      </c>
    </row>
    <row r="955" spans="1:31" ht="15.75" hidden="1" customHeight="1">
      <c r="A955" s="1196" t="str">
        <f>IF(B955&lt;&gt;"",IF(AND(B955='IN-TC'!$S$4,OR(TH!N955="1111",TH!O955="1111")),TH!D955,""),"")</f>
        <v/>
      </c>
      <c r="B955" s="973">
        <f t="shared" si="71"/>
        <v>11</v>
      </c>
      <c r="C955" s="78">
        <v>42693</v>
      </c>
      <c r="D955" s="78" t="s">
        <v>2510</v>
      </c>
      <c r="E955" s="78">
        <f t="shared" si="73"/>
        <v>42693</v>
      </c>
      <c r="F955" s="80" t="s">
        <v>644</v>
      </c>
      <c r="G955" s="958" t="s">
        <v>2509</v>
      </c>
      <c r="H955" s="318" t="s">
        <v>2519</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v>1</v>
      </c>
    </row>
    <row r="956" spans="1:31" ht="15.75" hidden="1" customHeight="1">
      <c r="A956" s="1196" t="str">
        <f>IF(B956&lt;&gt;"",IF(AND(B956='IN-TC'!$S$4,OR(TH!N956="1111",TH!O956="1111")),TH!D956,""),"")</f>
        <v/>
      </c>
      <c r="B956" s="973">
        <f t="shared" si="71"/>
        <v>11</v>
      </c>
      <c r="C956" s="78">
        <v>42697</v>
      </c>
      <c r="D956" s="78" t="s">
        <v>2512</v>
      </c>
      <c r="E956" s="78">
        <f t="shared" si="73"/>
        <v>42697</v>
      </c>
      <c r="F956" s="80" t="s">
        <v>2503</v>
      </c>
      <c r="G956" s="958" t="s">
        <v>2511</v>
      </c>
      <c r="H956" s="318" t="s">
        <v>2519</v>
      </c>
      <c r="I956" s="427">
        <v>3353</v>
      </c>
      <c r="J956" s="427">
        <v>4500</v>
      </c>
      <c r="K956" s="418"/>
      <c r="L956" s="427"/>
      <c r="M956" s="81">
        <f>ROUND(I956*J956,0)</f>
        <v>15088500</v>
      </c>
      <c r="N956" s="82" t="s">
        <v>275</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c r="AE956">
        <v>1</v>
      </c>
    </row>
    <row r="957" spans="1:31" ht="15.75" hidden="1" customHeight="1">
      <c r="A957" s="1196" t="str">
        <f>IF(B957&lt;&gt;"",IF(AND(B957='IN-TC'!$S$4,OR(TH!N957="1111",TH!O957="1111")),TH!D957,""),"")</f>
        <v/>
      </c>
      <c r="B957" s="973">
        <f t="shared" si="71"/>
        <v>11</v>
      </c>
      <c r="C957" s="78">
        <v>42697</v>
      </c>
      <c r="D957" s="78" t="s">
        <v>2512</v>
      </c>
      <c r="E957" s="78">
        <f t="shared" si="73"/>
        <v>42697</v>
      </c>
      <c r="F957" s="80" t="s">
        <v>644</v>
      </c>
      <c r="G957" s="958" t="s">
        <v>2511</v>
      </c>
      <c r="H957" s="318" t="s">
        <v>2519</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v>1</v>
      </c>
    </row>
    <row r="958" spans="1:31" ht="15.75" hidden="1" customHeight="1">
      <c r="A958" s="1196" t="str">
        <f>IF(B958&lt;&gt;"",IF(AND(B958='IN-TC'!$S$4,OR(TH!N958="1111",TH!O958="1111")),TH!D958,""),"")</f>
        <v/>
      </c>
      <c r="B958" s="973">
        <f t="shared" si="71"/>
        <v>11</v>
      </c>
      <c r="C958" s="78">
        <v>42701</v>
      </c>
      <c r="D958" s="78" t="s">
        <v>2514</v>
      </c>
      <c r="E958" s="78">
        <f t="shared" si="73"/>
        <v>42701</v>
      </c>
      <c r="F958" s="80" t="s">
        <v>2503</v>
      </c>
      <c r="G958" s="958" t="s">
        <v>2513</v>
      </c>
      <c r="H958" s="318" t="s">
        <v>2520</v>
      </c>
      <c r="I958" s="427">
        <v>4000</v>
      </c>
      <c r="J958" s="427">
        <v>4500</v>
      </c>
      <c r="K958" s="418"/>
      <c r="L958" s="427"/>
      <c r="M958" s="81">
        <f>ROUND(I958*J958,0)</f>
        <v>18000000</v>
      </c>
      <c r="N958" s="82" t="s">
        <v>275</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c r="AE958">
        <v>1</v>
      </c>
    </row>
    <row r="959" spans="1:31" ht="15.75" hidden="1" customHeight="1">
      <c r="A959" s="1196" t="str">
        <f>IF(B959&lt;&gt;"",IF(AND(B959='IN-TC'!$S$4,OR(TH!N959="1111",TH!O959="1111")),TH!D959,""),"")</f>
        <v/>
      </c>
      <c r="B959" s="973">
        <f t="shared" si="71"/>
        <v>11</v>
      </c>
      <c r="C959" s="78">
        <v>42701</v>
      </c>
      <c r="D959" s="78" t="s">
        <v>2514</v>
      </c>
      <c r="E959" s="78">
        <f t="shared" si="73"/>
        <v>42701</v>
      </c>
      <c r="F959" s="80" t="s">
        <v>644</v>
      </c>
      <c r="G959" s="958" t="s">
        <v>2513</v>
      </c>
      <c r="H959" s="318" t="s">
        <v>2520</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v>1</v>
      </c>
    </row>
    <row r="960" spans="1:31" ht="15.75" hidden="1" customHeight="1">
      <c r="A960" s="1196" t="str">
        <f>IF(B960&lt;&gt;"",IF(AND(B960='IN-TC'!$S$4,OR(TH!N960="1111",TH!O960="1111")),TH!D960,""),"")</f>
        <v/>
      </c>
      <c r="B960" s="973">
        <f t="shared" si="71"/>
        <v>11</v>
      </c>
      <c r="C960" s="78">
        <v>42702</v>
      </c>
      <c r="D960" s="78" t="s">
        <v>2523</v>
      </c>
      <c r="E960" s="78">
        <f t="shared" si="73"/>
        <v>42702</v>
      </c>
      <c r="F960" s="80" t="s">
        <v>2503</v>
      </c>
      <c r="G960" s="958" t="s">
        <v>1394</v>
      </c>
      <c r="H960" s="318" t="s">
        <v>2520</v>
      </c>
      <c r="I960" s="427">
        <v>1700</v>
      </c>
      <c r="J960" s="427">
        <v>4500</v>
      </c>
      <c r="K960" s="418"/>
      <c r="L960" s="427"/>
      <c r="M960" s="81">
        <f>ROUND(I960*J960,0)</f>
        <v>7650000</v>
      </c>
      <c r="N960" s="82" t="s">
        <v>275</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c r="AE960">
        <v>1</v>
      </c>
    </row>
    <row r="961" spans="1:31" ht="15.75" hidden="1" customHeight="1">
      <c r="A961" s="1196" t="str">
        <f>IF(B961&lt;&gt;"",IF(AND(B961='IN-TC'!$S$4,OR(TH!N961="1111",TH!O961="1111")),TH!D961,""),"")</f>
        <v/>
      </c>
      <c r="B961" s="973">
        <f t="shared" si="71"/>
        <v>11</v>
      </c>
      <c r="C961" s="78">
        <v>42702</v>
      </c>
      <c r="D961" s="78" t="s">
        <v>2523</v>
      </c>
      <c r="E961" s="78">
        <f t="shared" si="73"/>
        <v>42702</v>
      </c>
      <c r="F961" s="80" t="s">
        <v>644</v>
      </c>
      <c r="G961" s="958" t="s">
        <v>1394</v>
      </c>
      <c r="H961" s="318" t="s">
        <v>2520</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v>1</v>
      </c>
    </row>
    <row r="962" spans="1:31" ht="15.75" hidden="1" customHeight="1">
      <c r="A962" s="1196" t="str">
        <f>IF(B962&lt;&gt;"",IF(AND(B962='IN-TC'!$S$4,OR(TH!N962="1111",TH!O962="1111")),TH!D962,""),"")</f>
        <v/>
      </c>
      <c r="B962" s="973">
        <f t="shared" si="71"/>
        <v>11</v>
      </c>
      <c r="C962" s="78">
        <v>42703</v>
      </c>
      <c r="D962" s="78" t="s">
        <v>2524</v>
      </c>
      <c r="E962" s="78">
        <f t="shared" si="73"/>
        <v>42703</v>
      </c>
      <c r="F962" s="80" t="s">
        <v>2503</v>
      </c>
      <c r="G962" s="958" t="s">
        <v>2515</v>
      </c>
      <c r="H962" s="318" t="s">
        <v>2520</v>
      </c>
      <c r="I962" s="427">
        <v>4000</v>
      </c>
      <c r="J962" s="427">
        <v>4500</v>
      </c>
      <c r="K962" s="418"/>
      <c r="L962" s="427"/>
      <c r="M962" s="81">
        <f>ROUND(I962*J962,0)</f>
        <v>18000000</v>
      </c>
      <c r="N962" s="82" t="s">
        <v>275</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c r="AE962">
        <v>1</v>
      </c>
    </row>
    <row r="963" spans="1:31" ht="15.75" hidden="1" customHeight="1">
      <c r="A963" s="1196" t="str">
        <f>IF(B963&lt;&gt;"",IF(AND(B963='IN-TC'!$S$4,OR(TH!N963="1111",TH!O963="1111")),TH!D963,""),"")</f>
        <v/>
      </c>
      <c r="B963" s="973">
        <f t="shared" si="71"/>
        <v>11</v>
      </c>
      <c r="C963" s="78">
        <v>42703</v>
      </c>
      <c r="D963" s="78" t="s">
        <v>2524</v>
      </c>
      <c r="E963" s="78">
        <f t="shared" si="73"/>
        <v>42703</v>
      </c>
      <c r="F963" s="80" t="s">
        <v>644</v>
      </c>
      <c r="G963" s="958" t="s">
        <v>2515</v>
      </c>
      <c r="H963" s="318" t="s">
        <v>2520</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v>1</v>
      </c>
    </row>
    <row r="964" spans="1:31" ht="15.75" hidden="1" customHeight="1">
      <c r="A964" s="332" t="str">
        <f>IF(B964&lt;&gt;"",IF(AND(B964='IN-TC'!$S$4,OR(TH!N964="1111",TH!O964="1111")),TH!D964,""),"")</f>
        <v/>
      </c>
      <c r="B964" s="63">
        <f t="shared" si="71"/>
        <v>11</v>
      </c>
      <c r="C964" s="1214">
        <f>E964</f>
        <v>42675</v>
      </c>
      <c r="D964" s="64" t="s">
        <v>678</v>
      </c>
      <c r="E964" s="64">
        <v>42675</v>
      </c>
      <c r="F964" s="1212" t="s">
        <v>338</v>
      </c>
      <c r="G964" s="67"/>
      <c r="H964" s="72" t="s">
        <v>445</v>
      </c>
      <c r="I964" s="1213">
        <v>100</v>
      </c>
      <c r="J964" s="1213">
        <v>35444.46</v>
      </c>
      <c r="K964" s="422"/>
      <c r="L964" s="431"/>
      <c r="M964" s="65">
        <f>ROUND(I964*J964,0)</f>
        <v>3544446</v>
      </c>
      <c r="N964" s="66" t="s">
        <v>281</v>
      </c>
      <c r="O964" s="66" t="s">
        <v>275</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ht="15.75" hidden="1" customHeight="1">
      <c r="A965" s="332" t="str">
        <f>IF(B965&lt;&gt;"",IF(AND(B965='IN-TC'!$S$4,OR(TH!N965="1111",TH!O965="1111")),TH!D965,""),"")</f>
        <v/>
      </c>
      <c r="B965" s="63">
        <f t="shared" si="71"/>
        <v>11</v>
      </c>
      <c r="C965" s="1214">
        <f>E965</f>
        <v>42675</v>
      </c>
      <c r="D965" s="64" t="s">
        <v>678</v>
      </c>
      <c r="E965" s="64">
        <v>42675</v>
      </c>
      <c r="F965" s="1177" t="s">
        <v>344</v>
      </c>
      <c r="G965" s="67"/>
      <c r="H965" s="72" t="s">
        <v>445</v>
      </c>
      <c r="I965" s="1213">
        <v>430</v>
      </c>
      <c r="J965" s="1213">
        <v>48983</v>
      </c>
      <c r="K965" s="422"/>
      <c r="L965" s="431"/>
      <c r="M965" s="65">
        <v>21062726</v>
      </c>
      <c r="N965" s="66" t="s">
        <v>281</v>
      </c>
      <c r="O965" s="66" t="s">
        <v>275</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ht="15.75" hidden="1" customHeight="1">
      <c r="A966" s="332" t="str">
        <f>IF(B966&lt;&gt;"",IF(AND(B966='IN-TC'!$S$4,OR(TH!N966="1111",TH!O966="1111")),TH!D966,""),"")</f>
        <v/>
      </c>
      <c r="B966" s="63">
        <f t="shared" si="71"/>
        <v>11</v>
      </c>
      <c r="C966" s="1214">
        <f>E966</f>
        <v>42675</v>
      </c>
      <c r="D966" s="64" t="s">
        <v>678</v>
      </c>
      <c r="E966" s="64">
        <v>42675</v>
      </c>
      <c r="F966" s="1177" t="s">
        <v>347</v>
      </c>
      <c r="G966" s="67"/>
      <c r="H966" s="72" t="s">
        <v>445</v>
      </c>
      <c r="I966" s="1213">
        <v>1550</v>
      </c>
      <c r="J966" s="1213">
        <v>14095.550967741936</v>
      </c>
      <c r="K966" s="422"/>
      <c r="L966" s="431"/>
      <c r="M966" s="65">
        <v>21848009</v>
      </c>
      <c r="N966" s="66" t="s">
        <v>281</v>
      </c>
      <c r="O966" s="66" t="s">
        <v>275</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1" ht="15.75" hidden="1" customHeight="1">
      <c r="A967" s="332" t="str">
        <f>IF(B967&lt;&gt;"",IF(AND(B967='IN-TC'!$S$4,OR(TH!N967="1111",TH!O967="1111")),TH!D967,""),"")</f>
        <v/>
      </c>
      <c r="B967" s="63">
        <f t="shared" si="71"/>
        <v>11</v>
      </c>
      <c r="C967" s="1214">
        <f>E967</f>
        <v>42675</v>
      </c>
      <c r="D967" s="64" t="s">
        <v>678</v>
      </c>
      <c r="E967" s="64">
        <v>42675</v>
      </c>
      <c r="F967" s="1177" t="s">
        <v>352</v>
      </c>
      <c r="G967" s="67"/>
      <c r="H967" s="72" t="s">
        <v>445</v>
      </c>
      <c r="I967" s="1213">
        <v>1500</v>
      </c>
      <c r="J967" s="1213">
        <v>3200</v>
      </c>
      <c r="K967" s="422"/>
      <c r="L967" s="431"/>
      <c r="M967" s="65">
        <f t="shared" ref="M967:M993" si="74">ROUND(I967*J967,0)</f>
        <v>4800000</v>
      </c>
      <c r="N967" s="66" t="s">
        <v>281</v>
      </c>
      <c r="O967" s="66" t="s">
        <v>275</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hidden="1" customHeight="1">
      <c r="A968" s="332" t="str">
        <f>IF(B968&lt;&gt;"",IF(AND(B968='IN-TC'!$S$4,OR(TH!N968="1111",TH!O968="1111")),TH!D968,""),"")</f>
        <v/>
      </c>
      <c r="B968" s="63">
        <f t="shared" si="71"/>
        <v>11</v>
      </c>
      <c r="C968" s="1214">
        <f>E968</f>
        <v>42675</v>
      </c>
      <c r="D968" s="64" t="s">
        <v>678</v>
      </c>
      <c r="E968" s="64">
        <v>42675</v>
      </c>
      <c r="F968" s="1177" t="s">
        <v>355</v>
      </c>
      <c r="G968" s="67"/>
      <c r="H968" s="72" t="s">
        <v>445</v>
      </c>
      <c r="I968" s="1213">
        <v>800</v>
      </c>
      <c r="J968" s="1213">
        <v>14728</v>
      </c>
      <c r="K968" s="422"/>
      <c r="L968" s="431"/>
      <c r="M968" s="65">
        <f t="shared" si="74"/>
        <v>11782400</v>
      </c>
      <c r="N968" s="66" t="s">
        <v>281</v>
      </c>
      <c r="O968" s="66" t="s">
        <v>275</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hidden="1" customHeight="1">
      <c r="A969" s="332" t="str">
        <f>IF(B969&lt;&gt;"",IF(AND(B969='IN-TC'!$S$4,OR(TH!N969="1111",TH!O969="1111")),TH!D969,""),"")</f>
        <v/>
      </c>
      <c r="B969" s="63">
        <f t="shared" si="71"/>
        <v>11</v>
      </c>
      <c r="C969" s="1214">
        <v>42675</v>
      </c>
      <c r="D969" s="64" t="s">
        <v>678</v>
      </c>
      <c r="E969" s="64">
        <v>42675</v>
      </c>
      <c r="F969" s="1177" t="s">
        <v>1396</v>
      </c>
      <c r="G969" s="67"/>
      <c r="H969" s="72" t="s">
        <v>445</v>
      </c>
      <c r="I969" s="1213">
        <v>50</v>
      </c>
      <c r="J969" s="1213">
        <v>12728</v>
      </c>
      <c r="K969" s="422"/>
      <c r="L969" s="431"/>
      <c r="M969" s="65">
        <f t="shared" si="74"/>
        <v>636400</v>
      </c>
      <c r="N969" s="66" t="s">
        <v>281</v>
      </c>
      <c r="O969" s="66" t="s">
        <v>275</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1" ht="15.75" hidden="1" customHeight="1">
      <c r="A970" s="332" t="str">
        <f>IF(B970&lt;&gt;"",IF(AND(B970='IN-TC'!$S$4,OR(TH!N970="1111",TH!O970="1111")),TH!D970,""),"")</f>
        <v/>
      </c>
      <c r="B970" s="63">
        <f t="shared" ref="B970:B1033" si="75">IF(C970&lt;&gt;"",MONTH(C970),"")</f>
        <v>11</v>
      </c>
      <c r="C970" s="1214">
        <f t="shared" ref="C970:C992" si="76">E970</f>
        <v>42675</v>
      </c>
      <c r="D970" s="64" t="s">
        <v>679</v>
      </c>
      <c r="E970" s="64">
        <v>42675</v>
      </c>
      <c r="F970" s="1216" t="s">
        <v>2503</v>
      </c>
      <c r="G970" s="91" t="s">
        <v>2319</v>
      </c>
      <c r="H970" s="72" t="s">
        <v>1205</v>
      </c>
      <c r="I970" s="1221">
        <v>4000</v>
      </c>
      <c r="J970" s="1221">
        <v>4500</v>
      </c>
      <c r="K970" s="422"/>
      <c r="L970" s="431"/>
      <c r="M970" s="65">
        <f t="shared" si="74"/>
        <v>18000000</v>
      </c>
      <c r="N970" s="66" t="s">
        <v>281</v>
      </c>
      <c r="O970" s="66" t="s">
        <v>275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1" ht="15.75" hidden="1" customHeight="1">
      <c r="A971" s="332" t="str">
        <f>IF(B971&lt;&gt;"",IF(AND(B971='IN-TC'!$S$4,OR(TH!N971="1111",TH!O971="1111")),TH!D971,""),"")</f>
        <v/>
      </c>
      <c r="B971" s="63">
        <f t="shared" si="75"/>
        <v>11</v>
      </c>
      <c r="C971" s="1214">
        <f t="shared" si="76"/>
        <v>42675</v>
      </c>
      <c r="D971" s="64" t="s">
        <v>680</v>
      </c>
      <c r="E971" s="64">
        <v>42675</v>
      </c>
      <c r="F971" s="1216" t="s">
        <v>2503</v>
      </c>
      <c r="G971" s="67"/>
      <c r="H971" s="72" t="s">
        <v>445</v>
      </c>
      <c r="I971" s="1221">
        <v>2000</v>
      </c>
      <c r="J971" s="1221">
        <v>4500</v>
      </c>
      <c r="K971" s="422"/>
      <c r="L971" s="431"/>
      <c r="M971" s="65">
        <f t="shared" si="74"/>
        <v>9000000</v>
      </c>
      <c r="N971" s="66" t="s">
        <v>281</v>
      </c>
      <c r="O971" s="66" t="s">
        <v>275</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1" ht="15.75" hidden="1" customHeight="1">
      <c r="A972" s="332" t="str">
        <f>IF(B972&lt;&gt;"",IF(AND(B972='IN-TC'!$S$4,OR(TH!N972="1111",TH!O972="1111")),TH!D972,""),"")</f>
        <v/>
      </c>
      <c r="B972" s="63">
        <f t="shared" si="75"/>
        <v>11</v>
      </c>
      <c r="C972" s="1214">
        <f t="shared" si="76"/>
        <v>42675</v>
      </c>
      <c r="D972" s="64" t="s">
        <v>680</v>
      </c>
      <c r="E972" s="64">
        <v>42675</v>
      </c>
      <c r="F972" s="1216" t="s">
        <v>1830</v>
      </c>
      <c r="G972" s="67"/>
      <c r="H972" s="72" t="s">
        <v>445</v>
      </c>
      <c r="I972" s="1221">
        <v>200</v>
      </c>
      <c r="J972" s="1221">
        <v>37000</v>
      </c>
      <c r="K972" s="422"/>
      <c r="L972" s="431"/>
      <c r="M972" s="65">
        <f t="shared" si="74"/>
        <v>7400000</v>
      </c>
      <c r="N972" s="66" t="s">
        <v>281</v>
      </c>
      <c r="O972" s="66" t="s">
        <v>275</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1" ht="15.75" hidden="1" customHeight="1">
      <c r="A973" s="332" t="str">
        <f>IF(B973&lt;&gt;"",IF(AND(B973='IN-TC'!$S$4,OR(TH!N973="1111",TH!O973="1111")),TH!D973,""),"")</f>
        <v/>
      </c>
      <c r="B973" s="63">
        <f t="shared" si="75"/>
        <v>11</v>
      </c>
      <c r="C973" s="1214">
        <f t="shared" si="76"/>
        <v>42677</v>
      </c>
      <c r="D973" s="64" t="s">
        <v>681</v>
      </c>
      <c r="E973" s="64">
        <v>42677</v>
      </c>
      <c r="F973" s="1177" t="s">
        <v>358</v>
      </c>
      <c r="G973" s="67"/>
      <c r="H973" s="72" t="s">
        <v>445</v>
      </c>
      <c r="I973" s="1213">
        <v>200</v>
      </c>
      <c r="J973" s="1217">
        <v>8000</v>
      </c>
      <c r="K973" s="422"/>
      <c r="L973" s="431"/>
      <c r="M973" s="65">
        <f t="shared" si="74"/>
        <v>1600000</v>
      </c>
      <c r="N973" s="66" t="s">
        <v>281</v>
      </c>
      <c r="O973" s="66" t="s">
        <v>275</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1" ht="15.75" hidden="1" customHeight="1">
      <c r="A974" s="332" t="str">
        <f>IF(B974&lt;&gt;"",IF(AND(B974='IN-TC'!$S$4,OR(TH!N974="1111",TH!O974="1111")),TH!D974,""),"")</f>
        <v/>
      </c>
      <c r="B974" s="63">
        <f t="shared" si="75"/>
        <v>11</v>
      </c>
      <c r="C974" s="1214">
        <f t="shared" si="76"/>
        <v>42679</v>
      </c>
      <c r="D974" s="64" t="s">
        <v>682</v>
      </c>
      <c r="E974" s="64">
        <v>42679</v>
      </c>
      <c r="F974" s="1216" t="s">
        <v>2503</v>
      </c>
      <c r="G974" s="91" t="s">
        <v>2319</v>
      </c>
      <c r="H974" s="72" t="s">
        <v>1205</v>
      </c>
      <c r="I974" s="1221">
        <v>2000</v>
      </c>
      <c r="J974" s="1221">
        <v>4500</v>
      </c>
      <c r="K974" s="422"/>
      <c r="L974" s="431"/>
      <c r="M974" s="65">
        <f t="shared" si="74"/>
        <v>9000000</v>
      </c>
      <c r="N974" s="66" t="s">
        <v>281</v>
      </c>
      <c r="O974" s="66" t="s">
        <v>275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1" ht="15.75" hidden="1" customHeight="1">
      <c r="A975" s="332" t="str">
        <f>IF(B975&lt;&gt;"",IF(AND(B975='IN-TC'!$S$4,OR(TH!N975="1111",TH!O975="1111")),TH!D975,""),"")</f>
        <v/>
      </c>
      <c r="B975" s="63">
        <f t="shared" si="75"/>
        <v>11</v>
      </c>
      <c r="C975" s="1214">
        <f t="shared" si="76"/>
        <v>42681</v>
      </c>
      <c r="D975" s="64" t="s">
        <v>683</v>
      </c>
      <c r="E975" s="64">
        <v>42681</v>
      </c>
      <c r="F975" s="1216" t="s">
        <v>2503</v>
      </c>
      <c r="G975" s="67"/>
      <c r="H975" s="72" t="s">
        <v>445</v>
      </c>
      <c r="I975" s="1221">
        <v>2000</v>
      </c>
      <c r="J975" s="1221">
        <v>4500</v>
      </c>
      <c r="K975" s="422"/>
      <c r="L975" s="431"/>
      <c r="M975" s="65">
        <f t="shared" si="74"/>
        <v>9000000</v>
      </c>
      <c r="N975" s="66" t="s">
        <v>281</v>
      </c>
      <c r="O975" s="66" t="s">
        <v>275</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1" ht="15.75" hidden="1" customHeight="1">
      <c r="A976" s="332" t="str">
        <f>IF(B976&lt;&gt;"",IF(AND(B976='IN-TC'!$S$4,OR(TH!N976="1111",TH!O976="1111")),TH!D976,""),"")</f>
        <v/>
      </c>
      <c r="B976" s="63">
        <f t="shared" si="75"/>
        <v>11</v>
      </c>
      <c r="C976" s="1214">
        <f t="shared" si="76"/>
        <v>42682</v>
      </c>
      <c r="D976" s="64" t="s">
        <v>2655</v>
      </c>
      <c r="E976" s="64">
        <v>42682</v>
      </c>
      <c r="F976" s="1216" t="s">
        <v>2503</v>
      </c>
      <c r="G976" s="67"/>
      <c r="H976" s="72" t="s">
        <v>445</v>
      </c>
      <c r="I976" s="1221">
        <v>2000</v>
      </c>
      <c r="J976" s="1221">
        <v>4500</v>
      </c>
      <c r="K976" s="422"/>
      <c r="L976" s="431"/>
      <c r="M976" s="65">
        <f t="shared" si="74"/>
        <v>9000000</v>
      </c>
      <c r="N976" s="66" t="s">
        <v>281</v>
      </c>
      <c r="O976" s="66" t="s">
        <v>275</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hidden="1" customHeight="1">
      <c r="A977" s="332" t="str">
        <f>IF(B977&lt;&gt;"",IF(AND(B977='IN-TC'!$S$4,OR(TH!N977="1111",TH!O977="1111")),TH!D977,""),"")</f>
        <v/>
      </c>
      <c r="B977" s="63">
        <f t="shared" si="75"/>
        <v>11</v>
      </c>
      <c r="C977" s="1214">
        <f t="shared" si="76"/>
        <v>42683</v>
      </c>
      <c r="D977" s="64" t="s">
        <v>2656</v>
      </c>
      <c r="E977" s="64">
        <v>42683</v>
      </c>
      <c r="F977" s="1177" t="s">
        <v>386</v>
      </c>
      <c r="G977" s="67"/>
      <c r="H977" s="72" t="s">
        <v>445</v>
      </c>
      <c r="I977" s="1221">
        <v>1000</v>
      </c>
      <c r="J977" s="1221">
        <v>15504</v>
      </c>
      <c r="K977" s="422"/>
      <c r="L977" s="431"/>
      <c r="M977" s="65">
        <f t="shared" si="74"/>
        <v>15504000</v>
      </c>
      <c r="N977" s="66" t="s">
        <v>281</v>
      </c>
      <c r="O977" s="66" t="s">
        <v>275</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hidden="1" customHeight="1">
      <c r="A978" s="332" t="str">
        <f>IF(B978&lt;&gt;"",IF(AND(B978='IN-TC'!$S$4,OR(TH!N978="1111",TH!O978="1111")),TH!D978,""),"")</f>
        <v/>
      </c>
      <c r="B978" s="63">
        <f t="shared" si="75"/>
        <v>11</v>
      </c>
      <c r="C978" s="1214">
        <f t="shared" si="76"/>
        <v>42683</v>
      </c>
      <c r="D978" s="64" t="s">
        <v>2656</v>
      </c>
      <c r="E978" s="64">
        <v>42683</v>
      </c>
      <c r="F978" s="1177" t="s">
        <v>1832</v>
      </c>
      <c r="G978" s="67"/>
      <c r="H978" s="72" t="s">
        <v>445</v>
      </c>
      <c r="I978" s="1221">
        <v>93</v>
      </c>
      <c r="J978" s="1221">
        <v>37000</v>
      </c>
      <c r="K978" s="422"/>
      <c r="L978" s="431"/>
      <c r="M978" s="65">
        <f t="shared" si="74"/>
        <v>3441000</v>
      </c>
      <c r="N978" s="66" t="s">
        <v>281</v>
      </c>
      <c r="O978" s="66" t="s">
        <v>275</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hidden="1" customHeight="1">
      <c r="A979" s="332" t="str">
        <f>IF(B979&lt;&gt;"",IF(AND(B979='IN-TC'!$S$4,OR(TH!N979="1111",TH!O979="1111")),TH!D979,""),"")</f>
        <v/>
      </c>
      <c r="B979" s="63">
        <f t="shared" si="75"/>
        <v>11</v>
      </c>
      <c r="C979" s="1214">
        <f t="shared" si="76"/>
        <v>42683</v>
      </c>
      <c r="D979" s="64" t="s">
        <v>2656</v>
      </c>
      <c r="E979" s="64">
        <v>42683</v>
      </c>
      <c r="F979" s="1216" t="s">
        <v>2014</v>
      </c>
      <c r="G979" s="67"/>
      <c r="H979" s="72" t="s">
        <v>445</v>
      </c>
      <c r="I979" s="1221">
        <v>1077</v>
      </c>
      <c r="J979" s="1221">
        <v>13500</v>
      </c>
      <c r="K979" s="422"/>
      <c r="L979" s="431"/>
      <c r="M979" s="65">
        <f t="shared" si="74"/>
        <v>14539500</v>
      </c>
      <c r="N979" s="66" t="s">
        <v>281</v>
      </c>
      <c r="O979" s="66" t="s">
        <v>275</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hidden="1" customHeight="1">
      <c r="A980" s="332" t="str">
        <f>IF(B980&lt;&gt;"",IF(AND(B980='IN-TC'!$S$4,OR(TH!N980="1111",TH!O980="1111")),TH!D980,""),"")</f>
        <v/>
      </c>
      <c r="B980" s="63">
        <f t="shared" si="75"/>
        <v>11</v>
      </c>
      <c r="C980" s="1214">
        <f t="shared" si="76"/>
        <v>42683</v>
      </c>
      <c r="D980" s="64" t="s">
        <v>2656</v>
      </c>
      <c r="E980" s="64">
        <v>42683</v>
      </c>
      <c r="F980" s="1177" t="s">
        <v>1832</v>
      </c>
      <c r="G980" s="67"/>
      <c r="H980" s="72" t="s">
        <v>445</v>
      </c>
      <c r="I980" s="1221">
        <v>93</v>
      </c>
      <c r="J980" s="1221">
        <v>37000</v>
      </c>
      <c r="K980" s="422"/>
      <c r="L980" s="431"/>
      <c r="M980" s="65">
        <f t="shared" si="74"/>
        <v>3441000</v>
      </c>
      <c r="N980" s="66" t="s">
        <v>281</v>
      </c>
      <c r="O980" s="66" t="s">
        <v>275</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hidden="1" customHeight="1">
      <c r="A981" s="332" t="str">
        <f>IF(B981&lt;&gt;"",IF(AND(B981='IN-TC'!$S$4,OR(TH!N981="1111",TH!O981="1111")),TH!D981,""),"")</f>
        <v/>
      </c>
      <c r="B981" s="63">
        <f t="shared" si="75"/>
        <v>11</v>
      </c>
      <c r="C981" s="1214">
        <f t="shared" si="76"/>
        <v>42685</v>
      </c>
      <c r="D981" s="64" t="s">
        <v>2657</v>
      </c>
      <c r="E981" s="64">
        <v>42685</v>
      </c>
      <c r="F981" s="1216" t="s">
        <v>2503</v>
      </c>
      <c r="G981" s="91" t="s">
        <v>2319</v>
      </c>
      <c r="H981" s="72" t="s">
        <v>1205</v>
      </c>
      <c r="I981" s="1221">
        <v>2000</v>
      </c>
      <c r="J981" s="1221">
        <v>4500</v>
      </c>
      <c r="K981" s="422"/>
      <c r="L981" s="431"/>
      <c r="M981" s="65">
        <f t="shared" si="74"/>
        <v>9000000</v>
      </c>
      <c r="N981" s="66" t="s">
        <v>281</v>
      </c>
      <c r="O981" s="66" t="s">
        <v>275</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hidden="1" customHeight="1">
      <c r="A982" s="332" t="str">
        <f>IF(B982&lt;&gt;"",IF(AND(B982='IN-TC'!$S$4,OR(TH!N982="1111",TH!O982="1111")),TH!D982,""),"")</f>
        <v/>
      </c>
      <c r="B982" s="63">
        <f t="shared" si="75"/>
        <v>11</v>
      </c>
      <c r="C982" s="1214">
        <f t="shared" si="76"/>
        <v>42689</v>
      </c>
      <c r="D982" s="64" t="s">
        <v>2658</v>
      </c>
      <c r="E982" s="64">
        <v>42689</v>
      </c>
      <c r="F982" s="1177" t="s">
        <v>344</v>
      </c>
      <c r="G982" s="67"/>
      <c r="H982" s="72" t="s">
        <v>445</v>
      </c>
      <c r="I982" s="1213">
        <v>600</v>
      </c>
      <c r="J982" s="1213">
        <v>49027</v>
      </c>
      <c r="K982" s="422"/>
      <c r="L982" s="431"/>
      <c r="M982" s="65">
        <f t="shared" si="74"/>
        <v>29416200</v>
      </c>
      <c r="N982" s="66" t="s">
        <v>281</v>
      </c>
      <c r="O982" s="66" t="s">
        <v>275</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hidden="1" customHeight="1">
      <c r="A983" s="332" t="str">
        <f>IF(B983&lt;&gt;"",IF(AND(B983='IN-TC'!$S$4,OR(TH!N983="1111",TH!O983="1111")),TH!D983,""),"")</f>
        <v/>
      </c>
      <c r="B983" s="63">
        <f t="shared" si="75"/>
        <v>11</v>
      </c>
      <c r="C983" s="1214">
        <f t="shared" si="76"/>
        <v>42689</v>
      </c>
      <c r="D983" s="64" t="s">
        <v>2658</v>
      </c>
      <c r="E983" s="64">
        <v>42689</v>
      </c>
      <c r="F983" s="1216" t="s">
        <v>2503</v>
      </c>
      <c r="G983" s="67"/>
      <c r="H983" s="72" t="s">
        <v>445</v>
      </c>
      <c r="I983" s="1221">
        <v>1900</v>
      </c>
      <c r="J983" s="1221">
        <v>4500</v>
      </c>
      <c r="K983" s="422"/>
      <c r="L983" s="431"/>
      <c r="M983" s="65">
        <f t="shared" si="74"/>
        <v>8550000</v>
      </c>
      <c r="N983" s="66" t="s">
        <v>281</v>
      </c>
      <c r="O983" s="66" t="s">
        <v>275</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hidden="1" customHeight="1">
      <c r="A984" s="332" t="str">
        <f>IF(B984&lt;&gt;"",IF(AND(B984='IN-TC'!$S$4,OR(TH!N984="1111",TH!O984="1111")),TH!D984,""),"")</f>
        <v/>
      </c>
      <c r="B984" s="63">
        <f t="shared" si="75"/>
        <v>11</v>
      </c>
      <c r="C984" s="1214">
        <f t="shared" si="76"/>
        <v>42691</v>
      </c>
      <c r="D984" s="64" t="s">
        <v>2893</v>
      </c>
      <c r="E984" s="64">
        <v>42691</v>
      </c>
      <c r="F984" s="1216" t="s">
        <v>2503</v>
      </c>
      <c r="G984" s="91" t="s">
        <v>2319</v>
      </c>
      <c r="H984" s="72" t="s">
        <v>1205</v>
      </c>
      <c r="I984" s="1221">
        <v>2000</v>
      </c>
      <c r="J984" s="1221">
        <v>4500</v>
      </c>
      <c r="K984" s="422"/>
      <c r="L984" s="431"/>
      <c r="M984" s="65">
        <f t="shared" si="74"/>
        <v>9000000</v>
      </c>
      <c r="N984" s="66" t="s">
        <v>281</v>
      </c>
      <c r="O984" s="66" t="s">
        <v>275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hidden="1" customHeight="1">
      <c r="A985" s="332" t="str">
        <f>IF(B985&lt;&gt;"",IF(AND(B985='IN-TC'!$S$4,OR(TH!N985="1111",TH!O985="1111")),TH!D985,""),"")</f>
        <v/>
      </c>
      <c r="B985" s="63">
        <f t="shared" si="75"/>
        <v>11</v>
      </c>
      <c r="C985" s="1214">
        <f t="shared" si="76"/>
        <v>42696</v>
      </c>
      <c r="D985" s="64" t="s">
        <v>2659</v>
      </c>
      <c r="E985" s="64">
        <v>42696</v>
      </c>
      <c r="F985" s="1216" t="s">
        <v>2503</v>
      </c>
      <c r="G985" s="67"/>
      <c r="H985" s="72" t="s">
        <v>445</v>
      </c>
      <c r="I985" s="1221">
        <v>1353</v>
      </c>
      <c r="J985" s="1221">
        <v>4500</v>
      </c>
      <c r="K985" s="422"/>
      <c r="L985" s="431"/>
      <c r="M985" s="65">
        <f t="shared" si="74"/>
        <v>6088500</v>
      </c>
      <c r="N985" s="66" t="s">
        <v>281</v>
      </c>
      <c r="O985" s="66" t="s">
        <v>275</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hidden="1" customHeight="1">
      <c r="A986" s="332" t="str">
        <f>IF(B986&lt;&gt;"",IF(AND(B986='IN-TC'!$S$4,OR(TH!N986="1111",TH!O986="1111")),TH!D986,""),"")</f>
        <v/>
      </c>
      <c r="B986" s="63">
        <f t="shared" si="75"/>
        <v>11</v>
      </c>
      <c r="C986" s="1214">
        <f t="shared" si="76"/>
        <v>42699</v>
      </c>
      <c r="D986" s="64" t="s">
        <v>2660</v>
      </c>
      <c r="E986" s="64">
        <v>42699</v>
      </c>
      <c r="F986" s="1216" t="s">
        <v>2503</v>
      </c>
      <c r="G986" s="67"/>
      <c r="H986" s="72" t="s">
        <v>445</v>
      </c>
      <c r="I986" s="1221">
        <v>1700</v>
      </c>
      <c r="J986" s="1221">
        <v>4500</v>
      </c>
      <c r="K986" s="422"/>
      <c r="L986" s="431"/>
      <c r="M986" s="65">
        <f t="shared" si="74"/>
        <v>7650000</v>
      </c>
      <c r="N986" s="66" t="s">
        <v>281</v>
      </c>
      <c r="O986" s="66" t="s">
        <v>275</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hidden="1" customHeight="1">
      <c r="A987" s="332" t="str">
        <f>IF(B987&lt;&gt;"",IF(AND(B987='IN-TC'!$S$4,OR(TH!N987="1111",TH!O987="1111")),TH!D987,""),"")</f>
        <v/>
      </c>
      <c r="B987" s="63">
        <f t="shared" si="75"/>
        <v>11</v>
      </c>
      <c r="C987" s="1214">
        <f t="shared" si="76"/>
        <v>42700</v>
      </c>
      <c r="D987" s="64" t="s">
        <v>2661</v>
      </c>
      <c r="E987" s="64">
        <v>42700</v>
      </c>
      <c r="F987" s="1216" t="s">
        <v>2503</v>
      </c>
      <c r="G987" s="91" t="s">
        <v>2319</v>
      </c>
      <c r="H987" s="72" t="s">
        <v>1205</v>
      </c>
      <c r="I987" s="1221">
        <v>4000</v>
      </c>
      <c r="J987" s="1221">
        <v>4500</v>
      </c>
      <c r="K987" s="422"/>
      <c r="L987" s="431"/>
      <c r="M987" s="65">
        <f t="shared" si="74"/>
        <v>18000000</v>
      </c>
      <c r="N987" s="66" t="s">
        <v>281</v>
      </c>
      <c r="O987" s="66" t="s">
        <v>275</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hidden="1" customHeight="1">
      <c r="A988" s="332" t="str">
        <f>IF(B988&lt;&gt;"",IF(AND(B988='IN-TC'!$S$4,OR(TH!N988="1111",TH!O988="1111")),TH!D988,""),"")</f>
        <v/>
      </c>
      <c r="B988" s="63">
        <f t="shared" si="75"/>
        <v>11</v>
      </c>
      <c r="C988" s="1214">
        <f t="shared" si="76"/>
        <v>42703</v>
      </c>
      <c r="D988" s="64" t="s">
        <v>2662</v>
      </c>
      <c r="E988" s="64">
        <v>42703</v>
      </c>
      <c r="F988" s="1219" t="s">
        <v>645</v>
      </c>
      <c r="G988" s="67"/>
      <c r="H988" s="72" t="s">
        <v>445</v>
      </c>
      <c r="I988" s="1220">
        <v>2500</v>
      </c>
      <c r="J988" s="1220">
        <v>14000</v>
      </c>
      <c r="K988" s="422"/>
      <c r="L988" s="431"/>
      <c r="M988" s="65">
        <f t="shared" si="74"/>
        <v>35000000</v>
      </c>
      <c r="N988" s="66" t="s">
        <v>281</v>
      </c>
      <c r="O988" s="66" t="s">
        <v>275</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hidden="1" customHeight="1">
      <c r="A989" s="332" t="str">
        <f>IF(B989&lt;&gt;"",IF(AND(B989='IN-TC'!$S$4,OR(TH!N989="1111",TH!O989="1111")),TH!D989,""),"")</f>
        <v/>
      </c>
      <c r="B989" s="63">
        <f t="shared" si="75"/>
        <v>11</v>
      </c>
      <c r="C989" s="1214">
        <f t="shared" si="76"/>
        <v>42703</v>
      </c>
      <c r="D989" s="64" t="s">
        <v>2662</v>
      </c>
      <c r="E989" s="64">
        <v>42703</v>
      </c>
      <c r="F989" s="1177" t="s">
        <v>400</v>
      </c>
      <c r="G989" s="67"/>
      <c r="H989" s="72" t="s">
        <v>445</v>
      </c>
      <c r="I989" s="1221">
        <v>678</v>
      </c>
      <c r="J989" s="1221">
        <v>18200</v>
      </c>
      <c r="K989" s="422"/>
      <c r="L989" s="431"/>
      <c r="M989" s="65">
        <f t="shared" si="74"/>
        <v>12339600</v>
      </c>
      <c r="N989" s="66" t="s">
        <v>281</v>
      </c>
      <c r="O989" s="66" t="s">
        <v>275</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hidden="1" customHeight="1">
      <c r="A990" s="332" t="str">
        <f>IF(B990&lt;&gt;"",IF(AND(B990='IN-TC'!$S$4,OR(TH!N990="1111",TH!O990="1111")),TH!D990,""),"")</f>
        <v/>
      </c>
      <c r="B990" s="63">
        <f t="shared" si="75"/>
        <v>11</v>
      </c>
      <c r="C990" s="1214">
        <f t="shared" si="76"/>
        <v>42703</v>
      </c>
      <c r="D990" s="64" t="s">
        <v>2662</v>
      </c>
      <c r="E990" s="64">
        <v>42703</v>
      </c>
      <c r="F990" s="1177" t="s">
        <v>386</v>
      </c>
      <c r="G990" s="67"/>
      <c r="H990" s="72" t="s">
        <v>445</v>
      </c>
      <c r="I990" s="1221">
        <v>260</v>
      </c>
      <c r="J990" s="1221">
        <v>16800</v>
      </c>
      <c r="K990" s="422"/>
      <c r="L990" s="431"/>
      <c r="M990" s="65">
        <f t="shared" si="74"/>
        <v>4368000</v>
      </c>
      <c r="N990" s="66" t="s">
        <v>281</v>
      </c>
      <c r="O990" s="66" t="s">
        <v>275</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hidden="1" customHeight="1">
      <c r="A991" s="332" t="str">
        <f>IF(B991&lt;&gt;"",IF(AND(B991='IN-TC'!$S$4,OR(TH!N991="1111",TH!O991="1111")),TH!D991,""),"")</f>
        <v/>
      </c>
      <c r="B991" s="63">
        <f t="shared" si="75"/>
        <v>11</v>
      </c>
      <c r="C991" s="1214">
        <f t="shared" si="76"/>
        <v>42703</v>
      </c>
      <c r="D991" s="64" t="s">
        <v>2662</v>
      </c>
      <c r="E991" s="64">
        <v>42703</v>
      </c>
      <c r="F991" s="1177" t="s">
        <v>1832</v>
      </c>
      <c r="G991" s="67"/>
      <c r="H991" s="72" t="s">
        <v>445</v>
      </c>
      <c r="I991" s="1221">
        <v>25</v>
      </c>
      <c r="J991" s="1221">
        <v>37000</v>
      </c>
      <c r="K991" s="422"/>
      <c r="L991" s="431"/>
      <c r="M991" s="65">
        <f t="shared" si="74"/>
        <v>925000</v>
      </c>
      <c r="N991" s="66" t="s">
        <v>281</v>
      </c>
      <c r="O991" s="66" t="s">
        <v>275</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hidden="1" customHeight="1">
      <c r="A992" s="332" t="str">
        <f>IF(B992&lt;&gt;"",IF(AND(B992='IN-TC'!$S$4,OR(TH!N992="1111",TH!O992="1111")),TH!D992,""),"")</f>
        <v/>
      </c>
      <c r="B992" s="63">
        <f t="shared" si="75"/>
        <v>11</v>
      </c>
      <c r="C992" s="1214">
        <f t="shared" si="76"/>
        <v>42703</v>
      </c>
      <c r="D992" s="64" t="s">
        <v>2662</v>
      </c>
      <c r="E992" s="64">
        <v>42703</v>
      </c>
      <c r="F992" s="1216" t="s">
        <v>2503</v>
      </c>
      <c r="G992" s="67"/>
      <c r="H992" s="72" t="s">
        <v>445</v>
      </c>
      <c r="I992" s="1221">
        <v>4000</v>
      </c>
      <c r="J992" s="1221">
        <v>4500</v>
      </c>
      <c r="K992" s="422"/>
      <c r="L992" s="431"/>
      <c r="M992" s="65">
        <f t="shared" si="74"/>
        <v>18000000</v>
      </c>
      <c r="N992" s="66" t="s">
        <v>281</v>
      </c>
      <c r="O992" s="66" t="s">
        <v>275</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1" ht="15.75" hidden="1" customHeight="1">
      <c r="A993" s="1196" t="str">
        <f>IF(B993&lt;&gt;"",IF(AND(B993='IN-TC'!$S$4,OR(TH!N993="1111",TH!O993="1111")),TH!D993,""),"")</f>
        <v/>
      </c>
      <c r="B993" s="973">
        <f t="shared" si="75"/>
        <v>12</v>
      </c>
      <c r="C993" s="78">
        <v>42705</v>
      </c>
      <c r="D993" s="78" t="s">
        <v>669</v>
      </c>
      <c r="E993" s="78">
        <f t="shared" ref="E993:E1024" si="77">C993</f>
        <v>42705</v>
      </c>
      <c r="F993" s="80" t="s">
        <v>2503</v>
      </c>
      <c r="G993" s="958" t="s">
        <v>2562</v>
      </c>
      <c r="H993" s="318" t="s">
        <v>2519</v>
      </c>
      <c r="I993" s="427">
        <v>2400</v>
      </c>
      <c r="J993" s="427">
        <v>7500</v>
      </c>
      <c r="K993" s="418"/>
      <c r="L993" s="427"/>
      <c r="M993" s="81">
        <f t="shared" si="74"/>
        <v>18000000</v>
      </c>
      <c r="N993" s="82" t="s">
        <v>275</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c r="AE993">
        <v>1</v>
      </c>
    </row>
    <row r="994" spans="1:31" ht="15.75" hidden="1" customHeight="1">
      <c r="A994" s="1196" t="str">
        <f>IF(B994&lt;&gt;"",IF(AND(B994='IN-TC'!$S$4,OR(TH!N994="1111",TH!O994="1111")),TH!D994,""),"")</f>
        <v/>
      </c>
      <c r="B994" s="973">
        <f t="shared" si="75"/>
        <v>12</v>
      </c>
      <c r="C994" s="78">
        <v>42705</v>
      </c>
      <c r="D994" s="78" t="s">
        <v>669</v>
      </c>
      <c r="E994" s="78">
        <f t="shared" si="77"/>
        <v>42705</v>
      </c>
      <c r="F994" s="80" t="s">
        <v>644</v>
      </c>
      <c r="G994" s="958" t="s">
        <v>2562</v>
      </c>
      <c r="H994" s="318" t="s">
        <v>2519</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v>1</v>
      </c>
    </row>
    <row r="995" spans="1:31" ht="15.75" hidden="1" customHeight="1">
      <c r="A995" s="1196" t="str">
        <f>IF(B995&lt;&gt;"",IF(AND(B995='IN-TC'!$S$4,OR(TH!N995="1111",TH!O995="1111")),TH!D995,""),"")</f>
        <v/>
      </c>
      <c r="B995" s="973">
        <f t="shared" si="75"/>
        <v>12</v>
      </c>
      <c r="C995" s="78">
        <v>42705</v>
      </c>
      <c r="D995" s="78" t="s">
        <v>670</v>
      </c>
      <c r="E995" s="78">
        <f t="shared" si="77"/>
        <v>42705</v>
      </c>
      <c r="F995" s="80" t="s">
        <v>2503</v>
      </c>
      <c r="G995" s="958" t="s">
        <v>2516</v>
      </c>
      <c r="H995" s="318" t="s">
        <v>2520</v>
      </c>
      <c r="I995" s="427">
        <v>4000</v>
      </c>
      <c r="J995" s="427">
        <v>4500</v>
      </c>
      <c r="K995" s="418"/>
      <c r="L995" s="427"/>
      <c r="M995" s="81">
        <f>ROUND(I995*J995,0)</f>
        <v>18000000</v>
      </c>
      <c r="N995" s="82" t="s">
        <v>275</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c r="AE995">
        <v>1</v>
      </c>
    </row>
    <row r="996" spans="1:31" ht="15.75" hidden="1" customHeight="1">
      <c r="A996" s="1196" t="str">
        <f>IF(B996&lt;&gt;"",IF(AND(B996='IN-TC'!$S$4,OR(TH!N996="1111",TH!O996="1111")),TH!D996,""),"")</f>
        <v/>
      </c>
      <c r="B996" s="973">
        <f t="shared" si="75"/>
        <v>12</v>
      </c>
      <c r="C996" s="78">
        <v>42705</v>
      </c>
      <c r="D996" s="78" t="s">
        <v>670</v>
      </c>
      <c r="E996" s="78">
        <f t="shared" si="77"/>
        <v>42705</v>
      </c>
      <c r="F996" s="80" t="s">
        <v>644</v>
      </c>
      <c r="G996" s="958" t="s">
        <v>2516</v>
      </c>
      <c r="H996" s="318" t="s">
        <v>2520</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v>1</v>
      </c>
    </row>
    <row r="997" spans="1:31" ht="15.75" hidden="1" customHeight="1">
      <c r="A997" s="1196" t="str">
        <f>IF(B997&lt;&gt;"",IF(AND(B997='IN-TC'!$S$4,OR(TH!N997="1111",TH!O997="1111")),TH!D997,""),"")</f>
        <v/>
      </c>
      <c r="B997" s="973">
        <f t="shared" si="75"/>
        <v>12</v>
      </c>
      <c r="C997" s="78">
        <v>42706</v>
      </c>
      <c r="D997" s="78" t="s">
        <v>671</v>
      </c>
      <c r="E997" s="78">
        <f t="shared" si="77"/>
        <v>42706</v>
      </c>
      <c r="F997" s="80" t="s">
        <v>2503</v>
      </c>
      <c r="G997" s="958" t="s">
        <v>2030</v>
      </c>
      <c r="H997" s="318" t="s">
        <v>2519</v>
      </c>
      <c r="I997" s="427">
        <v>1600</v>
      </c>
      <c r="J997" s="427">
        <v>7500</v>
      </c>
      <c r="K997" s="418"/>
      <c r="L997" s="427"/>
      <c r="M997" s="81">
        <f>ROUND(I997*J997,0)</f>
        <v>12000000</v>
      </c>
      <c r="N997" s="82" t="s">
        <v>275</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c r="AE997">
        <v>1</v>
      </c>
    </row>
    <row r="998" spans="1:31" ht="15.75" hidden="1" customHeight="1">
      <c r="A998" s="1196" t="str">
        <f>IF(B998&lt;&gt;"",IF(AND(B998='IN-TC'!$S$4,OR(TH!N998="1111",TH!O998="1111")),TH!D998,""),"")</f>
        <v/>
      </c>
      <c r="B998" s="973">
        <f t="shared" si="75"/>
        <v>12</v>
      </c>
      <c r="C998" s="78">
        <v>42706</v>
      </c>
      <c r="D998" s="78" t="s">
        <v>671</v>
      </c>
      <c r="E998" s="78">
        <f t="shared" si="77"/>
        <v>42706</v>
      </c>
      <c r="F998" s="80" t="s">
        <v>644</v>
      </c>
      <c r="G998" s="958" t="s">
        <v>2030</v>
      </c>
      <c r="H998" s="318" t="s">
        <v>2519</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v>1</v>
      </c>
    </row>
    <row r="999" spans="1:31" ht="15.75" hidden="1" customHeight="1">
      <c r="A999" s="1196" t="str">
        <f>IF(B999&lt;&gt;"",IF(AND(B999='IN-TC'!$S$4,OR(TH!N999="1111",TH!O999="1111")),TH!D999,""),"")</f>
        <v/>
      </c>
      <c r="B999" s="973">
        <f t="shared" si="75"/>
        <v>12</v>
      </c>
      <c r="C999" s="78">
        <v>42707</v>
      </c>
      <c r="D999" s="78" t="s">
        <v>672</v>
      </c>
      <c r="E999" s="78">
        <f t="shared" si="77"/>
        <v>42707</v>
      </c>
      <c r="F999" s="80" t="s">
        <v>2503</v>
      </c>
      <c r="G999" s="958" t="s">
        <v>2517</v>
      </c>
      <c r="H999" s="318" t="s">
        <v>2519</v>
      </c>
      <c r="I999" s="427">
        <v>4000</v>
      </c>
      <c r="J999" s="427">
        <v>4500</v>
      </c>
      <c r="K999" s="418"/>
      <c r="L999" s="427"/>
      <c r="M999" s="81">
        <f>ROUND(I999*J999,0)</f>
        <v>18000000</v>
      </c>
      <c r="N999" s="82" t="s">
        <v>275</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c r="AE999">
        <v>1</v>
      </c>
    </row>
    <row r="1000" spans="1:31" ht="15.75" hidden="1" customHeight="1">
      <c r="A1000" s="1196" t="str">
        <f>IF(B1000&lt;&gt;"",IF(AND(B1000='IN-TC'!$S$4,OR(TH!N1000="1111",TH!O1000="1111")),TH!D1000,""),"")</f>
        <v/>
      </c>
      <c r="B1000" s="973">
        <f t="shared" si="75"/>
        <v>12</v>
      </c>
      <c r="C1000" s="78">
        <v>42707</v>
      </c>
      <c r="D1000" s="78" t="s">
        <v>672</v>
      </c>
      <c r="E1000" s="78">
        <f t="shared" si="77"/>
        <v>42707</v>
      </c>
      <c r="F1000" s="80" t="s">
        <v>644</v>
      </c>
      <c r="G1000" s="958" t="s">
        <v>2517</v>
      </c>
      <c r="H1000" s="318" t="s">
        <v>2519</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v>1</v>
      </c>
    </row>
    <row r="1001" spans="1:31" ht="15.75" hidden="1" customHeight="1">
      <c r="A1001" s="1196" t="str">
        <f>IF(B1001&lt;&gt;"",IF(AND(B1001='IN-TC'!$S$4,OR(TH!N1001="1111",TH!O1001="1111")),TH!D1001,""),"")</f>
        <v/>
      </c>
      <c r="B1001" s="973">
        <f t="shared" si="75"/>
        <v>12</v>
      </c>
      <c r="C1001" s="78">
        <v>42709</v>
      </c>
      <c r="D1001" s="78" t="s">
        <v>673</v>
      </c>
      <c r="E1001" s="78">
        <f t="shared" si="77"/>
        <v>42709</v>
      </c>
      <c r="F1001" s="80" t="s">
        <v>338</v>
      </c>
      <c r="G1001" s="958" t="s">
        <v>2564</v>
      </c>
      <c r="H1001" s="318" t="s">
        <v>2567</v>
      </c>
      <c r="I1001" s="427">
        <v>613</v>
      </c>
      <c r="J1001" s="427">
        <v>28900</v>
      </c>
      <c r="K1001" s="418"/>
      <c r="L1001" s="427"/>
      <c r="M1001" s="81">
        <f>ROUND(I1001*J1001,0)</f>
        <v>17715700</v>
      </c>
      <c r="N1001" s="82" t="s">
        <v>275</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v>1</v>
      </c>
    </row>
    <row r="1002" spans="1:31" ht="15.75" hidden="1" customHeight="1">
      <c r="A1002" s="1196" t="str">
        <f>IF(B1002&lt;&gt;"",IF(AND(B1002='IN-TC'!$S$4,OR(TH!N1002="1111",TH!O1002="1111")),TH!D1002,""),"")</f>
        <v/>
      </c>
      <c r="B1002" s="973">
        <f t="shared" si="75"/>
        <v>12</v>
      </c>
      <c r="C1002" s="78">
        <v>42709</v>
      </c>
      <c r="D1002" s="78" t="s">
        <v>673</v>
      </c>
      <c r="E1002" s="78">
        <f t="shared" si="77"/>
        <v>42709</v>
      </c>
      <c r="F1002" s="80" t="s">
        <v>2563</v>
      </c>
      <c r="G1002" s="958" t="s">
        <v>2564</v>
      </c>
      <c r="H1002" s="318" t="s">
        <v>2567</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v>1</v>
      </c>
    </row>
    <row r="1003" spans="1:31" ht="15.75" hidden="1" customHeight="1">
      <c r="A1003" s="1196" t="str">
        <f>IF(B1003&lt;&gt;"",IF(AND(B1003='IN-TC'!$S$4,OR(TH!N1003="1111",TH!O1003="1111")),TH!D1003,""),"")</f>
        <v/>
      </c>
      <c r="B1003" s="973">
        <f t="shared" si="75"/>
        <v>12</v>
      </c>
      <c r="C1003" s="78">
        <v>42709</v>
      </c>
      <c r="D1003" s="78" t="s">
        <v>674</v>
      </c>
      <c r="E1003" s="78">
        <f t="shared" si="77"/>
        <v>42709</v>
      </c>
      <c r="F1003" s="80" t="s">
        <v>2503</v>
      </c>
      <c r="G1003" s="958" t="s">
        <v>2565</v>
      </c>
      <c r="H1003" s="318" t="s">
        <v>2519</v>
      </c>
      <c r="I1003" s="427">
        <v>2400</v>
      </c>
      <c r="J1003" s="427">
        <v>7500</v>
      </c>
      <c r="K1003" s="418"/>
      <c r="L1003" s="427"/>
      <c r="M1003" s="81">
        <f>ROUND(I1003*J1003,0)</f>
        <v>18000000</v>
      </c>
      <c r="N1003" s="82" t="s">
        <v>275</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c r="AE1003">
        <v>1</v>
      </c>
    </row>
    <row r="1004" spans="1:31" ht="15.75" hidden="1" customHeight="1">
      <c r="A1004" s="1196" t="str">
        <f>IF(B1004&lt;&gt;"",IF(AND(B1004='IN-TC'!$S$4,OR(TH!N1004="1111",TH!O1004="1111")),TH!D1004,""),"")</f>
        <v/>
      </c>
      <c r="B1004" s="973">
        <f t="shared" si="75"/>
        <v>12</v>
      </c>
      <c r="C1004" s="78">
        <v>42709</v>
      </c>
      <c r="D1004" s="78" t="s">
        <v>674</v>
      </c>
      <c r="E1004" s="78">
        <f t="shared" si="77"/>
        <v>42709</v>
      </c>
      <c r="F1004" s="80" t="s">
        <v>644</v>
      </c>
      <c r="G1004" s="958" t="s">
        <v>2565</v>
      </c>
      <c r="H1004" s="318" t="s">
        <v>2519</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v>1</v>
      </c>
    </row>
    <row r="1005" spans="1:31" ht="15.75" hidden="1" customHeight="1">
      <c r="A1005" s="1196" t="str">
        <f>IF(B1005&lt;&gt;"",IF(AND(B1005='IN-TC'!$S$4,OR(TH!N1005="1111",TH!O1005="1111")),TH!D1005,""),"")</f>
        <v/>
      </c>
      <c r="B1005" s="973">
        <f t="shared" si="75"/>
        <v>12</v>
      </c>
      <c r="C1005" s="78">
        <v>42709</v>
      </c>
      <c r="D1005" s="78" t="s">
        <v>1428</v>
      </c>
      <c r="E1005" s="78">
        <f t="shared" si="77"/>
        <v>42709</v>
      </c>
      <c r="F1005" s="80" t="s">
        <v>347</v>
      </c>
      <c r="G1005" s="958" t="s">
        <v>2566</v>
      </c>
      <c r="H1005" s="318" t="s">
        <v>2568</v>
      </c>
      <c r="I1005" s="427">
        <v>1100</v>
      </c>
      <c r="J1005" s="418">
        <v>16380.953</v>
      </c>
      <c r="K1005" s="418"/>
      <c r="L1005" s="427"/>
      <c r="M1005" s="81">
        <f>ROUND(I1005*J1005,0)</f>
        <v>18019048</v>
      </c>
      <c r="N1005" s="82" t="s">
        <v>275</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c r="AE1005">
        <v>1</v>
      </c>
    </row>
    <row r="1006" spans="1:31" ht="15.75" hidden="1" customHeight="1">
      <c r="A1006" s="1196" t="str">
        <f>IF(B1006&lt;&gt;"",IF(AND(B1006='IN-TC'!$S$4,OR(TH!N1006="1111",TH!O1006="1111")),TH!D1006,""),"")</f>
        <v/>
      </c>
      <c r="B1006" s="973">
        <f t="shared" si="75"/>
        <v>12</v>
      </c>
      <c r="C1006" s="78">
        <v>42709</v>
      </c>
      <c r="D1006" s="78" t="s">
        <v>1428</v>
      </c>
      <c r="E1006" s="78">
        <f t="shared" si="77"/>
        <v>42709</v>
      </c>
      <c r="F1006" s="80" t="s">
        <v>641</v>
      </c>
      <c r="G1006" s="958" t="s">
        <v>2566</v>
      </c>
      <c r="H1006" s="318" t="s">
        <v>2568</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v>1</v>
      </c>
    </row>
    <row r="1007" spans="1:31" ht="15.75" hidden="1" customHeight="1">
      <c r="A1007" s="1196" t="str">
        <f>IF(B1007&lt;&gt;"",IF(AND(B1007='IN-TC'!$S$4,OR(TH!N1007="1111",TH!O1007="1111")),TH!D1007,""),"")</f>
        <v/>
      </c>
      <c r="B1007" s="973">
        <f t="shared" si="75"/>
        <v>12</v>
      </c>
      <c r="C1007" s="78">
        <v>42710</v>
      </c>
      <c r="D1007" s="78" t="s">
        <v>2507</v>
      </c>
      <c r="E1007" s="78">
        <f t="shared" si="77"/>
        <v>42710</v>
      </c>
      <c r="F1007" s="80" t="s">
        <v>338</v>
      </c>
      <c r="G1007" s="958" t="s">
        <v>2569</v>
      </c>
      <c r="H1007" s="318" t="s">
        <v>2570</v>
      </c>
      <c r="I1007" s="427">
        <v>500</v>
      </c>
      <c r="J1007" s="427">
        <v>32200</v>
      </c>
      <c r="K1007" s="418"/>
      <c r="L1007" s="427"/>
      <c r="M1007" s="81">
        <f>ROUND(I1007*J1007,0)</f>
        <v>16100000</v>
      </c>
      <c r="N1007" s="82" t="s">
        <v>275</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v>1</v>
      </c>
    </row>
    <row r="1008" spans="1:31" ht="15.75" hidden="1" customHeight="1">
      <c r="A1008" s="1196" t="str">
        <f>IF(B1008&lt;&gt;"",IF(AND(B1008='IN-TC'!$S$4,OR(TH!N1008="1111",TH!O1008="1111")),TH!D1008,""),"")</f>
        <v/>
      </c>
      <c r="B1008" s="973">
        <f t="shared" si="75"/>
        <v>12</v>
      </c>
      <c r="C1008" s="78">
        <v>42710</v>
      </c>
      <c r="D1008" s="78" t="s">
        <v>2507</v>
      </c>
      <c r="E1008" s="78">
        <f t="shared" si="77"/>
        <v>42710</v>
      </c>
      <c r="F1008" s="80" t="s">
        <v>2563</v>
      </c>
      <c r="G1008" s="958" t="s">
        <v>2569</v>
      </c>
      <c r="H1008" s="318" t="s">
        <v>2570</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v>1</v>
      </c>
    </row>
    <row r="1009" spans="1:31" ht="15.75" hidden="1" customHeight="1">
      <c r="A1009" s="1196" t="str">
        <f>IF(B1009&lt;&gt;"",IF(AND(B1009='IN-TC'!$S$4,OR(TH!N1009="1111",TH!O1009="1111")),TH!D1009,""),"")</f>
        <v/>
      </c>
      <c r="B1009" s="973">
        <f t="shared" si="75"/>
        <v>12</v>
      </c>
      <c r="C1009" s="78">
        <v>42710</v>
      </c>
      <c r="D1009" s="78" t="s">
        <v>2508</v>
      </c>
      <c r="E1009" s="78">
        <f t="shared" si="77"/>
        <v>42710</v>
      </c>
      <c r="F1009" s="80" t="s">
        <v>2503</v>
      </c>
      <c r="G1009" s="958" t="s">
        <v>2571</v>
      </c>
      <c r="H1009" s="318" t="s">
        <v>2520</v>
      </c>
      <c r="I1009" s="427">
        <v>2400</v>
      </c>
      <c r="J1009" s="427">
        <v>7500</v>
      </c>
      <c r="K1009" s="418"/>
      <c r="L1009" s="427"/>
      <c r="M1009" s="81">
        <f>ROUND(I1009*J1009,0)</f>
        <v>18000000</v>
      </c>
      <c r="N1009" s="82" t="s">
        <v>275</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c r="AE1009">
        <v>1</v>
      </c>
    </row>
    <row r="1010" spans="1:31" ht="15.75" hidden="1" customHeight="1">
      <c r="A1010" s="1196" t="str">
        <f>IF(B1010&lt;&gt;"",IF(AND(B1010='IN-TC'!$S$4,OR(TH!N1010="1111",TH!O1010="1111")),TH!D1010,""),"")</f>
        <v/>
      </c>
      <c r="B1010" s="973">
        <f t="shared" si="75"/>
        <v>12</v>
      </c>
      <c r="C1010" s="78">
        <v>42710</v>
      </c>
      <c r="D1010" s="78" t="s">
        <v>2508</v>
      </c>
      <c r="E1010" s="78">
        <f t="shared" si="77"/>
        <v>42710</v>
      </c>
      <c r="F1010" s="80" t="s">
        <v>644</v>
      </c>
      <c r="G1010" s="958" t="s">
        <v>2571</v>
      </c>
      <c r="H1010" s="318" t="s">
        <v>2520</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v>1</v>
      </c>
    </row>
    <row r="1011" spans="1:31" ht="15.75" hidden="1" customHeight="1">
      <c r="A1011" s="1196" t="str">
        <f>IF(B1011&lt;&gt;"",IF(AND(B1011='IN-TC'!$S$4,OR(TH!N1011="1111",TH!O1011="1111")),TH!D1011,""),"")</f>
        <v/>
      </c>
      <c r="B1011" s="973">
        <f t="shared" si="75"/>
        <v>12</v>
      </c>
      <c r="C1011" s="78">
        <v>42710</v>
      </c>
      <c r="D1011" s="78" t="s">
        <v>2510</v>
      </c>
      <c r="E1011" s="78">
        <f t="shared" si="77"/>
        <v>42710</v>
      </c>
      <c r="F1011" s="80" t="s">
        <v>2503</v>
      </c>
      <c r="G1011" s="958" t="s">
        <v>2572</v>
      </c>
      <c r="H1011" s="318" t="s">
        <v>2519</v>
      </c>
      <c r="I1011" s="427">
        <v>2400</v>
      </c>
      <c r="J1011" s="427">
        <v>7500</v>
      </c>
      <c r="K1011" s="418"/>
      <c r="L1011" s="427"/>
      <c r="M1011" s="81">
        <f>ROUND(I1011*J1011,0)</f>
        <v>18000000</v>
      </c>
      <c r="N1011" s="82" t="s">
        <v>275</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c r="AE1011">
        <v>1</v>
      </c>
    </row>
    <row r="1012" spans="1:31" ht="15.75" hidden="1" customHeight="1">
      <c r="A1012" s="1196" t="str">
        <f>IF(B1012&lt;&gt;"",IF(AND(B1012='IN-TC'!$S$4,OR(TH!N1012="1111",TH!O1012="1111")),TH!D1012,""),"")</f>
        <v/>
      </c>
      <c r="B1012" s="973">
        <f t="shared" si="75"/>
        <v>12</v>
      </c>
      <c r="C1012" s="78">
        <v>42710</v>
      </c>
      <c r="D1012" s="78" t="s">
        <v>2510</v>
      </c>
      <c r="E1012" s="78">
        <f t="shared" si="77"/>
        <v>42710</v>
      </c>
      <c r="F1012" s="80" t="s">
        <v>644</v>
      </c>
      <c r="G1012" s="958" t="s">
        <v>2572</v>
      </c>
      <c r="H1012" s="318" t="s">
        <v>2519</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v>1</v>
      </c>
    </row>
    <row r="1013" spans="1:31" ht="15.75" hidden="1" customHeight="1">
      <c r="A1013" s="1196" t="str">
        <f>IF(B1013&lt;&gt;"",IF(AND(B1013='IN-TC'!$S$4,OR(TH!N1013="1111",TH!O1013="1111")),TH!D1013,""),"")</f>
        <v/>
      </c>
      <c r="B1013" s="973">
        <f t="shared" si="75"/>
        <v>12</v>
      </c>
      <c r="C1013" s="78">
        <v>42710</v>
      </c>
      <c r="D1013" s="78" t="s">
        <v>2512</v>
      </c>
      <c r="E1013" s="78">
        <f t="shared" si="77"/>
        <v>42710</v>
      </c>
      <c r="F1013" s="80" t="s">
        <v>2575</v>
      </c>
      <c r="G1013" s="958" t="s">
        <v>2573</v>
      </c>
      <c r="H1013" s="318" t="s">
        <v>2574</v>
      </c>
      <c r="I1013" s="427">
        <v>370</v>
      </c>
      <c r="J1013" s="427">
        <v>53000</v>
      </c>
      <c r="K1013" s="418"/>
      <c r="L1013" s="427"/>
      <c r="M1013" s="81">
        <f>ROUND(I1013*J1013,0)</f>
        <v>19610000</v>
      </c>
      <c r="N1013" s="82" t="s">
        <v>275</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hidden="1" customHeight="1">
      <c r="A1014" s="1196" t="str">
        <f>IF(B1014&lt;&gt;"",IF(AND(B1014='IN-TC'!$S$4,OR(TH!N1014="1111",TH!O1014="1111")),TH!D1014,""),"")</f>
        <v/>
      </c>
      <c r="B1014" s="973">
        <f t="shared" si="75"/>
        <v>12</v>
      </c>
      <c r="C1014" s="78">
        <v>42711</v>
      </c>
      <c r="D1014" s="78" t="s">
        <v>2514</v>
      </c>
      <c r="E1014" s="78">
        <f t="shared" si="77"/>
        <v>42711</v>
      </c>
      <c r="F1014" s="80" t="s">
        <v>2575</v>
      </c>
      <c r="G1014" s="958" t="s">
        <v>2576</v>
      </c>
      <c r="H1014" s="318" t="s">
        <v>2577</v>
      </c>
      <c r="I1014" s="427">
        <v>370</v>
      </c>
      <c r="J1014" s="427">
        <v>53000</v>
      </c>
      <c r="K1014" s="418"/>
      <c r="L1014" s="427"/>
      <c r="M1014" s="81">
        <f>ROUND(I1014*J1014,0)</f>
        <v>19610000</v>
      </c>
      <c r="N1014" s="82" t="s">
        <v>275</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ht="15.75" hidden="1" customHeight="1">
      <c r="A1015" s="1196" t="str">
        <f>IF(B1015&lt;&gt;"",IF(AND(B1015='IN-TC'!$S$4,OR(TH!N1015="1111",TH!O1015="1111")),TH!D1015,""),"")</f>
        <v/>
      </c>
      <c r="B1015" s="973">
        <f t="shared" si="75"/>
        <v>12</v>
      </c>
      <c r="C1015" s="78">
        <v>42711</v>
      </c>
      <c r="D1015" s="78" t="s">
        <v>2523</v>
      </c>
      <c r="E1015" s="78">
        <f t="shared" si="77"/>
        <v>42711</v>
      </c>
      <c r="F1015" s="80" t="s">
        <v>2503</v>
      </c>
      <c r="G1015" s="958" t="s">
        <v>2578</v>
      </c>
      <c r="H1015" s="318" t="s">
        <v>2520</v>
      </c>
      <c r="I1015" s="427">
        <v>2400</v>
      </c>
      <c r="J1015" s="427">
        <v>7500</v>
      </c>
      <c r="K1015" s="418"/>
      <c r="L1015" s="427"/>
      <c r="M1015" s="81">
        <f>ROUND(I1015*J1015,0)</f>
        <v>18000000</v>
      </c>
      <c r="N1015" s="82" t="s">
        <v>275</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c r="AE1015">
        <v>1</v>
      </c>
    </row>
    <row r="1016" spans="1:31" ht="15.75" hidden="1" customHeight="1">
      <c r="A1016" s="1196" t="str">
        <f>IF(B1016&lt;&gt;"",IF(AND(B1016='IN-TC'!$S$4,OR(TH!N1016="1111",TH!O1016="1111")),TH!D1016,""),"")</f>
        <v/>
      </c>
      <c r="B1016" s="973">
        <f t="shared" si="75"/>
        <v>12</v>
      </c>
      <c r="C1016" s="78">
        <v>42711</v>
      </c>
      <c r="D1016" s="78" t="s">
        <v>2523</v>
      </c>
      <c r="E1016" s="78">
        <f t="shared" si="77"/>
        <v>42711</v>
      </c>
      <c r="F1016" s="80" t="s">
        <v>644</v>
      </c>
      <c r="G1016" s="958" t="s">
        <v>2578</v>
      </c>
      <c r="H1016" s="318" t="s">
        <v>2520</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v>1</v>
      </c>
    </row>
    <row r="1017" spans="1:31" ht="15.75" hidden="1" customHeight="1">
      <c r="A1017" s="1196" t="str">
        <f>IF(B1017&lt;&gt;"",IF(AND(B1017='IN-TC'!$S$4,OR(TH!N1017="1111",TH!O1017="1111")),TH!D1017,""),"")</f>
        <v/>
      </c>
      <c r="B1017" s="973">
        <f t="shared" si="75"/>
        <v>12</v>
      </c>
      <c r="C1017" s="78">
        <v>42713</v>
      </c>
      <c r="D1017" s="78" t="s">
        <v>2524</v>
      </c>
      <c r="E1017" s="78">
        <f t="shared" si="77"/>
        <v>42713</v>
      </c>
      <c r="F1017" s="80" t="s">
        <v>2503</v>
      </c>
      <c r="G1017" s="958" t="s">
        <v>2579</v>
      </c>
      <c r="H1017" s="318" t="s">
        <v>2519</v>
      </c>
      <c r="I1017" s="427">
        <v>2400</v>
      </c>
      <c r="J1017" s="427">
        <v>7500</v>
      </c>
      <c r="K1017" s="418"/>
      <c r="L1017" s="427"/>
      <c r="M1017" s="81">
        <f>ROUND(I1017*J1017,0)</f>
        <v>18000000</v>
      </c>
      <c r="N1017" s="82" t="s">
        <v>275</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c r="AE1017">
        <v>1</v>
      </c>
    </row>
    <row r="1018" spans="1:31" ht="15.75" hidden="1" customHeight="1">
      <c r="A1018" s="1196" t="str">
        <f>IF(B1018&lt;&gt;"",IF(AND(B1018='IN-TC'!$S$4,OR(TH!N1018="1111",TH!O1018="1111")),TH!D1018,""),"")</f>
        <v/>
      </c>
      <c r="B1018" s="973">
        <f t="shared" si="75"/>
        <v>12</v>
      </c>
      <c r="C1018" s="78">
        <v>42713</v>
      </c>
      <c r="D1018" s="78" t="s">
        <v>2524</v>
      </c>
      <c r="E1018" s="78">
        <f t="shared" si="77"/>
        <v>42713</v>
      </c>
      <c r="F1018" s="80" t="s">
        <v>644</v>
      </c>
      <c r="G1018" s="958" t="s">
        <v>2579</v>
      </c>
      <c r="H1018" s="318" t="s">
        <v>2519</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v>1</v>
      </c>
    </row>
    <row r="1019" spans="1:31" ht="15.75" hidden="1" customHeight="1">
      <c r="A1019" s="1196" t="str">
        <f>IF(B1019&lt;&gt;"",IF(AND(B1019='IN-TC'!$S$4,OR(TH!N1019="1111",TH!O1019="1111")),TH!D1019,""),"")</f>
        <v/>
      </c>
      <c r="B1019" s="973">
        <f t="shared" si="75"/>
        <v>12</v>
      </c>
      <c r="C1019" s="78">
        <v>42714</v>
      </c>
      <c r="D1019" s="78" t="s">
        <v>2583</v>
      </c>
      <c r="E1019" s="78">
        <f t="shared" si="77"/>
        <v>42714</v>
      </c>
      <c r="F1019" s="80" t="s">
        <v>2503</v>
      </c>
      <c r="G1019" s="958" t="s">
        <v>2580</v>
      </c>
      <c r="H1019" s="318" t="s">
        <v>2519</v>
      </c>
      <c r="I1019" s="427">
        <v>2400</v>
      </c>
      <c r="J1019" s="427">
        <v>7500</v>
      </c>
      <c r="K1019" s="418"/>
      <c r="L1019" s="427"/>
      <c r="M1019" s="81">
        <f>ROUND(I1019*J1019,0)</f>
        <v>18000000</v>
      </c>
      <c r="N1019" s="82" t="s">
        <v>275</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c r="AE1019">
        <v>1</v>
      </c>
    </row>
    <row r="1020" spans="1:31" ht="15.75" hidden="1" customHeight="1">
      <c r="A1020" s="1196" t="str">
        <f>IF(B1020&lt;&gt;"",IF(AND(B1020='IN-TC'!$S$4,OR(TH!N1020="1111",TH!O1020="1111")),TH!D1020,""),"")</f>
        <v/>
      </c>
      <c r="B1020" s="973">
        <f t="shared" si="75"/>
        <v>12</v>
      </c>
      <c r="C1020" s="78">
        <v>42714</v>
      </c>
      <c r="D1020" s="78" t="s">
        <v>2583</v>
      </c>
      <c r="E1020" s="78">
        <f t="shared" si="77"/>
        <v>42714</v>
      </c>
      <c r="F1020" s="80" t="s">
        <v>644</v>
      </c>
      <c r="G1020" s="958" t="s">
        <v>2580</v>
      </c>
      <c r="H1020" s="318" t="s">
        <v>2519</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v>1</v>
      </c>
    </row>
    <row r="1021" spans="1:31" ht="15.75" hidden="1" customHeight="1">
      <c r="A1021" s="1196" t="str">
        <f>IF(B1021&lt;&gt;"",IF(AND(B1021='IN-TC'!$S$4,OR(TH!N1021="1111",TH!O1021="1111")),TH!D1021,""),"")</f>
        <v/>
      </c>
      <c r="B1021" s="973">
        <f t="shared" si="75"/>
        <v>12</v>
      </c>
      <c r="C1021" s="78">
        <v>42714</v>
      </c>
      <c r="D1021" s="78" t="s">
        <v>2584</v>
      </c>
      <c r="E1021" s="78">
        <f t="shared" si="77"/>
        <v>42714</v>
      </c>
      <c r="F1021" s="80" t="s">
        <v>2503</v>
      </c>
      <c r="G1021" s="958" t="s">
        <v>2581</v>
      </c>
      <c r="H1021" s="318" t="s">
        <v>2520</v>
      </c>
      <c r="I1021" s="427">
        <v>800</v>
      </c>
      <c r="J1021" s="427">
        <v>7500</v>
      </c>
      <c r="K1021" s="418"/>
      <c r="L1021" s="427"/>
      <c r="M1021" s="81">
        <f>ROUND(I1021*J1021,0)</f>
        <v>6000000</v>
      </c>
      <c r="N1021" s="82" t="s">
        <v>275</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c r="AE1021">
        <v>1</v>
      </c>
    </row>
    <row r="1022" spans="1:31" ht="15.75" hidden="1" customHeight="1">
      <c r="A1022" s="1196" t="str">
        <f>IF(B1022&lt;&gt;"",IF(AND(B1022='IN-TC'!$S$4,OR(TH!N1022="1111",TH!O1022="1111")),TH!D1022,""),"")</f>
        <v/>
      </c>
      <c r="B1022" s="973">
        <f t="shared" si="75"/>
        <v>12</v>
      </c>
      <c r="C1022" s="78">
        <v>42714</v>
      </c>
      <c r="D1022" s="78" t="s">
        <v>2584</v>
      </c>
      <c r="E1022" s="78">
        <f t="shared" si="77"/>
        <v>42714</v>
      </c>
      <c r="F1022" s="80" t="s">
        <v>644</v>
      </c>
      <c r="G1022" s="958" t="s">
        <v>2581</v>
      </c>
      <c r="H1022" s="318" t="s">
        <v>2520</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v>1</v>
      </c>
    </row>
    <row r="1023" spans="1:31" ht="15.75" hidden="1" customHeight="1">
      <c r="A1023" s="1196" t="str">
        <f>IF(B1023&lt;&gt;"",IF(AND(B1023='IN-TC'!$S$4,OR(TH!N1023="1111",TH!O1023="1111")),TH!D1023,""),"")</f>
        <v/>
      </c>
      <c r="B1023" s="973">
        <f t="shared" si="75"/>
        <v>12</v>
      </c>
      <c r="C1023" s="78">
        <v>42715</v>
      </c>
      <c r="D1023" s="78" t="s">
        <v>2585</v>
      </c>
      <c r="E1023" s="78">
        <f t="shared" si="77"/>
        <v>42715</v>
      </c>
      <c r="F1023" s="80" t="s">
        <v>2503</v>
      </c>
      <c r="G1023" s="958" t="s">
        <v>1373</v>
      </c>
      <c r="H1023" s="318" t="s">
        <v>2519</v>
      </c>
      <c r="I1023" s="427">
        <v>2400</v>
      </c>
      <c r="J1023" s="427">
        <v>7500</v>
      </c>
      <c r="K1023" s="418"/>
      <c r="L1023" s="427"/>
      <c r="M1023" s="81">
        <f>ROUND(I1023*J1023,0)</f>
        <v>18000000</v>
      </c>
      <c r="N1023" s="82" t="s">
        <v>275</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c r="AE1023">
        <v>1</v>
      </c>
    </row>
    <row r="1024" spans="1:31" ht="15.75" hidden="1" customHeight="1">
      <c r="A1024" s="1196" t="str">
        <f>IF(B1024&lt;&gt;"",IF(AND(B1024='IN-TC'!$S$4,OR(TH!N1024="1111",TH!O1024="1111")),TH!D1024,""),"")</f>
        <v/>
      </c>
      <c r="B1024" s="973">
        <f t="shared" si="75"/>
        <v>12</v>
      </c>
      <c r="C1024" s="78">
        <v>42715</v>
      </c>
      <c r="D1024" s="78" t="s">
        <v>2585</v>
      </c>
      <c r="E1024" s="78">
        <f t="shared" si="77"/>
        <v>42715</v>
      </c>
      <c r="F1024" s="80" t="s">
        <v>644</v>
      </c>
      <c r="G1024" s="958" t="s">
        <v>1373</v>
      </c>
      <c r="H1024" s="318" t="s">
        <v>2519</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v>1</v>
      </c>
    </row>
    <row r="1025" spans="1:31" ht="15.75" hidden="1" customHeight="1">
      <c r="A1025" s="1196" t="str">
        <f>IF(B1025&lt;&gt;"",IF(AND(B1025='IN-TC'!$S$4,OR(TH!N1025="1111",TH!O1025="1111")),TH!D1025,""),"")</f>
        <v/>
      </c>
      <c r="B1025" s="973">
        <f t="shared" si="75"/>
        <v>12</v>
      </c>
      <c r="C1025" s="78">
        <v>42716</v>
      </c>
      <c r="D1025" s="78" t="s">
        <v>2586</v>
      </c>
      <c r="E1025" s="78">
        <f t="shared" ref="E1025:E1056" si="78">C1025</f>
        <v>42716</v>
      </c>
      <c r="F1025" s="80" t="s">
        <v>2503</v>
      </c>
      <c r="G1025" s="958" t="s">
        <v>2114</v>
      </c>
      <c r="H1025" s="318" t="s">
        <v>2519</v>
      </c>
      <c r="I1025" s="427">
        <v>2400</v>
      </c>
      <c r="J1025" s="427">
        <v>7500</v>
      </c>
      <c r="K1025" s="418"/>
      <c r="L1025" s="427"/>
      <c r="M1025" s="81">
        <f>ROUND(I1025*J1025,0)</f>
        <v>18000000</v>
      </c>
      <c r="N1025" s="82" t="s">
        <v>275</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c r="AE1025">
        <v>1</v>
      </c>
    </row>
    <row r="1026" spans="1:31" ht="15.75" hidden="1" customHeight="1">
      <c r="A1026" s="1196" t="str">
        <f>IF(B1026&lt;&gt;"",IF(AND(B1026='IN-TC'!$S$4,OR(TH!N1026="1111",TH!O1026="1111")),TH!D1026,""),"")</f>
        <v/>
      </c>
      <c r="B1026" s="973">
        <f t="shared" si="75"/>
        <v>12</v>
      </c>
      <c r="C1026" s="78">
        <v>42716</v>
      </c>
      <c r="D1026" s="78" t="s">
        <v>2586</v>
      </c>
      <c r="E1026" s="78">
        <f t="shared" si="78"/>
        <v>42716</v>
      </c>
      <c r="F1026" s="80" t="s">
        <v>644</v>
      </c>
      <c r="G1026" s="958" t="s">
        <v>2114</v>
      </c>
      <c r="H1026" s="318" t="s">
        <v>2519</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v>1</v>
      </c>
    </row>
    <row r="1027" spans="1:31" ht="15.75" hidden="1" customHeight="1">
      <c r="A1027" s="1196" t="str">
        <f>IF(B1027&lt;&gt;"",IF(AND(B1027='IN-TC'!$S$4,OR(TH!N1027="1111",TH!O1027="1111")),TH!D1027,""),"")</f>
        <v/>
      </c>
      <c r="B1027" s="973">
        <f t="shared" si="75"/>
        <v>12</v>
      </c>
      <c r="C1027" s="78">
        <v>42716</v>
      </c>
      <c r="D1027" s="78" t="s">
        <v>2587</v>
      </c>
      <c r="E1027" s="78">
        <f t="shared" si="78"/>
        <v>42716</v>
      </c>
      <c r="F1027" s="80" t="s">
        <v>2503</v>
      </c>
      <c r="G1027" s="958" t="s">
        <v>2689</v>
      </c>
      <c r="H1027" s="318" t="s">
        <v>2520</v>
      </c>
      <c r="I1027" s="427">
        <v>2400</v>
      </c>
      <c r="J1027" s="427">
        <v>7500</v>
      </c>
      <c r="K1027" s="418"/>
      <c r="L1027" s="427"/>
      <c r="M1027" s="81">
        <f>ROUND(I1027*J1027,0)</f>
        <v>18000000</v>
      </c>
      <c r="N1027" s="82" t="s">
        <v>275</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c r="AE1027">
        <v>1</v>
      </c>
    </row>
    <row r="1028" spans="1:31" ht="15.75" hidden="1" customHeight="1">
      <c r="A1028" s="1196" t="str">
        <f>IF(B1028&lt;&gt;"",IF(AND(B1028='IN-TC'!$S$4,OR(TH!N1028="1111",TH!O1028="1111")),TH!D1028,""),"")</f>
        <v/>
      </c>
      <c r="B1028" s="973">
        <f t="shared" si="75"/>
        <v>12</v>
      </c>
      <c r="C1028" s="78">
        <v>42716</v>
      </c>
      <c r="D1028" s="78" t="s">
        <v>2587</v>
      </c>
      <c r="E1028" s="78">
        <f t="shared" si="78"/>
        <v>42716</v>
      </c>
      <c r="F1028" s="80" t="s">
        <v>644</v>
      </c>
      <c r="G1028" s="958" t="s">
        <v>2689</v>
      </c>
      <c r="H1028" s="318" t="s">
        <v>2520</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v>1</v>
      </c>
    </row>
    <row r="1029" spans="1:31" ht="15.75" hidden="1" customHeight="1">
      <c r="A1029" s="1196" t="str">
        <f>IF(B1029&lt;&gt;"",IF(AND(B1029='IN-TC'!$S$4,OR(TH!N1029="1111",TH!O1029="1111")),TH!D1029,""),"")</f>
        <v/>
      </c>
      <c r="B1029" s="973">
        <f t="shared" si="75"/>
        <v>12</v>
      </c>
      <c r="C1029" s="78">
        <v>42717</v>
      </c>
      <c r="D1029" s="78" t="s">
        <v>2600</v>
      </c>
      <c r="E1029" s="78">
        <f t="shared" si="78"/>
        <v>42717</v>
      </c>
      <c r="F1029" s="80" t="s">
        <v>2503</v>
      </c>
      <c r="G1029" s="958" t="s">
        <v>2690</v>
      </c>
      <c r="H1029" s="318" t="s">
        <v>2520</v>
      </c>
      <c r="I1029" s="427">
        <v>2400</v>
      </c>
      <c r="J1029" s="427">
        <v>7500</v>
      </c>
      <c r="K1029" s="418"/>
      <c r="L1029" s="427"/>
      <c r="M1029" s="81">
        <f>ROUND(I1029*J1029,0)</f>
        <v>18000000</v>
      </c>
      <c r="N1029" s="82" t="s">
        <v>275</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c r="AE1029">
        <v>1</v>
      </c>
    </row>
    <row r="1030" spans="1:31" ht="15.75" hidden="1" customHeight="1">
      <c r="A1030" s="1196" t="str">
        <f>IF(B1030&lt;&gt;"",IF(AND(B1030='IN-TC'!$S$4,OR(TH!N1030="1111",TH!O1030="1111")),TH!D1030,""),"")</f>
        <v/>
      </c>
      <c r="B1030" s="973">
        <f t="shared" si="75"/>
        <v>12</v>
      </c>
      <c r="C1030" s="78">
        <v>42717</v>
      </c>
      <c r="D1030" s="78" t="s">
        <v>2600</v>
      </c>
      <c r="E1030" s="78">
        <f t="shared" si="78"/>
        <v>42717</v>
      </c>
      <c r="F1030" s="80" t="s">
        <v>644</v>
      </c>
      <c r="G1030" s="958" t="s">
        <v>2690</v>
      </c>
      <c r="H1030" s="318" t="s">
        <v>2520</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v>1</v>
      </c>
    </row>
    <row r="1031" spans="1:31" ht="15.75" hidden="1" customHeight="1">
      <c r="A1031" s="1196" t="str">
        <f>IF(B1031&lt;&gt;"",IF(AND(B1031='IN-TC'!$S$4,OR(TH!N1031="1111",TH!O1031="1111")),TH!D1031,""),"")</f>
        <v/>
      </c>
      <c r="B1031" s="973">
        <f t="shared" si="75"/>
        <v>12</v>
      </c>
      <c r="C1031" s="78">
        <v>42718</v>
      </c>
      <c r="D1031" s="78" t="s">
        <v>2673</v>
      </c>
      <c r="E1031" s="78">
        <f t="shared" si="78"/>
        <v>42718</v>
      </c>
      <c r="F1031" s="80" t="s">
        <v>2503</v>
      </c>
      <c r="G1031" s="958" t="s">
        <v>2691</v>
      </c>
      <c r="H1031" s="318" t="s">
        <v>2520</v>
      </c>
      <c r="I1031" s="427">
        <v>2400</v>
      </c>
      <c r="J1031" s="427">
        <v>7500</v>
      </c>
      <c r="K1031" s="418"/>
      <c r="L1031" s="427"/>
      <c r="M1031" s="81">
        <f>ROUND(I1031*J1031,0)</f>
        <v>18000000</v>
      </c>
      <c r="N1031" s="82" t="s">
        <v>275</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c r="AE1031">
        <v>1</v>
      </c>
    </row>
    <row r="1032" spans="1:31" ht="15.75" hidden="1" customHeight="1">
      <c r="A1032" s="1196" t="str">
        <f>IF(B1032&lt;&gt;"",IF(AND(B1032='IN-TC'!$S$4,OR(TH!N1032="1111",TH!O1032="1111")),TH!D1032,""),"")</f>
        <v/>
      </c>
      <c r="B1032" s="973">
        <f t="shared" si="75"/>
        <v>12</v>
      </c>
      <c r="C1032" s="78">
        <v>42718</v>
      </c>
      <c r="D1032" s="78" t="s">
        <v>2673</v>
      </c>
      <c r="E1032" s="78">
        <f t="shared" si="78"/>
        <v>42718</v>
      </c>
      <c r="F1032" s="80" t="s">
        <v>644</v>
      </c>
      <c r="G1032" s="958" t="s">
        <v>2691</v>
      </c>
      <c r="H1032" s="318" t="s">
        <v>2520</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v>1</v>
      </c>
    </row>
    <row r="1033" spans="1:31" ht="15.75" hidden="1" customHeight="1">
      <c r="A1033" s="1196" t="str">
        <f>IF(B1033&lt;&gt;"",IF(AND(B1033='IN-TC'!$S$4,OR(TH!N1033="1111",TH!O1033="1111")),TH!D1033,""),"")</f>
        <v/>
      </c>
      <c r="B1033" s="973">
        <f t="shared" si="75"/>
        <v>12</v>
      </c>
      <c r="C1033" s="78">
        <v>42719</v>
      </c>
      <c r="D1033" s="78" t="s">
        <v>2674</v>
      </c>
      <c r="E1033" s="78">
        <f t="shared" si="78"/>
        <v>42719</v>
      </c>
      <c r="F1033" s="80" t="s">
        <v>2503</v>
      </c>
      <c r="G1033" s="958" t="s">
        <v>2692</v>
      </c>
      <c r="H1033" s="318" t="s">
        <v>2519</v>
      </c>
      <c r="I1033" s="427">
        <v>2400</v>
      </c>
      <c r="J1033" s="427">
        <v>7500</v>
      </c>
      <c r="K1033" s="418"/>
      <c r="L1033" s="427"/>
      <c r="M1033" s="81">
        <f>ROUND(I1033*J1033,0)</f>
        <v>18000000</v>
      </c>
      <c r="N1033" s="82" t="s">
        <v>275</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c r="AE1033">
        <v>1</v>
      </c>
    </row>
    <row r="1034" spans="1:31" ht="15.75" hidden="1" customHeight="1">
      <c r="A1034" s="1196" t="str">
        <f>IF(B1034&lt;&gt;"",IF(AND(B1034='IN-TC'!$S$4,OR(TH!N1034="1111",TH!O1034="1111")),TH!D1034,""),"")</f>
        <v/>
      </c>
      <c r="B1034" s="973">
        <f t="shared" ref="B1034:B1097" si="79">IF(C1034&lt;&gt;"",MONTH(C1034),"")</f>
        <v>12</v>
      </c>
      <c r="C1034" s="78">
        <v>42719</v>
      </c>
      <c r="D1034" s="78" t="s">
        <v>2674</v>
      </c>
      <c r="E1034" s="78">
        <f t="shared" si="78"/>
        <v>42719</v>
      </c>
      <c r="F1034" s="80" t="s">
        <v>644</v>
      </c>
      <c r="G1034" s="958" t="s">
        <v>2692</v>
      </c>
      <c r="H1034" s="318" t="s">
        <v>2519</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E1034">
        <v>1</v>
      </c>
    </row>
    <row r="1035" spans="1:31" ht="15.75" hidden="1" customHeight="1">
      <c r="A1035" s="1196" t="str">
        <f>IF(B1035&lt;&gt;"",IF(AND(B1035='IN-TC'!$S$4,OR(TH!N1035="1111",TH!O1035="1111")),TH!D1035,""),"")</f>
        <v/>
      </c>
      <c r="B1035" s="973">
        <f t="shared" si="79"/>
        <v>12</v>
      </c>
      <c r="C1035" s="78">
        <v>42719</v>
      </c>
      <c r="D1035" s="78" t="s">
        <v>2693</v>
      </c>
      <c r="E1035" s="78">
        <f t="shared" si="78"/>
        <v>42719</v>
      </c>
      <c r="F1035" s="80" t="s">
        <v>2503</v>
      </c>
      <c r="G1035" s="958" t="s">
        <v>2694</v>
      </c>
      <c r="H1035" s="318" t="s">
        <v>2520</v>
      </c>
      <c r="I1035" s="427">
        <v>2400</v>
      </c>
      <c r="J1035" s="427">
        <v>7500</v>
      </c>
      <c r="K1035" s="418"/>
      <c r="L1035" s="427"/>
      <c r="M1035" s="81">
        <f>ROUND(I1035*J1035,0)</f>
        <v>18000000</v>
      </c>
      <c r="N1035" s="82" t="s">
        <v>275</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c r="AE1035">
        <v>1</v>
      </c>
    </row>
    <row r="1036" spans="1:31" ht="15.75" hidden="1" customHeight="1">
      <c r="A1036" s="1196" t="str">
        <f>IF(B1036&lt;&gt;"",IF(AND(B1036='IN-TC'!$S$4,OR(TH!N1036="1111",TH!O1036="1111")),TH!D1036,""),"")</f>
        <v/>
      </c>
      <c r="B1036" s="973">
        <f t="shared" si="79"/>
        <v>12</v>
      </c>
      <c r="C1036" s="78">
        <v>42719</v>
      </c>
      <c r="D1036" s="78" t="s">
        <v>2693</v>
      </c>
      <c r="E1036" s="78">
        <f t="shared" si="78"/>
        <v>42719</v>
      </c>
      <c r="F1036" s="80" t="s">
        <v>644</v>
      </c>
      <c r="G1036" s="958" t="s">
        <v>2694</v>
      </c>
      <c r="H1036" s="318" t="s">
        <v>2520</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v>1</v>
      </c>
    </row>
    <row r="1037" spans="1:31" ht="15.75" hidden="1" customHeight="1">
      <c r="A1037" s="1196" t="str">
        <f>IF(B1037&lt;&gt;"",IF(AND(B1037='IN-TC'!$S$4,OR(TH!N1037="1111",TH!O1037="1111")),TH!D1037,""),"")</f>
        <v/>
      </c>
      <c r="B1037" s="973">
        <f t="shared" si="79"/>
        <v>12</v>
      </c>
      <c r="C1037" s="78">
        <v>42720</v>
      </c>
      <c r="D1037" s="78" t="s">
        <v>2695</v>
      </c>
      <c r="E1037" s="78">
        <f t="shared" si="78"/>
        <v>42720</v>
      </c>
      <c r="F1037" s="80" t="s">
        <v>2503</v>
      </c>
      <c r="G1037" s="958" t="s">
        <v>2696</v>
      </c>
      <c r="H1037" s="318" t="s">
        <v>2519</v>
      </c>
      <c r="I1037" s="427">
        <v>2400</v>
      </c>
      <c r="J1037" s="427">
        <v>7500</v>
      </c>
      <c r="K1037" s="418"/>
      <c r="L1037" s="427"/>
      <c r="M1037" s="81">
        <f>ROUND(I1037*J1037,0)</f>
        <v>18000000</v>
      </c>
      <c r="N1037" s="82" t="s">
        <v>275</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c r="AE1037">
        <v>1</v>
      </c>
    </row>
    <row r="1038" spans="1:31" ht="15.75" hidden="1" customHeight="1">
      <c r="A1038" s="1196" t="str">
        <f>IF(B1038&lt;&gt;"",IF(AND(B1038='IN-TC'!$S$4,OR(TH!N1038="1111",TH!O1038="1111")),TH!D1038,""),"")</f>
        <v/>
      </c>
      <c r="B1038" s="973">
        <f t="shared" si="79"/>
        <v>12</v>
      </c>
      <c r="C1038" s="78">
        <v>42720</v>
      </c>
      <c r="D1038" s="78" t="s">
        <v>2695</v>
      </c>
      <c r="E1038" s="78">
        <f t="shared" si="78"/>
        <v>42720</v>
      </c>
      <c r="F1038" s="80" t="s">
        <v>644</v>
      </c>
      <c r="G1038" s="958" t="s">
        <v>2696</v>
      </c>
      <c r="H1038" s="318" t="s">
        <v>2519</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v>1</v>
      </c>
    </row>
    <row r="1039" spans="1:31" ht="15.75" hidden="1" customHeight="1">
      <c r="A1039" s="1196" t="str">
        <f>IF(B1039&lt;&gt;"",IF(AND(B1039='IN-TC'!$S$4,OR(TH!N1039="1111",TH!O1039="1111")),TH!D1039,""),"")</f>
        <v/>
      </c>
      <c r="B1039" s="973">
        <f t="shared" si="79"/>
        <v>12</v>
      </c>
      <c r="C1039" s="78">
        <v>42720</v>
      </c>
      <c r="D1039" s="78" t="s">
        <v>2697</v>
      </c>
      <c r="E1039" s="78">
        <f t="shared" si="78"/>
        <v>42720</v>
      </c>
      <c r="F1039" s="80" t="s">
        <v>2503</v>
      </c>
      <c r="G1039" s="958" t="s">
        <v>1413</v>
      </c>
      <c r="H1039" s="318" t="s">
        <v>2520</v>
      </c>
      <c r="I1039" s="427">
        <v>2400</v>
      </c>
      <c r="J1039" s="427">
        <v>7500</v>
      </c>
      <c r="K1039" s="418"/>
      <c r="L1039" s="427"/>
      <c r="M1039" s="81">
        <f>ROUND(I1039*J1039,0)</f>
        <v>18000000</v>
      </c>
      <c r="N1039" s="82" t="s">
        <v>275</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c r="AE1039">
        <v>1</v>
      </c>
    </row>
    <row r="1040" spans="1:31" ht="15.75" hidden="1" customHeight="1">
      <c r="A1040" s="1196" t="str">
        <f>IF(B1040&lt;&gt;"",IF(AND(B1040='IN-TC'!$S$4,OR(TH!N1040="1111",TH!O1040="1111")),TH!D1040,""),"")</f>
        <v/>
      </c>
      <c r="B1040" s="973">
        <f t="shared" si="79"/>
        <v>12</v>
      </c>
      <c r="C1040" s="78">
        <v>42720</v>
      </c>
      <c r="D1040" s="78" t="s">
        <v>2697</v>
      </c>
      <c r="E1040" s="78">
        <f t="shared" si="78"/>
        <v>42720</v>
      </c>
      <c r="F1040" s="80" t="s">
        <v>644</v>
      </c>
      <c r="G1040" s="958" t="s">
        <v>1413</v>
      </c>
      <c r="H1040" s="318" t="s">
        <v>2520</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v>1</v>
      </c>
    </row>
    <row r="1041" spans="1:31" ht="15.75" hidden="1" customHeight="1">
      <c r="A1041" s="1196" t="str">
        <f>IF(B1041&lt;&gt;"",IF(AND(B1041='IN-TC'!$S$4,OR(TH!N1041="1111",TH!O1041="1111")),TH!D1041,""),"")</f>
        <v/>
      </c>
      <c r="B1041" s="973">
        <f t="shared" si="79"/>
        <v>12</v>
      </c>
      <c r="C1041" s="78">
        <v>42721</v>
      </c>
      <c r="D1041" s="78" t="s">
        <v>2698</v>
      </c>
      <c r="E1041" s="78">
        <f t="shared" si="78"/>
        <v>42721</v>
      </c>
      <c r="F1041" s="80" t="s">
        <v>2503</v>
      </c>
      <c r="G1041" s="958" t="s">
        <v>2388</v>
      </c>
      <c r="H1041" s="318" t="s">
        <v>2519</v>
      </c>
      <c r="I1041" s="427">
        <v>2400</v>
      </c>
      <c r="J1041" s="427">
        <v>7500</v>
      </c>
      <c r="K1041" s="418"/>
      <c r="L1041" s="427"/>
      <c r="M1041" s="81">
        <f>ROUND(I1041*J1041,0)</f>
        <v>18000000</v>
      </c>
      <c r="N1041" s="82" t="s">
        <v>275</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v>1</v>
      </c>
    </row>
    <row r="1042" spans="1:31" ht="15.75" hidden="1" customHeight="1">
      <c r="A1042" s="1196" t="str">
        <f>IF(B1042&lt;&gt;"",IF(AND(B1042='IN-TC'!$S$4,OR(TH!N1042="1111",TH!O1042="1111")),TH!D1042,""),"")</f>
        <v/>
      </c>
      <c r="B1042" s="973">
        <f t="shared" si="79"/>
        <v>12</v>
      </c>
      <c r="C1042" s="78">
        <v>42721</v>
      </c>
      <c r="D1042" s="78" t="s">
        <v>2698</v>
      </c>
      <c r="E1042" s="78">
        <f t="shared" si="78"/>
        <v>42721</v>
      </c>
      <c r="F1042" s="80" t="s">
        <v>644</v>
      </c>
      <c r="G1042" s="958" t="s">
        <v>2388</v>
      </c>
      <c r="H1042" s="318" t="s">
        <v>2519</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v>1</v>
      </c>
    </row>
    <row r="1043" spans="1:31" ht="18" hidden="1" customHeight="1">
      <c r="A1043" s="1196" t="str">
        <f>IF(B1043&lt;&gt;"",IF(AND(B1043='IN-TC'!$S$4,OR(TH!N1043="1111",TH!O1043="1111")),TH!D1043,""),"")</f>
        <v/>
      </c>
      <c r="B1043" s="973">
        <f t="shared" si="79"/>
        <v>12</v>
      </c>
      <c r="C1043" s="78">
        <v>42721</v>
      </c>
      <c r="D1043" s="78" t="s">
        <v>2700</v>
      </c>
      <c r="E1043" s="78">
        <f t="shared" si="78"/>
        <v>42721</v>
      </c>
      <c r="F1043" s="80" t="s">
        <v>2503</v>
      </c>
      <c r="G1043" s="958" t="s">
        <v>2761</v>
      </c>
      <c r="H1043" s="318" t="s">
        <v>2520</v>
      </c>
      <c r="I1043" s="427">
        <v>180</v>
      </c>
      <c r="J1043" s="427">
        <v>7500</v>
      </c>
      <c r="K1043" s="418"/>
      <c r="L1043" s="427"/>
      <c r="M1043" s="81">
        <f>ROUND(I1043*J1043,0)</f>
        <v>1350000</v>
      </c>
      <c r="N1043" s="82" t="s">
        <v>275</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c r="AE1043">
        <v>1</v>
      </c>
    </row>
    <row r="1044" spans="1:31" ht="15.75" hidden="1" customHeight="1">
      <c r="A1044" s="1196" t="str">
        <f>IF(B1044&lt;&gt;"",IF(AND(B1044='IN-TC'!$S$4,OR(TH!N1044="1111",TH!O1044="1111")),TH!D1044,""),"")</f>
        <v/>
      </c>
      <c r="B1044" s="973">
        <f t="shared" si="79"/>
        <v>12</v>
      </c>
      <c r="C1044" s="78">
        <v>42721</v>
      </c>
      <c r="D1044" s="78" t="s">
        <v>2700</v>
      </c>
      <c r="E1044" s="78">
        <f t="shared" si="78"/>
        <v>42721</v>
      </c>
      <c r="F1044" s="80" t="s">
        <v>644</v>
      </c>
      <c r="G1044" s="958" t="s">
        <v>2761</v>
      </c>
      <c r="H1044" s="318" t="s">
        <v>2520</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v>1</v>
      </c>
    </row>
    <row r="1045" spans="1:31" ht="18" hidden="1" customHeight="1">
      <c r="A1045" s="1196" t="str">
        <f>IF(B1045&lt;&gt;"",IF(AND(B1045='IN-TC'!$S$4,OR(TH!N1045="1111",TH!O1045="1111")),TH!D1045,""),"")</f>
        <v/>
      </c>
      <c r="B1045" s="973">
        <f t="shared" si="79"/>
        <v>12</v>
      </c>
      <c r="C1045" s="78">
        <v>42722</v>
      </c>
      <c r="D1045" s="78" t="s">
        <v>2701</v>
      </c>
      <c r="E1045" s="78">
        <f t="shared" si="78"/>
        <v>42722</v>
      </c>
      <c r="F1045" s="80" t="s">
        <v>2503</v>
      </c>
      <c r="G1045" s="958" t="s">
        <v>2699</v>
      </c>
      <c r="H1045" s="318" t="s">
        <v>2519</v>
      </c>
      <c r="I1045" s="427">
        <v>2400</v>
      </c>
      <c r="J1045" s="427">
        <v>7500</v>
      </c>
      <c r="K1045" s="418"/>
      <c r="L1045" s="427"/>
      <c r="M1045" s="81">
        <f>ROUND(I1045*J1045,0)</f>
        <v>18000000</v>
      </c>
      <c r="N1045" s="82" t="s">
        <v>275</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c r="AE1045">
        <v>1</v>
      </c>
    </row>
    <row r="1046" spans="1:31" ht="15.75" hidden="1" customHeight="1">
      <c r="A1046" s="1196" t="str">
        <f>IF(B1046&lt;&gt;"",IF(AND(B1046='IN-TC'!$S$4,OR(TH!N1046="1111",TH!O1046="1111")),TH!D1046,""),"")</f>
        <v/>
      </c>
      <c r="B1046" s="973">
        <f t="shared" si="79"/>
        <v>12</v>
      </c>
      <c r="C1046" s="78">
        <v>42722</v>
      </c>
      <c r="D1046" s="78" t="s">
        <v>2701</v>
      </c>
      <c r="E1046" s="78">
        <f t="shared" si="78"/>
        <v>42722</v>
      </c>
      <c r="F1046" s="80" t="s">
        <v>644</v>
      </c>
      <c r="G1046" s="958" t="s">
        <v>2699</v>
      </c>
      <c r="H1046" s="318" t="s">
        <v>2519</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v>1</v>
      </c>
    </row>
    <row r="1047" spans="1:31" ht="15.75" hidden="1" customHeight="1">
      <c r="A1047" s="1196" t="str">
        <f>IF(B1047&lt;&gt;"",IF(AND(B1047='IN-TC'!$S$4,OR(TH!N1047="1111",TH!O1047="1111")),TH!D1047,""),"")</f>
        <v/>
      </c>
      <c r="B1047" s="973">
        <f t="shared" si="79"/>
        <v>12</v>
      </c>
      <c r="C1047" s="78">
        <v>42723</v>
      </c>
      <c r="D1047" s="78" t="s">
        <v>2773</v>
      </c>
      <c r="E1047" s="78">
        <f t="shared" si="78"/>
        <v>42723</v>
      </c>
      <c r="F1047" s="80" t="s">
        <v>2503</v>
      </c>
      <c r="G1047" s="958" t="s">
        <v>2115</v>
      </c>
      <c r="H1047" s="318" t="s">
        <v>2519</v>
      </c>
      <c r="I1047" s="427">
        <v>2400</v>
      </c>
      <c r="J1047" s="427">
        <v>7500</v>
      </c>
      <c r="K1047" s="418"/>
      <c r="L1047" s="427"/>
      <c r="M1047" s="81">
        <f>ROUND(I1047*J1047,0)</f>
        <v>18000000</v>
      </c>
      <c r="N1047" s="82" t="s">
        <v>275</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c r="AE1047">
        <v>1</v>
      </c>
    </row>
    <row r="1048" spans="1:31" ht="15.75" hidden="1" customHeight="1">
      <c r="A1048" s="1196" t="str">
        <f>IF(B1048&lt;&gt;"",IF(AND(B1048='IN-TC'!$S$4,OR(TH!N1048="1111",TH!O1048="1111")),TH!D1048,""),"")</f>
        <v/>
      </c>
      <c r="B1048" s="973">
        <f t="shared" si="79"/>
        <v>12</v>
      </c>
      <c r="C1048" s="78">
        <v>42723</v>
      </c>
      <c r="D1048" s="78" t="s">
        <v>2773</v>
      </c>
      <c r="E1048" s="78">
        <f t="shared" si="78"/>
        <v>42723</v>
      </c>
      <c r="F1048" s="80" t="s">
        <v>644</v>
      </c>
      <c r="G1048" s="958" t="s">
        <v>2115</v>
      </c>
      <c r="H1048" s="318" t="s">
        <v>2519</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v>1</v>
      </c>
    </row>
    <row r="1049" spans="1:31" ht="15.75" hidden="1" customHeight="1">
      <c r="A1049" s="1196" t="str">
        <f>IF(B1049&lt;&gt;"",IF(AND(B1049='IN-TC'!$S$4,OR(TH!N1049="1111",TH!O1049="1111")),TH!D1049,""),"")</f>
        <v/>
      </c>
      <c r="B1049" s="973">
        <f t="shared" si="79"/>
        <v>12</v>
      </c>
      <c r="C1049" s="78">
        <v>42723</v>
      </c>
      <c r="D1049" s="78" t="s">
        <v>2774</v>
      </c>
      <c r="E1049" s="78">
        <f t="shared" si="78"/>
        <v>42723</v>
      </c>
      <c r="F1049" s="80" t="s">
        <v>352</v>
      </c>
      <c r="G1049" s="958" t="s">
        <v>2582</v>
      </c>
      <c r="H1049" s="318" t="s">
        <v>614</v>
      </c>
      <c r="I1049" s="427">
        <v>2000</v>
      </c>
      <c r="J1049" s="427">
        <v>3000</v>
      </c>
      <c r="K1049" s="418"/>
      <c r="L1049" s="427"/>
      <c r="M1049" s="81">
        <f>ROUND(I1049*J1049,0)</f>
        <v>6000000</v>
      </c>
      <c r="N1049" s="82" t="s">
        <v>275</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ht="15.75" hidden="1" customHeight="1">
      <c r="A1050" s="1196" t="str">
        <f>IF(B1050&lt;&gt;"",IF(AND(B1050='IN-TC'!$S$4,OR(TH!N1050="1111",TH!O1050="1111")),TH!D1050,""),"")</f>
        <v/>
      </c>
      <c r="B1050" s="973">
        <f t="shared" si="79"/>
        <v>12</v>
      </c>
      <c r="C1050" s="78">
        <v>42724</v>
      </c>
      <c r="D1050" s="78" t="s">
        <v>2775</v>
      </c>
      <c r="E1050" s="78">
        <f t="shared" si="78"/>
        <v>42724</v>
      </c>
      <c r="F1050" s="80" t="s">
        <v>2601</v>
      </c>
      <c r="G1050" s="958" t="s">
        <v>2603</v>
      </c>
      <c r="H1050" s="318" t="s">
        <v>2604</v>
      </c>
      <c r="I1050" s="427">
        <v>4000</v>
      </c>
      <c r="J1050" s="427">
        <v>300</v>
      </c>
      <c r="K1050" s="418"/>
      <c r="L1050" s="427"/>
      <c r="M1050" s="81">
        <f>ROUND(I1050*J1050,0)</f>
        <v>1200000</v>
      </c>
      <c r="N1050" s="82" t="s">
        <v>275</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v>1</v>
      </c>
    </row>
    <row r="1051" spans="1:31" ht="15.75" hidden="1" customHeight="1">
      <c r="A1051" s="1196" t="str">
        <f>IF(B1051&lt;&gt;"",IF(AND(B1051='IN-TC'!$S$4,OR(TH!N1051="1111",TH!O1051="1111")),TH!D1051,""),"")</f>
        <v/>
      </c>
      <c r="B1051" s="973">
        <f t="shared" si="79"/>
        <v>12</v>
      </c>
      <c r="C1051" s="78">
        <v>42724</v>
      </c>
      <c r="D1051" s="78" t="s">
        <v>2775</v>
      </c>
      <c r="E1051" s="78">
        <f t="shared" si="78"/>
        <v>42724</v>
      </c>
      <c r="F1051" s="80" t="s">
        <v>2602</v>
      </c>
      <c r="G1051" s="958" t="s">
        <v>2603</v>
      </c>
      <c r="H1051" s="318" t="s">
        <v>2604</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v>1</v>
      </c>
    </row>
    <row r="1052" spans="1:31" ht="15.75" hidden="1" customHeight="1">
      <c r="A1052" s="1196" t="str">
        <f>IF(B1052&lt;&gt;"",IF(AND(B1052='IN-TC'!$S$4,OR(TH!N1052="1111",TH!O1052="1111")),TH!D1052,""),"")</f>
        <v/>
      </c>
      <c r="B1052" s="973">
        <f t="shared" si="79"/>
        <v>12</v>
      </c>
      <c r="C1052" s="78">
        <v>42724</v>
      </c>
      <c r="D1052" s="78" t="s">
        <v>2776</v>
      </c>
      <c r="E1052" s="78">
        <f t="shared" si="78"/>
        <v>42724</v>
      </c>
      <c r="F1052" s="80" t="s">
        <v>2503</v>
      </c>
      <c r="G1052" s="958" t="s">
        <v>2462</v>
      </c>
      <c r="H1052" s="318" t="s">
        <v>2519</v>
      </c>
      <c r="I1052" s="427">
        <v>2400</v>
      </c>
      <c r="J1052" s="427">
        <v>7500</v>
      </c>
      <c r="K1052" s="418"/>
      <c r="L1052" s="427"/>
      <c r="M1052" s="81">
        <f>ROUND(I1052*J1052,0)</f>
        <v>18000000</v>
      </c>
      <c r="N1052" s="82" t="s">
        <v>275</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c r="AE1052">
        <v>1</v>
      </c>
    </row>
    <row r="1053" spans="1:31" ht="15.75" hidden="1" customHeight="1">
      <c r="A1053" s="1196" t="str">
        <f>IF(B1053&lt;&gt;"",IF(AND(B1053='IN-TC'!$S$4,OR(TH!N1053="1111",TH!O1053="1111")),TH!D1053,""),"")</f>
        <v/>
      </c>
      <c r="B1053" s="973">
        <f t="shared" si="79"/>
        <v>12</v>
      </c>
      <c r="C1053" s="78">
        <v>42724</v>
      </c>
      <c r="D1053" s="78" t="s">
        <v>2776</v>
      </c>
      <c r="E1053" s="78">
        <f t="shared" si="78"/>
        <v>42724</v>
      </c>
      <c r="F1053" s="80" t="s">
        <v>644</v>
      </c>
      <c r="G1053" s="958" t="s">
        <v>2462</v>
      </c>
      <c r="H1053" s="318" t="s">
        <v>2519</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v>1</v>
      </c>
    </row>
    <row r="1054" spans="1:31" ht="18" hidden="1" customHeight="1">
      <c r="A1054" s="1196" t="str">
        <f>IF(B1054&lt;&gt;"",IF(AND(B1054='IN-TC'!$S$4,OR(TH!N1054="1111",TH!O1054="1111")),TH!D1054,""),"")</f>
        <v/>
      </c>
      <c r="B1054" s="973">
        <f t="shared" si="79"/>
        <v>12</v>
      </c>
      <c r="C1054" s="78">
        <v>42724</v>
      </c>
      <c r="D1054" s="78" t="s">
        <v>2777</v>
      </c>
      <c r="E1054" s="78">
        <f t="shared" si="78"/>
        <v>42724</v>
      </c>
      <c r="F1054" s="80" t="s">
        <v>2503</v>
      </c>
      <c r="G1054" s="958" t="s">
        <v>2762</v>
      </c>
      <c r="H1054" s="318" t="s">
        <v>2520</v>
      </c>
      <c r="I1054" s="427">
        <v>2400</v>
      </c>
      <c r="J1054" s="427">
        <v>7500</v>
      </c>
      <c r="K1054" s="418"/>
      <c r="L1054" s="427"/>
      <c r="M1054" s="81">
        <f>ROUND(I1054*J1054,0)</f>
        <v>18000000</v>
      </c>
      <c r="N1054" s="82" t="s">
        <v>275</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c r="AE1054">
        <v>1</v>
      </c>
    </row>
    <row r="1055" spans="1:31" ht="15.75" hidden="1" customHeight="1">
      <c r="A1055" s="1196" t="str">
        <f>IF(B1055&lt;&gt;"",IF(AND(B1055='IN-TC'!$S$4,OR(TH!N1055="1111",TH!O1055="1111")),TH!D1055,""),"")</f>
        <v/>
      </c>
      <c r="B1055" s="973">
        <f t="shared" si="79"/>
        <v>12</v>
      </c>
      <c r="C1055" s="78">
        <v>42724</v>
      </c>
      <c r="D1055" s="78" t="s">
        <v>2777</v>
      </c>
      <c r="E1055" s="78">
        <f t="shared" si="78"/>
        <v>42724</v>
      </c>
      <c r="F1055" s="80" t="s">
        <v>644</v>
      </c>
      <c r="G1055" s="958" t="s">
        <v>2762</v>
      </c>
      <c r="H1055" s="318" t="s">
        <v>2520</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E1055">
        <v>1</v>
      </c>
    </row>
    <row r="1056" spans="1:31" ht="15.75" hidden="1" customHeight="1">
      <c r="A1056" s="1196" t="str">
        <f>IF(B1056&lt;&gt;"",IF(AND(B1056='IN-TC'!$S$4,OR(TH!N1056="1111",TH!O1056="1111")),TH!D1056,""),"")</f>
        <v/>
      </c>
      <c r="B1056" s="973">
        <f t="shared" si="79"/>
        <v>12</v>
      </c>
      <c r="C1056" s="78">
        <v>42725</v>
      </c>
      <c r="D1056" s="78" t="s">
        <v>2778</v>
      </c>
      <c r="E1056" s="78">
        <f t="shared" si="78"/>
        <v>42725</v>
      </c>
      <c r="F1056" s="80" t="s">
        <v>2503</v>
      </c>
      <c r="G1056" s="958" t="s">
        <v>2463</v>
      </c>
      <c r="H1056" s="318" t="s">
        <v>2519</v>
      </c>
      <c r="I1056" s="427">
        <v>2400</v>
      </c>
      <c r="J1056" s="427">
        <v>7500</v>
      </c>
      <c r="K1056" s="418"/>
      <c r="L1056" s="427"/>
      <c r="M1056" s="81">
        <f>ROUND(I1056*J1056,0)</f>
        <v>18000000</v>
      </c>
      <c r="N1056" s="82" t="s">
        <v>275</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c r="AE1056">
        <v>1</v>
      </c>
    </row>
    <row r="1057" spans="1:31" ht="15.75" hidden="1" customHeight="1">
      <c r="A1057" s="1196" t="str">
        <f>IF(B1057&lt;&gt;"",IF(AND(B1057='IN-TC'!$S$4,OR(TH!N1057="1111",TH!O1057="1111")),TH!D1057,""),"")</f>
        <v/>
      </c>
      <c r="B1057" s="973">
        <f t="shared" si="79"/>
        <v>12</v>
      </c>
      <c r="C1057" s="78">
        <v>42725</v>
      </c>
      <c r="D1057" s="78" t="s">
        <v>2778</v>
      </c>
      <c r="E1057" s="78">
        <f t="shared" ref="E1057:E1088" si="80">C1057</f>
        <v>42725</v>
      </c>
      <c r="F1057" s="80" t="s">
        <v>644</v>
      </c>
      <c r="G1057" s="958" t="s">
        <v>2463</v>
      </c>
      <c r="H1057" s="318" t="s">
        <v>2519</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v>1</v>
      </c>
    </row>
    <row r="1058" spans="1:31" ht="18" hidden="1" customHeight="1">
      <c r="A1058" s="1196" t="str">
        <f>IF(B1058&lt;&gt;"",IF(AND(B1058='IN-TC'!$S$4,OR(TH!N1058="1111",TH!O1058="1111")),TH!D1058,""),"")</f>
        <v/>
      </c>
      <c r="B1058" s="973">
        <f t="shared" si="79"/>
        <v>12</v>
      </c>
      <c r="C1058" s="78">
        <v>42725</v>
      </c>
      <c r="D1058" s="78" t="s">
        <v>2779</v>
      </c>
      <c r="E1058" s="78">
        <f t="shared" si="80"/>
        <v>42725</v>
      </c>
      <c r="F1058" s="80" t="s">
        <v>2503</v>
      </c>
      <c r="G1058" s="958" t="s">
        <v>2763</v>
      </c>
      <c r="H1058" s="318" t="s">
        <v>2520</v>
      </c>
      <c r="I1058" s="427">
        <v>2400</v>
      </c>
      <c r="J1058" s="427">
        <v>7500</v>
      </c>
      <c r="K1058" s="418"/>
      <c r="L1058" s="427"/>
      <c r="M1058" s="81">
        <f>ROUND(I1058*J1058,0)</f>
        <v>18000000</v>
      </c>
      <c r="N1058" s="82" t="s">
        <v>275</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c r="AE1058">
        <v>1</v>
      </c>
    </row>
    <row r="1059" spans="1:31" ht="15.75" hidden="1" customHeight="1">
      <c r="A1059" s="1196" t="str">
        <f>IF(B1059&lt;&gt;"",IF(AND(B1059='IN-TC'!$S$4,OR(TH!N1059="1111",TH!O1059="1111")),TH!D1059,""),"")</f>
        <v/>
      </c>
      <c r="B1059" s="973">
        <f t="shared" si="79"/>
        <v>12</v>
      </c>
      <c r="C1059" s="78">
        <v>42725</v>
      </c>
      <c r="D1059" s="78" t="s">
        <v>2779</v>
      </c>
      <c r="E1059" s="78">
        <f t="shared" si="80"/>
        <v>42725</v>
      </c>
      <c r="F1059" s="80" t="s">
        <v>644</v>
      </c>
      <c r="G1059" s="958" t="s">
        <v>2763</v>
      </c>
      <c r="H1059" s="318" t="s">
        <v>2520</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v>1</v>
      </c>
    </row>
    <row r="1060" spans="1:31" ht="15.75" hidden="1" customHeight="1">
      <c r="A1060" s="1196" t="str">
        <f>IF(B1060&lt;&gt;"",IF(AND(B1060='IN-TC'!$S$4,OR(TH!N1060="1111",TH!O1060="1111")),TH!D1060,""),"")</f>
        <v/>
      </c>
      <c r="B1060" s="973">
        <f t="shared" si="79"/>
        <v>12</v>
      </c>
      <c r="C1060" s="78">
        <v>42725</v>
      </c>
      <c r="D1060" s="78" t="s">
        <v>2780</v>
      </c>
      <c r="E1060" s="78">
        <f t="shared" si="80"/>
        <v>42725</v>
      </c>
      <c r="F1060" s="80" t="s">
        <v>2601</v>
      </c>
      <c r="G1060" s="958" t="s">
        <v>2675</v>
      </c>
      <c r="H1060" s="318" t="s">
        <v>2604</v>
      </c>
      <c r="I1060" s="427">
        <v>40000</v>
      </c>
      <c r="J1060" s="427">
        <v>300</v>
      </c>
      <c r="K1060" s="418"/>
      <c r="L1060" s="427"/>
      <c r="M1060" s="81">
        <f>ROUND(I1060*J1060,0)</f>
        <v>12000000</v>
      </c>
      <c r="N1060" s="82" t="s">
        <v>275</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v>1</v>
      </c>
    </row>
    <row r="1061" spans="1:31" ht="15.75" hidden="1" customHeight="1">
      <c r="A1061" s="1196" t="str">
        <f>IF(B1061&lt;&gt;"",IF(AND(B1061='IN-TC'!$S$4,OR(TH!N1061="1111",TH!O1061="1111")),TH!D1061,""),"")</f>
        <v/>
      </c>
      <c r="B1061" s="973">
        <f t="shared" si="79"/>
        <v>12</v>
      </c>
      <c r="C1061" s="78">
        <v>42725</v>
      </c>
      <c r="D1061" s="78" t="s">
        <v>2780</v>
      </c>
      <c r="E1061" s="78">
        <f t="shared" si="80"/>
        <v>42725</v>
      </c>
      <c r="F1061" s="80" t="s">
        <v>2602</v>
      </c>
      <c r="G1061" s="958" t="s">
        <v>2675</v>
      </c>
      <c r="H1061" s="318" t="s">
        <v>2604</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v>1</v>
      </c>
    </row>
    <row r="1062" spans="1:31" ht="15.75" hidden="1" customHeight="1">
      <c r="A1062" s="1196" t="str">
        <f>IF(B1062&lt;&gt;"",IF(AND(B1062='IN-TC'!$S$4,OR(TH!N1062="1111",TH!O1062="1111")),TH!D1062,""),"")</f>
        <v/>
      </c>
      <c r="B1062" s="973">
        <f t="shared" si="79"/>
        <v>12</v>
      </c>
      <c r="C1062" s="78">
        <v>42726</v>
      </c>
      <c r="D1062" s="78" t="s">
        <v>2781</v>
      </c>
      <c r="E1062" s="78">
        <f t="shared" si="80"/>
        <v>42726</v>
      </c>
      <c r="F1062" s="80" t="s">
        <v>2601</v>
      </c>
      <c r="G1062" s="958" t="s">
        <v>2195</v>
      </c>
      <c r="H1062" s="318" t="s">
        <v>2604</v>
      </c>
      <c r="I1062" s="427">
        <v>40000</v>
      </c>
      <c r="J1062" s="427">
        <v>300</v>
      </c>
      <c r="K1062" s="418"/>
      <c r="L1062" s="427"/>
      <c r="M1062" s="81">
        <f>ROUND(I1062*J1062,0)</f>
        <v>12000000</v>
      </c>
      <c r="N1062" s="82" t="s">
        <v>275</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v>1</v>
      </c>
    </row>
    <row r="1063" spans="1:31" ht="15.75" hidden="1" customHeight="1">
      <c r="A1063" s="1196" t="str">
        <f>IF(B1063&lt;&gt;"",IF(AND(B1063='IN-TC'!$S$4,OR(TH!N1063="1111",TH!O1063="1111")),TH!D1063,""),"")</f>
        <v/>
      </c>
      <c r="B1063" s="973">
        <f t="shared" si="79"/>
        <v>12</v>
      </c>
      <c r="C1063" s="78">
        <v>42726</v>
      </c>
      <c r="D1063" s="78" t="s">
        <v>2781</v>
      </c>
      <c r="E1063" s="78">
        <f t="shared" si="80"/>
        <v>42726</v>
      </c>
      <c r="F1063" s="80" t="s">
        <v>2602</v>
      </c>
      <c r="G1063" s="958" t="s">
        <v>2195</v>
      </c>
      <c r="H1063" s="318" t="s">
        <v>2604</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v>1</v>
      </c>
    </row>
    <row r="1064" spans="1:31" ht="15.75" hidden="1" customHeight="1">
      <c r="A1064" s="1196" t="str">
        <f>IF(B1064&lt;&gt;"",IF(AND(B1064='IN-TC'!$S$4,OR(TH!N1064="1111",TH!O1064="1111")),TH!D1064,""),"")</f>
        <v/>
      </c>
      <c r="B1064" s="973">
        <f t="shared" si="79"/>
        <v>12</v>
      </c>
      <c r="C1064" s="78">
        <v>42726</v>
      </c>
      <c r="D1064" s="78" t="s">
        <v>2782</v>
      </c>
      <c r="E1064" s="78">
        <f t="shared" si="80"/>
        <v>42726</v>
      </c>
      <c r="F1064" s="80" t="s">
        <v>2503</v>
      </c>
      <c r="G1064" s="958" t="s">
        <v>2764</v>
      </c>
      <c r="H1064" s="318" t="s">
        <v>2519</v>
      </c>
      <c r="I1064" s="427">
        <v>550</v>
      </c>
      <c r="J1064" s="427">
        <v>7500</v>
      </c>
      <c r="K1064" s="418"/>
      <c r="L1064" s="427"/>
      <c r="M1064" s="81">
        <f>ROUND(I1064*J1064,0)</f>
        <v>4125000</v>
      </c>
      <c r="N1064" s="82" t="s">
        <v>275</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c r="AE1064">
        <v>1</v>
      </c>
    </row>
    <row r="1065" spans="1:31" ht="15.75" hidden="1" customHeight="1">
      <c r="A1065" s="1196" t="str">
        <f>IF(B1065&lt;&gt;"",IF(AND(B1065='IN-TC'!$S$4,OR(TH!N1065="1111",TH!O1065="1111")),TH!D1065,""),"")</f>
        <v/>
      </c>
      <c r="B1065" s="973">
        <f t="shared" si="79"/>
        <v>12</v>
      </c>
      <c r="C1065" s="78">
        <v>42726</v>
      </c>
      <c r="D1065" s="78" t="s">
        <v>2782</v>
      </c>
      <c r="E1065" s="78">
        <f t="shared" si="80"/>
        <v>42726</v>
      </c>
      <c r="F1065" s="80" t="s">
        <v>644</v>
      </c>
      <c r="G1065" s="958" t="s">
        <v>2764</v>
      </c>
      <c r="H1065" s="318" t="s">
        <v>2519</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v>1</v>
      </c>
    </row>
    <row r="1066" spans="1:31" ht="18" hidden="1" customHeight="1">
      <c r="A1066" s="1196" t="str">
        <f>IF(B1066&lt;&gt;"",IF(AND(B1066='IN-TC'!$S$4,OR(TH!N1066="1111",TH!O1066="1111")),TH!D1066,""),"")</f>
        <v/>
      </c>
      <c r="B1066" s="973">
        <f t="shared" si="79"/>
        <v>12</v>
      </c>
      <c r="C1066" s="78">
        <v>42726</v>
      </c>
      <c r="D1066" s="78" t="s">
        <v>2783</v>
      </c>
      <c r="E1066" s="78">
        <f t="shared" si="80"/>
        <v>42726</v>
      </c>
      <c r="F1066" s="80" t="s">
        <v>2503</v>
      </c>
      <c r="G1066" s="958" t="s">
        <v>2765</v>
      </c>
      <c r="H1066" s="318" t="s">
        <v>2520</v>
      </c>
      <c r="I1066" s="427">
        <v>1939</v>
      </c>
      <c r="J1066" s="427">
        <v>7500</v>
      </c>
      <c r="K1066" s="418"/>
      <c r="L1066" s="427"/>
      <c r="M1066" s="81">
        <f>ROUND(I1066*J1066,0)</f>
        <v>14542500</v>
      </c>
      <c r="N1066" s="82" t="s">
        <v>275</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c r="AE1066">
        <v>1</v>
      </c>
    </row>
    <row r="1067" spans="1:31" ht="15.75" hidden="1" customHeight="1">
      <c r="A1067" s="1196" t="str">
        <f>IF(B1067&lt;&gt;"",IF(AND(B1067='IN-TC'!$S$4,OR(TH!N1067="1111",TH!O1067="1111")),TH!D1067,""),"")</f>
        <v/>
      </c>
      <c r="B1067" s="973">
        <f t="shared" si="79"/>
        <v>12</v>
      </c>
      <c r="C1067" s="78">
        <v>42726</v>
      </c>
      <c r="D1067" s="78" t="s">
        <v>2783</v>
      </c>
      <c r="E1067" s="78">
        <f t="shared" si="80"/>
        <v>42726</v>
      </c>
      <c r="F1067" s="80" t="s">
        <v>644</v>
      </c>
      <c r="G1067" s="958" t="s">
        <v>2765</v>
      </c>
      <c r="H1067" s="318" t="s">
        <v>2520</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v>1</v>
      </c>
    </row>
    <row r="1068" spans="1:31" ht="15.75" hidden="1" customHeight="1">
      <c r="A1068" s="1196" t="str">
        <f>IF(B1068&lt;&gt;"",IF(AND(B1068='IN-TC'!$S$4,OR(TH!N1068="1111",TH!O1068="1111")),TH!D1068,""),"")</f>
        <v/>
      </c>
      <c r="B1068" s="973">
        <f t="shared" si="79"/>
        <v>12</v>
      </c>
      <c r="C1068" s="78">
        <v>42727</v>
      </c>
      <c r="D1068" s="78" t="s">
        <v>2784</v>
      </c>
      <c r="E1068" s="78">
        <f t="shared" si="80"/>
        <v>42727</v>
      </c>
      <c r="F1068" s="80" t="s">
        <v>2503</v>
      </c>
      <c r="G1068" s="958" t="s">
        <v>2137</v>
      </c>
      <c r="H1068" s="318" t="s">
        <v>2519</v>
      </c>
      <c r="I1068" s="427">
        <v>2400</v>
      </c>
      <c r="J1068" s="427">
        <v>7500</v>
      </c>
      <c r="K1068" s="418"/>
      <c r="L1068" s="427"/>
      <c r="M1068" s="81">
        <f>ROUND(I1068*J1068,0)</f>
        <v>18000000</v>
      </c>
      <c r="N1068" s="82" t="s">
        <v>275</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c r="AE1068">
        <v>1</v>
      </c>
    </row>
    <row r="1069" spans="1:31" ht="15.75" hidden="1" customHeight="1">
      <c r="A1069" s="1196" t="str">
        <f>IF(B1069&lt;&gt;"",IF(AND(B1069='IN-TC'!$S$4,OR(TH!N1069="1111",TH!O1069="1111")),TH!D1069,""),"")</f>
        <v/>
      </c>
      <c r="B1069" s="973">
        <f t="shared" si="79"/>
        <v>12</v>
      </c>
      <c r="C1069" s="78">
        <v>42727</v>
      </c>
      <c r="D1069" s="78" t="s">
        <v>2784</v>
      </c>
      <c r="E1069" s="78">
        <f t="shared" si="80"/>
        <v>42727</v>
      </c>
      <c r="F1069" s="80" t="s">
        <v>644</v>
      </c>
      <c r="G1069" s="958" t="s">
        <v>2137</v>
      </c>
      <c r="H1069" s="318" t="s">
        <v>2519</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v>1</v>
      </c>
    </row>
    <row r="1070" spans="1:31" ht="15.75" hidden="1" customHeight="1">
      <c r="A1070" s="1206" t="str">
        <f>IF(B1070&lt;&gt;"",IF(AND(B1070='IN-TC'!$S$4,OR(TH!N1070="1111",TH!O1070="1111")),TH!D1070,""),"")</f>
        <v/>
      </c>
      <c r="B1070" s="1235">
        <f t="shared" si="79"/>
        <v>12</v>
      </c>
      <c r="C1070" s="90">
        <v>42727</v>
      </c>
      <c r="D1070" s="90" t="s">
        <v>2785</v>
      </c>
      <c r="E1070" s="90">
        <f t="shared" si="80"/>
        <v>42727</v>
      </c>
      <c r="F1070" s="92" t="s">
        <v>355</v>
      </c>
      <c r="G1070" s="1114" t="s">
        <v>2702</v>
      </c>
      <c r="H1070" s="92" t="s">
        <v>618</v>
      </c>
      <c r="I1070" s="435">
        <v>6750</v>
      </c>
      <c r="J1070" s="435">
        <v>14728</v>
      </c>
      <c r="K1070" s="426"/>
      <c r="L1070" s="435"/>
      <c r="M1070" s="93">
        <v>99414000</v>
      </c>
      <c r="N1070" s="83" t="s">
        <v>275</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v>1</v>
      </c>
    </row>
    <row r="1071" spans="1:31" ht="15.75" hidden="1" customHeight="1">
      <c r="A1071" s="1206" t="str">
        <f>IF(B1071&lt;&gt;"",IF(AND(B1071='IN-TC'!$S$4,OR(TH!N1071="1111",TH!O1071="1111")),TH!D1071,""),"")</f>
        <v/>
      </c>
      <c r="B1071" s="1235">
        <f t="shared" si="79"/>
        <v>12</v>
      </c>
      <c r="C1071" s="90">
        <v>42727</v>
      </c>
      <c r="D1071" s="90" t="s">
        <v>2785</v>
      </c>
      <c r="E1071" s="90">
        <f t="shared" si="80"/>
        <v>42727</v>
      </c>
      <c r="F1071" s="92" t="s">
        <v>2903</v>
      </c>
      <c r="G1071" s="1114" t="s">
        <v>2702</v>
      </c>
      <c r="H1071" s="92" t="s">
        <v>618</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v>1</v>
      </c>
    </row>
    <row r="1072" spans="1:31" ht="15.75" hidden="1" customHeight="1">
      <c r="A1072" s="1206" t="str">
        <f>IF(B1072&lt;&gt;"",IF(AND(B1072='IN-TC'!$S$4,OR(TH!N1072="1111",TH!O1072="1111")),TH!D1072,""),"")</f>
        <v/>
      </c>
      <c r="B1072" s="1235">
        <f t="shared" si="79"/>
        <v>12</v>
      </c>
      <c r="C1072" s="90">
        <v>42727</v>
      </c>
      <c r="D1072" s="90" t="s">
        <v>576</v>
      </c>
      <c r="E1072" s="90">
        <f t="shared" si="80"/>
        <v>42727</v>
      </c>
      <c r="F1072" s="92" t="s">
        <v>2703</v>
      </c>
      <c r="G1072" s="1114" t="s">
        <v>2702</v>
      </c>
      <c r="H1072" s="92" t="s">
        <v>618</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v>1</v>
      </c>
    </row>
    <row r="1073" spans="1:31" ht="15.75" hidden="1" customHeight="1">
      <c r="A1073" s="1206" t="str">
        <f>IF(B1073&lt;&gt;"",IF(AND(B1073='IN-TC'!$S$4,OR(TH!N1073="1111",TH!O1073="1111")),TH!D1073,""),"")</f>
        <v/>
      </c>
      <c r="B1073" s="1235">
        <f t="shared" si="79"/>
        <v>12</v>
      </c>
      <c r="C1073" s="90">
        <v>42727</v>
      </c>
      <c r="D1073" s="90" t="s">
        <v>576</v>
      </c>
      <c r="E1073" s="90">
        <f t="shared" si="80"/>
        <v>42727</v>
      </c>
      <c r="F1073" s="92" t="s">
        <v>2904</v>
      </c>
      <c r="G1073" s="1114" t="s">
        <v>2702</v>
      </c>
      <c r="H1073" s="92" t="s">
        <v>618</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v>1</v>
      </c>
    </row>
    <row r="1074" spans="1:31" ht="18" hidden="1" customHeight="1">
      <c r="A1074" s="1196" t="str">
        <f>IF(B1074&lt;&gt;"",IF(AND(B1074='IN-TC'!$S$4,OR(TH!N1074="1111",TH!O1074="1111")),TH!D1074,""),"")</f>
        <v/>
      </c>
      <c r="B1074" s="973">
        <f t="shared" si="79"/>
        <v>12</v>
      </c>
      <c r="C1074" s="78">
        <v>42728</v>
      </c>
      <c r="D1074" s="78" t="s">
        <v>2786</v>
      </c>
      <c r="E1074" s="78">
        <f t="shared" si="80"/>
        <v>42728</v>
      </c>
      <c r="F1074" s="80" t="s">
        <v>2503</v>
      </c>
      <c r="G1074" s="958" t="s">
        <v>2766</v>
      </c>
      <c r="H1074" s="318" t="s">
        <v>2519</v>
      </c>
      <c r="I1074" s="427">
        <v>2400</v>
      </c>
      <c r="J1074" s="427">
        <v>7500</v>
      </c>
      <c r="K1074" s="418"/>
      <c r="L1074" s="427"/>
      <c r="M1074" s="81">
        <f>ROUND(I1074*J1074,0)</f>
        <v>18000000</v>
      </c>
      <c r="N1074" s="82" t="s">
        <v>275</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c r="AE1074">
        <v>1</v>
      </c>
    </row>
    <row r="1075" spans="1:31" ht="15.75" hidden="1" customHeight="1">
      <c r="A1075" s="1196" t="str">
        <f>IF(B1075&lt;&gt;"",IF(AND(B1075='IN-TC'!$S$4,OR(TH!N1075="1111",TH!O1075="1111")),TH!D1075,""),"")</f>
        <v/>
      </c>
      <c r="B1075" s="973">
        <f t="shared" si="79"/>
        <v>12</v>
      </c>
      <c r="C1075" s="78">
        <v>42728</v>
      </c>
      <c r="D1075" s="78" t="s">
        <v>2786</v>
      </c>
      <c r="E1075" s="78">
        <f t="shared" si="80"/>
        <v>42728</v>
      </c>
      <c r="F1075" s="80" t="s">
        <v>644</v>
      </c>
      <c r="G1075" s="958" t="s">
        <v>2766</v>
      </c>
      <c r="H1075" s="318" t="s">
        <v>2519</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v>1</v>
      </c>
    </row>
    <row r="1076" spans="1:31" ht="15.75" hidden="1" customHeight="1">
      <c r="A1076" s="1196" t="str">
        <f>IF(B1076&lt;&gt;"",IF(AND(B1076='IN-TC'!$S$4,OR(TH!N1076="1111",TH!O1076="1111")),TH!D1076,""),"")</f>
        <v/>
      </c>
      <c r="B1076" s="973">
        <f t="shared" si="79"/>
        <v>12</v>
      </c>
      <c r="C1076" s="78">
        <v>42728</v>
      </c>
      <c r="D1076" s="78" t="s">
        <v>2787</v>
      </c>
      <c r="E1076" s="78">
        <f t="shared" si="80"/>
        <v>42728</v>
      </c>
      <c r="F1076" s="80" t="s">
        <v>2503</v>
      </c>
      <c r="G1076" s="958" t="s">
        <v>2767</v>
      </c>
      <c r="H1076" s="318" t="s">
        <v>2520</v>
      </c>
      <c r="I1076" s="427">
        <v>2400</v>
      </c>
      <c r="J1076" s="427">
        <v>7500</v>
      </c>
      <c r="K1076" s="418"/>
      <c r="L1076" s="427"/>
      <c r="M1076" s="81">
        <f>ROUND(I1076*J1076,0)</f>
        <v>18000000</v>
      </c>
      <c r="N1076" s="82" t="s">
        <v>275</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c r="AE1076">
        <v>1</v>
      </c>
    </row>
    <row r="1077" spans="1:31" ht="15.75" hidden="1" customHeight="1">
      <c r="A1077" s="1196" t="str">
        <f>IF(B1077&lt;&gt;"",IF(AND(B1077='IN-TC'!$S$4,OR(TH!N1077="1111",TH!O1077="1111")),TH!D1077,""),"")</f>
        <v/>
      </c>
      <c r="B1077" s="973">
        <f t="shared" si="79"/>
        <v>12</v>
      </c>
      <c r="C1077" s="78">
        <v>42728</v>
      </c>
      <c r="D1077" s="78" t="s">
        <v>2787</v>
      </c>
      <c r="E1077" s="78">
        <f t="shared" si="80"/>
        <v>42728</v>
      </c>
      <c r="F1077" s="80" t="s">
        <v>644</v>
      </c>
      <c r="G1077" s="958" t="s">
        <v>2767</v>
      </c>
      <c r="H1077" s="318" t="s">
        <v>2520</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v>1</v>
      </c>
    </row>
    <row r="1078" spans="1:31" ht="15.75" hidden="1" customHeight="1">
      <c r="A1078" s="1196" t="str">
        <f>IF(B1078&lt;&gt;"",IF(AND(B1078='IN-TC'!$S$4,OR(TH!N1078="1111",TH!O1078="1111")),TH!D1078,""),"")</f>
        <v/>
      </c>
      <c r="B1078" s="973">
        <f t="shared" si="79"/>
        <v>12</v>
      </c>
      <c r="C1078" s="78">
        <v>42728</v>
      </c>
      <c r="D1078" s="78" t="s">
        <v>2897</v>
      </c>
      <c r="E1078" s="78">
        <f t="shared" si="80"/>
        <v>42728</v>
      </c>
      <c r="F1078" s="80" t="s">
        <v>2895</v>
      </c>
      <c r="G1078" s="958" t="s">
        <v>2896</v>
      </c>
      <c r="H1078" s="318" t="s">
        <v>615</v>
      </c>
      <c r="I1078" s="427">
        <v>660</v>
      </c>
      <c r="J1078" s="427">
        <v>9200</v>
      </c>
      <c r="K1078" s="418"/>
      <c r="L1078" s="427"/>
      <c r="M1078" s="81">
        <f>ROUND(I1078*J1078,0)</f>
        <v>6072000</v>
      </c>
      <c r="N1078" s="82" t="s">
        <v>275</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v>1</v>
      </c>
    </row>
    <row r="1079" spans="1:31" ht="15.75" hidden="1" customHeight="1">
      <c r="A1079" s="1196" t="str">
        <f>IF(B1079&lt;&gt;"",IF(AND(B1079='IN-TC'!$S$4,OR(TH!N1079="1111",TH!O1079="1111")),TH!D1079,""),"")</f>
        <v/>
      </c>
      <c r="B1079" s="973">
        <f t="shared" si="79"/>
        <v>12</v>
      </c>
      <c r="C1079" s="78">
        <v>42728</v>
      </c>
      <c r="D1079" s="78" t="s">
        <v>2897</v>
      </c>
      <c r="E1079" s="78">
        <f t="shared" si="80"/>
        <v>42728</v>
      </c>
      <c r="F1079" s="80" t="s">
        <v>644</v>
      </c>
      <c r="G1079" s="958" t="s">
        <v>2896</v>
      </c>
      <c r="H1079" s="318" t="s">
        <v>615</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v>1</v>
      </c>
    </row>
    <row r="1080" spans="1:31" ht="15.75" hidden="1" customHeight="1">
      <c r="A1080" s="1196" t="str">
        <f>IF(B1080&lt;&gt;"",IF(AND(B1080='IN-TC'!$S$4,OR(TH!N1080="1111",TH!O1080="1111")),TH!D1080,""),"")</f>
        <v/>
      </c>
      <c r="B1080" s="973">
        <f t="shared" si="79"/>
        <v>12</v>
      </c>
      <c r="C1080" s="78">
        <v>42728</v>
      </c>
      <c r="D1080" s="78" t="s">
        <v>2897</v>
      </c>
      <c r="E1080" s="78">
        <f t="shared" si="80"/>
        <v>42728</v>
      </c>
      <c r="F1080" s="80" t="s">
        <v>1499</v>
      </c>
      <c r="G1080" s="958" t="s">
        <v>2896</v>
      </c>
      <c r="H1080" s="318" t="s">
        <v>615</v>
      </c>
      <c r="I1080" s="427">
        <v>303</v>
      </c>
      <c r="J1080" s="427">
        <v>13000</v>
      </c>
      <c r="K1080" s="418"/>
      <c r="L1080" s="427"/>
      <c r="M1080" s="81">
        <f>ROUND(I1080*J1080,0)</f>
        <v>3939000</v>
      </c>
      <c r="N1080" s="82" t="s">
        <v>275</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v>1</v>
      </c>
    </row>
    <row r="1081" spans="1:31" ht="15.75" hidden="1" customHeight="1">
      <c r="A1081" s="1196" t="str">
        <f>IF(B1081&lt;&gt;"",IF(AND(B1081='IN-TC'!$S$4,OR(TH!N1081="1111",TH!O1081="1111")),TH!D1081,""),"")</f>
        <v/>
      </c>
      <c r="B1081" s="973">
        <f t="shared" si="79"/>
        <v>12</v>
      </c>
      <c r="C1081" s="78">
        <v>42728</v>
      </c>
      <c r="D1081" s="78" t="s">
        <v>2897</v>
      </c>
      <c r="E1081" s="78">
        <f t="shared" si="80"/>
        <v>42728</v>
      </c>
      <c r="F1081" s="80" t="s">
        <v>644</v>
      </c>
      <c r="G1081" s="958" t="s">
        <v>2896</v>
      </c>
      <c r="H1081" s="318" t="s">
        <v>615</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v>1</v>
      </c>
    </row>
    <row r="1082" spans="1:31" ht="15.75" hidden="1" customHeight="1">
      <c r="A1082" s="1196" t="str">
        <f>IF(B1082&lt;&gt;"",IF(AND(B1082='IN-TC'!$S$4,OR(TH!N1082="1111",TH!O1082="1111")),TH!D1082,""),"")</f>
        <v/>
      </c>
      <c r="B1082" s="973">
        <f t="shared" si="79"/>
        <v>12</v>
      </c>
      <c r="C1082" s="78">
        <v>42728</v>
      </c>
      <c r="D1082" s="78" t="s">
        <v>2897</v>
      </c>
      <c r="E1082" s="78">
        <f t="shared" si="80"/>
        <v>42728</v>
      </c>
      <c r="F1082" s="80" t="s">
        <v>2895</v>
      </c>
      <c r="G1082" s="958" t="s">
        <v>2896</v>
      </c>
      <c r="H1082" s="318" t="s">
        <v>615</v>
      </c>
      <c r="I1082" s="427">
        <v>100</v>
      </c>
      <c r="J1082" s="427">
        <v>17000</v>
      </c>
      <c r="K1082" s="418"/>
      <c r="L1082" s="427"/>
      <c r="M1082" s="81">
        <f>ROUND(I1082*J1082,0)</f>
        <v>1700000</v>
      </c>
      <c r="N1082" s="82" t="s">
        <v>275</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v>1</v>
      </c>
    </row>
    <row r="1083" spans="1:31" ht="15.75" hidden="1" customHeight="1">
      <c r="A1083" s="1196" t="str">
        <f>IF(B1083&lt;&gt;"",IF(AND(B1083='IN-TC'!$S$4,OR(TH!N1083="1111",TH!O1083="1111")),TH!D1083,""),"")</f>
        <v/>
      </c>
      <c r="B1083" s="973">
        <f t="shared" si="79"/>
        <v>12</v>
      </c>
      <c r="C1083" s="78">
        <v>42728</v>
      </c>
      <c r="D1083" s="78" t="s">
        <v>2897</v>
      </c>
      <c r="E1083" s="78">
        <f t="shared" si="80"/>
        <v>42728</v>
      </c>
      <c r="F1083" s="80" t="s">
        <v>644</v>
      </c>
      <c r="G1083" s="958" t="s">
        <v>2896</v>
      </c>
      <c r="H1083" s="318" t="s">
        <v>615</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v>1</v>
      </c>
    </row>
    <row r="1084" spans="1:31" ht="15.75" hidden="1" customHeight="1">
      <c r="A1084" s="1196" t="str">
        <f>IF(B1084&lt;&gt;"",IF(AND(B1084='IN-TC'!$S$4,OR(TH!N1084="1111",TH!O1084="1111")),TH!D1084,""),"")</f>
        <v/>
      </c>
      <c r="B1084" s="973">
        <f t="shared" si="79"/>
        <v>12</v>
      </c>
      <c r="C1084" s="78">
        <v>42728</v>
      </c>
      <c r="D1084" s="78" t="s">
        <v>2897</v>
      </c>
      <c r="E1084" s="78">
        <f t="shared" si="80"/>
        <v>42728</v>
      </c>
      <c r="F1084" s="80" t="s">
        <v>391</v>
      </c>
      <c r="G1084" s="958" t="s">
        <v>2896</v>
      </c>
      <c r="H1084" s="318" t="s">
        <v>615</v>
      </c>
      <c r="I1084" s="427">
        <v>630</v>
      </c>
      <c r="J1084" s="427">
        <v>9500</v>
      </c>
      <c r="K1084" s="418"/>
      <c r="L1084" s="427"/>
      <c r="M1084" s="81">
        <f>ROUND(I1084*J1084,0)</f>
        <v>5985000</v>
      </c>
      <c r="N1084" s="82" t="s">
        <v>275</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v>1</v>
      </c>
    </row>
    <row r="1085" spans="1:31" ht="15.75" hidden="1" customHeight="1">
      <c r="A1085" s="1196" t="str">
        <f>IF(B1085&lt;&gt;"",IF(AND(B1085='IN-TC'!$S$4,OR(TH!N1085="1111",TH!O1085="1111")),TH!D1085,""),"")</f>
        <v/>
      </c>
      <c r="B1085" s="973">
        <f t="shared" si="79"/>
        <v>12</v>
      </c>
      <c r="C1085" s="78">
        <v>42728</v>
      </c>
      <c r="D1085" s="78" t="s">
        <v>2897</v>
      </c>
      <c r="E1085" s="78">
        <f t="shared" si="80"/>
        <v>42728</v>
      </c>
      <c r="F1085" s="80" t="s">
        <v>644</v>
      </c>
      <c r="G1085" s="958" t="s">
        <v>2896</v>
      </c>
      <c r="H1085" s="318" t="s">
        <v>615</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v>1</v>
      </c>
    </row>
    <row r="1086" spans="1:31" ht="15.75" hidden="1" customHeight="1">
      <c r="A1086" s="1196" t="str">
        <f>IF(B1086&lt;&gt;"",IF(AND(B1086='IN-TC'!$S$4,OR(TH!N1086="1111",TH!O1086="1111")),TH!D1086,""),"")</f>
        <v/>
      </c>
      <c r="B1086" s="973">
        <f t="shared" si="79"/>
        <v>12</v>
      </c>
      <c r="C1086" s="78">
        <v>42728</v>
      </c>
      <c r="D1086" s="78" t="s">
        <v>2897</v>
      </c>
      <c r="E1086" s="78">
        <f t="shared" si="80"/>
        <v>42728</v>
      </c>
      <c r="F1086" s="80" t="s">
        <v>389</v>
      </c>
      <c r="G1086" s="958" t="s">
        <v>2896</v>
      </c>
      <c r="H1086" s="318" t="s">
        <v>615</v>
      </c>
      <c r="I1086" s="427">
        <v>607</v>
      </c>
      <c r="J1086" s="427">
        <v>13500</v>
      </c>
      <c r="K1086" s="418"/>
      <c r="L1086" s="427"/>
      <c r="M1086" s="81">
        <f>ROUND(I1086*J1086,0)</f>
        <v>8194500</v>
      </c>
      <c r="N1086" s="82" t="s">
        <v>275</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v>1</v>
      </c>
    </row>
    <row r="1087" spans="1:31" ht="15.75" hidden="1" customHeight="1">
      <c r="A1087" s="1196" t="str">
        <f>IF(B1087&lt;&gt;"",IF(AND(B1087='IN-TC'!$S$4,OR(TH!N1087="1111",TH!O1087="1111")),TH!D1087,""),"")</f>
        <v/>
      </c>
      <c r="B1087" s="973">
        <f t="shared" si="79"/>
        <v>12</v>
      </c>
      <c r="C1087" s="78">
        <v>42728</v>
      </c>
      <c r="D1087" s="78" t="s">
        <v>2897</v>
      </c>
      <c r="E1087" s="78">
        <f t="shared" si="80"/>
        <v>42728</v>
      </c>
      <c r="F1087" s="80" t="s">
        <v>644</v>
      </c>
      <c r="G1087" s="958" t="s">
        <v>2896</v>
      </c>
      <c r="H1087" s="318" t="s">
        <v>615</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v>1</v>
      </c>
    </row>
    <row r="1088" spans="1:31" ht="15.75" hidden="1" customHeight="1">
      <c r="A1088" s="1196" t="str">
        <f>IF(B1088&lt;&gt;"",IF(AND(B1088='IN-TC'!$S$4,OR(TH!N1088="1111",TH!O1088="1111")),TH!D1088,""),"")</f>
        <v/>
      </c>
      <c r="B1088" s="973">
        <f t="shared" si="79"/>
        <v>12</v>
      </c>
      <c r="C1088" s="78">
        <v>42728</v>
      </c>
      <c r="D1088" s="78" t="s">
        <v>2897</v>
      </c>
      <c r="E1088" s="78">
        <f t="shared" si="80"/>
        <v>42728</v>
      </c>
      <c r="F1088" s="80" t="s">
        <v>2014</v>
      </c>
      <c r="G1088" s="958" t="s">
        <v>2896</v>
      </c>
      <c r="H1088" s="318" t="s">
        <v>615</v>
      </c>
      <c r="I1088" s="427">
        <v>1040</v>
      </c>
      <c r="J1088" s="427">
        <v>13500</v>
      </c>
      <c r="K1088" s="418"/>
      <c r="L1088" s="427"/>
      <c r="M1088" s="81">
        <f>ROUND(I1088*J1088,0)</f>
        <v>14040000</v>
      </c>
      <c r="N1088" s="82" t="s">
        <v>275</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v>1</v>
      </c>
    </row>
    <row r="1089" spans="1:31" ht="15.75" hidden="1" customHeight="1">
      <c r="A1089" s="1196" t="str">
        <f>IF(B1089&lt;&gt;"",IF(AND(B1089='IN-TC'!$S$4,OR(TH!N1089="1111",TH!O1089="1111")),TH!D1089,""),"")</f>
        <v/>
      </c>
      <c r="B1089" s="973">
        <f t="shared" si="79"/>
        <v>12</v>
      </c>
      <c r="C1089" s="78">
        <v>42728</v>
      </c>
      <c r="D1089" s="78" t="s">
        <v>2897</v>
      </c>
      <c r="E1089" s="78">
        <f t="shared" ref="E1089:E1120" si="81">C1089</f>
        <v>42728</v>
      </c>
      <c r="F1089" s="80" t="s">
        <v>644</v>
      </c>
      <c r="G1089" s="958" t="s">
        <v>2896</v>
      </c>
      <c r="H1089" s="318" t="s">
        <v>615</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v>1</v>
      </c>
    </row>
    <row r="1090" spans="1:31" ht="18" hidden="1" customHeight="1">
      <c r="A1090" s="1196" t="str">
        <f>IF(B1090&lt;&gt;"",IF(AND(B1090='IN-TC'!$S$4,OR(TH!N1090="1111",TH!O1090="1111")),TH!D1090,""),"")</f>
        <v/>
      </c>
      <c r="B1090" s="973">
        <f t="shared" si="79"/>
        <v>12</v>
      </c>
      <c r="C1090" s="78">
        <v>42729</v>
      </c>
      <c r="D1090" s="78" t="s">
        <v>2898</v>
      </c>
      <c r="E1090" s="78">
        <f t="shared" si="81"/>
        <v>42729</v>
      </c>
      <c r="F1090" s="80" t="s">
        <v>2503</v>
      </c>
      <c r="G1090" s="958" t="s">
        <v>2768</v>
      </c>
      <c r="H1090" s="318" t="s">
        <v>2519</v>
      </c>
      <c r="I1090" s="427">
        <v>2400</v>
      </c>
      <c r="J1090" s="427">
        <v>7500</v>
      </c>
      <c r="K1090" s="418"/>
      <c r="L1090" s="427"/>
      <c r="M1090" s="81">
        <f>ROUND(I1090*J1090,0)</f>
        <v>18000000</v>
      </c>
      <c r="N1090" s="82" t="s">
        <v>275</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c r="AE1090">
        <v>1</v>
      </c>
    </row>
    <row r="1091" spans="1:31" ht="15.75" hidden="1" customHeight="1">
      <c r="A1091" s="1196" t="str">
        <f>IF(B1091&lt;&gt;"",IF(AND(B1091='IN-TC'!$S$4,OR(TH!N1091="1111",TH!O1091="1111")),TH!D1091,""),"")</f>
        <v/>
      </c>
      <c r="B1091" s="973">
        <f t="shared" si="79"/>
        <v>12</v>
      </c>
      <c r="C1091" s="78">
        <v>42729</v>
      </c>
      <c r="D1091" s="78" t="s">
        <v>2898</v>
      </c>
      <c r="E1091" s="78">
        <f t="shared" si="81"/>
        <v>42729</v>
      </c>
      <c r="F1091" s="80" t="s">
        <v>644</v>
      </c>
      <c r="G1091" s="958" t="s">
        <v>2768</v>
      </c>
      <c r="H1091" s="318" t="s">
        <v>2519</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v>1</v>
      </c>
    </row>
    <row r="1092" spans="1:31" ht="15.75" hidden="1" customHeight="1">
      <c r="A1092" s="1196" t="str">
        <f>IF(B1092&lt;&gt;"",IF(AND(B1092='IN-TC'!$S$4,OR(TH!N1092="1111",TH!O1092="1111")),TH!D1092,""),"")</f>
        <v/>
      </c>
      <c r="B1092" s="973">
        <f t="shared" si="79"/>
        <v>12</v>
      </c>
      <c r="C1092" s="78">
        <v>42730</v>
      </c>
      <c r="D1092" s="78" t="s">
        <v>2899</v>
      </c>
      <c r="E1092" s="78">
        <f t="shared" si="81"/>
        <v>42730</v>
      </c>
      <c r="F1092" s="80" t="s">
        <v>2503</v>
      </c>
      <c r="G1092" s="958" t="s">
        <v>2769</v>
      </c>
      <c r="H1092" s="318" t="s">
        <v>2519</v>
      </c>
      <c r="I1092" s="427">
        <v>1200</v>
      </c>
      <c r="J1092" s="427">
        <v>7500</v>
      </c>
      <c r="K1092" s="418"/>
      <c r="L1092" s="427"/>
      <c r="M1092" s="81">
        <f>ROUND(I1092*J1092,0)</f>
        <v>9000000</v>
      </c>
      <c r="N1092" s="82" t="s">
        <v>275</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c r="AE1092">
        <v>1</v>
      </c>
    </row>
    <row r="1093" spans="1:31" ht="15.75" hidden="1" customHeight="1">
      <c r="A1093" s="1196" t="str">
        <f>IF(B1093&lt;&gt;"",IF(AND(B1093='IN-TC'!$S$4,OR(TH!N1093="1111",TH!O1093="1111")),TH!D1093,""),"")</f>
        <v/>
      </c>
      <c r="B1093" s="973">
        <f t="shared" si="79"/>
        <v>12</v>
      </c>
      <c r="C1093" s="78">
        <v>42730</v>
      </c>
      <c r="D1093" s="78" t="s">
        <v>2899</v>
      </c>
      <c r="E1093" s="78">
        <f t="shared" si="81"/>
        <v>42730</v>
      </c>
      <c r="F1093" s="80" t="s">
        <v>644</v>
      </c>
      <c r="G1093" s="958" t="s">
        <v>2769</v>
      </c>
      <c r="H1093" s="318" t="s">
        <v>2519</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v>1</v>
      </c>
    </row>
    <row r="1094" spans="1:31" ht="18" hidden="1" customHeight="1">
      <c r="A1094" s="1196" t="str">
        <f>IF(B1094&lt;&gt;"",IF(AND(B1094='IN-TC'!$S$4,OR(TH!N1094="1111",TH!O1094="1111")),TH!D1094,""),"")</f>
        <v/>
      </c>
      <c r="B1094" s="973">
        <f t="shared" si="79"/>
        <v>12</v>
      </c>
      <c r="C1094" s="78">
        <v>42731</v>
      </c>
      <c r="D1094" s="78" t="s">
        <v>2900</v>
      </c>
      <c r="E1094" s="78">
        <f t="shared" si="81"/>
        <v>42731</v>
      </c>
      <c r="F1094" s="80" t="s">
        <v>2503</v>
      </c>
      <c r="G1094" s="958" t="s">
        <v>2770</v>
      </c>
      <c r="H1094" s="318" t="s">
        <v>2519</v>
      </c>
      <c r="I1094" s="427">
        <v>1380</v>
      </c>
      <c r="J1094" s="427">
        <v>7500</v>
      </c>
      <c r="K1094" s="418"/>
      <c r="L1094" s="427"/>
      <c r="M1094" s="81">
        <f>ROUND(I1094*J1094,0)</f>
        <v>10350000</v>
      </c>
      <c r="N1094" s="82" t="s">
        <v>275</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c r="AE1094">
        <v>1</v>
      </c>
    </row>
    <row r="1095" spans="1:31" ht="15.75" hidden="1" customHeight="1">
      <c r="A1095" s="1196" t="str">
        <f>IF(B1095&lt;&gt;"",IF(AND(B1095='IN-TC'!$S$4,OR(TH!N1095="1111",TH!O1095="1111")),TH!D1095,""),"")</f>
        <v/>
      </c>
      <c r="B1095" s="973">
        <f t="shared" si="79"/>
        <v>12</v>
      </c>
      <c r="C1095" s="78">
        <v>42731</v>
      </c>
      <c r="D1095" s="78" t="s">
        <v>2900</v>
      </c>
      <c r="E1095" s="78">
        <f t="shared" si="81"/>
        <v>42731</v>
      </c>
      <c r="F1095" s="80" t="s">
        <v>644</v>
      </c>
      <c r="G1095" s="958" t="s">
        <v>2770</v>
      </c>
      <c r="H1095" s="318" t="s">
        <v>2519</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v>1</v>
      </c>
    </row>
    <row r="1096" spans="1:31" ht="15.75" hidden="1" customHeight="1">
      <c r="A1096" s="1196" t="str">
        <f>IF(B1096&lt;&gt;"",IF(AND(B1096='IN-TC'!$S$4,OR(TH!N1096="1111",TH!O1096="1111")),TH!D1096,""),"")</f>
        <v/>
      </c>
      <c r="B1096" s="973">
        <f t="shared" si="79"/>
        <v>12</v>
      </c>
      <c r="C1096" s="78">
        <v>42731</v>
      </c>
      <c r="D1096" s="78" t="s">
        <v>2901</v>
      </c>
      <c r="E1096" s="78">
        <f t="shared" si="81"/>
        <v>42731</v>
      </c>
      <c r="F1096" s="80" t="s">
        <v>2503</v>
      </c>
      <c r="G1096" s="958" t="s">
        <v>2771</v>
      </c>
      <c r="H1096" s="318" t="s">
        <v>2520</v>
      </c>
      <c r="I1096" s="427">
        <v>2030</v>
      </c>
      <c r="J1096" s="427">
        <v>7500</v>
      </c>
      <c r="K1096" s="418"/>
      <c r="L1096" s="427"/>
      <c r="M1096" s="81">
        <f>ROUND(I1096*J1096,0)</f>
        <v>15225000</v>
      </c>
      <c r="N1096" s="82" t="s">
        <v>275</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c r="AE1096">
        <v>1</v>
      </c>
    </row>
    <row r="1097" spans="1:31" ht="15.75" hidden="1" customHeight="1">
      <c r="A1097" s="1196" t="str">
        <f>IF(B1097&lt;&gt;"",IF(AND(B1097='IN-TC'!$S$4,OR(TH!N1097="1111",TH!O1097="1111")),TH!D1097,""),"")</f>
        <v/>
      </c>
      <c r="B1097" s="973">
        <f t="shared" si="79"/>
        <v>12</v>
      </c>
      <c r="C1097" s="78">
        <v>42731</v>
      </c>
      <c r="D1097" s="78" t="s">
        <v>2901</v>
      </c>
      <c r="E1097" s="78">
        <f t="shared" si="81"/>
        <v>42731</v>
      </c>
      <c r="F1097" s="80" t="s">
        <v>644</v>
      </c>
      <c r="G1097" s="958" t="s">
        <v>2771</v>
      </c>
      <c r="H1097" s="318" t="s">
        <v>2520</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v>1</v>
      </c>
    </row>
    <row r="1098" spans="1:31" ht="15.75" hidden="1" customHeight="1">
      <c r="A1098" s="1196" t="str">
        <f>IF(B1098&lt;&gt;"",IF(AND(B1098='IN-TC'!$S$4,OR(TH!N1098="1111",TH!O1098="1111")),TH!D1098,""),"")</f>
        <v/>
      </c>
      <c r="B1098" s="973">
        <f t="shared" ref="B1098:B1161" si="82">IF(C1098&lt;&gt;"",MONTH(C1098),"")</f>
        <v>12</v>
      </c>
      <c r="C1098" s="78">
        <v>42732</v>
      </c>
      <c r="D1098" s="78" t="s">
        <v>2902</v>
      </c>
      <c r="E1098" s="78">
        <f t="shared" si="81"/>
        <v>42732</v>
      </c>
      <c r="F1098" s="80" t="s">
        <v>2503</v>
      </c>
      <c r="G1098" s="958" t="s">
        <v>2772</v>
      </c>
      <c r="H1098" s="318" t="s">
        <v>2519</v>
      </c>
      <c r="I1098" s="427">
        <v>2030</v>
      </c>
      <c r="J1098" s="427">
        <v>7500</v>
      </c>
      <c r="K1098" s="418"/>
      <c r="L1098" s="427"/>
      <c r="M1098" s="81">
        <f>ROUND(I1098*J1098,0)</f>
        <v>15225000</v>
      </c>
      <c r="N1098" s="82" t="s">
        <v>275</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c r="AE1098">
        <v>1</v>
      </c>
    </row>
    <row r="1099" spans="1:31" ht="15.75" hidden="1" customHeight="1">
      <c r="A1099" s="1196" t="str">
        <f>IF(B1099&lt;&gt;"",IF(AND(B1099='IN-TC'!$S$4,OR(TH!N1099="1111",TH!O1099="1111")),TH!D1099,""),"")</f>
        <v/>
      </c>
      <c r="B1099" s="973">
        <f t="shared" si="82"/>
        <v>12</v>
      </c>
      <c r="C1099" s="78">
        <v>42732</v>
      </c>
      <c r="D1099" s="78" t="s">
        <v>2902</v>
      </c>
      <c r="E1099" s="78">
        <f t="shared" si="81"/>
        <v>42732</v>
      </c>
      <c r="F1099" s="80" t="s">
        <v>644</v>
      </c>
      <c r="G1099" s="958" t="s">
        <v>2772</v>
      </c>
      <c r="H1099" s="318" t="s">
        <v>2519</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v>1</v>
      </c>
    </row>
    <row r="1100" spans="1:31" ht="15.75" hidden="1" customHeight="1">
      <c r="A1100" s="332" t="str">
        <f>IF(B1100&lt;&gt;"",IF(AND(B1100='IN-TC'!$S$4,OR(TH!N1100="1111",TH!O1100="1111")),TH!D1100,""),"")</f>
        <v/>
      </c>
      <c r="B1100" s="973">
        <f t="shared" si="82"/>
        <v>12</v>
      </c>
      <c r="C1100" s="1214">
        <v>42705</v>
      </c>
      <c r="D1100" s="64" t="s">
        <v>678</v>
      </c>
      <c r="E1100" s="64">
        <f t="shared" si="81"/>
        <v>42705</v>
      </c>
      <c r="F1100" s="1177" t="s">
        <v>344</v>
      </c>
      <c r="G1100" s="67"/>
      <c r="H1100" s="72" t="s">
        <v>445</v>
      </c>
      <c r="I1100" s="1213">
        <v>1000</v>
      </c>
      <c r="J1100" s="1213">
        <v>49027</v>
      </c>
      <c r="K1100" s="422"/>
      <c r="L1100" s="431"/>
      <c r="M1100" s="65">
        <f t="shared" ref="M1100:M1163" si="83">ROUND(I1100*J1100,0)</f>
        <v>49027000</v>
      </c>
      <c r="N1100" s="66" t="s">
        <v>281</v>
      </c>
      <c r="O1100" s="66" t="s">
        <v>275</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hidden="1" customHeight="1">
      <c r="A1101" s="332" t="str">
        <f>IF(B1101&lt;&gt;"",IF(AND(B1101='IN-TC'!$S$4,OR(TH!N1101="1111",TH!O1101="1111")),TH!D1101,""),"")</f>
        <v/>
      </c>
      <c r="B1101" s="973">
        <f t="shared" si="82"/>
        <v>12</v>
      </c>
      <c r="C1101" s="1214">
        <v>42705</v>
      </c>
      <c r="D1101" s="64" t="s">
        <v>678</v>
      </c>
      <c r="E1101" s="64">
        <f t="shared" si="81"/>
        <v>42705</v>
      </c>
      <c r="F1101" s="1177" t="s">
        <v>347</v>
      </c>
      <c r="G1101" s="67"/>
      <c r="H1101" s="72" t="s">
        <v>445</v>
      </c>
      <c r="I1101" s="1213">
        <v>1000</v>
      </c>
      <c r="J1101" s="1213">
        <v>15238.094999999999</v>
      </c>
      <c r="K1101" s="422"/>
      <c r="L1101" s="431"/>
      <c r="M1101" s="65">
        <f t="shared" si="83"/>
        <v>15238095</v>
      </c>
      <c r="N1101" s="66" t="s">
        <v>281</v>
      </c>
      <c r="O1101" s="66" t="s">
        <v>275</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1" ht="15.75" hidden="1" customHeight="1">
      <c r="A1102" s="332" t="str">
        <f>IF(B1102&lt;&gt;"",IF(AND(B1102='IN-TC'!$S$4,OR(TH!N1102="1111",TH!O1102="1111")),TH!D1102,""),"")</f>
        <v/>
      </c>
      <c r="B1102" s="973">
        <f t="shared" si="82"/>
        <v>12</v>
      </c>
      <c r="C1102" s="1214">
        <v>42705</v>
      </c>
      <c r="D1102" s="64" t="s">
        <v>678</v>
      </c>
      <c r="E1102" s="64">
        <f t="shared" si="81"/>
        <v>42705</v>
      </c>
      <c r="F1102" s="1177" t="s">
        <v>352</v>
      </c>
      <c r="G1102" s="67"/>
      <c r="H1102" s="72" t="s">
        <v>445</v>
      </c>
      <c r="I1102" s="1213">
        <v>1000</v>
      </c>
      <c r="J1102" s="1213">
        <v>3200</v>
      </c>
      <c r="K1102" s="422"/>
      <c r="L1102" s="431"/>
      <c r="M1102" s="65">
        <f t="shared" si="83"/>
        <v>3200000</v>
      </c>
      <c r="N1102" s="66" t="s">
        <v>281</v>
      </c>
      <c r="O1102" s="66" t="s">
        <v>275</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hidden="1" customHeight="1">
      <c r="A1103" s="332" t="str">
        <f>IF(B1103&lt;&gt;"",IF(AND(B1103='IN-TC'!$S$4,OR(TH!N1103="1111",TH!O1103="1111")),TH!D1103,""),"")</f>
        <v/>
      </c>
      <c r="B1103" s="973">
        <f t="shared" si="82"/>
        <v>12</v>
      </c>
      <c r="C1103" s="1214">
        <v>42705</v>
      </c>
      <c r="D1103" s="64" t="s">
        <v>678</v>
      </c>
      <c r="E1103" s="64">
        <f t="shared" si="81"/>
        <v>42705</v>
      </c>
      <c r="F1103" s="1177" t="s">
        <v>355</v>
      </c>
      <c r="G1103" s="67"/>
      <c r="H1103" s="72" t="s">
        <v>445</v>
      </c>
      <c r="I1103" s="1213">
        <v>300</v>
      </c>
      <c r="J1103" s="1213">
        <v>14728</v>
      </c>
      <c r="K1103" s="422"/>
      <c r="L1103" s="431"/>
      <c r="M1103" s="65">
        <f t="shared" si="83"/>
        <v>4418400</v>
      </c>
      <c r="N1103" s="66" t="s">
        <v>281</v>
      </c>
      <c r="O1103" s="66" t="s">
        <v>275</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hidden="1" customHeight="1">
      <c r="A1104" s="332" t="str">
        <f>IF(B1104&lt;&gt;"",IF(AND(B1104='IN-TC'!$S$4,OR(TH!N1104="1111",TH!O1104="1111")),TH!D1104,""),"")</f>
        <v/>
      </c>
      <c r="B1104" s="973">
        <f t="shared" si="82"/>
        <v>12</v>
      </c>
      <c r="C1104" s="1214">
        <v>42705</v>
      </c>
      <c r="D1104" s="64" t="s">
        <v>679</v>
      </c>
      <c r="E1104" s="64">
        <f t="shared" si="81"/>
        <v>42705</v>
      </c>
      <c r="F1104" s="1177" t="s">
        <v>2013</v>
      </c>
      <c r="G1104" s="67"/>
      <c r="H1104" s="72" t="s">
        <v>445</v>
      </c>
      <c r="I1104" s="1221">
        <v>1</v>
      </c>
      <c r="J1104" s="1221">
        <v>10300</v>
      </c>
      <c r="K1104" s="422"/>
      <c r="L1104" s="431"/>
      <c r="M1104" s="65">
        <f t="shared" si="83"/>
        <v>10300</v>
      </c>
      <c r="N1104" s="66" t="s">
        <v>281</v>
      </c>
      <c r="O1104" s="66" t="s">
        <v>275</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hidden="1" customHeight="1">
      <c r="A1105" s="332" t="str">
        <f>IF(B1105&lt;&gt;"",IF(AND(B1105='IN-TC'!$S$4,OR(TH!N1105="1111",TH!O1105="1111")),TH!D1105,""),"")</f>
        <v/>
      </c>
      <c r="B1105" s="973">
        <f t="shared" si="82"/>
        <v>12</v>
      </c>
      <c r="C1105" s="1214">
        <v>42705</v>
      </c>
      <c r="D1105" s="64" t="s">
        <v>679</v>
      </c>
      <c r="E1105" s="64">
        <f t="shared" si="81"/>
        <v>42705</v>
      </c>
      <c r="F1105" s="1177" t="s">
        <v>2013</v>
      </c>
      <c r="G1105" s="67"/>
      <c r="H1105" s="72" t="s">
        <v>445</v>
      </c>
      <c r="I1105" s="1221">
        <v>11</v>
      </c>
      <c r="J1105" s="1221">
        <v>10300</v>
      </c>
      <c r="K1105" s="422"/>
      <c r="L1105" s="431"/>
      <c r="M1105" s="65">
        <f t="shared" si="83"/>
        <v>113300</v>
      </c>
      <c r="N1105" s="66" t="s">
        <v>281</v>
      </c>
      <c r="O1105" s="66" t="s">
        <v>275</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hidden="1" customHeight="1">
      <c r="A1106" s="332" t="str">
        <f>IF(B1106&lt;&gt;"",IF(AND(B1106='IN-TC'!$S$4,OR(TH!N1106="1111",TH!O1106="1111")),TH!D1106,""),"")</f>
        <v/>
      </c>
      <c r="B1106" s="973">
        <f t="shared" si="82"/>
        <v>12</v>
      </c>
      <c r="C1106" s="1214">
        <v>42705</v>
      </c>
      <c r="D1106" s="64" t="s">
        <v>679</v>
      </c>
      <c r="E1106" s="64">
        <f t="shared" si="81"/>
        <v>42705</v>
      </c>
      <c r="F1106" s="1177" t="s">
        <v>2013</v>
      </c>
      <c r="G1106" s="67"/>
      <c r="H1106" s="72" t="s">
        <v>445</v>
      </c>
      <c r="I1106" s="1221">
        <v>10</v>
      </c>
      <c r="J1106" s="1221">
        <v>10300</v>
      </c>
      <c r="K1106" s="422"/>
      <c r="L1106" s="431"/>
      <c r="M1106" s="65">
        <f t="shared" si="83"/>
        <v>103000</v>
      </c>
      <c r="N1106" s="66" t="s">
        <v>281</v>
      </c>
      <c r="O1106" s="66" t="s">
        <v>275</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hidden="1" customHeight="1">
      <c r="A1107" s="332" t="str">
        <f>IF(B1107&lt;&gt;"",IF(AND(B1107='IN-TC'!$S$4,OR(TH!N1107="1111",TH!O1107="1111")),TH!D1107,""),"")</f>
        <v/>
      </c>
      <c r="B1107" s="973">
        <f t="shared" si="82"/>
        <v>12</v>
      </c>
      <c r="C1107" s="1214">
        <v>42705</v>
      </c>
      <c r="D1107" s="64" t="s">
        <v>679</v>
      </c>
      <c r="E1107" s="64">
        <f t="shared" si="81"/>
        <v>42705</v>
      </c>
      <c r="F1107" s="1177" t="s">
        <v>2013</v>
      </c>
      <c r="G1107" s="67"/>
      <c r="H1107" s="72" t="s">
        <v>445</v>
      </c>
      <c r="I1107" s="1221">
        <v>10</v>
      </c>
      <c r="J1107" s="1221">
        <v>10300</v>
      </c>
      <c r="K1107" s="422"/>
      <c r="L1107" s="431"/>
      <c r="M1107" s="65">
        <f t="shared" si="83"/>
        <v>103000</v>
      </c>
      <c r="N1107" s="66" t="s">
        <v>281</v>
      </c>
      <c r="O1107" s="66" t="s">
        <v>275</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hidden="1" customHeight="1">
      <c r="A1108" s="332" t="str">
        <f>IF(B1108&lt;&gt;"",IF(AND(B1108='IN-TC'!$S$4,OR(TH!N1108="1111",TH!O1108="1111")),TH!D1108,""),"")</f>
        <v/>
      </c>
      <c r="B1108" s="973">
        <f t="shared" si="82"/>
        <v>12</v>
      </c>
      <c r="C1108" s="1214">
        <v>42705</v>
      </c>
      <c r="D1108" s="64" t="s">
        <v>679</v>
      </c>
      <c r="E1108" s="64">
        <f t="shared" si="81"/>
        <v>42705</v>
      </c>
      <c r="F1108" s="1177" t="s">
        <v>2013</v>
      </c>
      <c r="G1108" s="67"/>
      <c r="H1108" s="72" t="s">
        <v>445</v>
      </c>
      <c r="I1108" s="1221">
        <v>7</v>
      </c>
      <c r="J1108" s="1221">
        <v>10300</v>
      </c>
      <c r="K1108" s="422"/>
      <c r="L1108" s="431"/>
      <c r="M1108" s="65">
        <f t="shared" si="83"/>
        <v>72100</v>
      </c>
      <c r="N1108" s="66" t="s">
        <v>281</v>
      </c>
      <c r="O1108" s="66" t="s">
        <v>275</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hidden="1" customHeight="1">
      <c r="A1109" s="332" t="str">
        <f>IF(B1109&lt;&gt;"",IF(AND(B1109='IN-TC'!$S$4,OR(TH!N1109="1111",TH!O1109="1111")),TH!D1109,""),"")</f>
        <v/>
      </c>
      <c r="B1109" s="973">
        <f t="shared" si="82"/>
        <v>12</v>
      </c>
      <c r="C1109" s="1214">
        <v>42705</v>
      </c>
      <c r="D1109" s="64" t="s">
        <v>679</v>
      </c>
      <c r="E1109" s="64">
        <f t="shared" si="81"/>
        <v>42705</v>
      </c>
      <c r="F1109" s="1216" t="s">
        <v>2013</v>
      </c>
      <c r="G1109" s="67"/>
      <c r="H1109" s="72" t="s">
        <v>445</v>
      </c>
      <c r="I1109" s="1221">
        <v>3</v>
      </c>
      <c r="J1109" s="1221">
        <v>10300</v>
      </c>
      <c r="K1109" s="422"/>
      <c r="L1109" s="431"/>
      <c r="M1109" s="65">
        <f t="shared" si="83"/>
        <v>30900</v>
      </c>
      <c r="N1109" s="66" t="s">
        <v>281</v>
      </c>
      <c r="O1109" s="66" t="s">
        <v>275</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hidden="1" customHeight="1">
      <c r="A1110" s="332" t="str">
        <f>IF(B1110&lt;&gt;"",IF(AND(B1110='IN-TC'!$S$4,OR(TH!N1110="1111",TH!O1110="1111")),TH!D1110,""),"")</f>
        <v/>
      </c>
      <c r="B1110" s="973">
        <f t="shared" si="82"/>
        <v>12</v>
      </c>
      <c r="C1110" s="1214">
        <v>42705</v>
      </c>
      <c r="D1110" s="64" t="s">
        <v>679</v>
      </c>
      <c r="E1110" s="64">
        <f t="shared" si="81"/>
        <v>42705</v>
      </c>
      <c r="F1110" s="1177" t="s">
        <v>2013</v>
      </c>
      <c r="G1110" s="67"/>
      <c r="H1110" s="72" t="s">
        <v>445</v>
      </c>
      <c r="I1110" s="1221">
        <v>5</v>
      </c>
      <c r="J1110" s="1221">
        <v>10300</v>
      </c>
      <c r="K1110" s="422"/>
      <c r="L1110" s="431"/>
      <c r="M1110" s="65">
        <f t="shared" si="83"/>
        <v>51500</v>
      </c>
      <c r="N1110" s="66" t="s">
        <v>281</v>
      </c>
      <c r="O1110" s="66" t="s">
        <v>275</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hidden="1" customHeight="1">
      <c r="A1111" s="332" t="str">
        <f>IF(B1111&lt;&gt;"",IF(AND(B1111='IN-TC'!$S$4,OR(TH!N1111="1111",TH!O1111="1111")),TH!D1111,""),"")</f>
        <v/>
      </c>
      <c r="B1111" s="973">
        <f t="shared" si="82"/>
        <v>12</v>
      </c>
      <c r="C1111" s="1214">
        <v>42705</v>
      </c>
      <c r="D1111" s="64" t="s">
        <v>679</v>
      </c>
      <c r="E1111" s="64">
        <f t="shared" si="81"/>
        <v>42705</v>
      </c>
      <c r="F1111" s="1216" t="s">
        <v>2013</v>
      </c>
      <c r="G1111" s="67"/>
      <c r="H1111" s="72" t="s">
        <v>445</v>
      </c>
      <c r="I1111" s="1221">
        <v>1</v>
      </c>
      <c r="J1111" s="1221">
        <v>10300</v>
      </c>
      <c r="K1111" s="422"/>
      <c r="L1111" s="431"/>
      <c r="M1111" s="65">
        <f t="shared" si="83"/>
        <v>10300</v>
      </c>
      <c r="N1111" s="66" t="s">
        <v>281</v>
      </c>
      <c r="O1111" s="66" t="s">
        <v>275</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hidden="1" customHeight="1">
      <c r="A1112" s="332" t="str">
        <f>IF(B1112&lt;&gt;"",IF(AND(B1112='IN-TC'!$S$4,OR(TH!N1112="1111",TH!O1112="1111")),TH!D1112,""),"")</f>
        <v/>
      </c>
      <c r="B1112" s="973">
        <f t="shared" si="82"/>
        <v>12</v>
      </c>
      <c r="C1112" s="1214">
        <v>42705</v>
      </c>
      <c r="D1112" s="64" t="s">
        <v>679</v>
      </c>
      <c r="E1112" s="64">
        <f t="shared" si="81"/>
        <v>42705</v>
      </c>
      <c r="F1112" s="1219" t="s">
        <v>2013</v>
      </c>
      <c r="G1112" s="67"/>
      <c r="H1112" s="72" t="s">
        <v>445</v>
      </c>
      <c r="I1112" s="1221">
        <v>22</v>
      </c>
      <c r="J1112" s="1221">
        <v>10300</v>
      </c>
      <c r="K1112" s="422"/>
      <c r="L1112" s="431"/>
      <c r="M1112" s="65">
        <f t="shared" si="83"/>
        <v>226600</v>
      </c>
      <c r="N1112" s="66" t="s">
        <v>281</v>
      </c>
      <c r="O1112" s="66" t="s">
        <v>275</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hidden="1" customHeight="1">
      <c r="A1113" s="332" t="str">
        <f>IF(B1113&lt;&gt;"",IF(AND(B1113='IN-TC'!$S$4,OR(TH!N1113="1111",TH!O1113="1111")),TH!D1113,""),"")</f>
        <v/>
      </c>
      <c r="B1113" s="973">
        <f t="shared" si="82"/>
        <v>12</v>
      </c>
      <c r="C1113" s="1214">
        <v>42706</v>
      </c>
      <c r="D1113" s="64" t="s">
        <v>680</v>
      </c>
      <c r="E1113" s="64">
        <f t="shared" si="81"/>
        <v>42706</v>
      </c>
      <c r="F1113" s="1177" t="s">
        <v>358</v>
      </c>
      <c r="G1113" s="67"/>
      <c r="H1113" s="72" t="s">
        <v>445</v>
      </c>
      <c r="I1113" s="1213">
        <v>200</v>
      </c>
      <c r="J1113" s="1213">
        <v>8000</v>
      </c>
      <c r="K1113" s="422"/>
      <c r="L1113" s="431"/>
      <c r="M1113" s="65">
        <f t="shared" si="83"/>
        <v>1600000</v>
      </c>
      <c r="N1113" s="66" t="s">
        <v>281</v>
      </c>
      <c r="O1113" s="66" t="s">
        <v>275</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hidden="1" customHeight="1">
      <c r="A1114" s="332" t="str">
        <f>IF(B1114&lt;&gt;"",IF(AND(B1114='IN-TC'!$S$4,OR(TH!N1114="1111",TH!O1114="1111")),TH!D1114,""),"")</f>
        <v/>
      </c>
      <c r="B1114" s="973">
        <f t="shared" si="82"/>
        <v>12</v>
      </c>
      <c r="C1114" s="1214">
        <v>42706</v>
      </c>
      <c r="D1114" s="64" t="s">
        <v>680</v>
      </c>
      <c r="E1114" s="64">
        <f t="shared" si="81"/>
        <v>42706</v>
      </c>
      <c r="F1114" s="1177" t="s">
        <v>2503</v>
      </c>
      <c r="G1114" s="67"/>
      <c r="H1114" s="72" t="s">
        <v>445</v>
      </c>
      <c r="I1114" s="1221">
        <v>2000</v>
      </c>
      <c r="J1114" s="1221">
        <v>7500</v>
      </c>
      <c r="K1114" s="422"/>
      <c r="L1114" s="431"/>
      <c r="M1114" s="65">
        <f t="shared" si="83"/>
        <v>15000000</v>
      </c>
      <c r="N1114" s="66" t="s">
        <v>281</v>
      </c>
      <c r="O1114" s="66" t="s">
        <v>275</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hidden="1" customHeight="1">
      <c r="A1115" s="332" t="str">
        <f>IF(B1115&lt;&gt;"",IF(AND(B1115='IN-TC'!$S$4,OR(TH!N1115="1111",TH!O1115="1111")),TH!D1115,""),"")</f>
        <v/>
      </c>
      <c r="B1115" s="973">
        <f t="shared" si="82"/>
        <v>12</v>
      </c>
      <c r="C1115" s="1214">
        <v>42706</v>
      </c>
      <c r="D1115" s="64" t="s">
        <v>681</v>
      </c>
      <c r="E1115" s="64">
        <f t="shared" si="81"/>
        <v>42706</v>
      </c>
      <c r="F1115" s="1177" t="s">
        <v>2503</v>
      </c>
      <c r="G1115" s="91" t="s">
        <v>2319</v>
      </c>
      <c r="H1115" s="72" t="s">
        <v>1205</v>
      </c>
      <c r="I1115" s="1221">
        <v>2000</v>
      </c>
      <c r="J1115" s="1221">
        <v>7500</v>
      </c>
      <c r="K1115" s="422"/>
      <c r="L1115" s="431"/>
      <c r="M1115" s="65">
        <f t="shared" si="83"/>
        <v>15000000</v>
      </c>
      <c r="N1115" s="66" t="s">
        <v>281</v>
      </c>
      <c r="O1115" s="66" t="s">
        <v>275</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hidden="1" customHeight="1">
      <c r="A1116" s="332" t="str">
        <f>IF(B1116&lt;&gt;"",IF(AND(B1116='IN-TC'!$S$4,OR(TH!N1116="1111",TH!O1116="1111")),TH!D1116,""),"")</f>
        <v/>
      </c>
      <c r="B1116" s="973">
        <f t="shared" si="82"/>
        <v>12</v>
      </c>
      <c r="C1116" s="1214">
        <v>42707</v>
      </c>
      <c r="D1116" s="64" t="s">
        <v>682</v>
      </c>
      <c r="E1116" s="64">
        <f t="shared" si="81"/>
        <v>42707</v>
      </c>
      <c r="F1116" s="1177" t="s">
        <v>2503</v>
      </c>
      <c r="G1116" s="91" t="s">
        <v>2319</v>
      </c>
      <c r="H1116" s="72" t="s">
        <v>1205</v>
      </c>
      <c r="I1116" s="1221">
        <v>8000</v>
      </c>
      <c r="J1116" s="1221">
        <v>4500</v>
      </c>
      <c r="K1116" s="422"/>
      <c r="L1116" s="431"/>
      <c r="M1116" s="65">
        <f t="shared" si="83"/>
        <v>36000000</v>
      </c>
      <c r="N1116" s="66" t="s">
        <v>281</v>
      </c>
      <c r="O1116" s="66" t="s">
        <v>275</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hidden="1" customHeight="1">
      <c r="A1117" s="332" t="str">
        <f>IF(B1117&lt;&gt;"",IF(AND(B1117='IN-TC'!$S$4,OR(TH!N1117="1111",TH!O1117="1111")),TH!D1117,""),"")</f>
        <v/>
      </c>
      <c r="B1117" s="973">
        <f t="shared" si="82"/>
        <v>12</v>
      </c>
      <c r="C1117" s="1214">
        <v>42709</v>
      </c>
      <c r="D1117" s="64" t="s">
        <v>683</v>
      </c>
      <c r="E1117" s="64">
        <f t="shared" si="81"/>
        <v>42709</v>
      </c>
      <c r="F1117" s="1212" t="s">
        <v>338</v>
      </c>
      <c r="G1117" s="67"/>
      <c r="H1117" s="72" t="s">
        <v>445</v>
      </c>
      <c r="I1117" s="1213">
        <v>613</v>
      </c>
      <c r="J1117" s="1213">
        <v>28900</v>
      </c>
      <c r="K1117" s="422"/>
      <c r="L1117" s="431"/>
      <c r="M1117" s="81">
        <f t="shared" si="83"/>
        <v>17715700</v>
      </c>
      <c r="N1117" s="66" t="s">
        <v>281</v>
      </c>
      <c r="O1117" s="66" t="s">
        <v>275</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hidden="1" customHeight="1">
      <c r="A1118" s="332" t="str">
        <f>IF(B1118&lt;&gt;"",IF(AND(B1118='IN-TC'!$S$4,OR(TH!N1118="1111",TH!O1118="1111")),TH!D1118,""),"")</f>
        <v/>
      </c>
      <c r="B1118" s="973">
        <f t="shared" si="82"/>
        <v>12</v>
      </c>
      <c r="C1118" s="1214">
        <v>42710</v>
      </c>
      <c r="D1118" s="64" t="s">
        <v>2655</v>
      </c>
      <c r="E1118" s="64">
        <f t="shared" si="81"/>
        <v>42710</v>
      </c>
      <c r="F1118" s="1177" t="s">
        <v>2503</v>
      </c>
      <c r="G1118" s="67"/>
      <c r="H1118" s="72" t="s">
        <v>445</v>
      </c>
      <c r="I1118" s="1221">
        <v>7200</v>
      </c>
      <c r="J1118" s="1221">
        <v>7500</v>
      </c>
      <c r="K1118" s="422"/>
      <c r="L1118" s="431"/>
      <c r="M1118" s="65">
        <f t="shared" si="83"/>
        <v>54000000</v>
      </c>
      <c r="N1118" s="66" t="s">
        <v>281</v>
      </c>
      <c r="O1118" s="66" t="s">
        <v>275</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hidden="1" customHeight="1">
      <c r="A1119" s="332" t="str">
        <f>IF(B1119&lt;&gt;"",IF(AND(B1119='IN-TC'!$S$4,OR(TH!N1119="1111",TH!O1119="1111")),TH!D1119,""),"")</f>
        <v/>
      </c>
      <c r="B1119" s="973">
        <f t="shared" si="82"/>
        <v>12</v>
      </c>
      <c r="C1119" s="1214">
        <v>42710</v>
      </c>
      <c r="D1119" s="64" t="s">
        <v>2655</v>
      </c>
      <c r="E1119" s="64">
        <f t="shared" si="81"/>
        <v>42710</v>
      </c>
      <c r="F1119" s="1219" t="s">
        <v>2575</v>
      </c>
      <c r="G1119" s="67"/>
      <c r="H1119" s="72" t="s">
        <v>445</v>
      </c>
      <c r="I1119" s="1220">
        <v>370</v>
      </c>
      <c r="J1119" s="1220">
        <v>53000</v>
      </c>
      <c r="K1119" s="422"/>
      <c r="L1119" s="431"/>
      <c r="M1119" s="65">
        <f t="shared" si="83"/>
        <v>19610000</v>
      </c>
      <c r="N1119" s="66" t="s">
        <v>281</v>
      </c>
      <c r="O1119" s="66" t="s">
        <v>275</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hidden="1" customHeight="1">
      <c r="A1120" s="332" t="str">
        <f>IF(B1120&lt;&gt;"",IF(AND(B1120='IN-TC'!$S$4,OR(TH!N1120="1111",TH!O1120="1111")),TH!D1120,""),"")</f>
        <v/>
      </c>
      <c r="B1120" s="973">
        <f t="shared" si="82"/>
        <v>12</v>
      </c>
      <c r="C1120" s="1214">
        <v>42713</v>
      </c>
      <c r="D1120" s="64" t="s">
        <v>2656</v>
      </c>
      <c r="E1120" s="64">
        <f t="shared" si="81"/>
        <v>42713</v>
      </c>
      <c r="F1120" s="1177" t="s">
        <v>2503</v>
      </c>
      <c r="G1120" s="67"/>
      <c r="H1120" s="72" t="s">
        <v>445</v>
      </c>
      <c r="I1120" s="1221">
        <v>4800</v>
      </c>
      <c r="J1120" s="1221">
        <v>7500</v>
      </c>
      <c r="K1120" s="422"/>
      <c r="L1120" s="431"/>
      <c r="M1120" s="65">
        <f t="shared" si="83"/>
        <v>36000000</v>
      </c>
      <c r="N1120" s="66" t="s">
        <v>281</v>
      </c>
      <c r="O1120" s="66" t="s">
        <v>275</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hidden="1" customHeight="1">
      <c r="A1121" s="332" t="str">
        <f>IF(B1121&lt;&gt;"",IF(AND(B1121='IN-TC'!$S$4,OR(TH!N1121="1111",TH!O1121="1111")),TH!D1121,""),"")</f>
        <v/>
      </c>
      <c r="B1121" s="973">
        <f t="shared" si="82"/>
        <v>12</v>
      </c>
      <c r="C1121" s="1214">
        <v>42714</v>
      </c>
      <c r="D1121" s="64" t="s">
        <v>2657</v>
      </c>
      <c r="E1121" s="64">
        <f t="shared" ref="E1121:E1132" si="84">C1121</f>
        <v>42714</v>
      </c>
      <c r="F1121" s="1216" t="s">
        <v>2013</v>
      </c>
      <c r="G1121" s="67"/>
      <c r="H1121" s="72" t="s">
        <v>445</v>
      </c>
      <c r="I1121" s="1221">
        <v>81</v>
      </c>
      <c r="J1121" s="1221">
        <v>10300</v>
      </c>
      <c r="K1121" s="422"/>
      <c r="L1121" s="431"/>
      <c r="M1121" s="65">
        <f t="shared" si="83"/>
        <v>834300</v>
      </c>
      <c r="N1121" s="66" t="s">
        <v>281</v>
      </c>
      <c r="O1121" s="66" t="s">
        <v>275</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hidden="1" customHeight="1">
      <c r="A1122" s="332" t="str">
        <f>IF(B1122&lt;&gt;"",IF(AND(B1122='IN-TC'!$S$4,OR(TH!N1122="1111",TH!O1122="1111")),TH!D1122,""),"")</f>
        <v/>
      </c>
      <c r="B1122" s="973">
        <f t="shared" si="82"/>
        <v>12</v>
      </c>
      <c r="C1122" s="1214">
        <v>42714</v>
      </c>
      <c r="D1122" s="64" t="s">
        <v>2657</v>
      </c>
      <c r="E1122" s="64">
        <f t="shared" si="84"/>
        <v>42714</v>
      </c>
      <c r="F1122" s="1216" t="s">
        <v>2013</v>
      </c>
      <c r="G1122" s="67"/>
      <c r="H1122" s="72" t="s">
        <v>445</v>
      </c>
      <c r="I1122" s="1221">
        <v>250</v>
      </c>
      <c r="J1122" s="1221">
        <v>10300</v>
      </c>
      <c r="K1122" s="422"/>
      <c r="L1122" s="431"/>
      <c r="M1122" s="65">
        <f t="shared" si="83"/>
        <v>2575000</v>
      </c>
      <c r="N1122" s="66" t="s">
        <v>281</v>
      </c>
      <c r="O1122" s="66" t="s">
        <v>275</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hidden="1" customHeight="1">
      <c r="A1123" s="332" t="str">
        <f>IF(B1123&lt;&gt;"",IF(AND(B1123='IN-TC'!$S$4,OR(TH!N1123="1111",TH!O1123="1111")),TH!D1123,""),"")</f>
        <v/>
      </c>
      <c r="B1123" s="973">
        <f t="shared" si="82"/>
        <v>12</v>
      </c>
      <c r="C1123" s="1214">
        <v>42714</v>
      </c>
      <c r="D1123" s="64" t="s">
        <v>2657</v>
      </c>
      <c r="E1123" s="64">
        <f t="shared" si="84"/>
        <v>42714</v>
      </c>
      <c r="F1123" s="1216" t="s">
        <v>2013</v>
      </c>
      <c r="G1123" s="67"/>
      <c r="H1123" s="72" t="s">
        <v>445</v>
      </c>
      <c r="I1123" s="1221">
        <v>264</v>
      </c>
      <c r="J1123" s="1221">
        <v>10300</v>
      </c>
      <c r="K1123" s="422"/>
      <c r="L1123" s="431"/>
      <c r="M1123" s="65">
        <f t="shared" si="83"/>
        <v>2719200</v>
      </c>
      <c r="N1123" s="66" t="s">
        <v>281</v>
      </c>
      <c r="O1123" s="66" t="s">
        <v>275</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hidden="1" customHeight="1">
      <c r="A1124" s="332" t="str">
        <f>IF(B1124&lt;&gt;"",IF(AND(B1124='IN-TC'!$S$4,OR(TH!N1124="1111",TH!O1124="1111")),TH!D1124,""),"")</f>
        <v/>
      </c>
      <c r="B1124" s="973">
        <f t="shared" si="82"/>
        <v>12</v>
      </c>
      <c r="C1124" s="1214">
        <v>42716</v>
      </c>
      <c r="D1124" s="64" t="s">
        <v>2658</v>
      </c>
      <c r="E1124" s="64">
        <f t="shared" si="84"/>
        <v>42716</v>
      </c>
      <c r="F1124" s="1177" t="s">
        <v>2503</v>
      </c>
      <c r="G1124" s="67"/>
      <c r="H1124" s="72" t="s">
        <v>445</v>
      </c>
      <c r="I1124" s="1221">
        <v>10400</v>
      </c>
      <c r="J1124" s="1221">
        <v>7500</v>
      </c>
      <c r="K1124" s="422"/>
      <c r="L1124" s="431"/>
      <c r="M1124" s="65">
        <f t="shared" si="83"/>
        <v>78000000</v>
      </c>
      <c r="N1124" s="66" t="s">
        <v>281</v>
      </c>
      <c r="O1124" s="66" t="s">
        <v>275</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hidden="1" customHeight="1">
      <c r="A1125" s="332" t="str">
        <f>IF(B1125&lt;&gt;"",IF(AND(B1125='IN-TC'!$S$4,OR(TH!N1125="1111",TH!O1125="1111")),TH!D1125,""),"")</f>
        <v/>
      </c>
      <c r="B1125" s="973">
        <f t="shared" si="82"/>
        <v>12</v>
      </c>
      <c r="C1125" s="1214">
        <v>42719</v>
      </c>
      <c r="D1125" s="64" t="s">
        <v>2893</v>
      </c>
      <c r="E1125" s="64">
        <f t="shared" si="84"/>
        <v>42719</v>
      </c>
      <c r="F1125" s="1177" t="s">
        <v>2503</v>
      </c>
      <c r="G1125" s="67"/>
      <c r="H1125" s="72" t="s">
        <v>445</v>
      </c>
      <c r="I1125" s="1221">
        <v>9600</v>
      </c>
      <c r="J1125" s="1221">
        <v>7500</v>
      </c>
      <c r="K1125" s="422"/>
      <c r="L1125" s="431"/>
      <c r="M1125" s="65">
        <f t="shared" si="83"/>
        <v>72000000</v>
      </c>
      <c r="N1125" s="66" t="s">
        <v>281</v>
      </c>
      <c r="O1125" s="66" t="s">
        <v>275</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hidden="1" customHeight="1">
      <c r="A1126" s="332" t="str">
        <f>IF(B1126&lt;&gt;"",IF(AND(B1126='IN-TC'!$S$4,OR(TH!N1126="1111",TH!O1126="1111")),TH!D1126,""),"")</f>
        <v/>
      </c>
      <c r="B1126" s="973">
        <f t="shared" si="82"/>
        <v>12</v>
      </c>
      <c r="C1126" s="1214">
        <v>42723</v>
      </c>
      <c r="D1126" s="64" t="s">
        <v>2659</v>
      </c>
      <c r="E1126" s="64">
        <f t="shared" si="84"/>
        <v>42723</v>
      </c>
      <c r="F1126" s="1177" t="s">
        <v>2503</v>
      </c>
      <c r="G1126" s="67"/>
      <c r="H1126" s="72" t="s">
        <v>445</v>
      </c>
      <c r="I1126" s="1221">
        <v>12180</v>
      </c>
      <c r="J1126" s="1221">
        <v>7500</v>
      </c>
      <c r="K1126" s="422"/>
      <c r="L1126" s="431"/>
      <c r="M1126" s="65">
        <f t="shared" si="83"/>
        <v>91350000</v>
      </c>
      <c r="N1126" s="66" t="s">
        <v>281</v>
      </c>
      <c r="O1126" s="66" t="s">
        <v>275</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hidden="1" customHeight="1">
      <c r="A1127" s="332" t="str">
        <f>IF(B1127&lt;&gt;"",IF(AND(B1127='IN-TC'!$S$4,OR(TH!N1127="1111",TH!O1127="1111")),TH!D1127,""),"")</f>
        <v/>
      </c>
      <c r="B1127" s="973">
        <f t="shared" si="82"/>
        <v>12</v>
      </c>
      <c r="C1127" s="1214">
        <v>42726</v>
      </c>
      <c r="D1127" s="64" t="s">
        <v>2660</v>
      </c>
      <c r="E1127" s="64">
        <f t="shared" si="84"/>
        <v>42726</v>
      </c>
      <c r="F1127" s="1177" t="s">
        <v>2503</v>
      </c>
      <c r="G1127" s="67"/>
      <c r="H1127" s="72" t="s">
        <v>445</v>
      </c>
      <c r="I1127" s="1221">
        <v>12089</v>
      </c>
      <c r="J1127" s="1221">
        <v>7500</v>
      </c>
      <c r="K1127" s="422"/>
      <c r="L1127" s="431"/>
      <c r="M1127" s="65">
        <f t="shared" si="83"/>
        <v>90667500</v>
      </c>
      <c r="N1127" s="66" t="s">
        <v>281</v>
      </c>
      <c r="O1127" s="66" t="s">
        <v>275</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hidden="1" customHeight="1">
      <c r="A1128" s="332" t="str">
        <f>IF(B1128&lt;&gt;"",IF(AND(B1128='IN-TC'!$S$4,OR(TH!N1128="1111",TH!O1128="1111")),TH!D1128,""),"")</f>
        <v/>
      </c>
      <c r="B1128" s="973">
        <f t="shared" si="82"/>
        <v>12</v>
      </c>
      <c r="C1128" s="1214">
        <v>42726</v>
      </c>
      <c r="D1128" s="64" t="s">
        <v>2660</v>
      </c>
      <c r="E1128" s="64">
        <f t="shared" si="84"/>
        <v>42726</v>
      </c>
      <c r="F1128" s="1177" t="s">
        <v>2601</v>
      </c>
      <c r="G1128" s="67"/>
      <c r="H1128" s="72" t="s">
        <v>445</v>
      </c>
      <c r="I1128" s="1221">
        <v>84000</v>
      </c>
      <c r="J1128" s="1221">
        <v>300</v>
      </c>
      <c r="K1128" s="422"/>
      <c r="L1128" s="431"/>
      <c r="M1128" s="65">
        <f t="shared" si="83"/>
        <v>25200000</v>
      </c>
      <c r="N1128" s="66" t="s">
        <v>281</v>
      </c>
      <c r="O1128" s="66" t="s">
        <v>275</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hidden="1" customHeight="1">
      <c r="A1129" s="332" t="str">
        <f>IF(B1129&lt;&gt;"",IF(AND(B1129='IN-TC'!$S$4,OR(TH!N1129="1111",TH!O1129="1111")),TH!D1129,""),"")</f>
        <v/>
      </c>
      <c r="B1129" s="973">
        <f t="shared" si="82"/>
        <v>12</v>
      </c>
      <c r="C1129" s="1214">
        <v>42727</v>
      </c>
      <c r="D1129" s="64" t="s">
        <v>2661</v>
      </c>
      <c r="E1129" s="64">
        <f t="shared" si="84"/>
        <v>42727</v>
      </c>
      <c r="F1129" s="1177" t="s">
        <v>355</v>
      </c>
      <c r="G1129" s="67"/>
      <c r="H1129" s="72" t="s">
        <v>445</v>
      </c>
      <c r="I1129" s="1213">
        <v>1000</v>
      </c>
      <c r="J1129" s="1217">
        <v>14728</v>
      </c>
      <c r="K1129" s="422"/>
      <c r="L1129" s="431"/>
      <c r="M1129" s="65">
        <f t="shared" si="83"/>
        <v>14728000</v>
      </c>
      <c r="N1129" s="66" t="s">
        <v>281</v>
      </c>
      <c r="O1129" s="66" t="s">
        <v>275</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hidden="1" customHeight="1">
      <c r="A1130" s="332" t="str">
        <f>IF(B1130&lt;&gt;"",IF(AND(B1130='IN-TC'!$S$4,OR(TH!N1130="1111",TH!O1130="1111")),TH!D1130,""),"")</f>
        <v/>
      </c>
      <c r="B1130" s="973">
        <f t="shared" si="82"/>
        <v>12</v>
      </c>
      <c r="C1130" s="1214">
        <v>42730</v>
      </c>
      <c r="D1130" s="64" t="s">
        <v>2662</v>
      </c>
      <c r="E1130" s="64">
        <f t="shared" si="84"/>
        <v>42730</v>
      </c>
      <c r="F1130" s="1177" t="s">
        <v>2503</v>
      </c>
      <c r="G1130" s="67"/>
      <c r="H1130" s="72" t="s">
        <v>445</v>
      </c>
      <c r="I1130" s="1221">
        <v>10800</v>
      </c>
      <c r="J1130" s="1221">
        <v>7500</v>
      </c>
      <c r="K1130" s="422"/>
      <c r="L1130" s="431"/>
      <c r="M1130" s="65">
        <f t="shared" si="83"/>
        <v>81000000</v>
      </c>
      <c r="N1130" s="66" t="s">
        <v>281</v>
      </c>
      <c r="O1130" s="66" t="s">
        <v>275</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hidden="1" customHeight="1">
      <c r="A1131" s="332" t="str">
        <f>IF(B1131&lt;&gt;"",IF(AND(B1131='IN-TC'!$S$4,OR(TH!N1131="1111",TH!O1131="1111")),TH!D1131,""),"")</f>
        <v/>
      </c>
      <c r="B1131" s="973">
        <f t="shared" si="82"/>
        <v>12</v>
      </c>
      <c r="C1131" s="1214">
        <v>42731</v>
      </c>
      <c r="D1131" s="64" t="s">
        <v>2917</v>
      </c>
      <c r="E1131" s="64">
        <f t="shared" si="84"/>
        <v>42731</v>
      </c>
      <c r="F1131" s="1177" t="s">
        <v>2503</v>
      </c>
      <c r="G1131" s="67"/>
      <c r="H1131" s="72" t="s">
        <v>445</v>
      </c>
      <c r="I1131" s="1221">
        <v>1575</v>
      </c>
      <c r="J1131" s="1221">
        <v>7500</v>
      </c>
      <c r="K1131" s="422"/>
      <c r="L1131" s="431"/>
      <c r="M1131" s="65">
        <f t="shared" si="83"/>
        <v>11812500</v>
      </c>
      <c r="N1131" s="66" t="s">
        <v>281</v>
      </c>
      <c r="O1131" s="66" t="s">
        <v>275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hidden="1" customHeight="1">
      <c r="A1132" s="332" t="str">
        <f>IF(B1132&lt;&gt;"",IF(AND(B1132='IN-TC'!$S$4,OR(TH!N1132="1111",TH!O1132="1111")),TH!D1132,""),"")</f>
        <v/>
      </c>
      <c r="B1132" s="973">
        <f t="shared" si="82"/>
        <v>12</v>
      </c>
      <c r="C1132" s="1214">
        <v>42732</v>
      </c>
      <c r="D1132" s="314" t="s">
        <v>2918</v>
      </c>
      <c r="E1132" s="314">
        <f t="shared" si="84"/>
        <v>42732</v>
      </c>
      <c r="F1132" s="1177" t="s">
        <v>2503</v>
      </c>
      <c r="G1132" s="1191" t="s">
        <v>2319</v>
      </c>
      <c r="H1132" s="316" t="s">
        <v>1205</v>
      </c>
      <c r="I1132" s="1221">
        <v>2030</v>
      </c>
      <c r="J1132" s="1221">
        <v>7500</v>
      </c>
      <c r="K1132" s="422"/>
      <c r="L1132" s="431"/>
      <c r="M1132" s="65">
        <f t="shared" si="83"/>
        <v>15225000</v>
      </c>
      <c r="N1132" s="66" t="s">
        <v>281</v>
      </c>
      <c r="O1132" s="66" t="s">
        <v>275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hidden="1" customHeight="1">
      <c r="A1133" s="332" t="str">
        <f>IF(B1133&lt;&gt;"",IF(AND(B1133='IN-TC'!$S$4,OR(TH!N1133="1111",TH!O1133="1111")),TH!D1133,""),"")</f>
        <v/>
      </c>
      <c r="B1133" s="63">
        <f t="shared" si="82"/>
        <v>1</v>
      </c>
      <c r="C1133" s="78">
        <f t="shared" ref="C1133:C1144" si="85">E1133</f>
        <v>42374</v>
      </c>
      <c r="D1133" s="78" t="s">
        <v>924</v>
      </c>
      <c r="E1133" s="78">
        <v>42374</v>
      </c>
      <c r="F1133" s="79" t="s">
        <v>676</v>
      </c>
      <c r="G1133" s="79"/>
      <c r="H1133" s="85" t="s">
        <v>424</v>
      </c>
      <c r="I1133" s="428">
        <v>7560</v>
      </c>
      <c r="J1133" s="428">
        <v>15500</v>
      </c>
      <c r="K1133" s="419"/>
      <c r="L1133" s="428"/>
      <c r="M1133" s="81">
        <f t="shared" si="83"/>
        <v>117180000</v>
      </c>
      <c r="N1133" s="82" t="s">
        <v>273</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hidden="1" customHeight="1">
      <c r="A1134" s="332" t="str">
        <f>IF(B1134&lt;&gt;"",IF(AND(B1134='IN-TC'!$S$4,OR(TH!N1134="1111",TH!O1134="1111")),TH!D1134,""),"")</f>
        <v/>
      </c>
      <c r="B1134" s="63">
        <f t="shared" si="82"/>
        <v>1</v>
      </c>
      <c r="C1134" s="78">
        <f t="shared" si="85"/>
        <v>42374</v>
      </c>
      <c r="D1134" s="78" t="s">
        <v>925</v>
      </c>
      <c r="E1134" s="78">
        <v>42374</v>
      </c>
      <c r="F1134" s="79" t="s">
        <v>676</v>
      </c>
      <c r="G1134" s="79"/>
      <c r="H1134" s="80" t="s">
        <v>427</v>
      </c>
      <c r="I1134" s="427">
        <v>7450</v>
      </c>
      <c r="J1134" s="428">
        <v>15500</v>
      </c>
      <c r="K1134" s="418"/>
      <c r="L1134" s="427"/>
      <c r="M1134" s="81">
        <f t="shared" si="83"/>
        <v>115475000</v>
      </c>
      <c r="N1134" s="82" t="s">
        <v>273</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hidden="1" customHeight="1">
      <c r="A1135" s="332" t="str">
        <f>IF(B1135&lt;&gt;"",IF(AND(B1135='IN-TC'!$S$4,OR(TH!N1135="1111",TH!O1135="1111")),TH!D1135,""),"")</f>
        <v/>
      </c>
      <c r="B1135" s="63">
        <f t="shared" si="82"/>
        <v>1</v>
      </c>
      <c r="C1135" s="78">
        <f t="shared" si="85"/>
        <v>42374</v>
      </c>
      <c r="D1135" s="78" t="s">
        <v>926</v>
      </c>
      <c r="E1135" s="78">
        <v>42374</v>
      </c>
      <c r="F1135" s="79" t="s">
        <v>676</v>
      </c>
      <c r="G1135" s="79"/>
      <c r="H1135" s="80" t="s">
        <v>429</v>
      </c>
      <c r="I1135" s="427">
        <v>7510</v>
      </c>
      <c r="J1135" s="428">
        <v>15500</v>
      </c>
      <c r="K1135" s="418"/>
      <c r="L1135" s="427"/>
      <c r="M1135" s="81">
        <f t="shared" si="83"/>
        <v>116405000</v>
      </c>
      <c r="N1135" s="82" t="s">
        <v>273</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hidden="1" customHeight="1">
      <c r="A1136" s="332" t="str">
        <f>IF(B1136&lt;&gt;"",IF(AND(B1136='IN-TC'!$S$4,OR(TH!N1136="1111",TH!O1136="1111")),TH!D1136,""),"")</f>
        <v/>
      </c>
      <c r="B1136" s="63">
        <f t="shared" si="82"/>
        <v>1</v>
      </c>
      <c r="C1136" s="78">
        <f t="shared" si="85"/>
        <v>42380</v>
      </c>
      <c r="D1136" s="78" t="s">
        <v>927</v>
      </c>
      <c r="E1136" s="78">
        <v>42380</v>
      </c>
      <c r="F1136" s="79" t="s">
        <v>676</v>
      </c>
      <c r="G1136" s="79"/>
      <c r="H1136" s="80" t="s">
        <v>427</v>
      </c>
      <c r="I1136" s="427">
        <v>7980</v>
      </c>
      <c r="J1136" s="428">
        <v>15500</v>
      </c>
      <c r="K1136" s="418"/>
      <c r="L1136" s="427"/>
      <c r="M1136" s="81">
        <f t="shared" si="83"/>
        <v>123690000</v>
      </c>
      <c r="N1136" s="82" t="s">
        <v>273</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hidden="1" customHeight="1">
      <c r="A1137" s="332" t="str">
        <f>IF(B1137&lt;&gt;"",IF(AND(B1137='IN-TC'!$S$4,OR(TH!N1137="1111",TH!O1137="1111")),TH!D1137,""),"")</f>
        <v/>
      </c>
      <c r="B1137" s="63">
        <f t="shared" si="82"/>
        <v>1</v>
      </c>
      <c r="C1137" s="78">
        <f t="shared" si="85"/>
        <v>42380</v>
      </c>
      <c r="D1137" s="78" t="s">
        <v>928</v>
      </c>
      <c r="E1137" s="78">
        <v>42380</v>
      </c>
      <c r="F1137" s="79" t="s">
        <v>676</v>
      </c>
      <c r="G1137" s="79"/>
      <c r="H1137" s="80" t="s">
        <v>431</v>
      </c>
      <c r="I1137" s="427">
        <v>7460</v>
      </c>
      <c r="J1137" s="428">
        <v>15500</v>
      </c>
      <c r="K1137" s="418"/>
      <c r="L1137" s="427"/>
      <c r="M1137" s="81">
        <f t="shared" si="83"/>
        <v>115630000</v>
      </c>
      <c r="N1137" s="82" t="s">
        <v>273</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hidden="1" customHeight="1">
      <c r="A1138" s="332" t="str">
        <f>IF(B1138&lt;&gt;"",IF(AND(B1138='IN-TC'!$S$4,OR(TH!N1138="1111",TH!O1138="1111")),TH!D1138,""),"")</f>
        <v/>
      </c>
      <c r="B1138" s="63">
        <f t="shared" si="82"/>
        <v>1</v>
      </c>
      <c r="C1138" s="78">
        <f t="shared" si="85"/>
        <v>42380</v>
      </c>
      <c r="D1138" s="78" t="s">
        <v>929</v>
      </c>
      <c r="E1138" s="78">
        <v>42380</v>
      </c>
      <c r="F1138" s="79" t="s">
        <v>676</v>
      </c>
      <c r="G1138" s="79"/>
      <c r="H1138" s="80" t="s">
        <v>433</v>
      </c>
      <c r="I1138" s="427">
        <v>7780</v>
      </c>
      <c r="J1138" s="428">
        <v>15500</v>
      </c>
      <c r="K1138" s="418"/>
      <c r="L1138" s="427"/>
      <c r="M1138" s="81">
        <f t="shared" si="83"/>
        <v>120590000</v>
      </c>
      <c r="N1138" s="82" t="s">
        <v>273</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hidden="1" customHeight="1">
      <c r="A1139" s="332" t="str">
        <f>IF(B1139&lt;&gt;"",IF(AND(B1139='IN-TC'!$S$4,OR(TH!N1139="1111",TH!O1139="1111")),TH!D1139,""),"")</f>
        <v/>
      </c>
      <c r="B1139" s="63">
        <f t="shared" si="82"/>
        <v>1</v>
      </c>
      <c r="C1139" s="78">
        <f t="shared" si="85"/>
        <v>42384</v>
      </c>
      <c r="D1139" s="78" t="s">
        <v>930</v>
      </c>
      <c r="E1139" s="78">
        <v>42384</v>
      </c>
      <c r="F1139" s="79" t="s">
        <v>676</v>
      </c>
      <c r="G1139" s="79"/>
      <c r="H1139" s="80" t="s">
        <v>434</v>
      </c>
      <c r="I1139" s="427">
        <v>7589</v>
      </c>
      <c r="J1139" s="428">
        <v>15500</v>
      </c>
      <c r="K1139" s="418"/>
      <c r="L1139" s="427"/>
      <c r="M1139" s="81">
        <f t="shared" si="83"/>
        <v>117629500</v>
      </c>
      <c r="N1139" s="82" t="s">
        <v>273</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hidden="1" customHeight="1">
      <c r="A1140" s="332" t="str">
        <f>IF(B1140&lt;&gt;"",IF(AND(B1140='IN-TC'!$S$4,OR(TH!N1140="1111",TH!O1140="1111")),TH!D1140,""),"")</f>
        <v/>
      </c>
      <c r="B1140" s="63">
        <f t="shared" si="82"/>
        <v>1</v>
      </c>
      <c r="C1140" s="78">
        <f t="shared" si="85"/>
        <v>42384</v>
      </c>
      <c r="D1140" s="78" t="s">
        <v>931</v>
      </c>
      <c r="E1140" s="78">
        <v>42384</v>
      </c>
      <c r="F1140" s="79" t="s">
        <v>676</v>
      </c>
      <c r="G1140" s="79"/>
      <c r="H1140" s="80" t="s">
        <v>429</v>
      </c>
      <c r="I1140" s="427">
        <v>7980</v>
      </c>
      <c r="J1140" s="428">
        <v>15500</v>
      </c>
      <c r="K1140" s="418"/>
      <c r="L1140" s="427"/>
      <c r="M1140" s="81">
        <f t="shared" si="83"/>
        <v>123690000</v>
      </c>
      <c r="N1140" s="82" t="s">
        <v>273</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hidden="1" customHeight="1">
      <c r="A1141" s="332" t="str">
        <f>IF(B1141&lt;&gt;"",IF(AND(B1141='IN-TC'!$S$4,OR(TH!N1141="1111",TH!O1141="1111")),TH!D1141,""),"")</f>
        <v/>
      </c>
      <c r="B1141" s="63">
        <f t="shared" si="82"/>
        <v>1</v>
      </c>
      <c r="C1141" s="78">
        <f t="shared" si="85"/>
        <v>42384</v>
      </c>
      <c r="D1141" s="78" t="s">
        <v>932</v>
      </c>
      <c r="E1141" s="78">
        <v>42384</v>
      </c>
      <c r="F1141" s="79" t="s">
        <v>676</v>
      </c>
      <c r="G1141" s="79"/>
      <c r="H1141" s="80" t="s">
        <v>431</v>
      </c>
      <c r="I1141" s="427">
        <v>7860</v>
      </c>
      <c r="J1141" s="428">
        <v>15500</v>
      </c>
      <c r="K1141" s="418"/>
      <c r="L1141" s="427"/>
      <c r="M1141" s="81">
        <f t="shared" si="83"/>
        <v>121830000</v>
      </c>
      <c r="N1141" s="82" t="s">
        <v>273</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hidden="1" customHeight="1">
      <c r="A1142" s="332" t="str">
        <f>IF(B1142&lt;&gt;"",IF(AND(B1142='IN-TC'!$S$4,OR(TH!N1142="1111",TH!O1142="1111")),TH!D1142,""),"")</f>
        <v/>
      </c>
      <c r="B1142" s="63">
        <f t="shared" si="82"/>
        <v>1</v>
      </c>
      <c r="C1142" s="78">
        <f t="shared" si="85"/>
        <v>42390</v>
      </c>
      <c r="D1142" s="78" t="s">
        <v>933</v>
      </c>
      <c r="E1142" s="78">
        <v>42390</v>
      </c>
      <c r="F1142" s="79" t="s">
        <v>676</v>
      </c>
      <c r="G1142" s="79"/>
      <c r="H1142" s="80" t="s">
        <v>440</v>
      </c>
      <c r="I1142" s="427">
        <v>9180</v>
      </c>
      <c r="J1142" s="428">
        <v>15500</v>
      </c>
      <c r="K1142" s="418"/>
      <c r="L1142" s="427"/>
      <c r="M1142" s="81">
        <f t="shared" si="83"/>
        <v>142290000</v>
      </c>
      <c r="N1142" s="82" t="s">
        <v>273</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hidden="1" customHeight="1">
      <c r="A1143" s="332" t="str">
        <f>IF(B1143&lt;&gt;"",IF(AND(B1143='IN-TC'!$S$4,OR(TH!N1143="1111",TH!O1143="1111")),TH!D1143,""),"")</f>
        <v/>
      </c>
      <c r="B1143" s="63">
        <f t="shared" si="82"/>
        <v>1</v>
      </c>
      <c r="C1143" s="78">
        <f t="shared" si="85"/>
        <v>42390</v>
      </c>
      <c r="D1143" s="78" t="s">
        <v>934</v>
      </c>
      <c r="E1143" s="78">
        <v>42390</v>
      </c>
      <c r="F1143" s="79" t="s">
        <v>676</v>
      </c>
      <c r="G1143" s="79"/>
      <c r="H1143" s="80" t="s">
        <v>442</v>
      </c>
      <c r="I1143" s="427">
        <v>7786</v>
      </c>
      <c r="J1143" s="428">
        <v>15500</v>
      </c>
      <c r="K1143" s="418"/>
      <c r="L1143" s="427"/>
      <c r="M1143" s="81">
        <f t="shared" si="83"/>
        <v>120683000</v>
      </c>
      <c r="N1143" s="82" t="s">
        <v>273</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hidden="1" customHeight="1">
      <c r="A1144" s="332" t="str">
        <f>IF(B1144&lt;&gt;"",IF(AND(B1144='IN-TC'!$S$4,OR(TH!N1144="1111",TH!O1144="1111")),TH!D1144,""),"")</f>
        <v/>
      </c>
      <c r="B1144" s="63">
        <f t="shared" si="82"/>
        <v>1</v>
      </c>
      <c r="C1144" s="78">
        <f t="shared" si="85"/>
        <v>42390</v>
      </c>
      <c r="D1144" s="78" t="s">
        <v>940</v>
      </c>
      <c r="E1144" s="78">
        <v>42390</v>
      </c>
      <c r="F1144" s="79" t="s">
        <v>676</v>
      </c>
      <c r="G1144" s="79"/>
      <c r="H1144" s="80" t="s">
        <v>429</v>
      </c>
      <c r="I1144" s="427">
        <v>9715</v>
      </c>
      <c r="J1144" s="428">
        <v>15500</v>
      </c>
      <c r="K1144" s="418"/>
      <c r="L1144" s="427"/>
      <c r="M1144" s="81">
        <f t="shared" si="83"/>
        <v>150582500</v>
      </c>
      <c r="N1144" s="82" t="s">
        <v>273</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hidden="1" customHeight="1">
      <c r="A1145" s="332" t="str">
        <f>IF(B1145&lt;&gt;"",IF(AND(B1145='IN-TC'!$S$4,OR(TH!N1145="1111",TH!O1145="1111")),TH!D1145,""),"")</f>
        <v/>
      </c>
      <c r="B1145" s="63">
        <f t="shared" si="82"/>
        <v>1</v>
      </c>
      <c r="C1145" s="90">
        <v>42371</v>
      </c>
      <c r="D1145" s="90" t="s">
        <v>677</v>
      </c>
      <c r="E1145" s="90">
        <v>42371</v>
      </c>
      <c r="F1145" s="91" t="s">
        <v>675</v>
      </c>
      <c r="G1145" s="91"/>
      <c r="H1145" s="92" t="s">
        <v>445</v>
      </c>
      <c r="I1145" s="1141">
        <v>38400</v>
      </c>
      <c r="J1145" s="1141">
        <v>18500</v>
      </c>
      <c r="K1145" s="1142"/>
      <c r="L1145" s="1141"/>
      <c r="M1145" s="93">
        <f t="shared" si="83"/>
        <v>710400000</v>
      </c>
      <c r="N1145" s="83" t="s">
        <v>281</v>
      </c>
      <c r="O1145" s="83" t="s">
        <v>273</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hidden="1" customHeight="1">
      <c r="A1146" s="332" t="str">
        <f>IF(B1146&lt;&gt;"",IF(AND(B1146='IN-TC'!$S$4,OR(TH!N1146="1111",TH!O1146="1111")),TH!D1146,""),"")</f>
        <v/>
      </c>
      <c r="B1146" s="63">
        <f t="shared" si="82"/>
        <v>1</v>
      </c>
      <c r="C1146" s="90">
        <v>42372</v>
      </c>
      <c r="D1146" s="90" t="s">
        <v>684</v>
      </c>
      <c r="E1146" s="90">
        <v>42374</v>
      </c>
      <c r="F1146" s="91" t="s">
        <v>676</v>
      </c>
      <c r="G1146" s="91"/>
      <c r="H1146" s="92" t="s">
        <v>445</v>
      </c>
      <c r="I1146" s="1141">
        <v>26500</v>
      </c>
      <c r="J1146" s="1141">
        <v>14500</v>
      </c>
      <c r="K1146" s="1142"/>
      <c r="L1146" s="1141"/>
      <c r="M1146" s="93">
        <f t="shared" si="83"/>
        <v>384250000</v>
      </c>
      <c r="N1146" s="83" t="s">
        <v>281</v>
      </c>
      <c r="O1146" s="83" t="s">
        <v>273</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hidden="1" customHeight="1">
      <c r="A1147" s="332" t="str">
        <f>IF(B1147&lt;&gt;"",IF(AND(B1147='IN-TC'!$S$4,OR(TH!N1147="1111",TH!O1147="1111")),TH!D1147,""),"")</f>
        <v/>
      </c>
      <c r="B1147" s="63">
        <f t="shared" si="82"/>
        <v>1</v>
      </c>
      <c r="C1147" s="90">
        <v>42374</v>
      </c>
      <c r="D1147" s="90" t="s">
        <v>685</v>
      </c>
      <c r="E1147" s="90">
        <v>42374</v>
      </c>
      <c r="F1147" s="91" t="s">
        <v>676</v>
      </c>
      <c r="G1147" s="91"/>
      <c r="H1147" s="92" t="s">
        <v>445</v>
      </c>
      <c r="I1147" s="435">
        <v>22520</v>
      </c>
      <c r="J1147" s="1140">
        <v>15500</v>
      </c>
      <c r="K1147" s="426"/>
      <c r="L1147" s="435"/>
      <c r="M1147" s="93">
        <f t="shared" si="83"/>
        <v>349060000</v>
      </c>
      <c r="N1147" s="83" t="s">
        <v>281</v>
      </c>
      <c r="O1147" s="83" t="s">
        <v>273</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hidden="1" customHeight="1">
      <c r="A1148" s="332" t="str">
        <f>IF(B1148&lt;&gt;"",IF(AND(B1148='IN-TC'!$S$4,OR(TH!N1148="1111",TH!O1148="1111")),TH!D1148,""),"")</f>
        <v/>
      </c>
      <c r="B1148" s="63">
        <f t="shared" si="82"/>
        <v>1</v>
      </c>
      <c r="C1148" s="90">
        <v>42380</v>
      </c>
      <c r="D1148" s="90" t="s">
        <v>686</v>
      </c>
      <c r="E1148" s="90">
        <v>42380</v>
      </c>
      <c r="F1148" s="91" t="s">
        <v>676</v>
      </c>
      <c r="G1148" s="91"/>
      <c r="H1148" s="92" t="s">
        <v>445</v>
      </c>
      <c r="I1148" s="435">
        <v>23220</v>
      </c>
      <c r="J1148" s="1140">
        <v>15500</v>
      </c>
      <c r="K1148" s="426"/>
      <c r="L1148" s="435"/>
      <c r="M1148" s="93">
        <f t="shared" si="83"/>
        <v>359910000</v>
      </c>
      <c r="N1148" s="83" t="s">
        <v>281</v>
      </c>
      <c r="O1148" s="83" t="s">
        <v>273</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hidden="1" customHeight="1">
      <c r="A1149" s="332" t="str">
        <f>IF(B1149&lt;&gt;"",IF(AND(B1149='IN-TC'!$S$4,OR(TH!N1149="1111",TH!O1149="1111")),TH!D1149,""),"")</f>
        <v/>
      </c>
      <c r="B1149" s="63">
        <f t="shared" si="82"/>
        <v>1</v>
      </c>
      <c r="C1149" s="90">
        <v>42382</v>
      </c>
      <c r="D1149" s="90" t="s">
        <v>687</v>
      </c>
      <c r="E1149" s="90">
        <v>42382</v>
      </c>
      <c r="F1149" s="91" t="s">
        <v>676</v>
      </c>
      <c r="G1149" s="91"/>
      <c r="H1149" s="92" t="s">
        <v>445</v>
      </c>
      <c r="I1149" s="1141">
        <v>26500</v>
      </c>
      <c r="J1149" s="1141">
        <v>14500</v>
      </c>
      <c r="K1149" s="1142"/>
      <c r="L1149" s="1141"/>
      <c r="M1149" s="93">
        <f t="shared" si="83"/>
        <v>384250000</v>
      </c>
      <c r="N1149" s="83" t="s">
        <v>281</v>
      </c>
      <c r="O1149" s="83" t="s">
        <v>273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hidden="1" customHeight="1">
      <c r="A1150" s="332" t="str">
        <f>IF(B1150&lt;&gt;"",IF(AND(B1150='IN-TC'!$S$4,OR(TH!N1150="1111",TH!O1150="1111")),TH!D1150,""),"")</f>
        <v/>
      </c>
      <c r="B1150" s="63">
        <f t="shared" si="82"/>
        <v>1</v>
      </c>
      <c r="C1150" s="90">
        <v>42384</v>
      </c>
      <c r="D1150" s="90" t="s">
        <v>688</v>
      </c>
      <c r="E1150" s="90">
        <v>42384</v>
      </c>
      <c r="F1150" s="91" t="s">
        <v>676</v>
      </c>
      <c r="G1150" s="91"/>
      <c r="H1150" s="92" t="s">
        <v>445</v>
      </c>
      <c r="I1150" s="1141">
        <v>23429</v>
      </c>
      <c r="J1150" s="1140">
        <v>15500</v>
      </c>
      <c r="K1150" s="1142"/>
      <c r="L1150" s="1141"/>
      <c r="M1150" s="93">
        <f t="shared" si="83"/>
        <v>363149500</v>
      </c>
      <c r="N1150" s="83" t="s">
        <v>281</v>
      </c>
      <c r="O1150" s="83" t="s">
        <v>273</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hidden="1" customHeight="1">
      <c r="A1151" s="332" t="str">
        <f>IF(B1151&lt;&gt;"",IF(AND(B1151='IN-TC'!$S$4,OR(TH!N1151="1111",TH!O1151="1111")),TH!D1151,""),"")</f>
        <v/>
      </c>
      <c r="B1151" s="63">
        <f t="shared" si="82"/>
        <v>1</v>
      </c>
      <c r="C1151" s="90">
        <v>42386</v>
      </c>
      <c r="D1151" s="90" t="s">
        <v>935</v>
      </c>
      <c r="E1151" s="90">
        <v>42386</v>
      </c>
      <c r="F1151" s="91" t="s">
        <v>676</v>
      </c>
      <c r="G1151" s="1114"/>
      <c r="H1151" s="92" t="s">
        <v>445</v>
      </c>
      <c r="I1151" s="1141">
        <v>26500</v>
      </c>
      <c r="J1151" s="1141">
        <v>14500</v>
      </c>
      <c r="K1151" s="1142"/>
      <c r="L1151" s="1141"/>
      <c r="M1151" s="93">
        <f t="shared" si="83"/>
        <v>384250000</v>
      </c>
      <c r="N1151" s="83" t="s">
        <v>281</v>
      </c>
      <c r="O1151" s="83" t="s">
        <v>273</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hidden="1" customHeight="1">
      <c r="A1152" s="332" t="str">
        <f>IF(B1152&lt;&gt;"",IF(AND(B1152='IN-TC'!$S$4,OR(TH!N1152="1111",TH!O1152="1111")),TH!D1152,""),"")</f>
        <v/>
      </c>
      <c r="B1152" s="63">
        <f t="shared" si="82"/>
        <v>1</v>
      </c>
      <c r="C1152" s="90">
        <v>42390</v>
      </c>
      <c r="D1152" s="90" t="s">
        <v>936</v>
      </c>
      <c r="E1152" s="90">
        <v>42390</v>
      </c>
      <c r="F1152" s="91" t="s">
        <v>676</v>
      </c>
      <c r="G1152" s="91"/>
      <c r="H1152" s="92" t="s">
        <v>445</v>
      </c>
      <c r="I1152" s="435">
        <v>26681</v>
      </c>
      <c r="J1152" s="1140">
        <v>15500</v>
      </c>
      <c r="K1152" s="426"/>
      <c r="L1152" s="435"/>
      <c r="M1152" s="93">
        <f t="shared" si="83"/>
        <v>413555500</v>
      </c>
      <c r="N1152" s="83" t="s">
        <v>281</v>
      </c>
      <c r="O1152" s="83" t="s">
        <v>273</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29" customFormat="1" ht="15.75" hidden="1" customHeight="1">
      <c r="A1153" s="1320" t="str">
        <f>IF(B1153&lt;&gt;"",IF(AND(B1153='IN-TC'!$S$4,OR(TH!N1153="1111",TH!O1153="1111")),TH!D1153,""),"")</f>
        <v/>
      </c>
      <c r="B1153" s="1321">
        <f t="shared" si="82"/>
        <v>1</v>
      </c>
      <c r="C1153" s="1322">
        <v>42392</v>
      </c>
      <c r="D1153" s="1322" t="s">
        <v>937</v>
      </c>
      <c r="E1153" s="1322">
        <v>42392</v>
      </c>
      <c r="F1153" s="1323" t="s">
        <v>676</v>
      </c>
      <c r="G1153" s="1323"/>
      <c r="H1153" s="1324" t="s">
        <v>445</v>
      </c>
      <c r="I1153" s="1325">
        <v>26500</v>
      </c>
      <c r="J1153" s="1325">
        <v>14500</v>
      </c>
      <c r="K1153" s="1326"/>
      <c r="L1153" s="1325"/>
      <c r="M1153" s="1327">
        <f t="shared" si="83"/>
        <v>384250000</v>
      </c>
      <c r="N1153" s="1328" t="s">
        <v>281</v>
      </c>
      <c r="O1153" s="1328" t="s">
        <v>273</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hidden="1" customHeight="1">
      <c r="A1154" s="332" t="str">
        <f>IF(B1154&lt;&gt;"",IF(AND(B1154='IN-TC'!$S$4,OR(TH!N1154="1111",TH!O1154="1111")),TH!D1154,""),"")</f>
        <v/>
      </c>
      <c r="B1154" s="63">
        <f t="shared" si="82"/>
        <v>1</v>
      </c>
      <c r="C1154" s="90">
        <v>42394</v>
      </c>
      <c r="D1154" s="90" t="s">
        <v>938</v>
      </c>
      <c r="E1154" s="90">
        <v>42394</v>
      </c>
      <c r="F1154" s="91" t="s">
        <v>676</v>
      </c>
      <c r="G1154" s="91"/>
      <c r="H1154" s="92" t="s">
        <v>445</v>
      </c>
      <c r="I1154" s="435">
        <v>26000</v>
      </c>
      <c r="J1154" s="435">
        <v>14500</v>
      </c>
      <c r="K1154" s="426"/>
      <c r="L1154" s="435"/>
      <c r="M1154" s="93">
        <f t="shared" si="83"/>
        <v>377000000</v>
      </c>
      <c r="N1154" s="83" t="s">
        <v>281</v>
      </c>
      <c r="O1154" s="83" t="s">
        <v>273</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hidden="1" customHeight="1">
      <c r="A1155" s="332" t="str">
        <f>IF(B1155&lt;&gt;"",IF(AND(B1155='IN-TC'!$S$4,OR(TH!N1155="1111",TH!O1155="1111")),TH!D1155,""),"")</f>
        <v/>
      </c>
      <c r="B1155" s="63">
        <f t="shared" si="82"/>
        <v>1</v>
      </c>
      <c r="C1155" s="78">
        <f t="shared" ref="C1155:C1166" si="86">E1155</f>
        <v>42392</v>
      </c>
      <c r="D1155" s="78" t="s">
        <v>941</v>
      </c>
      <c r="E1155" s="78">
        <v>42392</v>
      </c>
      <c r="F1155" s="79" t="s">
        <v>676</v>
      </c>
      <c r="G1155" s="79"/>
      <c r="H1155" s="85" t="s">
        <v>424</v>
      </c>
      <c r="I1155" s="428">
        <v>7580</v>
      </c>
      <c r="J1155" s="428">
        <v>15500</v>
      </c>
      <c r="K1155" s="419"/>
      <c r="L1155" s="428"/>
      <c r="M1155" s="81">
        <f t="shared" si="83"/>
        <v>117490000</v>
      </c>
      <c r="N1155" s="82" t="s">
        <v>273</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hidden="1" customHeight="1">
      <c r="A1156" s="332" t="str">
        <f>IF(B1156&lt;&gt;"",IF(AND(B1156='IN-TC'!$S$4,OR(TH!N1156="1111",TH!O1156="1111")),TH!D1156,""),"")</f>
        <v/>
      </c>
      <c r="B1156" s="63">
        <f t="shared" si="82"/>
        <v>1</v>
      </c>
      <c r="C1156" s="78">
        <f t="shared" si="86"/>
        <v>42392</v>
      </c>
      <c r="D1156" s="78" t="s">
        <v>942</v>
      </c>
      <c r="E1156" s="78">
        <v>42392</v>
      </c>
      <c r="F1156" s="79" t="s">
        <v>676</v>
      </c>
      <c r="G1156" s="79"/>
      <c r="H1156" s="80" t="s">
        <v>427</v>
      </c>
      <c r="I1156" s="427">
        <v>7840</v>
      </c>
      <c r="J1156" s="428">
        <v>15500</v>
      </c>
      <c r="K1156" s="418"/>
      <c r="L1156" s="427"/>
      <c r="M1156" s="81">
        <f t="shared" si="83"/>
        <v>121520000</v>
      </c>
      <c r="N1156" s="82" t="s">
        <v>273</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hidden="1" customHeight="1">
      <c r="A1157" s="332" t="str">
        <f>IF(B1157&lt;&gt;"",IF(AND(B1157='IN-TC'!$S$4,OR(TH!N1157="1111",TH!O1157="1111")),TH!D1157,""),"")</f>
        <v/>
      </c>
      <c r="B1157" s="63">
        <f t="shared" si="82"/>
        <v>1</v>
      </c>
      <c r="C1157" s="78">
        <f t="shared" si="86"/>
        <v>42392</v>
      </c>
      <c r="D1157" s="78" t="s">
        <v>943</v>
      </c>
      <c r="E1157" s="78">
        <v>42392</v>
      </c>
      <c r="F1157" s="79" t="s">
        <v>676</v>
      </c>
      <c r="G1157" s="79"/>
      <c r="H1157" s="80" t="s">
        <v>429</v>
      </c>
      <c r="I1157" s="427">
        <v>7460</v>
      </c>
      <c r="J1157" s="428">
        <v>15500</v>
      </c>
      <c r="K1157" s="418"/>
      <c r="L1157" s="427"/>
      <c r="M1157" s="81">
        <f t="shared" si="83"/>
        <v>115630000</v>
      </c>
      <c r="N1157" s="82" t="s">
        <v>273</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hidden="1" customHeight="1">
      <c r="A1158" s="332" t="str">
        <f>IF(B1158&lt;&gt;"",IF(AND(B1158='IN-TC'!$S$4,OR(TH!N1158="1111",TH!O1158="1111")),TH!D1158,""),"")</f>
        <v/>
      </c>
      <c r="B1158" s="63">
        <f t="shared" si="82"/>
        <v>1</v>
      </c>
      <c r="C1158" s="78">
        <f t="shared" si="86"/>
        <v>42392</v>
      </c>
      <c r="D1158" s="78" t="s">
        <v>944</v>
      </c>
      <c r="E1158" s="78">
        <v>42392</v>
      </c>
      <c r="F1158" s="79" t="s">
        <v>676</v>
      </c>
      <c r="G1158" s="79"/>
      <c r="H1158" s="80" t="s">
        <v>440</v>
      </c>
      <c r="I1158" s="427">
        <v>7740</v>
      </c>
      <c r="J1158" s="428">
        <v>15500</v>
      </c>
      <c r="K1158" s="418"/>
      <c r="L1158" s="427"/>
      <c r="M1158" s="81">
        <f t="shared" si="83"/>
        <v>119970000</v>
      </c>
      <c r="N1158" s="82" t="s">
        <v>273</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hidden="1" customHeight="1">
      <c r="A1159" s="332" t="str">
        <f>IF(B1159&lt;&gt;"",IF(AND(B1159='IN-TC'!$S$4,OR(TH!N1159="1111",TH!O1159="1111")),TH!D1159,""),"")</f>
        <v/>
      </c>
      <c r="B1159" s="63">
        <f t="shared" si="82"/>
        <v>1</v>
      </c>
      <c r="C1159" s="78">
        <f t="shared" si="86"/>
        <v>42396</v>
      </c>
      <c r="D1159" s="78" t="s">
        <v>945</v>
      </c>
      <c r="E1159" s="78">
        <v>42396</v>
      </c>
      <c r="F1159" s="79" t="s">
        <v>676</v>
      </c>
      <c r="G1159" s="79"/>
      <c r="H1159" s="80" t="s">
        <v>431</v>
      </c>
      <c r="I1159" s="427">
        <v>7456</v>
      </c>
      <c r="J1159" s="428">
        <v>15500</v>
      </c>
      <c r="K1159" s="418"/>
      <c r="L1159" s="427"/>
      <c r="M1159" s="81">
        <f t="shared" si="83"/>
        <v>115568000</v>
      </c>
      <c r="N1159" s="82" t="s">
        <v>273</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hidden="1" customHeight="1">
      <c r="A1160" s="332" t="str">
        <f>IF(B1160&lt;&gt;"",IF(AND(B1160='IN-TC'!$S$4,OR(TH!N1160="1111",TH!O1160="1111")),TH!D1160,""),"")</f>
        <v/>
      </c>
      <c r="B1160" s="63">
        <f t="shared" si="82"/>
        <v>1</v>
      </c>
      <c r="C1160" s="78">
        <f t="shared" si="86"/>
        <v>42396</v>
      </c>
      <c r="D1160" s="78" t="s">
        <v>946</v>
      </c>
      <c r="E1160" s="78">
        <v>42396</v>
      </c>
      <c r="F1160" s="79" t="s">
        <v>676</v>
      </c>
      <c r="G1160" s="79"/>
      <c r="H1160" s="80" t="s">
        <v>433</v>
      </c>
      <c r="I1160" s="427">
        <v>7016</v>
      </c>
      <c r="J1160" s="428">
        <v>15500</v>
      </c>
      <c r="K1160" s="418"/>
      <c r="L1160" s="427"/>
      <c r="M1160" s="81">
        <f t="shared" si="83"/>
        <v>108748000</v>
      </c>
      <c r="N1160" s="82" t="s">
        <v>273</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hidden="1" customHeight="1">
      <c r="A1161" s="332" t="str">
        <f>IF(B1161&lt;&gt;"",IF(AND(B1161='IN-TC'!$S$4,OR(TH!N1161="1111",TH!O1161="1111")),TH!D1161,""),"")</f>
        <v/>
      </c>
      <c r="B1161" s="63">
        <f t="shared" si="82"/>
        <v>1</v>
      </c>
      <c r="C1161" s="78">
        <f t="shared" si="86"/>
        <v>42396</v>
      </c>
      <c r="D1161" s="78" t="s">
        <v>947</v>
      </c>
      <c r="E1161" s="78">
        <v>42396</v>
      </c>
      <c r="F1161" s="79" t="s">
        <v>676</v>
      </c>
      <c r="G1161" s="79"/>
      <c r="H1161" s="80" t="s">
        <v>434</v>
      </c>
      <c r="I1161" s="427">
        <v>6980</v>
      </c>
      <c r="J1161" s="428">
        <v>15500</v>
      </c>
      <c r="K1161" s="418"/>
      <c r="L1161" s="427"/>
      <c r="M1161" s="81">
        <f t="shared" si="83"/>
        <v>108190000</v>
      </c>
      <c r="N1161" s="82" t="s">
        <v>273</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hidden="1" customHeight="1">
      <c r="A1162" s="332" t="str">
        <f>IF(B1162&lt;&gt;"",IF(AND(B1162='IN-TC'!$S$4,OR(TH!N1162="1111",TH!O1162="1111")),TH!D1162,""),"")</f>
        <v/>
      </c>
      <c r="B1162" s="63">
        <f t="shared" ref="B1162:B1225" si="87">IF(C1162&lt;&gt;"",MONTH(C1162),"")</f>
        <v>1</v>
      </c>
      <c r="C1162" s="78">
        <f t="shared" si="86"/>
        <v>42396</v>
      </c>
      <c r="D1162" s="78" t="s">
        <v>948</v>
      </c>
      <c r="E1162" s="78">
        <v>42396</v>
      </c>
      <c r="F1162" s="79" t="s">
        <v>676</v>
      </c>
      <c r="G1162" s="79"/>
      <c r="H1162" s="80" t="s">
        <v>429</v>
      </c>
      <c r="I1162" s="427">
        <v>7125</v>
      </c>
      <c r="J1162" s="428">
        <v>15500</v>
      </c>
      <c r="K1162" s="418"/>
      <c r="L1162" s="427"/>
      <c r="M1162" s="81">
        <f t="shared" si="83"/>
        <v>110437500</v>
      </c>
      <c r="N1162" s="82" t="s">
        <v>273</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hidden="1" customHeight="1">
      <c r="A1163" s="332" t="str">
        <f>IF(B1163&lt;&gt;"",IF(AND(B1163='IN-TC'!$S$4,OR(TH!N1163="1111",TH!O1163="1111")),TH!D1163,""),"")</f>
        <v/>
      </c>
      <c r="B1163" s="63">
        <f t="shared" si="87"/>
        <v>1</v>
      </c>
      <c r="C1163" s="78">
        <f t="shared" si="86"/>
        <v>42400</v>
      </c>
      <c r="D1163" s="78" t="s">
        <v>949</v>
      </c>
      <c r="E1163" s="78">
        <v>42400</v>
      </c>
      <c r="F1163" s="79" t="s">
        <v>676</v>
      </c>
      <c r="G1163" s="79"/>
      <c r="H1163" s="80" t="s">
        <v>427</v>
      </c>
      <c r="I1163" s="427">
        <v>7041</v>
      </c>
      <c r="J1163" s="428">
        <v>15500</v>
      </c>
      <c r="K1163" s="418"/>
      <c r="L1163" s="427"/>
      <c r="M1163" s="81">
        <f t="shared" si="83"/>
        <v>109135500</v>
      </c>
      <c r="N1163" s="82" t="s">
        <v>273</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hidden="1" customHeight="1">
      <c r="A1164" s="332" t="str">
        <f>IF(B1164&lt;&gt;"",IF(AND(B1164='IN-TC'!$S$4,OR(TH!N1164="1111",TH!O1164="1111")),TH!D1164,""),"")</f>
        <v/>
      </c>
      <c r="B1164" s="63">
        <f t="shared" si="87"/>
        <v>1</v>
      </c>
      <c r="C1164" s="78">
        <f t="shared" si="86"/>
        <v>42400</v>
      </c>
      <c r="D1164" s="78" t="s">
        <v>950</v>
      </c>
      <c r="E1164" s="78">
        <v>42400</v>
      </c>
      <c r="F1164" s="79" t="s">
        <v>676</v>
      </c>
      <c r="G1164" s="79"/>
      <c r="H1164" s="80" t="s">
        <v>429</v>
      </c>
      <c r="I1164" s="427">
        <v>7046</v>
      </c>
      <c r="J1164" s="428">
        <v>15500</v>
      </c>
      <c r="K1164" s="418"/>
      <c r="L1164" s="427"/>
      <c r="M1164" s="81">
        <f t="shared" ref="M1164:M1227" si="88">ROUND(I1164*J1164,0)</f>
        <v>109213000</v>
      </c>
      <c r="N1164" s="82" t="s">
        <v>273</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hidden="1" customHeight="1">
      <c r="A1165" s="332" t="str">
        <f>IF(B1165&lt;&gt;"",IF(AND(B1165='IN-TC'!$S$4,OR(TH!N1165="1111",TH!O1165="1111")),TH!D1165,""),"")</f>
        <v/>
      </c>
      <c r="B1165" s="63">
        <f t="shared" si="87"/>
        <v>1</v>
      </c>
      <c r="C1165" s="78">
        <f t="shared" si="86"/>
        <v>42400</v>
      </c>
      <c r="D1165" s="78" t="s">
        <v>951</v>
      </c>
      <c r="E1165" s="78">
        <v>42400</v>
      </c>
      <c r="F1165" s="79" t="s">
        <v>676</v>
      </c>
      <c r="G1165" s="79"/>
      <c r="H1165" s="80" t="s">
        <v>434</v>
      </c>
      <c r="I1165" s="427">
        <v>7049</v>
      </c>
      <c r="J1165" s="428">
        <v>15500</v>
      </c>
      <c r="K1165" s="418"/>
      <c r="L1165" s="427"/>
      <c r="M1165" s="81">
        <f t="shared" si="88"/>
        <v>109259500</v>
      </c>
      <c r="N1165" s="82" t="s">
        <v>273</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hidden="1" customHeight="1">
      <c r="A1166" s="332" t="str">
        <f>IF(B1166&lt;&gt;"",IF(AND(B1166='IN-TC'!$S$4,OR(TH!N1166="1111",TH!O1166="1111")),TH!D1166,""),"")</f>
        <v/>
      </c>
      <c r="B1166" s="63">
        <f t="shared" si="87"/>
        <v>1</v>
      </c>
      <c r="C1166" s="78">
        <f t="shared" si="86"/>
        <v>42400</v>
      </c>
      <c r="D1166" s="78" t="s">
        <v>1948</v>
      </c>
      <c r="E1166" s="78">
        <v>42400</v>
      </c>
      <c r="F1166" s="79" t="s">
        <v>676</v>
      </c>
      <c r="G1166" s="79"/>
      <c r="H1166" s="80" t="s">
        <v>438</v>
      </c>
      <c r="I1166" s="427">
        <v>7667</v>
      </c>
      <c r="J1166" s="428">
        <v>15500</v>
      </c>
      <c r="K1166" s="418"/>
      <c r="L1166" s="427"/>
      <c r="M1166" s="81">
        <f t="shared" si="88"/>
        <v>118838500</v>
      </c>
      <c r="N1166" s="82" t="s">
        <v>273</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hidden="1" customHeight="1">
      <c r="A1167" s="332" t="str">
        <f>IF(B1167&lt;&gt;"",IF(AND(B1167='IN-TC'!$S$4,OR(TH!N1167="1111",TH!O1167="1111")),TH!D1167,""),"")</f>
        <v/>
      </c>
      <c r="B1167" s="63">
        <f t="shared" si="87"/>
        <v>2</v>
      </c>
      <c r="C1167" s="90">
        <v>42401</v>
      </c>
      <c r="D1167" s="90" t="s">
        <v>677</v>
      </c>
      <c r="E1167" s="90">
        <f t="shared" ref="E1167:E1172" si="89">C1167</f>
        <v>42401</v>
      </c>
      <c r="F1167" s="91" t="s">
        <v>1960</v>
      </c>
      <c r="G1167" s="91"/>
      <c r="H1167" s="92" t="s">
        <v>445</v>
      </c>
      <c r="I1167" s="1141">
        <v>19157</v>
      </c>
      <c r="J1167" s="1140">
        <v>17500</v>
      </c>
      <c r="K1167" s="1142"/>
      <c r="L1167" s="1141"/>
      <c r="M1167" s="93">
        <f t="shared" si="88"/>
        <v>335247500</v>
      </c>
      <c r="N1167" s="83" t="s">
        <v>281</v>
      </c>
      <c r="O1167" s="83" t="s">
        <v>273</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hidden="1" customHeight="1">
      <c r="A1168" s="332" t="str">
        <f>IF(B1168&lt;&gt;"",IF(AND(B1168='IN-TC'!$S$4,OR(TH!N1168="1111",TH!O1168="1111")),TH!D1168,""),"")</f>
        <v/>
      </c>
      <c r="B1168" s="63">
        <f t="shared" si="87"/>
        <v>2</v>
      </c>
      <c r="C1168" s="90">
        <v>42408</v>
      </c>
      <c r="D1168" s="90" t="s">
        <v>684</v>
      </c>
      <c r="E1168" s="90">
        <f t="shared" si="89"/>
        <v>42408</v>
      </c>
      <c r="F1168" s="91" t="s">
        <v>1960</v>
      </c>
      <c r="G1168" s="91"/>
      <c r="H1168" s="92" t="s">
        <v>445</v>
      </c>
      <c r="I1168" s="435">
        <v>19558</v>
      </c>
      <c r="J1168" s="1140">
        <v>17500</v>
      </c>
      <c r="K1168" s="426"/>
      <c r="L1168" s="435"/>
      <c r="M1168" s="93">
        <f t="shared" si="88"/>
        <v>342265000</v>
      </c>
      <c r="N1168" s="83" t="s">
        <v>281</v>
      </c>
      <c r="O1168" s="83" t="s">
        <v>273</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hidden="1" customHeight="1">
      <c r="A1169" s="332" t="str">
        <f>IF(B1169&lt;&gt;"",IF(AND(B1169='IN-TC'!$S$4,OR(TH!N1169="1111",TH!O1169="1111")),TH!D1169,""),"")</f>
        <v/>
      </c>
      <c r="B1169" s="63">
        <f t="shared" si="87"/>
        <v>2</v>
      </c>
      <c r="C1169" s="90">
        <v>42415</v>
      </c>
      <c r="D1169" s="90" t="s">
        <v>685</v>
      </c>
      <c r="E1169" s="90">
        <f t="shared" si="89"/>
        <v>42415</v>
      </c>
      <c r="F1169" s="91" t="s">
        <v>1960</v>
      </c>
      <c r="G1169" s="91"/>
      <c r="H1169" s="92" t="s">
        <v>445</v>
      </c>
      <c r="I1169" s="1141">
        <v>19422</v>
      </c>
      <c r="J1169" s="1140">
        <v>17500</v>
      </c>
      <c r="K1169" s="1142"/>
      <c r="L1169" s="1141"/>
      <c r="M1169" s="93">
        <f t="shared" si="88"/>
        <v>339885000</v>
      </c>
      <c r="N1169" s="83" t="s">
        <v>281</v>
      </c>
      <c r="O1169" s="83" t="s">
        <v>273</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hidden="1" customHeight="1">
      <c r="A1170" s="332" t="str">
        <f>IF(B1170&lt;&gt;"",IF(AND(B1170='IN-TC'!$S$4,OR(TH!N1170="1111",TH!O1170="1111")),TH!D1170,""),"")</f>
        <v/>
      </c>
      <c r="B1170" s="63">
        <f t="shared" si="87"/>
        <v>2</v>
      </c>
      <c r="C1170" s="90">
        <v>42415</v>
      </c>
      <c r="D1170" s="90" t="s">
        <v>685</v>
      </c>
      <c r="E1170" s="90">
        <f t="shared" si="89"/>
        <v>42415</v>
      </c>
      <c r="F1170" s="91" t="s">
        <v>676</v>
      </c>
      <c r="G1170" s="91"/>
      <c r="H1170" s="92" t="s">
        <v>445</v>
      </c>
      <c r="I1170" s="1141">
        <v>30620</v>
      </c>
      <c r="J1170" s="1140">
        <v>15500</v>
      </c>
      <c r="K1170" s="1142"/>
      <c r="L1170" s="1141"/>
      <c r="M1170" s="93">
        <f t="shared" si="88"/>
        <v>474610000</v>
      </c>
      <c r="N1170" s="83" t="s">
        <v>281</v>
      </c>
      <c r="O1170" s="83" t="s">
        <v>273</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hidden="1" customHeight="1">
      <c r="A1171" s="332" t="str">
        <f>IF(B1171&lt;&gt;"",IF(AND(B1171='IN-TC'!$S$4,OR(TH!N1171="1111",TH!O1171="1111")),TH!D1171,""),"")</f>
        <v/>
      </c>
      <c r="B1171" s="63">
        <f t="shared" si="87"/>
        <v>2</v>
      </c>
      <c r="C1171" s="90">
        <v>42418</v>
      </c>
      <c r="D1171" s="90" t="s">
        <v>686</v>
      </c>
      <c r="E1171" s="90">
        <f t="shared" si="89"/>
        <v>42418</v>
      </c>
      <c r="F1171" s="91" t="s">
        <v>676</v>
      </c>
      <c r="G1171" s="1114"/>
      <c r="H1171" s="92" t="s">
        <v>445</v>
      </c>
      <c r="I1171" s="1141">
        <v>28577</v>
      </c>
      <c r="J1171" s="1140">
        <v>15500</v>
      </c>
      <c r="K1171" s="1142"/>
      <c r="L1171" s="1141"/>
      <c r="M1171" s="93">
        <f t="shared" si="88"/>
        <v>442943500</v>
      </c>
      <c r="N1171" s="83" t="s">
        <v>281</v>
      </c>
      <c r="O1171" s="83" t="s">
        <v>273</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hidden="1" customHeight="1">
      <c r="A1172" s="332" t="str">
        <f>IF(B1172&lt;&gt;"",IF(AND(B1172='IN-TC'!$S$4,OR(TH!N1172="1111",TH!O1172="1111")),TH!D1172,""),"")</f>
        <v/>
      </c>
      <c r="B1172" s="63">
        <f t="shared" si="87"/>
        <v>2</v>
      </c>
      <c r="C1172" s="90">
        <v>42423</v>
      </c>
      <c r="D1172" s="90" t="s">
        <v>687</v>
      </c>
      <c r="E1172" s="90">
        <f t="shared" si="89"/>
        <v>42423</v>
      </c>
      <c r="F1172" s="91" t="s">
        <v>676</v>
      </c>
      <c r="G1172" s="91"/>
      <c r="H1172" s="92" t="s">
        <v>445</v>
      </c>
      <c r="I1172" s="435">
        <v>28803</v>
      </c>
      <c r="J1172" s="1140">
        <v>15500</v>
      </c>
      <c r="K1172" s="426"/>
      <c r="L1172" s="435"/>
      <c r="M1172" s="93">
        <f t="shared" si="88"/>
        <v>446446500</v>
      </c>
      <c r="N1172" s="83" t="s">
        <v>281</v>
      </c>
      <c r="O1172" s="83" t="s">
        <v>273</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hidden="1" customHeight="1">
      <c r="A1173" s="332" t="str">
        <f>IF(B1173&lt;&gt;"",IF(AND(B1173='IN-TC'!$S$4,OR(TH!N1173="1111",TH!O1173="1111")),TH!D1173,""),"")</f>
        <v/>
      </c>
      <c r="B1173" s="63">
        <f t="shared" si="87"/>
        <v>2</v>
      </c>
      <c r="C1173" s="78">
        <f t="shared" ref="C1173:C1181" si="90">E1173</f>
        <v>42401</v>
      </c>
      <c r="D1173" s="78" t="s">
        <v>924</v>
      </c>
      <c r="E1173" s="78">
        <v>42401</v>
      </c>
      <c r="F1173" s="79" t="s">
        <v>1960</v>
      </c>
      <c r="G1173" s="79"/>
      <c r="H1173" s="80" t="s">
        <v>377</v>
      </c>
      <c r="I1173" s="427">
        <v>6540</v>
      </c>
      <c r="J1173" s="428">
        <v>17500</v>
      </c>
      <c r="K1173" s="418"/>
      <c r="L1173" s="427"/>
      <c r="M1173" s="81">
        <f t="shared" si="88"/>
        <v>114450000</v>
      </c>
      <c r="N1173" s="82" t="s">
        <v>273</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hidden="1" customHeight="1">
      <c r="A1174" s="332" t="str">
        <f>IF(B1174&lt;&gt;"",IF(AND(B1174='IN-TC'!$S$4,OR(TH!N1174="1111",TH!O1174="1111")),TH!D1174,""),"")</f>
        <v/>
      </c>
      <c r="B1174" s="63">
        <f t="shared" si="87"/>
        <v>2</v>
      </c>
      <c r="C1174" s="78">
        <f t="shared" si="90"/>
        <v>42401</v>
      </c>
      <c r="D1174" s="78" t="s">
        <v>925</v>
      </c>
      <c r="E1174" s="78">
        <v>42401</v>
      </c>
      <c r="F1174" s="79" t="s">
        <v>1960</v>
      </c>
      <c r="G1174" s="79"/>
      <c r="H1174" s="85" t="s">
        <v>382</v>
      </c>
      <c r="I1174" s="428">
        <v>6358</v>
      </c>
      <c r="J1174" s="428">
        <v>17500</v>
      </c>
      <c r="K1174" s="419"/>
      <c r="L1174" s="428"/>
      <c r="M1174" s="81">
        <f t="shared" si="88"/>
        <v>111265000</v>
      </c>
      <c r="N1174" s="82" t="s">
        <v>273</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hidden="1" customHeight="1">
      <c r="A1175" s="332" t="str">
        <f>IF(B1175&lt;&gt;"",IF(AND(B1175='IN-TC'!$S$4,OR(TH!N1175="1111",TH!O1175="1111")),TH!D1175,""),"")</f>
        <v/>
      </c>
      <c r="B1175" s="63">
        <f t="shared" si="87"/>
        <v>2</v>
      </c>
      <c r="C1175" s="78">
        <f t="shared" si="90"/>
        <v>42401</v>
      </c>
      <c r="D1175" s="78" t="s">
        <v>926</v>
      </c>
      <c r="E1175" s="78">
        <v>42401</v>
      </c>
      <c r="F1175" s="79" t="s">
        <v>1960</v>
      </c>
      <c r="G1175" s="79"/>
      <c r="H1175" s="80" t="s">
        <v>384</v>
      </c>
      <c r="I1175" s="427">
        <v>6259</v>
      </c>
      <c r="J1175" s="428">
        <v>17500</v>
      </c>
      <c r="K1175" s="418"/>
      <c r="L1175" s="427"/>
      <c r="M1175" s="81">
        <f t="shared" si="88"/>
        <v>109532500</v>
      </c>
      <c r="N1175" s="82" t="s">
        <v>273</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hidden="1" customHeight="1">
      <c r="A1176" s="332" t="str">
        <f>IF(B1176&lt;&gt;"",IF(AND(B1176='IN-TC'!$S$4,OR(TH!N1176="1111",TH!O1176="1111")),TH!D1176,""),"")</f>
        <v/>
      </c>
      <c r="B1176" s="63">
        <f t="shared" si="87"/>
        <v>2</v>
      </c>
      <c r="C1176" s="78">
        <f t="shared" si="90"/>
        <v>42408</v>
      </c>
      <c r="D1176" s="78" t="s">
        <v>927</v>
      </c>
      <c r="E1176" s="78">
        <v>42408</v>
      </c>
      <c r="F1176" s="79" t="s">
        <v>1960</v>
      </c>
      <c r="G1176" s="79"/>
      <c r="H1176" s="80" t="s">
        <v>390</v>
      </c>
      <c r="I1176" s="427">
        <v>6583</v>
      </c>
      <c r="J1176" s="428">
        <v>17500</v>
      </c>
      <c r="K1176" s="418"/>
      <c r="L1176" s="427"/>
      <c r="M1176" s="81">
        <f t="shared" si="88"/>
        <v>115202500</v>
      </c>
      <c r="N1176" s="82" t="s">
        <v>273</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hidden="1" customHeight="1">
      <c r="A1177" s="332" t="str">
        <f>IF(B1177&lt;&gt;"",IF(AND(B1177='IN-TC'!$S$4,OR(TH!N1177="1111",TH!O1177="1111")),TH!D1177,""),"")</f>
        <v/>
      </c>
      <c r="B1177" s="63">
        <f t="shared" si="87"/>
        <v>2</v>
      </c>
      <c r="C1177" s="78">
        <f t="shared" si="90"/>
        <v>42408</v>
      </c>
      <c r="D1177" s="78" t="s">
        <v>928</v>
      </c>
      <c r="E1177" s="78">
        <v>42408</v>
      </c>
      <c r="F1177" s="79" t="s">
        <v>1960</v>
      </c>
      <c r="G1177" s="79"/>
      <c r="H1177" s="80" t="s">
        <v>392</v>
      </c>
      <c r="I1177" s="427">
        <v>6930</v>
      </c>
      <c r="J1177" s="428">
        <v>17500</v>
      </c>
      <c r="K1177" s="418"/>
      <c r="L1177" s="427"/>
      <c r="M1177" s="81">
        <f t="shared" si="88"/>
        <v>121275000</v>
      </c>
      <c r="N1177" s="82" t="s">
        <v>273</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hidden="1" customHeight="1">
      <c r="A1178" s="332" t="str">
        <f>IF(B1178&lt;&gt;"",IF(AND(B1178='IN-TC'!$S$4,OR(TH!N1178="1111",TH!O1178="1111")),TH!D1178,""),"")</f>
        <v/>
      </c>
      <c r="B1178" s="63">
        <f t="shared" si="87"/>
        <v>2</v>
      </c>
      <c r="C1178" s="78">
        <f t="shared" si="90"/>
        <v>42408</v>
      </c>
      <c r="D1178" s="78" t="s">
        <v>929</v>
      </c>
      <c r="E1178" s="78">
        <v>42408</v>
      </c>
      <c r="F1178" s="79" t="s">
        <v>1960</v>
      </c>
      <c r="G1178" s="79"/>
      <c r="H1178" s="80" t="s">
        <v>394</v>
      </c>
      <c r="I1178" s="427">
        <v>6045</v>
      </c>
      <c r="J1178" s="428">
        <v>17500</v>
      </c>
      <c r="K1178" s="418"/>
      <c r="L1178" s="427"/>
      <c r="M1178" s="81">
        <f t="shared" si="88"/>
        <v>105787500</v>
      </c>
      <c r="N1178" s="82" t="s">
        <v>273</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hidden="1" customHeight="1">
      <c r="A1179" s="332" t="str">
        <f>IF(B1179&lt;&gt;"",IF(AND(B1179='IN-TC'!$S$4,OR(TH!N1179="1111",TH!O1179="1111")),TH!D1179,""),"")</f>
        <v/>
      </c>
      <c r="B1179" s="63">
        <f t="shared" si="87"/>
        <v>2</v>
      </c>
      <c r="C1179" s="78">
        <f t="shared" si="90"/>
        <v>42415</v>
      </c>
      <c r="D1179" s="78" t="s">
        <v>930</v>
      </c>
      <c r="E1179" s="78">
        <v>42415</v>
      </c>
      <c r="F1179" s="79" t="s">
        <v>1960</v>
      </c>
      <c r="G1179" s="79"/>
      <c r="H1179" s="80" t="s">
        <v>387</v>
      </c>
      <c r="I1179" s="427">
        <v>6647</v>
      </c>
      <c r="J1179" s="428">
        <v>17500</v>
      </c>
      <c r="K1179" s="418"/>
      <c r="L1179" s="427"/>
      <c r="M1179" s="81">
        <f t="shared" si="88"/>
        <v>116322500</v>
      </c>
      <c r="N1179" s="82" t="s">
        <v>273</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hidden="1" customHeight="1">
      <c r="A1180" s="332" t="str">
        <f>IF(B1180&lt;&gt;"",IF(AND(B1180='IN-TC'!$S$4,OR(TH!N1180="1111",TH!O1180="1111")),TH!D1180,""),"")</f>
        <v/>
      </c>
      <c r="B1180" s="63">
        <f t="shared" si="87"/>
        <v>2</v>
      </c>
      <c r="C1180" s="78">
        <f t="shared" si="90"/>
        <v>42415</v>
      </c>
      <c r="D1180" s="78" t="s">
        <v>931</v>
      </c>
      <c r="E1180" s="78">
        <v>42415</v>
      </c>
      <c r="F1180" s="79" t="s">
        <v>1960</v>
      </c>
      <c r="G1180" s="79"/>
      <c r="H1180" s="80" t="s">
        <v>384</v>
      </c>
      <c r="I1180" s="428">
        <v>6123</v>
      </c>
      <c r="J1180" s="428">
        <v>17500</v>
      </c>
      <c r="K1180" s="419"/>
      <c r="L1180" s="428"/>
      <c r="M1180" s="81">
        <f t="shared" si="88"/>
        <v>107152500</v>
      </c>
      <c r="N1180" s="82" t="s">
        <v>273</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hidden="1" customHeight="1">
      <c r="A1181" s="332" t="str">
        <f>IF(B1181&lt;&gt;"",IF(AND(B1181='IN-TC'!$S$4,OR(TH!N1181="1111",TH!O1181="1111")),TH!D1181,""),"")</f>
        <v/>
      </c>
      <c r="B1181" s="63">
        <f t="shared" si="87"/>
        <v>2</v>
      </c>
      <c r="C1181" s="78">
        <f t="shared" si="90"/>
        <v>42415</v>
      </c>
      <c r="D1181" s="78" t="s">
        <v>932</v>
      </c>
      <c r="E1181" s="78">
        <v>42415</v>
      </c>
      <c r="F1181" s="79" t="s">
        <v>1960</v>
      </c>
      <c r="G1181" s="79"/>
      <c r="H1181" s="80" t="s">
        <v>390</v>
      </c>
      <c r="I1181" s="427">
        <v>6652</v>
      </c>
      <c r="J1181" s="428">
        <v>17500</v>
      </c>
      <c r="K1181" s="418"/>
      <c r="L1181" s="427"/>
      <c r="M1181" s="81">
        <f t="shared" si="88"/>
        <v>116410000</v>
      </c>
      <c r="N1181" s="82" t="s">
        <v>273</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hidden="1" customHeight="1">
      <c r="A1182" s="332" t="str">
        <f>IF(B1182&lt;&gt;"",IF(AND(B1182='IN-TC'!$S$4,OR(TH!N1182="1111",TH!O1182="1111")),TH!D1182,""),"")</f>
        <v/>
      </c>
      <c r="B1182" s="63">
        <f t="shared" si="87"/>
        <v>2</v>
      </c>
      <c r="C1182" s="90">
        <v>42423</v>
      </c>
      <c r="D1182" s="90" t="s">
        <v>687</v>
      </c>
      <c r="E1182" s="90">
        <f>C1182</f>
        <v>42423</v>
      </c>
      <c r="F1182" s="91" t="s">
        <v>1960</v>
      </c>
      <c r="G1182" s="91"/>
      <c r="H1182" s="92" t="s">
        <v>445</v>
      </c>
      <c r="I1182" s="435">
        <v>25063</v>
      </c>
      <c r="J1182" s="1140">
        <v>17500</v>
      </c>
      <c r="K1182" s="426"/>
      <c r="L1182" s="435"/>
      <c r="M1182" s="93">
        <f t="shared" si="88"/>
        <v>438602500</v>
      </c>
      <c r="N1182" s="83" t="s">
        <v>281</v>
      </c>
      <c r="O1182" s="83" t="s">
        <v>273</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hidden="1" customHeight="1">
      <c r="A1183" s="332" t="str">
        <f>IF(B1183&lt;&gt;"",IF(AND(B1183='IN-TC'!$S$4,OR(TH!N1183="1111",TH!O1183="1111")),TH!D1183,""),"")</f>
        <v/>
      </c>
      <c r="B1183" s="63">
        <f t="shared" si="87"/>
        <v>2</v>
      </c>
      <c r="C1183" s="78">
        <f t="shared" ref="C1183:C1194" si="91">E1183</f>
        <v>42417</v>
      </c>
      <c r="D1183" s="78" t="s">
        <v>933</v>
      </c>
      <c r="E1183" s="78">
        <v>42417</v>
      </c>
      <c r="F1183" s="79" t="s">
        <v>676</v>
      </c>
      <c r="G1183" s="79"/>
      <c r="H1183" s="85" t="s">
        <v>424</v>
      </c>
      <c r="I1183" s="428">
        <v>7043</v>
      </c>
      <c r="J1183" s="428">
        <v>15500</v>
      </c>
      <c r="K1183" s="419"/>
      <c r="L1183" s="428"/>
      <c r="M1183" s="81">
        <f t="shared" si="88"/>
        <v>109166500</v>
      </c>
      <c r="N1183" s="82" t="s">
        <v>273</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hidden="1" customHeight="1">
      <c r="A1184" s="332" t="str">
        <f>IF(B1184&lt;&gt;"",IF(AND(B1184='IN-TC'!$S$4,OR(TH!N1184="1111",TH!O1184="1111")),TH!D1184,""),"")</f>
        <v/>
      </c>
      <c r="B1184" s="63">
        <f t="shared" si="87"/>
        <v>2</v>
      </c>
      <c r="C1184" s="78">
        <f t="shared" si="91"/>
        <v>42417</v>
      </c>
      <c r="D1184" s="78" t="s">
        <v>934</v>
      </c>
      <c r="E1184" s="78">
        <v>42417</v>
      </c>
      <c r="F1184" s="79" t="s">
        <v>676</v>
      </c>
      <c r="G1184" s="79"/>
      <c r="H1184" s="80" t="s">
        <v>431</v>
      </c>
      <c r="I1184" s="427">
        <v>7150</v>
      </c>
      <c r="J1184" s="428">
        <v>15500</v>
      </c>
      <c r="K1184" s="418"/>
      <c r="L1184" s="427"/>
      <c r="M1184" s="81">
        <f t="shared" si="88"/>
        <v>110825000</v>
      </c>
      <c r="N1184" s="82" t="s">
        <v>273</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hidden="1" customHeight="1">
      <c r="A1185" s="332" t="str">
        <f>IF(B1185&lt;&gt;"",IF(AND(B1185='IN-TC'!$S$4,OR(TH!N1185="1111",TH!O1185="1111")),TH!D1185,""),"")</f>
        <v/>
      </c>
      <c r="B1185" s="63">
        <f t="shared" si="87"/>
        <v>2</v>
      </c>
      <c r="C1185" s="78">
        <f t="shared" si="91"/>
        <v>42417</v>
      </c>
      <c r="D1185" s="78" t="s">
        <v>940</v>
      </c>
      <c r="E1185" s="78">
        <v>42417</v>
      </c>
      <c r="F1185" s="79" t="s">
        <v>676</v>
      </c>
      <c r="G1185" s="79"/>
      <c r="H1185" s="80" t="s">
        <v>433</v>
      </c>
      <c r="I1185" s="427">
        <v>6970</v>
      </c>
      <c r="J1185" s="428">
        <v>15500</v>
      </c>
      <c r="K1185" s="418"/>
      <c r="L1185" s="427"/>
      <c r="M1185" s="81">
        <f t="shared" si="88"/>
        <v>108035000</v>
      </c>
      <c r="N1185" s="82" t="s">
        <v>273</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hidden="1" customHeight="1">
      <c r="A1186" s="332" t="str">
        <f>IF(B1186&lt;&gt;"",IF(AND(B1186='IN-TC'!$S$4,OR(TH!N1186="1111",TH!O1186="1111")),TH!D1186,""),"")</f>
        <v/>
      </c>
      <c r="B1186" s="63">
        <f t="shared" si="87"/>
        <v>2</v>
      </c>
      <c r="C1186" s="78">
        <f t="shared" si="91"/>
        <v>42417</v>
      </c>
      <c r="D1186" s="78" t="s">
        <v>941</v>
      </c>
      <c r="E1186" s="78">
        <v>42417</v>
      </c>
      <c r="F1186" s="79" t="s">
        <v>676</v>
      </c>
      <c r="G1186" s="79"/>
      <c r="H1186" s="80" t="s">
        <v>440</v>
      </c>
      <c r="I1186" s="427">
        <v>7450</v>
      </c>
      <c r="J1186" s="428">
        <v>15500</v>
      </c>
      <c r="K1186" s="418"/>
      <c r="L1186" s="427"/>
      <c r="M1186" s="81">
        <f t="shared" si="88"/>
        <v>115475000</v>
      </c>
      <c r="N1186" s="82" t="s">
        <v>273</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hidden="1" customHeight="1">
      <c r="A1187" s="332" t="str">
        <f>IF(B1187&lt;&gt;"",IF(AND(B1187='IN-TC'!$S$4,OR(TH!N1187="1111",TH!O1187="1111")),TH!D1187,""),"")</f>
        <v/>
      </c>
      <c r="B1187" s="63">
        <f t="shared" si="87"/>
        <v>2</v>
      </c>
      <c r="C1187" s="78">
        <f t="shared" si="91"/>
        <v>42423</v>
      </c>
      <c r="D1187" s="78" t="s">
        <v>942</v>
      </c>
      <c r="E1187" s="78">
        <v>42423</v>
      </c>
      <c r="F1187" s="79" t="s">
        <v>1960</v>
      </c>
      <c r="G1187" s="79"/>
      <c r="H1187" s="80" t="s">
        <v>384</v>
      </c>
      <c r="I1187" s="427">
        <v>7540</v>
      </c>
      <c r="J1187" s="428">
        <v>17500</v>
      </c>
      <c r="K1187" s="418"/>
      <c r="L1187" s="427"/>
      <c r="M1187" s="81">
        <f t="shared" si="88"/>
        <v>131950000</v>
      </c>
      <c r="N1187" s="82" t="s">
        <v>273</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hidden="1" customHeight="1">
      <c r="A1188" s="332" t="str">
        <f>IF(B1188&lt;&gt;"",IF(AND(B1188='IN-TC'!$S$4,OR(TH!N1188="1111",TH!O1188="1111")),TH!D1188,""),"")</f>
        <v/>
      </c>
      <c r="B1188" s="63">
        <f t="shared" si="87"/>
        <v>2</v>
      </c>
      <c r="C1188" s="78">
        <f t="shared" si="91"/>
        <v>42423</v>
      </c>
      <c r="D1188" s="78" t="s">
        <v>943</v>
      </c>
      <c r="E1188" s="78">
        <v>42423</v>
      </c>
      <c r="F1188" s="79" t="s">
        <v>1960</v>
      </c>
      <c r="G1188" s="79"/>
      <c r="H1188" s="80" t="s">
        <v>377</v>
      </c>
      <c r="I1188" s="427">
        <v>7820</v>
      </c>
      <c r="J1188" s="428">
        <v>17500</v>
      </c>
      <c r="K1188" s="418"/>
      <c r="L1188" s="427"/>
      <c r="M1188" s="81">
        <f t="shared" si="88"/>
        <v>136850000</v>
      </c>
      <c r="N1188" s="82" t="s">
        <v>273</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hidden="1" customHeight="1">
      <c r="A1189" s="332" t="str">
        <f>IF(B1189&lt;&gt;"",IF(AND(B1189='IN-TC'!$S$4,OR(TH!N1189="1111",TH!O1189="1111")),TH!D1189,""),"")</f>
        <v/>
      </c>
      <c r="B1189" s="63">
        <f t="shared" si="87"/>
        <v>2</v>
      </c>
      <c r="C1189" s="78">
        <f t="shared" si="91"/>
        <v>42423</v>
      </c>
      <c r="D1189" s="78" t="s">
        <v>944</v>
      </c>
      <c r="E1189" s="78">
        <v>42423</v>
      </c>
      <c r="F1189" s="79" t="s">
        <v>1960</v>
      </c>
      <c r="G1189" s="79"/>
      <c r="H1189" s="85" t="s">
        <v>382</v>
      </c>
      <c r="I1189" s="427">
        <v>9703</v>
      </c>
      <c r="J1189" s="428">
        <v>17500</v>
      </c>
      <c r="K1189" s="418"/>
      <c r="L1189" s="427"/>
      <c r="M1189" s="81">
        <f t="shared" si="88"/>
        <v>169802500</v>
      </c>
      <c r="N1189" s="82" t="s">
        <v>273</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hidden="1" customHeight="1">
      <c r="A1190" s="332" t="str">
        <f>IF(B1190&lt;&gt;"",IF(AND(B1190='IN-TC'!$S$4,OR(TH!N1190="1111",TH!O1190="1111")),TH!D1190,""),"")</f>
        <v/>
      </c>
      <c r="B1190" s="63">
        <f t="shared" si="87"/>
        <v>2</v>
      </c>
      <c r="C1190" s="78">
        <f t="shared" si="91"/>
        <v>42424</v>
      </c>
      <c r="D1190" s="78" t="s">
        <v>945</v>
      </c>
      <c r="E1190" s="78">
        <v>42424</v>
      </c>
      <c r="F1190" s="79" t="s">
        <v>676</v>
      </c>
      <c r="G1190" s="79"/>
      <c r="H1190" s="80" t="s">
        <v>431</v>
      </c>
      <c r="I1190" s="427">
        <v>7460</v>
      </c>
      <c r="J1190" s="428">
        <v>15500</v>
      </c>
      <c r="K1190" s="418"/>
      <c r="L1190" s="427"/>
      <c r="M1190" s="81">
        <f t="shared" si="88"/>
        <v>115630000</v>
      </c>
      <c r="N1190" s="82" t="s">
        <v>273</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hidden="1" customHeight="1">
      <c r="A1191" s="332" t="str">
        <f>IF(B1191&lt;&gt;"",IF(AND(B1191='IN-TC'!$S$4,OR(TH!N1191="1111",TH!O1191="1111")),TH!D1191,""),"")</f>
        <v/>
      </c>
      <c r="B1191" s="63">
        <f t="shared" si="87"/>
        <v>2</v>
      </c>
      <c r="C1191" s="78">
        <f t="shared" si="91"/>
        <v>42424</v>
      </c>
      <c r="D1191" s="78" t="s">
        <v>946</v>
      </c>
      <c r="E1191" s="78">
        <v>42424</v>
      </c>
      <c r="F1191" s="79" t="s">
        <v>676</v>
      </c>
      <c r="G1191" s="79"/>
      <c r="H1191" s="80" t="s">
        <v>433</v>
      </c>
      <c r="I1191" s="427">
        <v>7328</v>
      </c>
      <c r="J1191" s="428">
        <v>15500</v>
      </c>
      <c r="K1191" s="418"/>
      <c r="L1191" s="427"/>
      <c r="M1191" s="81">
        <f t="shared" si="88"/>
        <v>113584000</v>
      </c>
      <c r="N1191" s="82" t="s">
        <v>273</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hidden="1" customHeight="1">
      <c r="A1192" s="332" t="str">
        <f>IF(B1192&lt;&gt;"",IF(AND(B1192='IN-TC'!$S$4,OR(TH!N1192="1111",TH!O1192="1111")),TH!D1192,""),"")</f>
        <v/>
      </c>
      <c r="B1192" s="63">
        <f t="shared" si="87"/>
        <v>2</v>
      </c>
      <c r="C1192" s="78">
        <f t="shared" si="91"/>
        <v>42424</v>
      </c>
      <c r="D1192" s="78" t="s">
        <v>947</v>
      </c>
      <c r="E1192" s="78">
        <v>42424</v>
      </c>
      <c r="F1192" s="79" t="s">
        <v>676</v>
      </c>
      <c r="G1192" s="79"/>
      <c r="H1192" s="80" t="s">
        <v>434</v>
      </c>
      <c r="I1192" s="427">
        <f>7046-947</f>
        <v>6099</v>
      </c>
      <c r="J1192" s="428">
        <v>15500</v>
      </c>
      <c r="K1192" s="418"/>
      <c r="L1192" s="427"/>
      <c r="M1192" s="81">
        <f t="shared" si="88"/>
        <v>94534500</v>
      </c>
      <c r="N1192" s="82" t="s">
        <v>273</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hidden="1" customHeight="1">
      <c r="A1193" s="332" t="str">
        <f>IF(B1193&lt;&gt;"",IF(AND(B1193='IN-TC'!$S$4,OR(TH!N1193="1111",TH!O1193="1111")),TH!D1193,""),"")</f>
        <v/>
      </c>
      <c r="B1193" s="63">
        <f t="shared" si="87"/>
        <v>2</v>
      </c>
      <c r="C1193" s="78">
        <f t="shared" si="91"/>
        <v>42426</v>
      </c>
      <c r="D1193" s="78" t="s">
        <v>948</v>
      </c>
      <c r="E1193" s="78">
        <v>42426</v>
      </c>
      <c r="F1193" s="79" t="s">
        <v>1945</v>
      </c>
      <c r="G1193" s="958" t="s">
        <v>1947</v>
      </c>
      <c r="H1193" s="80" t="s">
        <v>1532</v>
      </c>
      <c r="I1193" s="427">
        <v>16100</v>
      </c>
      <c r="J1193" s="428">
        <v>11165</v>
      </c>
      <c r="K1193" s="418">
        <f>M1193/L1193</f>
        <v>8050</v>
      </c>
      <c r="L1193" s="427">
        <v>22330</v>
      </c>
      <c r="M1193" s="81">
        <f t="shared" si="88"/>
        <v>179756500</v>
      </c>
      <c r="N1193" s="82" t="s">
        <v>273</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hidden="1" customHeight="1">
      <c r="A1194" s="332" t="str">
        <f>IF(B1194&lt;&gt;"",IF(AND(B1194='IN-TC'!$S$4,OR(TH!N1194="1111",TH!O1194="1111")),TH!D1194,""),"")</f>
        <v/>
      </c>
      <c r="B1194" s="63">
        <f t="shared" si="87"/>
        <v>2</v>
      </c>
      <c r="C1194" s="78">
        <f t="shared" si="91"/>
        <v>42426</v>
      </c>
      <c r="D1194" s="78" t="s">
        <v>949</v>
      </c>
      <c r="E1194" s="78">
        <v>42426</v>
      </c>
      <c r="F1194" s="79" t="s">
        <v>1946</v>
      </c>
      <c r="G1194" s="958" t="s">
        <v>1947</v>
      </c>
      <c r="H1194" s="80" t="s">
        <v>1532</v>
      </c>
      <c r="I1194" s="427">
        <v>7700</v>
      </c>
      <c r="J1194" s="428">
        <v>11165</v>
      </c>
      <c r="K1194" s="418">
        <f>M1194/L1194</f>
        <v>3850</v>
      </c>
      <c r="L1194" s="427">
        <v>22330</v>
      </c>
      <c r="M1194" s="81">
        <f t="shared" si="88"/>
        <v>85970500</v>
      </c>
      <c r="N1194" s="82" t="s">
        <v>273</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hidden="1" customHeight="1">
      <c r="A1195" s="332" t="str">
        <f>IF(B1195&lt;&gt;"",IF(AND(B1195='IN-TC'!$S$4,OR(TH!N1195="1111",TH!O1195="1111")),TH!D1195,""),"")</f>
        <v/>
      </c>
      <c r="B1195" s="63">
        <f t="shared" si="87"/>
        <v>3</v>
      </c>
      <c r="C1195" s="90">
        <v>42430</v>
      </c>
      <c r="D1195" s="90" t="s">
        <v>677</v>
      </c>
      <c r="E1195" s="90">
        <f>C1195</f>
        <v>42430</v>
      </c>
      <c r="F1195" s="91" t="s">
        <v>676</v>
      </c>
      <c r="G1195" s="91"/>
      <c r="H1195" s="92" t="s">
        <v>445</v>
      </c>
      <c r="I1195" s="1141">
        <v>28613</v>
      </c>
      <c r="J1195" s="1140">
        <v>15500</v>
      </c>
      <c r="K1195" s="1142"/>
      <c r="L1195" s="1141"/>
      <c r="M1195" s="93">
        <f t="shared" si="88"/>
        <v>443501500</v>
      </c>
      <c r="N1195" s="83" t="s">
        <v>281</v>
      </c>
      <c r="O1195" s="83" t="s">
        <v>273</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hidden="1" customHeight="1">
      <c r="A1196" s="332" t="str">
        <f>IF(B1196&lt;&gt;"",IF(AND(B1196='IN-TC'!$S$4,OR(TH!N1196="1111",TH!O1196="1111")),TH!D1196,""),"")</f>
        <v/>
      </c>
      <c r="B1196" s="63">
        <f t="shared" si="87"/>
        <v>3</v>
      </c>
      <c r="C1196" s="90">
        <v>42430</v>
      </c>
      <c r="D1196" s="90" t="s">
        <v>677</v>
      </c>
      <c r="E1196" s="90">
        <f>C1196</f>
        <v>42430</v>
      </c>
      <c r="F1196" s="91" t="s">
        <v>1960</v>
      </c>
      <c r="G1196" s="91"/>
      <c r="H1196" s="92" t="s">
        <v>445</v>
      </c>
      <c r="I1196" s="1141">
        <v>19157</v>
      </c>
      <c r="J1196" s="1140">
        <v>17500</v>
      </c>
      <c r="K1196" s="1142"/>
      <c r="L1196" s="1141"/>
      <c r="M1196" s="93">
        <f t="shared" si="88"/>
        <v>335247500</v>
      </c>
      <c r="N1196" s="83" t="s">
        <v>281</v>
      </c>
      <c r="O1196" s="83" t="s">
        <v>273</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hidden="1" customHeight="1">
      <c r="A1197" s="332" t="str">
        <f>IF(B1197&lt;&gt;"",IF(AND(B1197='IN-TC'!$S$4,OR(TH!N1197="1111",TH!O1197="1111")),TH!D1197,""),"")</f>
        <v/>
      </c>
      <c r="B1197" s="63">
        <f t="shared" si="87"/>
        <v>3</v>
      </c>
      <c r="C1197" s="90">
        <v>42436</v>
      </c>
      <c r="D1197" s="90" t="s">
        <v>684</v>
      </c>
      <c r="E1197" s="90">
        <f>C1197</f>
        <v>42436</v>
      </c>
      <c r="F1197" s="91" t="s">
        <v>676</v>
      </c>
      <c r="G1197" s="1114"/>
      <c r="H1197" s="92" t="s">
        <v>445</v>
      </c>
      <c r="I1197" s="1141">
        <v>20887</v>
      </c>
      <c r="J1197" s="1140">
        <v>15500</v>
      </c>
      <c r="K1197" s="1142"/>
      <c r="L1197" s="1141"/>
      <c r="M1197" s="93">
        <f t="shared" si="88"/>
        <v>323748500</v>
      </c>
      <c r="N1197" s="83" t="s">
        <v>281</v>
      </c>
      <c r="O1197" s="83" t="s">
        <v>273</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hidden="1" customHeight="1">
      <c r="A1198" s="332" t="str">
        <f>IF(B1198&lt;&gt;"",IF(AND(B1198='IN-TC'!$S$4,OR(TH!N1198="1111",TH!O1198="1111")),TH!D1198,""),"")</f>
        <v/>
      </c>
      <c r="B1198" s="63">
        <f t="shared" si="87"/>
        <v>3</v>
      </c>
      <c r="C1198" s="90">
        <v>42438</v>
      </c>
      <c r="D1198" s="90" t="s">
        <v>685</v>
      </c>
      <c r="E1198" s="90">
        <f>C1198</f>
        <v>42438</v>
      </c>
      <c r="F1198" s="91" t="s">
        <v>1960</v>
      </c>
      <c r="G1198" s="91"/>
      <c r="H1198" s="92" t="s">
        <v>445</v>
      </c>
      <c r="I1198" s="435">
        <v>19558</v>
      </c>
      <c r="J1198" s="1140">
        <v>17500</v>
      </c>
      <c r="K1198" s="426"/>
      <c r="L1198" s="435"/>
      <c r="M1198" s="93">
        <f t="shared" si="88"/>
        <v>342265000</v>
      </c>
      <c r="N1198" s="83" t="s">
        <v>281</v>
      </c>
      <c r="O1198" s="83" t="s">
        <v>273</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hidden="1" customHeight="1">
      <c r="A1199" s="332" t="str">
        <f>IF(B1199&lt;&gt;"",IF(AND(B1199='IN-TC'!$S$4,OR(TH!N1199="1111",TH!O1199="1111")),TH!D1199,""),"")</f>
        <v/>
      </c>
      <c r="B1199" s="63">
        <f t="shared" si="87"/>
        <v>3</v>
      </c>
      <c r="C1199" s="78">
        <f t="shared" ref="C1199:C1215" si="92">E1199</f>
        <v>42430</v>
      </c>
      <c r="D1199" s="78" t="s">
        <v>924</v>
      </c>
      <c r="E1199" s="78">
        <v>42430</v>
      </c>
      <c r="F1199" s="79" t="s">
        <v>1960</v>
      </c>
      <c r="G1199" s="79"/>
      <c r="H1199" s="80" t="s">
        <v>377</v>
      </c>
      <c r="I1199" s="427">
        <v>6540</v>
      </c>
      <c r="J1199" s="428">
        <v>17500</v>
      </c>
      <c r="K1199" s="418"/>
      <c r="L1199" s="427"/>
      <c r="M1199" s="81">
        <f t="shared" si="88"/>
        <v>114450000</v>
      </c>
      <c r="N1199" s="82" t="s">
        <v>273</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hidden="1" customHeight="1">
      <c r="A1200" s="332" t="str">
        <f>IF(B1200&lt;&gt;"",IF(AND(B1200='IN-TC'!$S$4,OR(TH!N1200="1111",TH!O1200="1111")),TH!D1200,""),"")</f>
        <v/>
      </c>
      <c r="B1200" s="63">
        <f t="shared" si="87"/>
        <v>3</v>
      </c>
      <c r="C1200" s="78">
        <f t="shared" si="92"/>
        <v>42430</v>
      </c>
      <c r="D1200" s="78" t="s">
        <v>925</v>
      </c>
      <c r="E1200" s="78">
        <v>42430</v>
      </c>
      <c r="F1200" s="79" t="s">
        <v>1960</v>
      </c>
      <c r="G1200" s="79"/>
      <c r="H1200" s="85" t="s">
        <v>382</v>
      </c>
      <c r="I1200" s="428">
        <v>6358</v>
      </c>
      <c r="J1200" s="428">
        <v>17500</v>
      </c>
      <c r="K1200" s="419"/>
      <c r="L1200" s="428"/>
      <c r="M1200" s="81">
        <f t="shared" si="88"/>
        <v>111265000</v>
      </c>
      <c r="N1200" s="82" t="s">
        <v>273</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hidden="1" customHeight="1">
      <c r="A1201" s="332" t="str">
        <f>IF(B1201&lt;&gt;"",IF(AND(B1201='IN-TC'!$S$4,OR(TH!N1201="1111",TH!O1201="1111")),TH!D1201,""),"")</f>
        <v/>
      </c>
      <c r="B1201" s="63">
        <f t="shared" si="87"/>
        <v>3</v>
      </c>
      <c r="C1201" s="78">
        <f t="shared" si="92"/>
        <v>42430</v>
      </c>
      <c r="D1201" s="78" t="s">
        <v>926</v>
      </c>
      <c r="E1201" s="78">
        <v>42430</v>
      </c>
      <c r="F1201" s="79" t="s">
        <v>1960</v>
      </c>
      <c r="G1201" s="79"/>
      <c r="H1201" s="80" t="s">
        <v>384</v>
      </c>
      <c r="I1201" s="427">
        <v>6259</v>
      </c>
      <c r="J1201" s="428">
        <v>17500</v>
      </c>
      <c r="K1201" s="418"/>
      <c r="L1201" s="427"/>
      <c r="M1201" s="81">
        <f t="shared" si="88"/>
        <v>109532500</v>
      </c>
      <c r="N1201" s="82" t="s">
        <v>273</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hidden="1" customHeight="1">
      <c r="A1202" s="332" t="str">
        <f>IF(B1202&lt;&gt;"",IF(AND(B1202='IN-TC'!$S$4,OR(TH!N1202="1111",TH!O1202="1111")),TH!D1202,""),"")</f>
        <v/>
      </c>
      <c r="B1202" s="63">
        <f t="shared" si="87"/>
        <v>3</v>
      </c>
      <c r="C1202" s="78">
        <f t="shared" si="92"/>
        <v>42437</v>
      </c>
      <c r="D1202" s="78" t="s">
        <v>927</v>
      </c>
      <c r="E1202" s="78">
        <v>42437</v>
      </c>
      <c r="F1202" s="79" t="s">
        <v>675</v>
      </c>
      <c r="G1202" s="79"/>
      <c r="H1202" s="80" t="s">
        <v>363</v>
      </c>
      <c r="I1202" s="427">
        <v>4013</v>
      </c>
      <c r="J1202" s="428">
        <v>18500</v>
      </c>
      <c r="K1202" s="418"/>
      <c r="L1202" s="427"/>
      <c r="M1202" s="81">
        <f t="shared" si="88"/>
        <v>74240500</v>
      </c>
      <c r="N1202" s="82" t="s">
        <v>273</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hidden="1" customHeight="1">
      <c r="A1203" s="332" t="str">
        <f>IF(B1203&lt;&gt;"",IF(AND(B1203='IN-TC'!$S$4,OR(TH!N1203="1111",TH!O1203="1111")),TH!D1203,""),"")</f>
        <v/>
      </c>
      <c r="B1203" s="63">
        <f t="shared" si="87"/>
        <v>3</v>
      </c>
      <c r="C1203" s="78">
        <f t="shared" si="92"/>
        <v>42437</v>
      </c>
      <c r="D1203" s="78" t="s">
        <v>928</v>
      </c>
      <c r="E1203" s="78">
        <v>42437</v>
      </c>
      <c r="F1203" s="79" t="s">
        <v>675</v>
      </c>
      <c r="G1203" s="79"/>
      <c r="H1203" s="85" t="s">
        <v>345</v>
      </c>
      <c r="I1203" s="428">
        <v>3980</v>
      </c>
      <c r="J1203" s="428">
        <v>18500</v>
      </c>
      <c r="K1203" s="419"/>
      <c r="L1203" s="428"/>
      <c r="M1203" s="81">
        <f t="shared" si="88"/>
        <v>73630000</v>
      </c>
      <c r="N1203" s="82" t="s">
        <v>273</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hidden="1" customHeight="1">
      <c r="A1204" s="332" t="str">
        <f>IF(B1204&lt;&gt;"",IF(AND(B1204='IN-TC'!$S$4,OR(TH!N1204="1111",TH!O1204="1111")),TH!D1204,""),"")</f>
        <v/>
      </c>
      <c r="B1204" s="63">
        <f t="shared" si="87"/>
        <v>3</v>
      </c>
      <c r="C1204" s="78">
        <f t="shared" si="92"/>
        <v>42437</v>
      </c>
      <c r="D1204" s="78" t="s">
        <v>929</v>
      </c>
      <c r="E1204" s="78">
        <v>42437</v>
      </c>
      <c r="F1204" s="79" t="s">
        <v>675</v>
      </c>
      <c r="G1204" s="79"/>
      <c r="H1204" s="80" t="s">
        <v>348</v>
      </c>
      <c r="I1204" s="427">
        <v>4013</v>
      </c>
      <c r="J1204" s="428">
        <v>18500</v>
      </c>
      <c r="K1204" s="418"/>
      <c r="L1204" s="427"/>
      <c r="M1204" s="81">
        <f t="shared" si="88"/>
        <v>74240500</v>
      </c>
      <c r="N1204" s="82" t="s">
        <v>273</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hidden="1" customHeight="1">
      <c r="A1205" s="332" t="str">
        <f>IF(B1205&lt;&gt;"",IF(AND(B1205='IN-TC'!$S$4,OR(TH!N1205="1111",TH!O1205="1111")),TH!D1205,""),"")</f>
        <v/>
      </c>
      <c r="B1205" s="63">
        <f t="shared" si="87"/>
        <v>3</v>
      </c>
      <c r="C1205" s="78">
        <f t="shared" si="92"/>
        <v>42437</v>
      </c>
      <c r="D1205" s="78" t="s">
        <v>930</v>
      </c>
      <c r="E1205" s="78">
        <v>42437</v>
      </c>
      <c r="F1205" s="79" t="s">
        <v>675</v>
      </c>
      <c r="G1205" s="79"/>
      <c r="H1205" s="80" t="s">
        <v>360</v>
      </c>
      <c r="I1205" s="427">
        <v>4170</v>
      </c>
      <c r="J1205" s="428">
        <v>18500</v>
      </c>
      <c r="K1205" s="418"/>
      <c r="L1205" s="427"/>
      <c r="M1205" s="81">
        <f t="shared" si="88"/>
        <v>77145000</v>
      </c>
      <c r="N1205" s="82" t="s">
        <v>273</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hidden="1" customHeight="1">
      <c r="A1206" s="332" t="str">
        <f>IF(B1206&lt;&gt;"",IF(AND(B1206='IN-TC'!$S$4,OR(TH!N1206="1111",TH!O1206="1111")),TH!D1206,""),"")</f>
        <v/>
      </c>
      <c r="B1206" s="63">
        <f t="shared" si="87"/>
        <v>3</v>
      </c>
      <c r="C1206" s="78">
        <f t="shared" si="92"/>
        <v>42438</v>
      </c>
      <c r="D1206" s="78" t="s">
        <v>931</v>
      </c>
      <c r="E1206" s="78">
        <v>42438</v>
      </c>
      <c r="F1206" s="79" t="s">
        <v>1960</v>
      </c>
      <c r="G1206" s="79"/>
      <c r="H1206" s="80" t="s">
        <v>390</v>
      </c>
      <c r="I1206" s="427">
        <v>6583</v>
      </c>
      <c r="J1206" s="428">
        <v>17500</v>
      </c>
      <c r="K1206" s="418"/>
      <c r="L1206" s="427"/>
      <c r="M1206" s="81">
        <f t="shared" si="88"/>
        <v>115202500</v>
      </c>
      <c r="N1206" s="82" t="s">
        <v>273</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hidden="1" customHeight="1">
      <c r="A1207" s="332" t="str">
        <f>IF(B1207&lt;&gt;"",IF(AND(B1207='IN-TC'!$S$4,OR(TH!N1207="1111",TH!O1207="1111")),TH!D1207,""),"")</f>
        <v/>
      </c>
      <c r="B1207" s="63">
        <f t="shared" si="87"/>
        <v>3</v>
      </c>
      <c r="C1207" s="78">
        <f t="shared" si="92"/>
        <v>42438</v>
      </c>
      <c r="D1207" s="78" t="s">
        <v>932</v>
      </c>
      <c r="E1207" s="78">
        <v>42438</v>
      </c>
      <c r="F1207" s="79" t="s">
        <v>1960</v>
      </c>
      <c r="G1207" s="79"/>
      <c r="H1207" s="80" t="s">
        <v>392</v>
      </c>
      <c r="I1207" s="427">
        <v>6930</v>
      </c>
      <c r="J1207" s="428">
        <v>17500</v>
      </c>
      <c r="K1207" s="418"/>
      <c r="L1207" s="427"/>
      <c r="M1207" s="81">
        <f t="shared" si="88"/>
        <v>121275000</v>
      </c>
      <c r="N1207" s="82" t="s">
        <v>273</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hidden="1" customHeight="1">
      <c r="A1208" s="332" t="str">
        <f>IF(B1208&lt;&gt;"",IF(AND(B1208='IN-TC'!$S$4,OR(TH!N1208="1111",TH!O1208="1111")),TH!D1208,""),"")</f>
        <v/>
      </c>
      <c r="B1208" s="63">
        <f t="shared" si="87"/>
        <v>3</v>
      </c>
      <c r="C1208" s="78">
        <f t="shared" si="92"/>
        <v>42438</v>
      </c>
      <c r="D1208" s="78" t="s">
        <v>933</v>
      </c>
      <c r="E1208" s="78">
        <v>42438</v>
      </c>
      <c r="F1208" s="79" t="s">
        <v>1960</v>
      </c>
      <c r="G1208" s="79"/>
      <c r="H1208" s="80" t="s">
        <v>394</v>
      </c>
      <c r="I1208" s="427">
        <v>6045</v>
      </c>
      <c r="J1208" s="428">
        <v>17500</v>
      </c>
      <c r="K1208" s="418"/>
      <c r="L1208" s="427"/>
      <c r="M1208" s="81">
        <f t="shared" si="88"/>
        <v>105787500</v>
      </c>
      <c r="N1208" s="82" t="s">
        <v>273</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hidden="1" customHeight="1">
      <c r="A1209" s="332" t="str">
        <f>IF(B1209&lt;&gt;"",IF(AND(B1209='IN-TC'!$S$4,OR(TH!N1209="1111",TH!O1209="1111")),TH!D1209,""),"")</f>
        <v/>
      </c>
      <c r="B1209" s="63">
        <f t="shared" si="87"/>
        <v>3</v>
      </c>
      <c r="C1209" s="78">
        <f t="shared" si="92"/>
        <v>42446</v>
      </c>
      <c r="D1209" s="78" t="s">
        <v>934</v>
      </c>
      <c r="E1209" s="78">
        <v>42446</v>
      </c>
      <c r="F1209" s="79" t="s">
        <v>1960</v>
      </c>
      <c r="G1209" s="79"/>
      <c r="H1209" s="80" t="s">
        <v>387</v>
      </c>
      <c r="I1209" s="427">
        <v>6647</v>
      </c>
      <c r="J1209" s="428">
        <v>17500</v>
      </c>
      <c r="K1209" s="418"/>
      <c r="L1209" s="427"/>
      <c r="M1209" s="81">
        <f t="shared" si="88"/>
        <v>116322500</v>
      </c>
      <c r="N1209" s="82" t="s">
        <v>273</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hidden="1" customHeight="1">
      <c r="A1210" s="332" t="str">
        <f>IF(B1210&lt;&gt;"",IF(AND(B1210='IN-TC'!$S$4,OR(TH!N1210="1111",TH!O1210="1111")),TH!D1210,""),"")</f>
        <v/>
      </c>
      <c r="B1210" s="63">
        <f t="shared" si="87"/>
        <v>3</v>
      </c>
      <c r="C1210" s="78">
        <f t="shared" si="92"/>
        <v>42446</v>
      </c>
      <c r="D1210" s="78" t="s">
        <v>940</v>
      </c>
      <c r="E1210" s="78">
        <v>42446</v>
      </c>
      <c r="F1210" s="79" t="s">
        <v>1960</v>
      </c>
      <c r="G1210" s="79"/>
      <c r="H1210" s="80" t="s">
        <v>384</v>
      </c>
      <c r="I1210" s="428">
        <v>6123</v>
      </c>
      <c r="J1210" s="428">
        <v>17500</v>
      </c>
      <c r="K1210" s="419"/>
      <c r="L1210" s="428"/>
      <c r="M1210" s="81">
        <f t="shared" si="88"/>
        <v>107152500</v>
      </c>
      <c r="N1210" s="82" t="s">
        <v>273</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hidden="1" customHeight="1">
      <c r="A1211" s="332" t="str">
        <f>IF(B1211&lt;&gt;"",IF(AND(B1211='IN-TC'!$S$4,OR(TH!N1211="1111",TH!O1211="1111")),TH!D1211,""),"")</f>
        <v/>
      </c>
      <c r="B1211" s="63">
        <f t="shared" si="87"/>
        <v>3</v>
      </c>
      <c r="C1211" s="78">
        <f t="shared" si="92"/>
        <v>42446</v>
      </c>
      <c r="D1211" s="78" t="s">
        <v>941</v>
      </c>
      <c r="E1211" s="78">
        <v>42446</v>
      </c>
      <c r="F1211" s="79" t="s">
        <v>1960</v>
      </c>
      <c r="G1211" s="79"/>
      <c r="H1211" s="80" t="s">
        <v>390</v>
      </c>
      <c r="I1211" s="427">
        <v>6652</v>
      </c>
      <c r="J1211" s="428">
        <v>17500</v>
      </c>
      <c r="K1211" s="418"/>
      <c r="L1211" s="427"/>
      <c r="M1211" s="81">
        <f t="shared" si="88"/>
        <v>116410000</v>
      </c>
      <c r="N1211" s="82" t="s">
        <v>273</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hidden="1" customHeight="1">
      <c r="A1212" s="332" t="str">
        <f>IF(B1212&lt;&gt;"",IF(AND(B1212='IN-TC'!$S$4,OR(TH!N1212="1111",TH!O1212="1111")),TH!D1212,""),"")</f>
        <v/>
      </c>
      <c r="B1212" s="63">
        <f t="shared" si="87"/>
        <v>3</v>
      </c>
      <c r="C1212" s="78">
        <f t="shared" si="92"/>
        <v>42448</v>
      </c>
      <c r="D1212" s="78" t="s">
        <v>942</v>
      </c>
      <c r="E1212" s="78">
        <v>42448</v>
      </c>
      <c r="F1212" s="79" t="s">
        <v>675</v>
      </c>
      <c r="G1212" s="79"/>
      <c r="H1212" s="80" t="s">
        <v>363</v>
      </c>
      <c r="I1212" s="427">
        <v>4301</v>
      </c>
      <c r="J1212" s="428">
        <v>18500</v>
      </c>
      <c r="K1212" s="418"/>
      <c r="L1212" s="427"/>
      <c r="M1212" s="81">
        <f t="shared" si="88"/>
        <v>79568500</v>
      </c>
      <c r="N1212" s="82" t="s">
        <v>273</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hidden="1" customHeight="1">
      <c r="A1213" s="332" t="str">
        <f>IF(B1213&lt;&gt;"",IF(AND(B1213='IN-TC'!$S$4,OR(TH!N1213="1111",TH!O1213="1111")),TH!D1213,""),"")</f>
        <v/>
      </c>
      <c r="B1213" s="63">
        <f t="shared" si="87"/>
        <v>3</v>
      </c>
      <c r="C1213" s="78">
        <f t="shared" si="92"/>
        <v>42448</v>
      </c>
      <c r="D1213" s="78" t="s">
        <v>943</v>
      </c>
      <c r="E1213" s="78">
        <v>42448</v>
      </c>
      <c r="F1213" s="79" t="s">
        <v>675</v>
      </c>
      <c r="G1213" s="79"/>
      <c r="H1213" s="80" t="s">
        <v>366</v>
      </c>
      <c r="I1213" s="427">
        <v>4102</v>
      </c>
      <c r="J1213" s="428">
        <v>18500</v>
      </c>
      <c r="K1213" s="418"/>
      <c r="L1213" s="427"/>
      <c r="M1213" s="81">
        <f t="shared" si="88"/>
        <v>75887000</v>
      </c>
      <c r="N1213" s="82" t="s">
        <v>273</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hidden="1" customHeight="1">
      <c r="A1214" s="332" t="str">
        <f>IF(B1214&lt;&gt;"",IF(AND(B1214='IN-TC'!$S$4,OR(TH!N1214="1111",TH!O1214="1111")),TH!D1214,""),"")</f>
        <v/>
      </c>
      <c r="B1214" s="63">
        <f t="shared" si="87"/>
        <v>3</v>
      </c>
      <c r="C1214" s="78">
        <f t="shared" si="92"/>
        <v>42448</v>
      </c>
      <c r="D1214" s="78" t="s">
        <v>944</v>
      </c>
      <c r="E1214" s="78">
        <v>42448</v>
      </c>
      <c r="F1214" s="79" t="s">
        <v>675</v>
      </c>
      <c r="G1214" s="79"/>
      <c r="H1214" s="80" t="s">
        <v>360</v>
      </c>
      <c r="I1214" s="427">
        <v>3950</v>
      </c>
      <c r="J1214" s="428">
        <v>18500</v>
      </c>
      <c r="K1214" s="418"/>
      <c r="L1214" s="427"/>
      <c r="M1214" s="81">
        <f t="shared" si="88"/>
        <v>73075000</v>
      </c>
      <c r="N1214" s="82" t="s">
        <v>273</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hidden="1" customHeight="1">
      <c r="A1215" s="332" t="str">
        <f>IF(B1215&lt;&gt;"",IF(AND(B1215='IN-TC'!$S$4,OR(TH!N1215="1111",TH!O1215="1111")),TH!D1215,""),"")</f>
        <v/>
      </c>
      <c r="B1215" s="63">
        <f t="shared" si="87"/>
        <v>3</v>
      </c>
      <c r="C1215" s="78">
        <f t="shared" si="92"/>
        <v>42448</v>
      </c>
      <c r="D1215" s="78" t="s">
        <v>945</v>
      </c>
      <c r="E1215" s="78">
        <v>42448</v>
      </c>
      <c r="F1215" s="79" t="s">
        <v>675</v>
      </c>
      <c r="G1215" s="79"/>
      <c r="H1215" s="80" t="s">
        <v>348</v>
      </c>
      <c r="I1215" s="427">
        <v>3471</v>
      </c>
      <c r="J1215" s="428">
        <v>18500</v>
      </c>
      <c r="K1215" s="418"/>
      <c r="L1215" s="427"/>
      <c r="M1215" s="81">
        <f t="shared" si="88"/>
        <v>64213500</v>
      </c>
      <c r="N1215" s="82" t="s">
        <v>273</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hidden="1" customHeight="1">
      <c r="A1216" s="332" t="str">
        <f>IF(B1216&lt;&gt;"",IF(AND(B1216='IN-TC'!$S$4,OR(TH!N1216="1111",TH!O1216="1111")),TH!D1216,""),"")</f>
        <v/>
      </c>
      <c r="B1216" s="63">
        <f t="shared" si="87"/>
        <v>3</v>
      </c>
      <c r="C1216" s="90">
        <v>42439</v>
      </c>
      <c r="D1216" s="90" t="s">
        <v>686</v>
      </c>
      <c r="E1216" s="90">
        <f>C1216</f>
        <v>42439</v>
      </c>
      <c r="F1216" s="91" t="s">
        <v>675</v>
      </c>
      <c r="G1216" s="91"/>
      <c r="H1216" s="92" t="s">
        <v>445</v>
      </c>
      <c r="I1216" s="1141">
        <v>21136</v>
      </c>
      <c r="J1216" s="1140">
        <v>18500</v>
      </c>
      <c r="K1216" s="1142"/>
      <c r="L1216" s="1141"/>
      <c r="M1216" s="93">
        <f t="shared" si="88"/>
        <v>391016000</v>
      </c>
      <c r="N1216" s="83" t="s">
        <v>281</v>
      </c>
      <c r="O1216" s="83" t="s">
        <v>273</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hidden="1" customHeight="1">
      <c r="A1217" s="332" t="str">
        <f>IF(B1217&lt;&gt;"",IF(AND(B1217='IN-TC'!$S$4,OR(TH!N1217="1111",TH!O1217="1111")),TH!D1217,""),"")</f>
        <v/>
      </c>
      <c r="B1217" s="63">
        <f t="shared" si="87"/>
        <v>3</v>
      </c>
      <c r="C1217" s="90">
        <v>42446</v>
      </c>
      <c r="D1217" s="90" t="s">
        <v>687</v>
      </c>
      <c r="E1217" s="90">
        <f>C1217</f>
        <v>42446</v>
      </c>
      <c r="F1217" s="91" t="s">
        <v>1960</v>
      </c>
      <c r="G1217" s="91"/>
      <c r="H1217" s="92" t="s">
        <v>445</v>
      </c>
      <c r="I1217" s="1141">
        <v>19422</v>
      </c>
      <c r="J1217" s="1140">
        <v>17500</v>
      </c>
      <c r="K1217" s="1142"/>
      <c r="L1217" s="1141"/>
      <c r="M1217" s="93">
        <f t="shared" si="88"/>
        <v>339885000</v>
      </c>
      <c r="N1217" s="83" t="s">
        <v>281</v>
      </c>
      <c r="O1217" s="83" t="s">
        <v>273</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hidden="1" customHeight="1">
      <c r="A1218" s="332" t="str">
        <f>IF(B1218&lt;&gt;"",IF(AND(B1218='IN-TC'!$S$4,OR(TH!N1218="1111",TH!O1218="1111")),TH!D1218,""),"")</f>
        <v/>
      </c>
      <c r="B1218" s="63">
        <f t="shared" si="87"/>
        <v>3</v>
      </c>
      <c r="C1218" s="90">
        <v>42449</v>
      </c>
      <c r="D1218" s="90" t="s">
        <v>688</v>
      </c>
      <c r="E1218" s="90">
        <f>C1218</f>
        <v>42449</v>
      </c>
      <c r="F1218" s="91" t="s">
        <v>675</v>
      </c>
      <c r="G1218" s="91"/>
      <c r="H1218" s="92" t="s">
        <v>445</v>
      </c>
      <c r="I1218" s="435">
        <v>18864</v>
      </c>
      <c r="J1218" s="1140">
        <v>18500</v>
      </c>
      <c r="K1218" s="426"/>
      <c r="L1218" s="435"/>
      <c r="M1218" s="93">
        <f t="shared" si="88"/>
        <v>348984000</v>
      </c>
      <c r="N1218" s="83" t="s">
        <v>281</v>
      </c>
      <c r="O1218" s="83" t="s">
        <v>273</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hidden="1" customHeight="1">
      <c r="A1219" s="332" t="str">
        <f>IF(B1219&lt;&gt;"",IF(AND(B1219='IN-TC'!$S$4,OR(TH!N1219="1111",TH!O1219="1111")),TH!D1219,""),"")</f>
        <v/>
      </c>
      <c r="B1219" s="63">
        <f t="shared" si="87"/>
        <v>3</v>
      </c>
      <c r="C1219" s="78">
        <f>E1219</f>
        <v>42454</v>
      </c>
      <c r="D1219" s="78" t="s">
        <v>946</v>
      </c>
      <c r="E1219" s="78">
        <v>42454</v>
      </c>
      <c r="F1219" s="79" t="s">
        <v>1960</v>
      </c>
      <c r="G1219" s="79"/>
      <c r="H1219" s="80" t="s">
        <v>384</v>
      </c>
      <c r="I1219" s="427">
        <v>7890</v>
      </c>
      <c r="J1219" s="428">
        <v>17500</v>
      </c>
      <c r="K1219" s="418"/>
      <c r="L1219" s="427"/>
      <c r="M1219" s="81">
        <f t="shared" si="88"/>
        <v>138075000</v>
      </c>
      <c r="N1219" s="82" t="s">
        <v>273</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hidden="1" customHeight="1">
      <c r="A1220" s="332" t="str">
        <f>IF(B1220&lt;&gt;"",IF(AND(B1220='IN-TC'!$S$4,OR(TH!N1220="1111",TH!O1220="1111")),TH!D1220,""),"")</f>
        <v/>
      </c>
      <c r="B1220" s="63">
        <f t="shared" si="87"/>
        <v>3</v>
      </c>
      <c r="C1220" s="78">
        <f>E1220</f>
        <v>42454</v>
      </c>
      <c r="D1220" s="78" t="s">
        <v>947</v>
      </c>
      <c r="E1220" s="78">
        <v>42454</v>
      </c>
      <c r="F1220" s="79" t="s">
        <v>1960</v>
      </c>
      <c r="G1220" s="79"/>
      <c r="H1220" s="80" t="s">
        <v>377</v>
      </c>
      <c r="I1220" s="427">
        <v>7950</v>
      </c>
      <c r="J1220" s="428">
        <v>17500</v>
      </c>
      <c r="K1220" s="418"/>
      <c r="L1220" s="427"/>
      <c r="M1220" s="81">
        <f t="shared" si="88"/>
        <v>139125000</v>
      </c>
      <c r="N1220" s="82" t="s">
        <v>273</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hidden="1" customHeight="1">
      <c r="A1221" s="332" t="str">
        <f>IF(B1221&lt;&gt;"",IF(AND(B1221='IN-TC'!$S$4,OR(TH!N1221="1111",TH!O1221="1111")),TH!D1221,""),"")</f>
        <v/>
      </c>
      <c r="B1221" s="63">
        <f t="shared" si="87"/>
        <v>3</v>
      </c>
      <c r="C1221" s="78">
        <f>E1221</f>
        <v>42454</v>
      </c>
      <c r="D1221" s="78" t="s">
        <v>948</v>
      </c>
      <c r="E1221" s="78">
        <v>42454</v>
      </c>
      <c r="F1221" s="79" t="s">
        <v>1960</v>
      </c>
      <c r="G1221" s="79"/>
      <c r="H1221" s="85" t="s">
        <v>382</v>
      </c>
      <c r="I1221" s="427">
        <v>9223</v>
      </c>
      <c r="J1221" s="428">
        <v>17500</v>
      </c>
      <c r="K1221" s="418"/>
      <c r="L1221" s="427"/>
      <c r="M1221" s="81">
        <f t="shared" si="88"/>
        <v>161402500</v>
      </c>
      <c r="N1221" s="82" t="s">
        <v>273</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hidden="1" customHeight="1">
      <c r="A1222" s="332" t="str">
        <f>IF(B1222&lt;&gt;"",IF(AND(B1222='IN-TC'!$S$4,OR(TH!N1222="1111",TH!O1222="1111")),TH!D1222,""),"")</f>
        <v/>
      </c>
      <c r="B1222" s="63">
        <f t="shared" si="87"/>
        <v>3</v>
      </c>
      <c r="C1222" s="90">
        <v>42454</v>
      </c>
      <c r="D1222" s="90" t="s">
        <v>935</v>
      </c>
      <c r="E1222" s="90">
        <f>C1222</f>
        <v>42454</v>
      </c>
      <c r="F1222" s="91" t="s">
        <v>1960</v>
      </c>
      <c r="G1222" s="91"/>
      <c r="H1222" s="92" t="s">
        <v>445</v>
      </c>
      <c r="I1222" s="435">
        <v>25063</v>
      </c>
      <c r="J1222" s="1140">
        <v>17500</v>
      </c>
      <c r="K1222" s="426"/>
      <c r="L1222" s="435"/>
      <c r="M1222" s="93">
        <f t="shared" si="88"/>
        <v>438602500</v>
      </c>
      <c r="N1222" s="83" t="s">
        <v>281</v>
      </c>
      <c r="O1222" s="83" t="s">
        <v>273</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hidden="1" customHeight="1">
      <c r="A1223" s="332" t="str">
        <f>IF(B1223&lt;&gt;"",IF(AND(B1223='IN-TC'!$S$4,OR(TH!N1223="1111",TH!O1223="1111")),TH!D1223,""),"")</f>
        <v/>
      </c>
      <c r="B1223" s="63">
        <f t="shared" si="87"/>
        <v>4</v>
      </c>
      <c r="C1223" s="78">
        <f t="shared" ref="C1223:C1238" si="93">E1223</f>
        <v>42461</v>
      </c>
      <c r="D1223" s="78" t="s">
        <v>924</v>
      </c>
      <c r="E1223" s="78">
        <v>42461</v>
      </c>
      <c r="F1223" s="79" t="s">
        <v>675</v>
      </c>
      <c r="G1223" s="79"/>
      <c r="H1223" s="80" t="s">
        <v>363</v>
      </c>
      <c r="I1223" s="427">
        <v>3986</v>
      </c>
      <c r="J1223" s="428">
        <v>18500</v>
      </c>
      <c r="K1223" s="418"/>
      <c r="L1223" s="427"/>
      <c r="M1223" s="81">
        <f t="shared" si="88"/>
        <v>73741000</v>
      </c>
      <c r="N1223" s="82" t="s">
        <v>273</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hidden="1" customHeight="1">
      <c r="A1224" s="332" t="str">
        <f>IF(B1224&lt;&gt;"",IF(AND(B1224='IN-TC'!$S$4,OR(TH!N1224="1111",TH!O1224="1111")),TH!D1224,""),"")</f>
        <v/>
      </c>
      <c r="B1224" s="63">
        <f t="shared" si="87"/>
        <v>4</v>
      </c>
      <c r="C1224" s="78">
        <f t="shared" si="93"/>
        <v>42461</v>
      </c>
      <c r="D1224" s="78" t="s">
        <v>925</v>
      </c>
      <c r="E1224" s="78">
        <v>42461</v>
      </c>
      <c r="F1224" s="79" t="s">
        <v>675</v>
      </c>
      <c r="G1224" s="79"/>
      <c r="H1224" s="85" t="s">
        <v>345</v>
      </c>
      <c r="I1224" s="428">
        <v>4179</v>
      </c>
      <c r="J1224" s="428">
        <v>18500</v>
      </c>
      <c r="K1224" s="419"/>
      <c r="L1224" s="428"/>
      <c r="M1224" s="81">
        <f t="shared" si="88"/>
        <v>77311500</v>
      </c>
      <c r="N1224" s="82" t="s">
        <v>273</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hidden="1" customHeight="1">
      <c r="A1225" s="332" t="str">
        <f>IF(B1225&lt;&gt;"",IF(AND(B1225='IN-TC'!$S$4,OR(TH!N1225="1111",TH!O1225="1111")),TH!D1225,""),"")</f>
        <v/>
      </c>
      <c r="B1225" s="63">
        <f t="shared" si="87"/>
        <v>4</v>
      </c>
      <c r="C1225" s="78">
        <f t="shared" si="93"/>
        <v>42461</v>
      </c>
      <c r="D1225" s="78" t="s">
        <v>926</v>
      </c>
      <c r="E1225" s="78">
        <v>42461</v>
      </c>
      <c r="F1225" s="79" t="s">
        <v>675</v>
      </c>
      <c r="G1225" s="79"/>
      <c r="H1225" s="80" t="s">
        <v>348</v>
      </c>
      <c r="I1225" s="427">
        <v>3982</v>
      </c>
      <c r="J1225" s="428">
        <v>18500</v>
      </c>
      <c r="K1225" s="418"/>
      <c r="L1225" s="427"/>
      <c r="M1225" s="81">
        <f t="shared" si="88"/>
        <v>73667000</v>
      </c>
      <c r="N1225" s="82" t="s">
        <v>273</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hidden="1" customHeight="1">
      <c r="A1226" s="332" t="str">
        <f>IF(B1226&lt;&gt;"",IF(AND(B1226='IN-TC'!$S$4,OR(TH!N1226="1111",TH!O1226="1111")),TH!D1226,""),"")</f>
        <v/>
      </c>
      <c r="B1226" s="63">
        <f t="shared" ref="B1226:B1289" si="94">IF(C1226&lt;&gt;"",MONTH(C1226),"")</f>
        <v>4</v>
      </c>
      <c r="C1226" s="78">
        <f t="shared" si="93"/>
        <v>42464</v>
      </c>
      <c r="D1226" s="78" t="s">
        <v>927</v>
      </c>
      <c r="E1226" s="78">
        <v>42464</v>
      </c>
      <c r="F1226" s="79" t="s">
        <v>675</v>
      </c>
      <c r="G1226" s="79"/>
      <c r="H1226" s="80" t="s">
        <v>360</v>
      </c>
      <c r="I1226" s="427">
        <v>4572</v>
      </c>
      <c r="J1226" s="428">
        <v>18500</v>
      </c>
      <c r="K1226" s="418"/>
      <c r="L1226" s="427"/>
      <c r="M1226" s="81">
        <f t="shared" si="88"/>
        <v>84582000</v>
      </c>
      <c r="N1226" s="82" t="s">
        <v>273</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hidden="1" customHeight="1">
      <c r="A1227" s="332" t="str">
        <f>IF(B1227&lt;&gt;"",IF(AND(B1227='IN-TC'!$S$4,OR(TH!N1227="1111",TH!O1227="1111")),TH!D1227,""),"")</f>
        <v/>
      </c>
      <c r="B1227" s="63">
        <f t="shared" si="94"/>
        <v>4</v>
      </c>
      <c r="C1227" s="78">
        <f t="shared" si="93"/>
        <v>42464</v>
      </c>
      <c r="D1227" s="78" t="s">
        <v>928</v>
      </c>
      <c r="E1227" s="78">
        <v>42464</v>
      </c>
      <c r="F1227" s="79" t="s">
        <v>675</v>
      </c>
      <c r="G1227" s="79"/>
      <c r="H1227" s="80" t="s">
        <v>363</v>
      </c>
      <c r="I1227" s="427">
        <v>4780</v>
      </c>
      <c r="J1227" s="428">
        <v>18500</v>
      </c>
      <c r="K1227" s="418"/>
      <c r="L1227" s="427"/>
      <c r="M1227" s="81">
        <f t="shared" si="88"/>
        <v>88430000</v>
      </c>
      <c r="N1227" s="82" t="s">
        <v>273</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hidden="1" customHeight="1">
      <c r="A1228" s="332" t="str">
        <f>IF(B1228&lt;&gt;"",IF(AND(B1228='IN-TC'!$S$4,OR(TH!N1228="1111",TH!O1228="1111")),TH!D1228,""),"")</f>
        <v/>
      </c>
      <c r="B1228" s="63">
        <f t="shared" si="94"/>
        <v>4</v>
      </c>
      <c r="C1228" s="78">
        <f t="shared" si="93"/>
        <v>42470</v>
      </c>
      <c r="D1228" s="78" t="s">
        <v>929</v>
      </c>
      <c r="E1228" s="78">
        <v>42470</v>
      </c>
      <c r="F1228" s="79" t="s">
        <v>675</v>
      </c>
      <c r="G1228" s="79"/>
      <c r="H1228" s="80" t="s">
        <v>366</v>
      </c>
      <c r="I1228" s="427">
        <v>4106</v>
      </c>
      <c r="J1228" s="428">
        <v>18500</v>
      </c>
      <c r="K1228" s="418"/>
      <c r="L1228" s="427"/>
      <c r="M1228" s="81">
        <f t="shared" ref="M1228:M1291" si="95">ROUND(I1228*J1228,0)</f>
        <v>75961000</v>
      </c>
      <c r="N1228" s="82" t="s">
        <v>273</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hidden="1" customHeight="1">
      <c r="A1229" s="332" t="str">
        <f>IF(B1229&lt;&gt;"",IF(AND(B1229='IN-TC'!$S$4,OR(TH!N1229="1111",TH!O1229="1111")),TH!D1229,""),"")</f>
        <v/>
      </c>
      <c r="B1229" s="63">
        <f t="shared" si="94"/>
        <v>4</v>
      </c>
      <c r="C1229" s="78">
        <f t="shared" si="93"/>
        <v>42470</v>
      </c>
      <c r="D1229" s="78" t="s">
        <v>930</v>
      </c>
      <c r="E1229" s="78">
        <v>42470</v>
      </c>
      <c r="F1229" s="79" t="s">
        <v>675</v>
      </c>
      <c r="G1229" s="79"/>
      <c r="H1229" s="80" t="s">
        <v>360</v>
      </c>
      <c r="I1229" s="427">
        <v>4795</v>
      </c>
      <c r="J1229" s="428">
        <v>18500</v>
      </c>
      <c r="K1229" s="418"/>
      <c r="L1229" s="427"/>
      <c r="M1229" s="81">
        <f t="shared" si="95"/>
        <v>88707500</v>
      </c>
      <c r="N1229" s="82" t="s">
        <v>273</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hidden="1" customHeight="1">
      <c r="A1230" s="332" t="str">
        <f>IF(B1230&lt;&gt;"",IF(AND(B1230='IN-TC'!$S$4,OR(TH!N1230="1111",TH!O1230="1111")),TH!D1230,""),"")</f>
        <v/>
      </c>
      <c r="B1230" s="63">
        <f t="shared" si="94"/>
        <v>4</v>
      </c>
      <c r="C1230" s="90">
        <f t="shared" si="93"/>
        <v>42461</v>
      </c>
      <c r="D1230" s="90" t="s">
        <v>677</v>
      </c>
      <c r="E1230" s="90">
        <v>42461</v>
      </c>
      <c r="F1230" s="91" t="s">
        <v>675</v>
      </c>
      <c r="G1230" s="91"/>
      <c r="H1230" s="92" t="s">
        <v>445</v>
      </c>
      <c r="I1230" s="1141">
        <v>12147</v>
      </c>
      <c r="J1230" s="1140">
        <v>18500</v>
      </c>
      <c r="K1230" s="1142"/>
      <c r="L1230" s="1141"/>
      <c r="M1230" s="93">
        <f t="shared" si="95"/>
        <v>224719500</v>
      </c>
      <c r="N1230" s="83" t="s">
        <v>281</v>
      </c>
      <c r="O1230" s="83" t="s">
        <v>273</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hidden="1" customHeight="1">
      <c r="A1231" s="332" t="str">
        <f>IF(B1231&lt;&gt;"",IF(AND(B1231='IN-TC'!$S$4,OR(TH!N1231="1111",TH!O1231="1111")),TH!D1231,""),"")</f>
        <v/>
      </c>
      <c r="B1231" s="63">
        <f t="shared" si="94"/>
        <v>4</v>
      </c>
      <c r="C1231" s="90">
        <f t="shared" si="93"/>
        <v>42464</v>
      </c>
      <c r="D1231" s="90" t="s">
        <v>684</v>
      </c>
      <c r="E1231" s="90">
        <v>42464</v>
      </c>
      <c r="F1231" s="91" t="s">
        <v>675</v>
      </c>
      <c r="G1231" s="91"/>
      <c r="H1231" s="92" t="s">
        <v>445</v>
      </c>
      <c r="I1231" s="435">
        <v>9352</v>
      </c>
      <c r="J1231" s="1140">
        <v>18500</v>
      </c>
      <c r="K1231" s="426"/>
      <c r="L1231" s="435"/>
      <c r="M1231" s="93">
        <f t="shared" si="95"/>
        <v>173012000</v>
      </c>
      <c r="N1231" s="83" t="s">
        <v>281</v>
      </c>
      <c r="O1231" s="83" t="s">
        <v>273</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hidden="1" customHeight="1">
      <c r="A1232" s="332" t="str">
        <f>IF(B1232&lt;&gt;"",IF(AND(B1232='IN-TC'!$S$4,OR(TH!N1232="1111",TH!O1232="1111")),TH!D1232,""),"")</f>
        <v/>
      </c>
      <c r="B1232" s="63">
        <f t="shared" si="94"/>
        <v>4</v>
      </c>
      <c r="C1232" s="90">
        <f t="shared" si="93"/>
        <v>42470</v>
      </c>
      <c r="D1232" s="90" t="s">
        <v>685</v>
      </c>
      <c r="E1232" s="90">
        <v>42470</v>
      </c>
      <c r="F1232" s="91" t="s">
        <v>675</v>
      </c>
      <c r="G1232" s="91"/>
      <c r="H1232" s="92" t="s">
        <v>445</v>
      </c>
      <c r="I1232" s="435">
        <v>8901</v>
      </c>
      <c r="J1232" s="1140">
        <v>18500</v>
      </c>
      <c r="K1232" s="426"/>
      <c r="L1232" s="435"/>
      <c r="M1232" s="93">
        <f t="shared" si="95"/>
        <v>164668500</v>
      </c>
      <c r="N1232" s="83" t="s">
        <v>281</v>
      </c>
      <c r="O1232" s="83" t="s">
        <v>273</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hidden="1" customHeight="1">
      <c r="A1233" s="332" t="str">
        <f>IF(B1233&lt;&gt;"",IF(AND(B1233='IN-TC'!$S$4,OR(TH!N1233="1111",TH!O1233="1111")),TH!D1233,""),"")</f>
        <v/>
      </c>
      <c r="B1233" s="63">
        <f t="shared" si="94"/>
        <v>4</v>
      </c>
      <c r="C1233" s="78">
        <f t="shared" si="93"/>
        <v>42475</v>
      </c>
      <c r="D1233" s="78" t="s">
        <v>931</v>
      </c>
      <c r="E1233" s="78">
        <v>42475</v>
      </c>
      <c r="F1233" s="79" t="s">
        <v>676</v>
      </c>
      <c r="G1233" s="79"/>
      <c r="H1233" s="80" t="s">
        <v>434</v>
      </c>
      <c r="I1233" s="427">
        <v>8972</v>
      </c>
      <c r="J1233" s="428">
        <v>15500</v>
      </c>
      <c r="K1233" s="418"/>
      <c r="L1233" s="427"/>
      <c r="M1233" s="81">
        <f t="shared" si="95"/>
        <v>139066000</v>
      </c>
      <c r="N1233" s="82" t="s">
        <v>273</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hidden="1" customHeight="1">
      <c r="A1234" s="332" t="str">
        <f>IF(B1234&lt;&gt;"",IF(AND(B1234='IN-TC'!$S$4,OR(TH!N1234="1111",TH!O1234="1111")),TH!D1234,""),"")</f>
        <v/>
      </c>
      <c r="B1234" s="63">
        <f t="shared" si="94"/>
        <v>4</v>
      </c>
      <c r="C1234" s="78">
        <f t="shared" si="93"/>
        <v>42475</v>
      </c>
      <c r="D1234" s="78" t="s">
        <v>932</v>
      </c>
      <c r="E1234" s="78">
        <v>42475</v>
      </c>
      <c r="F1234" s="79" t="s">
        <v>676</v>
      </c>
      <c r="G1234" s="79"/>
      <c r="H1234" s="80" t="s">
        <v>429</v>
      </c>
      <c r="I1234" s="427">
        <v>9850</v>
      </c>
      <c r="J1234" s="428">
        <v>15500</v>
      </c>
      <c r="K1234" s="418"/>
      <c r="L1234" s="427"/>
      <c r="M1234" s="81">
        <f t="shared" si="95"/>
        <v>152675000</v>
      </c>
      <c r="N1234" s="82" t="s">
        <v>273</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hidden="1" customHeight="1">
      <c r="A1235" s="332" t="str">
        <f>IF(B1235&lt;&gt;"",IF(AND(B1235='IN-TC'!$S$4,OR(TH!N1235="1111",TH!O1235="1111")),TH!D1235,""),"")</f>
        <v/>
      </c>
      <c r="B1235" s="63">
        <f t="shared" si="94"/>
        <v>4</v>
      </c>
      <c r="C1235" s="78">
        <f t="shared" si="93"/>
        <v>42475</v>
      </c>
      <c r="D1235" s="78" t="s">
        <v>933</v>
      </c>
      <c r="E1235" s="78">
        <v>42475</v>
      </c>
      <c r="F1235" s="79" t="s">
        <v>676</v>
      </c>
      <c r="G1235" s="79"/>
      <c r="H1235" s="80" t="s">
        <v>427</v>
      </c>
      <c r="I1235" s="427">
        <v>8759</v>
      </c>
      <c r="J1235" s="428">
        <v>15500</v>
      </c>
      <c r="K1235" s="418"/>
      <c r="L1235" s="427"/>
      <c r="M1235" s="81">
        <f t="shared" si="95"/>
        <v>135764500</v>
      </c>
      <c r="N1235" s="82" t="s">
        <v>273</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hidden="1" customHeight="1">
      <c r="A1236" s="332" t="str">
        <f>IF(B1236&lt;&gt;"",IF(AND(B1236='IN-TC'!$S$4,OR(TH!N1236="1111",TH!O1236="1111")),TH!D1236,""),"")</f>
        <v/>
      </c>
      <c r="B1236" s="63">
        <f t="shared" si="94"/>
        <v>4</v>
      </c>
      <c r="C1236" s="78">
        <f t="shared" si="93"/>
        <v>42484</v>
      </c>
      <c r="D1236" s="78" t="s">
        <v>934</v>
      </c>
      <c r="E1236" s="78">
        <v>42484</v>
      </c>
      <c r="F1236" s="79" t="s">
        <v>676</v>
      </c>
      <c r="G1236" s="79"/>
      <c r="H1236" s="80" t="s">
        <v>429</v>
      </c>
      <c r="I1236" s="427">
        <v>9450</v>
      </c>
      <c r="J1236" s="428">
        <v>15500</v>
      </c>
      <c r="K1236" s="418"/>
      <c r="L1236" s="427"/>
      <c r="M1236" s="81">
        <f t="shared" si="95"/>
        <v>146475000</v>
      </c>
      <c r="N1236" s="82" t="s">
        <v>273</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hidden="1" customHeight="1">
      <c r="A1237" s="332" t="str">
        <f>IF(B1237&lt;&gt;"",IF(AND(B1237='IN-TC'!$S$4,OR(TH!N1237="1111",TH!O1237="1111")),TH!D1237,""),"")</f>
        <v/>
      </c>
      <c r="B1237" s="63">
        <f t="shared" si="94"/>
        <v>4</v>
      </c>
      <c r="C1237" s="78">
        <f t="shared" si="93"/>
        <v>42484</v>
      </c>
      <c r="D1237" s="78" t="s">
        <v>940</v>
      </c>
      <c r="E1237" s="78">
        <v>42484</v>
      </c>
      <c r="F1237" s="79" t="s">
        <v>676</v>
      </c>
      <c r="G1237" s="79"/>
      <c r="H1237" s="80" t="s">
        <v>434</v>
      </c>
      <c r="I1237" s="427">
        <v>9620</v>
      </c>
      <c r="J1237" s="428">
        <v>15500</v>
      </c>
      <c r="K1237" s="418"/>
      <c r="L1237" s="427"/>
      <c r="M1237" s="81">
        <f t="shared" si="95"/>
        <v>149110000</v>
      </c>
      <c r="N1237" s="82" t="s">
        <v>273</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hidden="1" customHeight="1">
      <c r="A1238" s="332" t="str">
        <f>IF(B1238&lt;&gt;"",IF(AND(B1238='IN-TC'!$S$4,OR(TH!N1238="1111",TH!O1238="1111")),TH!D1238,""),"")</f>
        <v/>
      </c>
      <c r="B1238" s="63">
        <f t="shared" si="94"/>
        <v>4</v>
      </c>
      <c r="C1238" s="78">
        <f t="shared" si="93"/>
        <v>42484</v>
      </c>
      <c r="D1238" s="78" t="s">
        <v>941</v>
      </c>
      <c r="E1238" s="78">
        <v>42484</v>
      </c>
      <c r="F1238" s="79" t="s">
        <v>676</v>
      </c>
      <c r="G1238" s="79"/>
      <c r="H1238" s="80" t="s">
        <v>438</v>
      </c>
      <c r="I1238" s="427">
        <v>9239</v>
      </c>
      <c r="J1238" s="428">
        <v>15500</v>
      </c>
      <c r="K1238" s="418"/>
      <c r="L1238" s="427"/>
      <c r="M1238" s="81">
        <f t="shared" si="95"/>
        <v>143204500</v>
      </c>
      <c r="N1238" s="82" t="s">
        <v>273</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hidden="1" customHeight="1">
      <c r="A1239" s="332" t="str">
        <f>IF(B1239&lt;&gt;"",IF(AND(B1239='IN-TC'!$S$4,OR(TH!N1239="1111",TH!O1239="1111")),TH!D1239,""),"")</f>
        <v/>
      </c>
      <c r="B1239" s="63">
        <f t="shared" si="94"/>
        <v>5</v>
      </c>
      <c r="C1239" s="90">
        <v>42492</v>
      </c>
      <c r="D1239" s="90" t="s">
        <v>677</v>
      </c>
      <c r="E1239" s="90">
        <f t="shared" ref="E1239:E1245" si="96">C1239</f>
        <v>42492</v>
      </c>
      <c r="F1239" s="91" t="s">
        <v>676</v>
      </c>
      <c r="G1239" s="91"/>
      <c r="H1239" s="92" t="s">
        <v>445</v>
      </c>
      <c r="I1239" s="1141">
        <v>27581</v>
      </c>
      <c r="J1239" s="1140">
        <v>15500</v>
      </c>
      <c r="K1239" s="1142"/>
      <c r="L1239" s="1141"/>
      <c r="M1239" s="93">
        <f t="shared" si="95"/>
        <v>427505500</v>
      </c>
      <c r="N1239" s="83" t="s">
        <v>281</v>
      </c>
      <c r="O1239" s="83" t="s">
        <v>273</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hidden="1" customHeight="1">
      <c r="A1240" s="332" t="str">
        <f>IF(B1240&lt;&gt;"",IF(AND(B1240='IN-TC'!$S$4,OR(TH!N1240="1111",TH!O1240="1111")),TH!D1240,""),"")</f>
        <v/>
      </c>
      <c r="B1240" s="63">
        <f t="shared" si="94"/>
        <v>5</v>
      </c>
      <c r="C1240" s="90">
        <v>42492</v>
      </c>
      <c r="D1240" s="90" t="s">
        <v>677</v>
      </c>
      <c r="E1240" s="90">
        <f t="shared" si="96"/>
        <v>42492</v>
      </c>
      <c r="F1240" s="91" t="s">
        <v>1939</v>
      </c>
      <c r="G1240" s="91"/>
      <c r="H1240" s="92" t="s">
        <v>445</v>
      </c>
      <c r="I1240" s="1141">
        <v>4400</v>
      </c>
      <c r="J1240" s="1140">
        <v>29500</v>
      </c>
      <c r="K1240" s="1142"/>
      <c r="L1240" s="1141"/>
      <c r="M1240" s="93">
        <f t="shared" si="95"/>
        <v>129800000</v>
      </c>
      <c r="N1240" s="83" t="s">
        <v>281</v>
      </c>
      <c r="O1240" s="83" t="s">
        <v>273</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hidden="1" customHeight="1">
      <c r="A1241" s="332" t="str">
        <f>IF(B1241&lt;&gt;"",IF(AND(B1241='IN-TC'!$S$4,OR(TH!N1241="1111",TH!O1241="1111")),TH!D1241,""),"")</f>
        <v/>
      </c>
      <c r="B1241" s="63">
        <f t="shared" si="94"/>
        <v>5</v>
      </c>
      <c r="C1241" s="90">
        <v>42492</v>
      </c>
      <c r="D1241" s="90" t="s">
        <v>677</v>
      </c>
      <c r="E1241" s="90">
        <f t="shared" si="96"/>
        <v>42492</v>
      </c>
      <c r="F1241" s="91" t="s">
        <v>1940</v>
      </c>
      <c r="G1241" s="91"/>
      <c r="H1241" s="92" t="s">
        <v>445</v>
      </c>
      <c r="I1241" s="1141">
        <v>3000</v>
      </c>
      <c r="J1241" s="1140">
        <v>28000</v>
      </c>
      <c r="K1241" s="1142"/>
      <c r="L1241" s="1141"/>
      <c r="M1241" s="93">
        <f t="shared" si="95"/>
        <v>84000000</v>
      </c>
      <c r="N1241" s="83" t="s">
        <v>281</v>
      </c>
      <c r="O1241" s="83" t="s">
        <v>273</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hidden="1" customHeight="1">
      <c r="A1242" s="332" t="str">
        <f>IF(B1242&lt;&gt;"",IF(AND(B1242='IN-TC'!$S$4,OR(TH!N1242="1111",TH!O1242="1111")),TH!D1242,""),"")</f>
        <v/>
      </c>
      <c r="B1242" s="63">
        <f t="shared" si="94"/>
        <v>5</v>
      </c>
      <c r="C1242" s="90">
        <v>42492</v>
      </c>
      <c r="D1242" s="90" t="s">
        <v>677</v>
      </c>
      <c r="E1242" s="90">
        <f t="shared" si="96"/>
        <v>42492</v>
      </c>
      <c r="F1242" s="91" t="s">
        <v>675</v>
      </c>
      <c r="G1242" s="91"/>
      <c r="H1242" s="92" t="s">
        <v>445</v>
      </c>
      <c r="I1242" s="1141">
        <v>8500</v>
      </c>
      <c r="J1242" s="1140">
        <v>18500</v>
      </c>
      <c r="K1242" s="1142"/>
      <c r="L1242" s="1141"/>
      <c r="M1242" s="93">
        <f t="shared" si="95"/>
        <v>157250000</v>
      </c>
      <c r="N1242" s="83" t="s">
        <v>281</v>
      </c>
      <c r="O1242" s="83" t="s">
        <v>273</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hidden="1" customHeight="1">
      <c r="A1243" s="332" t="str">
        <f>IF(B1243&lt;&gt;"",IF(AND(B1243='IN-TC'!$S$4,OR(TH!N1243="1111",TH!O1243="1111")),TH!D1243,""),"")</f>
        <v/>
      </c>
      <c r="B1243" s="63">
        <f t="shared" si="94"/>
        <v>5</v>
      </c>
      <c r="C1243" s="90">
        <v>42494</v>
      </c>
      <c r="D1243" s="90" t="s">
        <v>684</v>
      </c>
      <c r="E1243" s="90">
        <f t="shared" si="96"/>
        <v>42494</v>
      </c>
      <c r="F1243" s="91" t="s">
        <v>675</v>
      </c>
      <c r="G1243" s="91"/>
      <c r="H1243" s="92" t="s">
        <v>445</v>
      </c>
      <c r="I1243" s="435">
        <v>19195</v>
      </c>
      <c r="J1243" s="1140">
        <v>18500</v>
      </c>
      <c r="K1243" s="426"/>
      <c r="L1243" s="435"/>
      <c r="M1243" s="93">
        <f t="shared" si="95"/>
        <v>355107500</v>
      </c>
      <c r="N1243" s="83" t="s">
        <v>281</v>
      </c>
      <c r="O1243" s="83" t="s">
        <v>273</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hidden="1" customHeight="1">
      <c r="A1244" s="332" t="str">
        <f>IF(B1244&lt;&gt;"",IF(AND(B1244='IN-TC'!$S$4,OR(TH!N1244="1111",TH!O1244="1111")),TH!D1244,""),"")</f>
        <v/>
      </c>
      <c r="B1244" s="63">
        <f t="shared" si="94"/>
        <v>5</v>
      </c>
      <c r="C1244" s="90">
        <v>42497</v>
      </c>
      <c r="D1244" s="90" t="s">
        <v>685</v>
      </c>
      <c r="E1244" s="90">
        <f t="shared" si="96"/>
        <v>42497</v>
      </c>
      <c r="F1244" s="91" t="s">
        <v>676</v>
      </c>
      <c r="G1244" s="1114"/>
      <c r="H1244" s="92" t="s">
        <v>445</v>
      </c>
      <c r="I1244" s="1141">
        <v>28309</v>
      </c>
      <c r="J1244" s="1140">
        <v>15500</v>
      </c>
      <c r="K1244" s="1142"/>
      <c r="L1244" s="1141"/>
      <c r="M1244" s="93">
        <f t="shared" si="95"/>
        <v>438789500</v>
      </c>
      <c r="N1244" s="83" t="s">
        <v>281</v>
      </c>
      <c r="O1244" s="83" t="s">
        <v>273</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hidden="1" customHeight="1">
      <c r="A1245" s="332" t="str">
        <f>IF(B1245&lt;&gt;"",IF(AND(B1245='IN-TC'!$S$4,OR(TH!N1245="1111",TH!O1245="1111")),TH!D1245,""),"")</f>
        <v/>
      </c>
      <c r="B1245" s="63">
        <f t="shared" si="94"/>
        <v>5</v>
      </c>
      <c r="C1245" s="90">
        <v>42500</v>
      </c>
      <c r="D1245" s="90" t="s">
        <v>686</v>
      </c>
      <c r="E1245" s="90">
        <f t="shared" si="96"/>
        <v>42500</v>
      </c>
      <c r="F1245" s="91" t="s">
        <v>675</v>
      </c>
      <c r="G1245" s="91"/>
      <c r="H1245" s="92" t="s">
        <v>445</v>
      </c>
      <c r="I1245" s="435">
        <v>19205</v>
      </c>
      <c r="J1245" s="1140">
        <v>18500</v>
      </c>
      <c r="K1245" s="426"/>
      <c r="L1245" s="435"/>
      <c r="M1245" s="93">
        <f t="shared" si="95"/>
        <v>355292500</v>
      </c>
      <c r="N1245" s="83" t="s">
        <v>281</v>
      </c>
      <c r="O1245" s="83" t="s">
        <v>273</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hidden="1" customHeight="1">
      <c r="A1246" s="332" t="str">
        <f>IF(B1246&lt;&gt;"",IF(AND(B1246='IN-TC'!$S$4,OR(TH!N1246="1111",TH!O1246="1111")),TH!D1246,""),"")</f>
        <v/>
      </c>
      <c r="B1246" s="63">
        <f t="shared" si="94"/>
        <v>4</v>
      </c>
      <c r="C1246" s="78">
        <f t="shared" ref="C1246:C1277" si="97">E1246</f>
        <v>42489</v>
      </c>
      <c r="D1246" s="78" t="s">
        <v>942</v>
      </c>
      <c r="E1246" s="78">
        <v>42489</v>
      </c>
      <c r="F1246" s="79" t="s">
        <v>1939</v>
      </c>
      <c r="G1246" s="79"/>
      <c r="H1246" s="80" t="s">
        <v>348</v>
      </c>
      <c r="I1246" s="427">
        <v>4400</v>
      </c>
      <c r="J1246" s="428">
        <v>29500</v>
      </c>
      <c r="K1246" s="418"/>
      <c r="L1246" s="427"/>
      <c r="M1246" s="81">
        <f t="shared" si="95"/>
        <v>129800000</v>
      </c>
      <c r="N1246" s="82" t="s">
        <v>273</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hidden="1" customHeight="1">
      <c r="A1247" s="332" t="str">
        <f>IF(B1247&lt;&gt;"",IF(AND(B1247='IN-TC'!$S$4,OR(TH!N1247="1111",TH!O1247="1111")),TH!D1247,""),"")</f>
        <v/>
      </c>
      <c r="B1247" s="63">
        <f t="shared" si="94"/>
        <v>4</v>
      </c>
      <c r="C1247" s="78">
        <f t="shared" si="97"/>
        <v>42489</v>
      </c>
      <c r="D1247" s="78" t="s">
        <v>942</v>
      </c>
      <c r="E1247" s="78">
        <v>42489</v>
      </c>
      <c r="F1247" s="79" t="s">
        <v>1940</v>
      </c>
      <c r="G1247" s="79"/>
      <c r="H1247" s="80" t="s">
        <v>348</v>
      </c>
      <c r="I1247" s="428">
        <v>3000</v>
      </c>
      <c r="J1247" s="428">
        <v>28000</v>
      </c>
      <c r="K1247" s="419"/>
      <c r="L1247" s="428"/>
      <c r="M1247" s="81">
        <f t="shared" si="95"/>
        <v>84000000</v>
      </c>
      <c r="N1247" s="82" t="s">
        <v>273</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hidden="1" customHeight="1">
      <c r="A1248" s="332" t="str">
        <f>IF(B1248&lt;&gt;"",IF(AND(B1248='IN-TC'!$S$4,OR(TH!N1248="1111",TH!O1248="1111")),TH!D1248,""),"")</f>
        <v/>
      </c>
      <c r="B1248" s="63">
        <f t="shared" si="94"/>
        <v>5</v>
      </c>
      <c r="C1248" s="78">
        <f t="shared" si="97"/>
        <v>42491</v>
      </c>
      <c r="D1248" s="78" t="s">
        <v>924</v>
      </c>
      <c r="E1248" s="78">
        <v>42491</v>
      </c>
      <c r="F1248" s="79" t="s">
        <v>675</v>
      </c>
      <c r="G1248" s="79"/>
      <c r="H1248" s="80" t="s">
        <v>360</v>
      </c>
      <c r="I1248" s="427">
        <v>4426</v>
      </c>
      <c r="J1248" s="428">
        <v>18500</v>
      </c>
      <c r="K1248" s="418"/>
      <c r="L1248" s="427"/>
      <c r="M1248" s="81">
        <f t="shared" si="95"/>
        <v>81881000</v>
      </c>
      <c r="N1248" s="82" t="s">
        <v>273</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hidden="1" customHeight="1">
      <c r="A1249" s="332" t="str">
        <f>IF(B1249&lt;&gt;"",IF(AND(B1249='IN-TC'!$S$4,OR(TH!N1249="1111",TH!O1249="1111")),TH!D1249,""),"")</f>
        <v/>
      </c>
      <c r="B1249" s="63">
        <f t="shared" si="94"/>
        <v>5</v>
      </c>
      <c r="C1249" s="78">
        <f t="shared" si="97"/>
        <v>42491</v>
      </c>
      <c r="D1249" s="78" t="s">
        <v>925</v>
      </c>
      <c r="E1249" s="78">
        <v>42491</v>
      </c>
      <c r="F1249" s="79" t="s">
        <v>675</v>
      </c>
      <c r="G1249" s="79"/>
      <c r="H1249" s="85" t="s">
        <v>345</v>
      </c>
      <c r="I1249" s="428">
        <v>4074</v>
      </c>
      <c r="J1249" s="428">
        <v>18500</v>
      </c>
      <c r="K1249" s="419"/>
      <c r="L1249" s="428"/>
      <c r="M1249" s="81">
        <f t="shared" si="95"/>
        <v>75369000</v>
      </c>
      <c r="N1249" s="82" t="s">
        <v>273</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hidden="1" customHeight="1">
      <c r="A1250" s="332" t="str">
        <f>IF(B1250&lt;&gt;"",IF(AND(B1250='IN-TC'!$S$4,OR(TH!N1250="1111",TH!O1250="1111")),TH!D1250,""),"")</f>
        <v/>
      </c>
      <c r="B1250" s="63">
        <f t="shared" si="94"/>
        <v>5</v>
      </c>
      <c r="C1250" s="78">
        <f t="shared" si="97"/>
        <v>42494</v>
      </c>
      <c r="D1250" s="78" t="s">
        <v>926</v>
      </c>
      <c r="E1250" s="78">
        <v>42494</v>
      </c>
      <c r="F1250" s="79" t="s">
        <v>675</v>
      </c>
      <c r="G1250" s="79"/>
      <c r="H1250" s="80" t="s">
        <v>348</v>
      </c>
      <c r="I1250" s="427">
        <v>4790</v>
      </c>
      <c r="J1250" s="428">
        <v>18500</v>
      </c>
      <c r="K1250" s="418"/>
      <c r="L1250" s="427"/>
      <c r="M1250" s="81">
        <f t="shared" si="95"/>
        <v>88615000</v>
      </c>
      <c r="N1250" s="82" t="s">
        <v>273</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hidden="1" customHeight="1">
      <c r="A1251" s="332" t="str">
        <f>IF(B1251&lt;&gt;"",IF(AND(B1251='IN-TC'!$S$4,OR(TH!N1251="1111",TH!O1251="1111")),TH!D1251,""),"")</f>
        <v/>
      </c>
      <c r="B1251" s="63">
        <f t="shared" si="94"/>
        <v>5</v>
      </c>
      <c r="C1251" s="78">
        <f t="shared" si="97"/>
        <v>42494</v>
      </c>
      <c r="D1251" s="78" t="s">
        <v>927</v>
      </c>
      <c r="E1251" s="78">
        <v>42494</v>
      </c>
      <c r="F1251" s="79" t="s">
        <v>675</v>
      </c>
      <c r="G1251" s="79"/>
      <c r="H1251" s="80" t="s">
        <v>366</v>
      </c>
      <c r="I1251" s="427">
        <v>4859</v>
      </c>
      <c r="J1251" s="428">
        <v>18500</v>
      </c>
      <c r="K1251" s="418"/>
      <c r="L1251" s="427"/>
      <c r="M1251" s="81">
        <f t="shared" si="95"/>
        <v>89891500</v>
      </c>
      <c r="N1251" s="82" t="s">
        <v>273</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hidden="1" customHeight="1">
      <c r="A1252" s="332" t="str">
        <f>IF(B1252&lt;&gt;"",IF(AND(B1252='IN-TC'!$S$4,OR(TH!N1252="1111",TH!O1252="1111")),TH!D1252,""),"")</f>
        <v/>
      </c>
      <c r="B1252" s="63">
        <f t="shared" si="94"/>
        <v>5</v>
      </c>
      <c r="C1252" s="78">
        <f t="shared" si="97"/>
        <v>42494</v>
      </c>
      <c r="D1252" s="78" t="s">
        <v>928</v>
      </c>
      <c r="E1252" s="78">
        <v>42494</v>
      </c>
      <c r="F1252" s="79" t="s">
        <v>675</v>
      </c>
      <c r="G1252" s="79"/>
      <c r="H1252" s="80" t="s">
        <v>363</v>
      </c>
      <c r="I1252" s="427">
        <v>4960</v>
      </c>
      <c r="J1252" s="428">
        <v>18500</v>
      </c>
      <c r="K1252" s="418"/>
      <c r="L1252" s="427"/>
      <c r="M1252" s="81">
        <f t="shared" si="95"/>
        <v>91760000</v>
      </c>
      <c r="N1252" s="82" t="s">
        <v>273</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hidden="1" customHeight="1">
      <c r="A1253" s="332" t="str">
        <f>IF(B1253&lt;&gt;"",IF(AND(B1253='IN-TC'!$S$4,OR(TH!N1253="1111",TH!O1253="1111")),TH!D1253,""),"")</f>
        <v/>
      </c>
      <c r="B1253" s="63">
        <f t="shared" si="94"/>
        <v>5</v>
      </c>
      <c r="C1253" s="78">
        <f t="shared" si="97"/>
        <v>42494</v>
      </c>
      <c r="D1253" s="78" t="s">
        <v>929</v>
      </c>
      <c r="E1253" s="78">
        <v>42494</v>
      </c>
      <c r="F1253" s="79" t="s">
        <v>675</v>
      </c>
      <c r="G1253" s="79"/>
      <c r="H1253" s="85" t="s">
        <v>345</v>
      </c>
      <c r="I1253" s="427">
        <v>4586</v>
      </c>
      <c r="J1253" s="428">
        <v>18500</v>
      </c>
      <c r="K1253" s="418"/>
      <c r="L1253" s="427"/>
      <c r="M1253" s="81">
        <f t="shared" si="95"/>
        <v>84841000</v>
      </c>
      <c r="N1253" s="82" t="s">
        <v>273</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hidden="1" customHeight="1">
      <c r="A1254" s="332" t="str">
        <f>IF(B1254&lt;&gt;"",IF(AND(B1254='IN-TC'!$S$4,OR(TH!N1254="1111",TH!O1254="1111")),TH!D1254,""),"")</f>
        <v/>
      </c>
      <c r="B1254" s="63">
        <f t="shared" si="94"/>
        <v>5</v>
      </c>
      <c r="C1254" s="78">
        <f t="shared" si="97"/>
        <v>42500</v>
      </c>
      <c r="D1254" s="78" t="s">
        <v>930</v>
      </c>
      <c r="E1254" s="78">
        <v>42500</v>
      </c>
      <c r="F1254" s="79" t="s">
        <v>675</v>
      </c>
      <c r="G1254" s="79"/>
      <c r="H1254" s="80" t="s">
        <v>360</v>
      </c>
      <c r="I1254" s="427">
        <v>4860</v>
      </c>
      <c r="J1254" s="428">
        <v>18500</v>
      </c>
      <c r="K1254" s="418"/>
      <c r="L1254" s="427"/>
      <c r="M1254" s="81">
        <f t="shared" si="95"/>
        <v>89910000</v>
      </c>
      <c r="N1254" s="82" t="s">
        <v>273</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hidden="1" customHeight="1">
      <c r="A1255" s="332" t="str">
        <f>IF(B1255&lt;&gt;"",IF(AND(B1255='IN-TC'!$S$4,OR(TH!N1255="1111",TH!O1255="1111")),TH!D1255,""),"")</f>
        <v/>
      </c>
      <c r="B1255" s="63">
        <f t="shared" si="94"/>
        <v>5</v>
      </c>
      <c r="C1255" s="78">
        <f t="shared" si="97"/>
        <v>42500</v>
      </c>
      <c r="D1255" s="78" t="s">
        <v>931</v>
      </c>
      <c r="E1255" s="78">
        <v>42500</v>
      </c>
      <c r="F1255" s="79" t="s">
        <v>675</v>
      </c>
      <c r="G1255" s="79"/>
      <c r="H1255" s="85" t="s">
        <v>345</v>
      </c>
      <c r="I1255" s="427">
        <v>4972</v>
      </c>
      <c r="J1255" s="428">
        <v>18500</v>
      </c>
      <c r="K1255" s="418"/>
      <c r="L1255" s="427"/>
      <c r="M1255" s="81">
        <f t="shared" si="95"/>
        <v>91982000</v>
      </c>
      <c r="N1255" s="82" t="s">
        <v>273</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hidden="1" customHeight="1">
      <c r="A1256" s="332" t="str">
        <f>IF(B1256&lt;&gt;"",IF(AND(B1256='IN-TC'!$S$4,OR(TH!N1256="1111",TH!O1256="1111")),TH!D1256,""),"")</f>
        <v/>
      </c>
      <c r="B1256" s="63">
        <f t="shared" si="94"/>
        <v>5</v>
      </c>
      <c r="C1256" s="78">
        <f t="shared" si="97"/>
        <v>42500</v>
      </c>
      <c r="D1256" s="78" t="s">
        <v>932</v>
      </c>
      <c r="E1256" s="78">
        <v>42500</v>
      </c>
      <c r="F1256" s="79" t="s">
        <v>675</v>
      </c>
      <c r="G1256" s="79"/>
      <c r="H1256" s="80" t="s">
        <v>366</v>
      </c>
      <c r="I1256" s="427">
        <v>4860</v>
      </c>
      <c r="J1256" s="428">
        <v>18500</v>
      </c>
      <c r="K1256" s="418"/>
      <c r="L1256" s="427"/>
      <c r="M1256" s="81">
        <f t="shared" si="95"/>
        <v>89910000</v>
      </c>
      <c r="N1256" s="82" t="s">
        <v>273</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hidden="1" customHeight="1">
      <c r="A1257" s="332" t="str">
        <f>IF(B1257&lt;&gt;"",IF(AND(B1257='IN-TC'!$S$4,OR(TH!N1257="1111",TH!O1257="1111")),TH!D1257,""),"")</f>
        <v/>
      </c>
      <c r="B1257" s="63">
        <f t="shared" si="94"/>
        <v>5</v>
      </c>
      <c r="C1257" s="78">
        <f t="shared" si="97"/>
        <v>42500</v>
      </c>
      <c r="D1257" s="78" t="s">
        <v>933</v>
      </c>
      <c r="E1257" s="78">
        <v>42500</v>
      </c>
      <c r="F1257" s="79" t="s">
        <v>675</v>
      </c>
      <c r="G1257" s="79"/>
      <c r="H1257" s="80" t="s">
        <v>363</v>
      </c>
      <c r="I1257" s="427">
        <v>4513</v>
      </c>
      <c r="J1257" s="428">
        <v>18500</v>
      </c>
      <c r="K1257" s="418"/>
      <c r="L1257" s="427"/>
      <c r="M1257" s="81">
        <f t="shared" si="95"/>
        <v>83490500</v>
      </c>
      <c r="N1257" s="82" t="s">
        <v>273</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hidden="1" customHeight="1">
      <c r="A1258" s="332" t="str">
        <f>IF(B1258&lt;&gt;"",IF(AND(B1258='IN-TC'!$S$4,OR(TH!N1258="1111",TH!O1258="1111")),TH!D1258,""),"")</f>
        <v/>
      </c>
      <c r="B1258" s="63">
        <f t="shared" si="94"/>
        <v>5</v>
      </c>
      <c r="C1258" s="78">
        <f t="shared" si="97"/>
        <v>42505</v>
      </c>
      <c r="D1258" s="78" t="s">
        <v>934</v>
      </c>
      <c r="E1258" s="78">
        <v>42505</v>
      </c>
      <c r="F1258" s="79" t="s">
        <v>676</v>
      </c>
      <c r="G1258" s="79"/>
      <c r="H1258" s="85" t="s">
        <v>424</v>
      </c>
      <c r="I1258" s="428">
        <v>7489</v>
      </c>
      <c r="J1258" s="428">
        <v>15500</v>
      </c>
      <c r="K1258" s="419"/>
      <c r="L1258" s="428"/>
      <c r="M1258" s="81">
        <f t="shared" si="95"/>
        <v>116079500</v>
      </c>
      <c r="N1258" s="82" t="s">
        <v>273</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hidden="1" customHeight="1">
      <c r="A1259" s="332" t="str">
        <f>IF(B1259&lt;&gt;"",IF(AND(B1259='IN-TC'!$S$4,OR(TH!N1259="1111",TH!O1259="1111")),TH!D1259,""),"")</f>
        <v/>
      </c>
      <c r="B1259" s="63">
        <f t="shared" si="94"/>
        <v>5</v>
      </c>
      <c r="C1259" s="78">
        <f t="shared" si="97"/>
        <v>42505</v>
      </c>
      <c r="D1259" s="78" t="s">
        <v>940</v>
      </c>
      <c r="E1259" s="78">
        <v>42505</v>
      </c>
      <c r="F1259" s="79" t="s">
        <v>676</v>
      </c>
      <c r="G1259" s="79"/>
      <c r="H1259" s="80" t="s">
        <v>427</v>
      </c>
      <c r="I1259" s="427">
        <v>7046</v>
      </c>
      <c r="J1259" s="428">
        <v>15500</v>
      </c>
      <c r="K1259" s="418"/>
      <c r="L1259" s="427"/>
      <c r="M1259" s="81">
        <f t="shared" si="95"/>
        <v>109213000</v>
      </c>
      <c r="N1259" s="82" t="s">
        <v>273</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hidden="1" customHeight="1">
      <c r="A1260" s="332" t="str">
        <f>IF(B1260&lt;&gt;"",IF(AND(B1260='IN-TC'!$S$4,OR(TH!N1260="1111",TH!O1260="1111")),TH!D1260,""),"")</f>
        <v/>
      </c>
      <c r="B1260" s="63">
        <f t="shared" si="94"/>
        <v>5</v>
      </c>
      <c r="C1260" s="78">
        <f t="shared" si="97"/>
        <v>42505</v>
      </c>
      <c r="D1260" s="78" t="s">
        <v>941</v>
      </c>
      <c r="E1260" s="78">
        <v>42505</v>
      </c>
      <c r="F1260" s="79" t="s">
        <v>676</v>
      </c>
      <c r="G1260" s="79"/>
      <c r="H1260" s="80" t="s">
        <v>429</v>
      </c>
      <c r="I1260" s="427">
        <v>7596</v>
      </c>
      <c r="J1260" s="428">
        <v>15500</v>
      </c>
      <c r="K1260" s="418"/>
      <c r="L1260" s="427"/>
      <c r="M1260" s="81">
        <f t="shared" si="95"/>
        <v>117738000</v>
      </c>
      <c r="N1260" s="82" t="s">
        <v>273</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hidden="1" customHeight="1">
      <c r="A1261" s="332" t="str">
        <f>IF(B1261&lt;&gt;"",IF(AND(B1261='IN-TC'!$S$4,OR(TH!N1261="1111",TH!O1261="1111")),TH!D1261,""),"")</f>
        <v/>
      </c>
      <c r="B1261" s="63">
        <f t="shared" si="94"/>
        <v>5</v>
      </c>
      <c r="C1261" s="78">
        <f t="shared" si="97"/>
        <v>42505</v>
      </c>
      <c r="D1261" s="78" t="s">
        <v>942</v>
      </c>
      <c r="E1261" s="78">
        <v>42505</v>
      </c>
      <c r="F1261" s="79" t="s">
        <v>676</v>
      </c>
      <c r="G1261" s="79"/>
      <c r="H1261" s="80" t="s">
        <v>438</v>
      </c>
      <c r="I1261" s="427">
        <v>7019</v>
      </c>
      <c r="J1261" s="428">
        <v>15500</v>
      </c>
      <c r="K1261" s="418"/>
      <c r="L1261" s="427"/>
      <c r="M1261" s="81">
        <f t="shared" si="95"/>
        <v>108794500</v>
      </c>
      <c r="N1261" s="82" t="s">
        <v>273</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hidden="1" customHeight="1">
      <c r="A1262" s="332" t="str">
        <f>IF(B1262&lt;&gt;"",IF(AND(B1262='IN-TC'!$S$4,OR(TH!N1262="1111",TH!O1262="1111")),TH!D1262,""),"")</f>
        <v/>
      </c>
      <c r="B1262" s="63">
        <f t="shared" si="94"/>
        <v>5</v>
      </c>
      <c r="C1262" s="78">
        <f t="shared" si="97"/>
        <v>42505</v>
      </c>
      <c r="D1262" s="78" t="s">
        <v>943</v>
      </c>
      <c r="E1262" s="78">
        <v>42505</v>
      </c>
      <c r="F1262" s="79" t="s">
        <v>676</v>
      </c>
      <c r="G1262" s="79"/>
      <c r="H1262" s="80" t="s">
        <v>442</v>
      </c>
      <c r="I1262" s="427">
        <v>7982</v>
      </c>
      <c r="J1262" s="428">
        <v>15500</v>
      </c>
      <c r="K1262" s="418"/>
      <c r="L1262" s="427"/>
      <c r="M1262" s="81">
        <f t="shared" si="95"/>
        <v>123721000</v>
      </c>
      <c r="N1262" s="82" t="s">
        <v>273</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hidden="1" customHeight="1">
      <c r="A1263" s="332" t="str">
        <f>IF(B1263&lt;&gt;"",IF(AND(B1263='IN-TC'!$S$4,OR(TH!N1263="1111",TH!O1263="1111")),TH!D1263,""),"")</f>
        <v/>
      </c>
      <c r="B1263" s="63">
        <f t="shared" si="94"/>
        <v>5</v>
      </c>
      <c r="C1263" s="78">
        <f t="shared" si="97"/>
        <v>42511</v>
      </c>
      <c r="D1263" s="78" t="s">
        <v>944</v>
      </c>
      <c r="E1263" s="78">
        <v>42511</v>
      </c>
      <c r="F1263" s="79" t="s">
        <v>676</v>
      </c>
      <c r="G1263" s="79"/>
      <c r="H1263" s="80" t="s">
        <v>433</v>
      </c>
      <c r="I1263" s="427">
        <v>7430</v>
      </c>
      <c r="J1263" s="428">
        <v>15500</v>
      </c>
      <c r="K1263" s="418"/>
      <c r="L1263" s="427"/>
      <c r="M1263" s="81">
        <f t="shared" si="95"/>
        <v>115165000</v>
      </c>
      <c r="N1263" s="82" t="s">
        <v>273</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hidden="1" customHeight="1">
      <c r="A1264" s="332" t="str">
        <f>IF(B1264&lt;&gt;"",IF(AND(B1264='IN-TC'!$S$4,OR(TH!N1264="1111",TH!O1264="1111")),TH!D1264,""),"")</f>
        <v/>
      </c>
      <c r="B1264" s="63">
        <f t="shared" si="94"/>
        <v>5</v>
      </c>
      <c r="C1264" s="78">
        <f t="shared" si="97"/>
        <v>42511</v>
      </c>
      <c r="D1264" s="78" t="s">
        <v>945</v>
      </c>
      <c r="E1264" s="78">
        <v>42511</v>
      </c>
      <c r="F1264" s="79" t="s">
        <v>676</v>
      </c>
      <c r="G1264" s="79"/>
      <c r="H1264" s="80" t="s">
        <v>434</v>
      </c>
      <c r="I1264" s="427">
        <v>7410</v>
      </c>
      <c r="J1264" s="428">
        <v>15500</v>
      </c>
      <c r="K1264" s="418"/>
      <c r="L1264" s="427"/>
      <c r="M1264" s="81">
        <f t="shared" si="95"/>
        <v>114855000</v>
      </c>
      <c r="N1264" s="82" t="s">
        <v>273</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hidden="1" customHeight="1">
      <c r="A1265" s="332" t="str">
        <f>IF(B1265&lt;&gt;"",IF(AND(B1265='IN-TC'!$S$4,OR(TH!N1265="1111",TH!O1265="1111")),TH!D1265,""),"")</f>
        <v/>
      </c>
      <c r="B1265" s="63">
        <f t="shared" si="94"/>
        <v>5</v>
      </c>
      <c r="C1265" s="78">
        <f t="shared" si="97"/>
        <v>42511</v>
      </c>
      <c r="D1265" s="78" t="s">
        <v>946</v>
      </c>
      <c r="E1265" s="78">
        <v>42511</v>
      </c>
      <c r="F1265" s="79" t="s">
        <v>676</v>
      </c>
      <c r="G1265" s="79"/>
      <c r="H1265" s="80" t="s">
        <v>438</v>
      </c>
      <c r="I1265" s="427">
        <v>7201</v>
      </c>
      <c r="J1265" s="428">
        <v>15500</v>
      </c>
      <c r="K1265" s="418"/>
      <c r="L1265" s="427"/>
      <c r="M1265" s="81">
        <f t="shared" si="95"/>
        <v>111615500</v>
      </c>
      <c r="N1265" s="82" t="s">
        <v>273</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hidden="1" customHeight="1">
      <c r="A1266" s="332" t="str">
        <f>IF(B1266&lt;&gt;"",IF(AND(B1266='IN-TC'!$S$4,OR(TH!N1266="1111",TH!O1266="1111")),TH!D1266,""),"")</f>
        <v/>
      </c>
      <c r="B1266" s="63">
        <f t="shared" si="94"/>
        <v>5</v>
      </c>
      <c r="C1266" s="78">
        <f t="shared" si="97"/>
        <v>42511</v>
      </c>
      <c r="D1266" s="78" t="s">
        <v>947</v>
      </c>
      <c r="E1266" s="78">
        <v>42511</v>
      </c>
      <c r="F1266" s="79" t="s">
        <v>676</v>
      </c>
      <c r="G1266" s="79"/>
      <c r="H1266" s="80" t="s">
        <v>442</v>
      </c>
      <c r="I1266" s="427">
        <v>7015</v>
      </c>
      <c r="J1266" s="428">
        <v>15500</v>
      </c>
      <c r="K1266" s="418"/>
      <c r="L1266" s="427"/>
      <c r="M1266" s="81">
        <f t="shared" si="95"/>
        <v>108732500</v>
      </c>
      <c r="N1266" s="82" t="s">
        <v>273</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hidden="1" customHeight="1">
      <c r="A1267" s="332" t="str">
        <f>IF(B1267&lt;&gt;"",IF(AND(B1267='IN-TC'!$S$4,OR(TH!N1267="1111",TH!O1267="1111")),TH!D1267,""),"")</f>
        <v/>
      </c>
      <c r="B1267" s="63">
        <f t="shared" si="94"/>
        <v>5</v>
      </c>
      <c r="C1267" s="78">
        <f t="shared" si="97"/>
        <v>42511</v>
      </c>
      <c r="D1267" s="78" t="s">
        <v>948</v>
      </c>
      <c r="E1267" s="78">
        <v>42511</v>
      </c>
      <c r="F1267" s="79" t="s">
        <v>676</v>
      </c>
      <c r="G1267" s="79"/>
      <c r="H1267" s="80" t="s">
        <v>434</v>
      </c>
      <c r="I1267" s="427">
        <v>7049</v>
      </c>
      <c r="J1267" s="428">
        <v>15500</v>
      </c>
      <c r="K1267" s="418"/>
      <c r="L1267" s="427"/>
      <c r="M1267" s="81">
        <f t="shared" si="95"/>
        <v>109259500</v>
      </c>
      <c r="N1267" s="82" t="s">
        <v>273</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hidden="1" customHeight="1">
      <c r="A1268" s="332" t="str">
        <f>IF(B1268&lt;&gt;"",IF(AND(B1268='IN-TC'!$S$4,OR(TH!N1268="1111",TH!O1268="1111")),TH!D1268,""),"")</f>
        <v/>
      </c>
      <c r="B1268" s="63">
        <f t="shared" si="94"/>
        <v>5</v>
      </c>
      <c r="C1268" s="78">
        <f t="shared" si="97"/>
        <v>42516</v>
      </c>
      <c r="D1268" s="78" t="s">
        <v>949</v>
      </c>
      <c r="E1268" s="78">
        <v>42516</v>
      </c>
      <c r="F1268" s="79" t="s">
        <v>676</v>
      </c>
      <c r="G1268" s="79"/>
      <c r="H1268" s="80" t="s">
        <v>429</v>
      </c>
      <c r="I1268" s="427">
        <v>7152</v>
      </c>
      <c r="J1268" s="428">
        <v>15500</v>
      </c>
      <c r="K1268" s="418"/>
      <c r="L1268" s="427"/>
      <c r="M1268" s="81">
        <f t="shared" si="95"/>
        <v>110856000</v>
      </c>
      <c r="N1268" s="82" t="s">
        <v>273</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hidden="1" customHeight="1">
      <c r="A1269" s="332" t="str">
        <f>IF(B1269&lt;&gt;"",IF(AND(B1269='IN-TC'!$S$4,OR(TH!N1269="1111",TH!O1269="1111")),TH!D1269,""),"")</f>
        <v/>
      </c>
      <c r="B1269" s="63">
        <f t="shared" si="94"/>
        <v>5</v>
      </c>
      <c r="C1269" s="78">
        <f t="shared" si="97"/>
        <v>42516</v>
      </c>
      <c r="D1269" s="78" t="s">
        <v>950</v>
      </c>
      <c r="E1269" s="78">
        <v>42516</v>
      </c>
      <c r="F1269" s="79" t="s">
        <v>676</v>
      </c>
      <c r="G1269" s="79"/>
      <c r="H1269" s="80" t="s">
        <v>427</v>
      </c>
      <c r="I1269" s="427">
        <v>7186</v>
      </c>
      <c r="J1269" s="428">
        <v>15500</v>
      </c>
      <c r="K1269" s="418"/>
      <c r="L1269" s="427"/>
      <c r="M1269" s="81">
        <f t="shared" si="95"/>
        <v>111383000</v>
      </c>
      <c r="N1269" s="82" t="s">
        <v>273</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hidden="1" customHeight="1">
      <c r="A1270" s="332" t="str">
        <f>IF(B1270&lt;&gt;"",IF(AND(B1270='IN-TC'!$S$4,OR(TH!N1270="1111",TH!O1270="1111")),TH!D1270,""),"")</f>
        <v/>
      </c>
      <c r="B1270" s="63">
        <f t="shared" si="94"/>
        <v>5</v>
      </c>
      <c r="C1270" s="78">
        <f t="shared" si="97"/>
        <v>42516</v>
      </c>
      <c r="D1270" s="78" t="s">
        <v>951</v>
      </c>
      <c r="E1270" s="78">
        <v>42516</v>
      </c>
      <c r="F1270" s="79" t="s">
        <v>676</v>
      </c>
      <c r="G1270" s="79"/>
      <c r="H1270" s="80" t="s">
        <v>442</v>
      </c>
      <c r="I1270" s="427">
        <v>7420</v>
      </c>
      <c r="J1270" s="428">
        <v>15500</v>
      </c>
      <c r="K1270" s="418"/>
      <c r="L1270" s="427"/>
      <c r="M1270" s="81">
        <f t="shared" si="95"/>
        <v>115010000</v>
      </c>
      <c r="N1270" s="82" t="s">
        <v>273</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hidden="1" customHeight="1">
      <c r="A1271" s="332" t="str">
        <f>IF(B1271&lt;&gt;"",IF(AND(B1271='IN-TC'!$S$4,OR(TH!N1271="1111",TH!O1271="1111")),TH!D1271,""),"")</f>
        <v/>
      </c>
      <c r="B1271" s="63">
        <f t="shared" si="94"/>
        <v>5</v>
      </c>
      <c r="C1271" s="78">
        <f t="shared" si="97"/>
        <v>42516</v>
      </c>
      <c r="D1271" s="78" t="s">
        <v>1948</v>
      </c>
      <c r="E1271" s="78">
        <v>42516</v>
      </c>
      <c r="F1271" s="79" t="s">
        <v>676</v>
      </c>
      <c r="G1271" s="79"/>
      <c r="H1271" s="80" t="s">
        <v>434</v>
      </c>
      <c r="I1271" s="427">
        <v>7540</v>
      </c>
      <c r="J1271" s="428">
        <v>15500</v>
      </c>
      <c r="K1271" s="418"/>
      <c r="L1271" s="427"/>
      <c r="M1271" s="81">
        <f t="shared" si="95"/>
        <v>116870000</v>
      </c>
      <c r="N1271" s="82" t="s">
        <v>273</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hidden="1" customHeight="1">
      <c r="A1272" s="332" t="str">
        <f>IF(B1272&lt;&gt;"",IF(AND(B1272='IN-TC'!$S$4,OR(TH!N1272="1111",TH!O1272="1111")),TH!D1272,""),"")</f>
        <v/>
      </c>
      <c r="B1272" s="63">
        <f t="shared" si="94"/>
        <v>5</v>
      </c>
      <c r="C1272" s="78">
        <f t="shared" si="97"/>
        <v>42516</v>
      </c>
      <c r="D1272" s="78" t="s">
        <v>1949</v>
      </c>
      <c r="E1272" s="78">
        <v>42516</v>
      </c>
      <c r="F1272" s="79" t="s">
        <v>676</v>
      </c>
      <c r="G1272" s="79"/>
      <c r="H1272" s="80" t="s">
        <v>438</v>
      </c>
      <c r="I1272" s="427">
        <v>7465</v>
      </c>
      <c r="J1272" s="428">
        <v>15500</v>
      </c>
      <c r="K1272" s="418"/>
      <c r="L1272" s="427"/>
      <c r="M1272" s="81">
        <f t="shared" si="95"/>
        <v>115707500</v>
      </c>
      <c r="N1272" s="82" t="s">
        <v>273</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hidden="1" customHeight="1">
      <c r="A1273" s="332" t="str">
        <f>IF(B1273&lt;&gt;"",IF(AND(B1273='IN-TC'!$S$4,OR(TH!N1273="1111",TH!O1273="1111")),TH!D1273,""),"")</f>
        <v/>
      </c>
      <c r="B1273" s="63">
        <f t="shared" si="94"/>
        <v>5</v>
      </c>
      <c r="C1273" s="78">
        <f t="shared" si="97"/>
        <v>42518</v>
      </c>
      <c r="D1273" s="78" t="s">
        <v>1950</v>
      </c>
      <c r="E1273" s="78">
        <v>42518</v>
      </c>
      <c r="F1273" s="79" t="s">
        <v>676</v>
      </c>
      <c r="G1273" s="79"/>
      <c r="H1273" s="80" t="s">
        <v>434</v>
      </c>
      <c r="I1273" s="427">
        <v>6970</v>
      </c>
      <c r="J1273" s="428">
        <v>15500</v>
      </c>
      <c r="K1273" s="418"/>
      <c r="L1273" s="427"/>
      <c r="M1273" s="81">
        <f t="shared" si="95"/>
        <v>108035000</v>
      </c>
      <c r="N1273" s="82" t="s">
        <v>273</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hidden="1" customHeight="1">
      <c r="A1274" s="332" t="str">
        <f>IF(B1274&lt;&gt;"",IF(AND(B1274='IN-TC'!$S$4,OR(TH!N1274="1111",TH!O1274="1111")),TH!D1274,""),"")</f>
        <v/>
      </c>
      <c r="B1274" s="63">
        <f t="shared" si="94"/>
        <v>5</v>
      </c>
      <c r="C1274" s="78">
        <f t="shared" si="97"/>
        <v>42518</v>
      </c>
      <c r="D1274" s="78" t="s">
        <v>1951</v>
      </c>
      <c r="E1274" s="78">
        <v>42518</v>
      </c>
      <c r="F1274" s="79" t="s">
        <v>676</v>
      </c>
      <c r="G1274" s="79"/>
      <c r="H1274" s="80" t="s">
        <v>438</v>
      </c>
      <c r="I1274" s="427">
        <v>6530</v>
      </c>
      <c r="J1274" s="428">
        <v>15500</v>
      </c>
      <c r="K1274" s="418"/>
      <c r="L1274" s="427"/>
      <c r="M1274" s="81">
        <f t="shared" si="95"/>
        <v>101215000</v>
      </c>
      <c r="N1274" s="82" t="s">
        <v>273</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hidden="1" customHeight="1">
      <c r="A1275" s="332" t="str">
        <f>IF(B1275&lt;&gt;"",IF(AND(B1275='IN-TC'!$S$4,OR(TH!N1275="1111",TH!O1275="1111")),TH!D1275,""),"")</f>
        <v/>
      </c>
      <c r="B1275" s="63">
        <f t="shared" si="94"/>
        <v>5</v>
      </c>
      <c r="C1275" s="78">
        <f t="shared" si="97"/>
        <v>42521</v>
      </c>
      <c r="D1275" s="78" t="s">
        <v>1952</v>
      </c>
      <c r="E1275" s="78">
        <v>42521</v>
      </c>
      <c r="F1275" s="79" t="s">
        <v>675</v>
      </c>
      <c r="G1275" s="79"/>
      <c r="H1275" s="85" t="s">
        <v>345</v>
      </c>
      <c r="I1275" s="427">
        <v>4013</v>
      </c>
      <c r="J1275" s="428">
        <v>18500</v>
      </c>
      <c r="K1275" s="418"/>
      <c r="L1275" s="427"/>
      <c r="M1275" s="81">
        <f t="shared" si="95"/>
        <v>74240500</v>
      </c>
      <c r="N1275" s="82" t="s">
        <v>273</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hidden="1" customHeight="1">
      <c r="A1276" s="332" t="str">
        <f>IF(B1276&lt;&gt;"",IF(AND(B1276='IN-TC'!$S$4,OR(TH!N1276="1111",TH!O1276="1111")),TH!D1276,""),"")</f>
        <v/>
      </c>
      <c r="B1276" s="63">
        <f t="shared" si="94"/>
        <v>5</v>
      </c>
      <c r="C1276" s="78">
        <f t="shared" si="97"/>
        <v>42521</v>
      </c>
      <c r="D1276" s="78" t="s">
        <v>1953</v>
      </c>
      <c r="E1276" s="78">
        <v>42521</v>
      </c>
      <c r="F1276" s="79" t="s">
        <v>675</v>
      </c>
      <c r="G1276" s="79"/>
      <c r="H1276" s="80" t="s">
        <v>348</v>
      </c>
      <c r="I1276" s="427">
        <v>3980</v>
      </c>
      <c r="J1276" s="428">
        <v>18500</v>
      </c>
      <c r="K1276" s="418"/>
      <c r="L1276" s="427"/>
      <c r="M1276" s="81">
        <f t="shared" si="95"/>
        <v>73630000</v>
      </c>
      <c r="N1276" s="82" t="s">
        <v>273</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hidden="1" customHeight="1">
      <c r="A1277" s="332" t="str">
        <f>IF(B1277&lt;&gt;"",IF(AND(B1277='IN-TC'!$S$4,OR(TH!N1277="1111",TH!O1277="1111")),TH!D1277,""),"")</f>
        <v/>
      </c>
      <c r="B1277" s="63">
        <f t="shared" si="94"/>
        <v>5</v>
      </c>
      <c r="C1277" s="78">
        <f t="shared" si="97"/>
        <v>42521</v>
      </c>
      <c r="D1277" s="78" t="s">
        <v>1954</v>
      </c>
      <c r="E1277" s="78">
        <v>42521</v>
      </c>
      <c r="F1277" s="79" t="s">
        <v>675</v>
      </c>
      <c r="G1277" s="79"/>
      <c r="H1277" s="80" t="s">
        <v>366</v>
      </c>
      <c r="I1277" s="427">
        <v>3590</v>
      </c>
      <c r="J1277" s="428">
        <v>18500</v>
      </c>
      <c r="K1277" s="418"/>
      <c r="L1277" s="427"/>
      <c r="M1277" s="81">
        <f t="shared" si="95"/>
        <v>66415000</v>
      </c>
      <c r="N1277" s="82" t="s">
        <v>273</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hidden="1" customHeight="1">
      <c r="A1278" s="332" t="str">
        <f>IF(B1278&lt;&gt;"",IF(AND(B1278='IN-TC'!$S$4,OR(TH!N1278="1111",TH!O1278="1111")),TH!D1278,""),"")</f>
        <v/>
      </c>
      <c r="B1278" s="63">
        <f t="shared" si="94"/>
        <v>6</v>
      </c>
      <c r="C1278" s="90">
        <v>42522</v>
      </c>
      <c r="D1278" s="90" t="s">
        <v>677</v>
      </c>
      <c r="E1278" s="90">
        <f t="shared" ref="E1278:E1288" si="98">C1278</f>
        <v>42522</v>
      </c>
      <c r="F1278" s="91" t="s">
        <v>676</v>
      </c>
      <c r="G1278" s="91"/>
      <c r="H1278" s="92" t="s">
        <v>445</v>
      </c>
      <c r="I1278" s="1141">
        <v>37132</v>
      </c>
      <c r="J1278" s="1140">
        <v>15500</v>
      </c>
      <c r="K1278" s="1142"/>
      <c r="L1278" s="1141"/>
      <c r="M1278" s="93">
        <f t="shared" si="95"/>
        <v>575546000</v>
      </c>
      <c r="N1278" s="83" t="s">
        <v>281</v>
      </c>
      <c r="O1278" s="83" t="s">
        <v>273</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hidden="1" customHeight="1">
      <c r="A1279" s="332" t="str">
        <f>IF(B1279&lt;&gt;"",IF(AND(B1279='IN-TC'!$S$4,OR(TH!N1279="1111",TH!O1279="1111")),TH!D1279,""),"")</f>
        <v/>
      </c>
      <c r="B1279" s="63">
        <f t="shared" si="94"/>
        <v>6</v>
      </c>
      <c r="C1279" s="90">
        <v>42522</v>
      </c>
      <c r="D1279" s="90" t="s">
        <v>677</v>
      </c>
      <c r="E1279" s="90">
        <f t="shared" si="98"/>
        <v>42522</v>
      </c>
      <c r="F1279" s="91" t="s">
        <v>675</v>
      </c>
      <c r="G1279" s="91"/>
      <c r="H1279" s="92" t="s">
        <v>445</v>
      </c>
      <c r="I1279" s="1141">
        <v>11583</v>
      </c>
      <c r="J1279" s="1140">
        <v>18500</v>
      </c>
      <c r="K1279" s="1142"/>
      <c r="L1279" s="1141"/>
      <c r="M1279" s="93">
        <f t="shared" si="95"/>
        <v>214285500</v>
      </c>
      <c r="N1279" s="83" t="s">
        <v>281</v>
      </c>
      <c r="O1279" s="83" t="s">
        <v>273</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hidden="1" customHeight="1">
      <c r="A1280" s="332" t="str">
        <f>IF(B1280&lt;&gt;"",IF(AND(B1280='IN-TC'!$S$4,OR(TH!N1280="1111",TH!O1280="1111")),TH!D1280,""),"")</f>
        <v/>
      </c>
      <c r="B1280" s="63">
        <f t="shared" si="94"/>
        <v>6</v>
      </c>
      <c r="C1280" s="90">
        <v>42522</v>
      </c>
      <c r="D1280" s="90" t="s">
        <v>684</v>
      </c>
      <c r="E1280" s="90">
        <f t="shared" si="98"/>
        <v>42522</v>
      </c>
      <c r="F1280" s="91" t="s">
        <v>1945</v>
      </c>
      <c r="G1280" s="91"/>
      <c r="H1280" s="92" t="s">
        <v>445</v>
      </c>
      <c r="I1280" s="1141">
        <v>1750</v>
      </c>
      <c r="J1280" s="1140">
        <v>11165</v>
      </c>
      <c r="K1280" s="1142"/>
      <c r="L1280" s="1141"/>
      <c r="M1280" s="93">
        <f t="shared" si="95"/>
        <v>19538750</v>
      </c>
      <c r="N1280" s="83" t="s">
        <v>281</v>
      </c>
      <c r="O1280" s="83" t="s">
        <v>273</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hidden="1" customHeight="1">
      <c r="A1281" s="332" t="str">
        <f>IF(B1281&lt;&gt;"",IF(AND(B1281='IN-TC'!$S$4,OR(TH!N1281="1111",TH!O1281="1111")),TH!D1281,""),"")</f>
        <v/>
      </c>
      <c r="B1281" s="63">
        <f t="shared" si="94"/>
        <v>6</v>
      </c>
      <c r="C1281" s="90">
        <v>42522</v>
      </c>
      <c r="D1281" s="90" t="s">
        <v>684</v>
      </c>
      <c r="E1281" s="90">
        <f t="shared" si="98"/>
        <v>42522</v>
      </c>
      <c r="F1281" s="91" t="s">
        <v>1946</v>
      </c>
      <c r="G1281" s="91"/>
      <c r="H1281" s="92" t="s">
        <v>445</v>
      </c>
      <c r="I1281" s="435">
        <v>5390</v>
      </c>
      <c r="J1281" s="1140">
        <v>11165</v>
      </c>
      <c r="K1281" s="426"/>
      <c r="L1281" s="435"/>
      <c r="M1281" s="93">
        <f t="shared" si="95"/>
        <v>60179350</v>
      </c>
      <c r="N1281" s="83" t="s">
        <v>281</v>
      </c>
      <c r="O1281" s="83" t="s">
        <v>273</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hidden="1" customHeight="1">
      <c r="A1282" s="332" t="str">
        <f>IF(B1282&lt;&gt;"",IF(AND(B1282='IN-TC'!$S$4,OR(TH!N1282="1111",TH!O1282="1111")),TH!D1282,""),"")</f>
        <v/>
      </c>
      <c r="B1282" s="63">
        <f t="shared" si="94"/>
        <v>6</v>
      </c>
      <c r="C1282" s="90">
        <v>42522</v>
      </c>
      <c r="D1282" s="90" t="s">
        <v>685</v>
      </c>
      <c r="E1282" s="90">
        <f t="shared" si="98"/>
        <v>42522</v>
      </c>
      <c r="F1282" s="91" t="s">
        <v>1944</v>
      </c>
      <c r="G1282" s="91"/>
      <c r="H1282" s="92" t="s">
        <v>445</v>
      </c>
      <c r="I1282" s="1141">
        <v>9390</v>
      </c>
      <c r="J1282" s="1140">
        <v>105000</v>
      </c>
      <c r="K1282" s="1142"/>
      <c r="L1282" s="1141"/>
      <c r="M1282" s="93">
        <f t="shared" si="95"/>
        <v>985950000</v>
      </c>
      <c r="N1282" s="83" t="s">
        <v>281</v>
      </c>
      <c r="O1282" s="83" t="s">
        <v>273</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hidden="1" customHeight="1">
      <c r="A1283" s="332" t="str">
        <f>IF(B1283&lt;&gt;"",IF(AND(B1283='IN-TC'!$S$4,OR(TH!N1283="1111",TH!O1283="1111")),TH!D1283,""),"")</f>
        <v/>
      </c>
      <c r="B1283" s="63">
        <f t="shared" si="94"/>
        <v>6</v>
      </c>
      <c r="C1283" s="90">
        <v>42523</v>
      </c>
      <c r="D1283" s="90" t="s">
        <v>686</v>
      </c>
      <c r="E1283" s="90">
        <f t="shared" si="98"/>
        <v>42523</v>
      </c>
      <c r="F1283" s="91" t="s">
        <v>676</v>
      </c>
      <c r="G1283" s="1114"/>
      <c r="H1283" s="92" t="s">
        <v>445</v>
      </c>
      <c r="I1283" s="1141">
        <v>36105</v>
      </c>
      <c r="J1283" s="1140">
        <v>15500</v>
      </c>
      <c r="K1283" s="1142"/>
      <c r="L1283" s="1141"/>
      <c r="M1283" s="93">
        <f t="shared" si="95"/>
        <v>559627500</v>
      </c>
      <c r="N1283" s="83" t="s">
        <v>281</v>
      </c>
      <c r="O1283" s="83" t="s">
        <v>273</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hidden="1" customHeight="1">
      <c r="A1284" s="332" t="str">
        <f>IF(B1284&lt;&gt;"",IF(AND(B1284='IN-TC'!$S$4,OR(TH!N1284="1111",TH!O1284="1111")),TH!D1284,""),"")</f>
        <v/>
      </c>
      <c r="B1284" s="63">
        <f t="shared" si="94"/>
        <v>6</v>
      </c>
      <c r="C1284" s="90">
        <v>42524</v>
      </c>
      <c r="D1284" s="90" t="s">
        <v>687</v>
      </c>
      <c r="E1284" s="90">
        <f t="shared" si="98"/>
        <v>42524</v>
      </c>
      <c r="F1284" s="91" t="s">
        <v>676</v>
      </c>
      <c r="G1284" s="91"/>
      <c r="H1284" s="92" t="s">
        <v>445</v>
      </c>
      <c r="I1284" s="435">
        <v>36763</v>
      </c>
      <c r="J1284" s="1140">
        <v>15500</v>
      </c>
      <c r="K1284" s="426"/>
      <c r="L1284" s="435"/>
      <c r="M1284" s="93">
        <f t="shared" si="95"/>
        <v>569826500</v>
      </c>
      <c r="N1284" s="83" t="s">
        <v>281</v>
      </c>
      <c r="O1284" s="83" t="s">
        <v>273</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hidden="1" customHeight="1">
      <c r="A1285" s="332" t="str">
        <f>IF(B1285&lt;&gt;"",IF(AND(B1285='IN-TC'!$S$4,OR(TH!N1285="1111",TH!O1285="1111")),TH!D1285,""),"")</f>
        <v/>
      </c>
      <c r="B1285" s="63">
        <f t="shared" si="94"/>
        <v>6</v>
      </c>
      <c r="C1285" s="90">
        <v>42525</v>
      </c>
      <c r="D1285" s="90" t="s">
        <v>688</v>
      </c>
      <c r="E1285" s="90">
        <f t="shared" si="98"/>
        <v>42525</v>
      </c>
      <c r="F1285" s="91" t="s">
        <v>675</v>
      </c>
      <c r="G1285" s="91"/>
      <c r="H1285" s="92" t="s">
        <v>445</v>
      </c>
      <c r="I1285" s="435">
        <v>10857</v>
      </c>
      <c r="J1285" s="1140">
        <v>18500</v>
      </c>
      <c r="K1285" s="426"/>
      <c r="L1285" s="435"/>
      <c r="M1285" s="93">
        <f t="shared" si="95"/>
        <v>200854500</v>
      </c>
      <c r="N1285" s="83" t="s">
        <v>281</v>
      </c>
      <c r="O1285" s="83" t="s">
        <v>273</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hidden="1" customHeight="1">
      <c r="A1286" s="332" t="str">
        <f>IF(B1286&lt;&gt;"",IF(AND(B1286='IN-TC'!$S$4,OR(TH!N1286="1111",TH!O1286="1111")),TH!D1286,""),"")</f>
        <v/>
      </c>
      <c r="B1286" s="63">
        <f t="shared" si="94"/>
        <v>6</v>
      </c>
      <c r="C1286" s="90">
        <v>42526</v>
      </c>
      <c r="D1286" s="90" t="s">
        <v>935</v>
      </c>
      <c r="E1286" s="90">
        <f t="shared" si="98"/>
        <v>42526</v>
      </c>
      <c r="F1286" s="91" t="s">
        <v>1944</v>
      </c>
      <c r="G1286" s="1114"/>
      <c r="H1286" s="92" t="s">
        <v>445</v>
      </c>
      <c r="I1286" s="1141">
        <v>5786</v>
      </c>
      <c r="J1286" s="1140">
        <v>105000</v>
      </c>
      <c r="K1286" s="1142"/>
      <c r="L1286" s="1141"/>
      <c r="M1286" s="93">
        <f t="shared" si="95"/>
        <v>607530000</v>
      </c>
      <c r="N1286" s="83" t="s">
        <v>281</v>
      </c>
      <c r="O1286" s="83" t="s">
        <v>273</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hidden="1" customHeight="1">
      <c r="A1287" s="332" t="str">
        <f>IF(B1287&lt;&gt;"",IF(AND(B1287='IN-TC'!$S$4,OR(TH!N1287="1111",TH!O1287="1111")),TH!D1287,""),"")</f>
        <v/>
      </c>
      <c r="B1287" s="63">
        <f t="shared" si="94"/>
        <v>6</v>
      </c>
      <c r="C1287" s="90">
        <v>42527</v>
      </c>
      <c r="D1287" s="90" t="s">
        <v>936</v>
      </c>
      <c r="E1287" s="90">
        <f t="shared" si="98"/>
        <v>42527</v>
      </c>
      <c r="F1287" s="91" t="s">
        <v>676</v>
      </c>
      <c r="G1287" s="91"/>
      <c r="H1287" s="92" t="s">
        <v>445</v>
      </c>
      <c r="I1287" s="1141">
        <v>13500</v>
      </c>
      <c r="J1287" s="1140">
        <v>15500</v>
      </c>
      <c r="K1287" s="1142"/>
      <c r="L1287" s="1141"/>
      <c r="M1287" s="93">
        <f t="shared" si="95"/>
        <v>209250000</v>
      </c>
      <c r="N1287" s="83" t="s">
        <v>281</v>
      </c>
      <c r="O1287" s="83" t="s">
        <v>273</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hidden="1" customHeight="1">
      <c r="A1288" s="332" t="str">
        <f>IF(B1288&lt;&gt;"",IF(AND(B1288='IN-TC'!$S$4,OR(TH!N1288="1111",TH!O1288="1111")),TH!D1288,""),"")</f>
        <v/>
      </c>
      <c r="B1288" s="63">
        <f t="shared" si="94"/>
        <v>6</v>
      </c>
      <c r="C1288" s="90">
        <v>42528</v>
      </c>
      <c r="D1288" s="90" t="s">
        <v>937</v>
      </c>
      <c r="E1288" s="90">
        <f t="shared" si="98"/>
        <v>42528</v>
      </c>
      <c r="F1288" s="91" t="s">
        <v>1944</v>
      </c>
      <c r="G1288" s="91"/>
      <c r="H1288" s="92" t="s">
        <v>445</v>
      </c>
      <c r="I1288" s="435">
        <v>8992</v>
      </c>
      <c r="J1288" s="1140">
        <v>105000</v>
      </c>
      <c r="K1288" s="426"/>
      <c r="L1288" s="435"/>
      <c r="M1288" s="93">
        <f t="shared" si="95"/>
        <v>944160000</v>
      </c>
      <c r="N1288" s="83" t="s">
        <v>281</v>
      </c>
      <c r="O1288" s="83" t="s">
        <v>273</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hidden="1" customHeight="1">
      <c r="A1289" s="332" t="str">
        <f>IF(B1289&lt;&gt;"",IF(AND(B1289='IN-TC'!$S$4,OR(TH!N1289="1111",TH!O1289="1111")),TH!D1289,""),"")</f>
        <v/>
      </c>
      <c r="B1289" s="63">
        <f t="shared" si="94"/>
        <v>6</v>
      </c>
      <c r="C1289" s="78">
        <f t="shared" ref="C1289:C1308" si="99">E1289</f>
        <v>42522</v>
      </c>
      <c r="D1289" s="78" t="s">
        <v>924</v>
      </c>
      <c r="E1289" s="78">
        <v>42522</v>
      </c>
      <c r="F1289" s="79" t="s">
        <v>1944</v>
      </c>
      <c r="G1289" s="79"/>
      <c r="H1289" s="80" t="s">
        <v>442</v>
      </c>
      <c r="I1289" s="428">
        <v>2750</v>
      </c>
      <c r="J1289" s="428">
        <v>105000</v>
      </c>
      <c r="K1289" s="419"/>
      <c r="L1289" s="428"/>
      <c r="M1289" s="81">
        <f t="shared" si="95"/>
        <v>288750000</v>
      </c>
      <c r="N1289" s="82" t="s">
        <v>273</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hidden="1" customHeight="1">
      <c r="A1290" s="332" t="str">
        <f>IF(B1290&lt;&gt;"",IF(AND(B1290='IN-TC'!$S$4,OR(TH!N1290="1111",TH!O1290="1111")),TH!D1290,""),"")</f>
        <v/>
      </c>
      <c r="B1290" s="63">
        <f t="shared" ref="B1290:B1353" si="100">IF(C1290&lt;&gt;"",MONTH(C1290),"")</f>
        <v>6</v>
      </c>
      <c r="C1290" s="78">
        <f t="shared" si="99"/>
        <v>42522</v>
      </c>
      <c r="D1290" s="78" t="s">
        <v>925</v>
      </c>
      <c r="E1290" s="78">
        <v>42522</v>
      </c>
      <c r="F1290" s="79" t="s">
        <v>1944</v>
      </c>
      <c r="G1290" s="79"/>
      <c r="H1290" s="80" t="s">
        <v>1955</v>
      </c>
      <c r="I1290" s="427">
        <v>2589</v>
      </c>
      <c r="J1290" s="428">
        <v>105000</v>
      </c>
      <c r="K1290" s="418"/>
      <c r="L1290" s="427"/>
      <c r="M1290" s="81">
        <f t="shared" si="95"/>
        <v>271845000</v>
      </c>
      <c r="N1290" s="82" t="s">
        <v>273</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hidden="1" customHeight="1">
      <c r="A1291" s="332" t="str">
        <f>IF(B1291&lt;&gt;"",IF(AND(B1291='IN-TC'!$S$4,OR(TH!N1291="1111",TH!O1291="1111")),TH!D1291,""),"")</f>
        <v/>
      </c>
      <c r="B1291" s="63">
        <f t="shared" si="100"/>
        <v>6</v>
      </c>
      <c r="C1291" s="78">
        <f t="shared" si="99"/>
        <v>42522</v>
      </c>
      <c r="D1291" s="78" t="s">
        <v>926</v>
      </c>
      <c r="E1291" s="78">
        <v>42522</v>
      </c>
      <c r="F1291" s="79" t="s">
        <v>1944</v>
      </c>
      <c r="G1291" s="79"/>
      <c r="H1291" s="80" t="s">
        <v>1956</v>
      </c>
      <c r="I1291" s="427">
        <v>2472</v>
      </c>
      <c r="J1291" s="428">
        <v>105000</v>
      </c>
      <c r="K1291" s="418"/>
      <c r="L1291" s="427"/>
      <c r="M1291" s="81">
        <f t="shared" si="95"/>
        <v>259560000</v>
      </c>
      <c r="N1291" s="82" t="s">
        <v>273</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hidden="1" customHeight="1">
      <c r="A1292" s="332" t="str">
        <f>IF(B1292&lt;&gt;"",IF(AND(B1292='IN-TC'!$S$4,OR(TH!N1292="1111",TH!O1292="1111")),TH!D1292,""),"")</f>
        <v/>
      </c>
      <c r="B1292" s="63">
        <f t="shared" si="100"/>
        <v>6</v>
      </c>
      <c r="C1292" s="78">
        <f t="shared" si="99"/>
        <v>42522</v>
      </c>
      <c r="D1292" s="78" t="s">
        <v>927</v>
      </c>
      <c r="E1292" s="78">
        <v>42522</v>
      </c>
      <c r="F1292" s="79" t="s">
        <v>1944</v>
      </c>
      <c r="G1292" s="79"/>
      <c r="H1292" s="80" t="s">
        <v>1957</v>
      </c>
      <c r="I1292" s="427">
        <v>1579</v>
      </c>
      <c r="J1292" s="428">
        <v>105000</v>
      </c>
      <c r="K1292" s="418"/>
      <c r="L1292" s="427"/>
      <c r="M1292" s="81">
        <f t="shared" ref="M1292:M1355" si="101">ROUND(I1292*J1292,0)</f>
        <v>165795000</v>
      </c>
      <c r="N1292" s="82" t="s">
        <v>273</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hidden="1" customHeight="1">
      <c r="A1293" s="332" t="str">
        <f>IF(B1293&lt;&gt;"",IF(AND(B1293='IN-TC'!$S$4,OR(TH!N1293="1111",TH!O1293="1111")),TH!D1293,""),"")</f>
        <v/>
      </c>
      <c r="B1293" s="63">
        <f t="shared" si="100"/>
        <v>6</v>
      </c>
      <c r="C1293" s="78">
        <f t="shared" si="99"/>
        <v>42525</v>
      </c>
      <c r="D1293" s="78" t="s">
        <v>928</v>
      </c>
      <c r="E1293" s="78">
        <v>42525</v>
      </c>
      <c r="F1293" s="79" t="s">
        <v>675</v>
      </c>
      <c r="G1293" s="79"/>
      <c r="H1293" s="80" t="s">
        <v>348</v>
      </c>
      <c r="I1293" s="427">
        <v>4012</v>
      </c>
      <c r="J1293" s="428">
        <v>18500</v>
      </c>
      <c r="K1293" s="418"/>
      <c r="L1293" s="427"/>
      <c r="M1293" s="81">
        <f t="shared" si="101"/>
        <v>74222000</v>
      </c>
      <c r="N1293" s="82" t="s">
        <v>273</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hidden="1" customHeight="1">
      <c r="A1294" s="332" t="str">
        <f>IF(B1294&lt;&gt;"",IF(AND(B1294='IN-TC'!$S$4,OR(TH!N1294="1111",TH!O1294="1111")),TH!D1294,""),"")</f>
        <v/>
      </c>
      <c r="B1294" s="63">
        <f t="shared" si="100"/>
        <v>6</v>
      </c>
      <c r="C1294" s="78">
        <f t="shared" si="99"/>
        <v>42525</v>
      </c>
      <c r="D1294" s="78" t="s">
        <v>929</v>
      </c>
      <c r="E1294" s="78">
        <v>42525</v>
      </c>
      <c r="F1294" s="79" t="s">
        <v>675</v>
      </c>
      <c r="G1294" s="79"/>
      <c r="H1294" s="80" t="s">
        <v>360</v>
      </c>
      <c r="I1294" s="427">
        <v>3520</v>
      </c>
      <c r="J1294" s="428">
        <v>18500</v>
      </c>
      <c r="K1294" s="418"/>
      <c r="L1294" s="427"/>
      <c r="M1294" s="81">
        <f t="shared" si="101"/>
        <v>65120000</v>
      </c>
      <c r="N1294" s="82" t="s">
        <v>273</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hidden="1" customHeight="1">
      <c r="A1295" s="332" t="str">
        <f>IF(B1295&lt;&gt;"",IF(AND(B1295='IN-TC'!$S$4,OR(TH!N1295="1111",TH!O1295="1111")),TH!D1295,""),"")</f>
        <v/>
      </c>
      <c r="B1295" s="63">
        <f t="shared" si="100"/>
        <v>6</v>
      </c>
      <c r="C1295" s="78">
        <f t="shared" si="99"/>
        <v>42525</v>
      </c>
      <c r="D1295" s="78" t="s">
        <v>930</v>
      </c>
      <c r="E1295" s="78">
        <v>42525</v>
      </c>
      <c r="F1295" s="79" t="s">
        <v>675</v>
      </c>
      <c r="G1295" s="79"/>
      <c r="H1295" s="80" t="s">
        <v>363</v>
      </c>
      <c r="I1295" s="427">
        <v>3325</v>
      </c>
      <c r="J1295" s="428">
        <v>18500</v>
      </c>
      <c r="K1295" s="418"/>
      <c r="L1295" s="427"/>
      <c r="M1295" s="81">
        <f t="shared" si="101"/>
        <v>61512500</v>
      </c>
      <c r="N1295" s="82" t="s">
        <v>273</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hidden="1" customHeight="1">
      <c r="A1296" s="332" t="str">
        <f>IF(B1296&lt;&gt;"",IF(AND(B1296='IN-TC'!$S$4,OR(TH!N1296="1111",TH!O1296="1111")),TH!D1296,""),"")</f>
        <v/>
      </c>
      <c r="B1296" s="63">
        <f t="shared" si="100"/>
        <v>6</v>
      </c>
      <c r="C1296" s="78">
        <f t="shared" si="99"/>
        <v>42526</v>
      </c>
      <c r="D1296" s="78" t="s">
        <v>931</v>
      </c>
      <c r="E1296" s="78">
        <v>42526</v>
      </c>
      <c r="F1296" s="79" t="s">
        <v>1944</v>
      </c>
      <c r="G1296" s="79"/>
      <c r="H1296" s="80" t="s">
        <v>1958</v>
      </c>
      <c r="I1296" s="427">
        <v>1790</v>
      </c>
      <c r="J1296" s="428">
        <v>105000</v>
      </c>
      <c r="K1296" s="418"/>
      <c r="L1296" s="427"/>
      <c r="M1296" s="81">
        <f t="shared" si="101"/>
        <v>187950000</v>
      </c>
      <c r="N1296" s="82" t="s">
        <v>273</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hidden="1" customHeight="1">
      <c r="A1297" s="332" t="str">
        <f>IF(B1297&lt;&gt;"",IF(AND(B1297='IN-TC'!$S$4,OR(TH!N1297="1111",TH!O1297="1111")),TH!D1297,""),"")</f>
        <v/>
      </c>
      <c r="B1297" s="63">
        <f t="shared" si="100"/>
        <v>6</v>
      </c>
      <c r="C1297" s="78">
        <f t="shared" si="99"/>
        <v>42526</v>
      </c>
      <c r="D1297" s="78" t="s">
        <v>932</v>
      </c>
      <c r="E1297" s="78">
        <v>42526</v>
      </c>
      <c r="F1297" s="79" t="s">
        <v>1944</v>
      </c>
      <c r="G1297" s="79"/>
      <c r="H1297" s="80" t="s">
        <v>1955</v>
      </c>
      <c r="I1297" s="427">
        <v>1980</v>
      </c>
      <c r="J1297" s="428">
        <v>105000</v>
      </c>
      <c r="K1297" s="418"/>
      <c r="L1297" s="427"/>
      <c r="M1297" s="81">
        <f t="shared" si="101"/>
        <v>207900000</v>
      </c>
      <c r="N1297" s="82" t="s">
        <v>273</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hidden="1" customHeight="1">
      <c r="A1298" s="332" t="str">
        <f>IF(B1298&lt;&gt;"",IF(AND(B1298='IN-TC'!$S$4,OR(TH!N1298="1111",TH!O1298="1111")),TH!D1298,""),"")</f>
        <v/>
      </c>
      <c r="B1298" s="63">
        <f t="shared" si="100"/>
        <v>6</v>
      </c>
      <c r="C1298" s="78">
        <f t="shared" si="99"/>
        <v>42526</v>
      </c>
      <c r="D1298" s="78" t="s">
        <v>933</v>
      </c>
      <c r="E1298" s="78">
        <v>42526</v>
      </c>
      <c r="F1298" s="79" t="s">
        <v>1944</v>
      </c>
      <c r="G1298" s="79"/>
      <c r="H1298" s="80" t="s">
        <v>1957</v>
      </c>
      <c r="I1298" s="427">
        <v>2016</v>
      </c>
      <c r="J1298" s="428">
        <v>105000</v>
      </c>
      <c r="K1298" s="418"/>
      <c r="L1298" s="427"/>
      <c r="M1298" s="81">
        <f t="shared" si="101"/>
        <v>211680000</v>
      </c>
      <c r="N1298" s="82" t="s">
        <v>273</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hidden="1" customHeight="1">
      <c r="A1299" s="332" t="str">
        <f>IF(B1299&lt;&gt;"",IF(AND(B1299='IN-TC'!$S$4,OR(TH!N1299="1111",TH!O1299="1111")),TH!D1299,""),"")</f>
        <v/>
      </c>
      <c r="B1299" s="63">
        <f t="shared" si="100"/>
        <v>6</v>
      </c>
      <c r="C1299" s="78">
        <f t="shared" si="99"/>
        <v>42528</v>
      </c>
      <c r="D1299" s="78" t="s">
        <v>934</v>
      </c>
      <c r="E1299" s="78">
        <v>42528</v>
      </c>
      <c r="F1299" s="79" t="s">
        <v>1944</v>
      </c>
      <c r="G1299" s="79"/>
      <c r="H1299" s="80" t="s">
        <v>1957</v>
      </c>
      <c r="I1299" s="427">
        <v>1980</v>
      </c>
      <c r="J1299" s="428">
        <v>105000</v>
      </c>
      <c r="K1299" s="418"/>
      <c r="L1299" s="427"/>
      <c r="M1299" s="81">
        <f t="shared" si="101"/>
        <v>207900000</v>
      </c>
      <c r="N1299" s="82" t="s">
        <v>273</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hidden="1" customHeight="1">
      <c r="A1300" s="332" t="str">
        <f>IF(B1300&lt;&gt;"",IF(AND(B1300='IN-TC'!$S$4,OR(TH!N1300="1111",TH!O1300="1111")),TH!D1300,""),"")</f>
        <v/>
      </c>
      <c r="B1300" s="63">
        <f t="shared" si="100"/>
        <v>6</v>
      </c>
      <c r="C1300" s="78">
        <f t="shared" si="99"/>
        <v>42528</v>
      </c>
      <c r="D1300" s="78" t="s">
        <v>940</v>
      </c>
      <c r="E1300" s="78">
        <v>42528</v>
      </c>
      <c r="F1300" s="79" t="s">
        <v>1944</v>
      </c>
      <c r="G1300" s="79"/>
      <c r="H1300" s="80" t="s">
        <v>1958</v>
      </c>
      <c r="I1300" s="427">
        <v>2540</v>
      </c>
      <c r="J1300" s="428">
        <v>105000</v>
      </c>
      <c r="K1300" s="418"/>
      <c r="L1300" s="427"/>
      <c r="M1300" s="81">
        <f t="shared" si="101"/>
        <v>266700000</v>
      </c>
      <c r="N1300" s="82" t="s">
        <v>273</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hidden="1" customHeight="1">
      <c r="A1301" s="332" t="str">
        <f>IF(B1301&lt;&gt;"",IF(AND(B1301='IN-TC'!$S$4,OR(TH!N1301="1111",TH!O1301="1111")),TH!D1301,""),"")</f>
        <v/>
      </c>
      <c r="B1301" s="63">
        <f t="shared" si="100"/>
        <v>6</v>
      </c>
      <c r="C1301" s="78">
        <f t="shared" si="99"/>
        <v>42528</v>
      </c>
      <c r="D1301" s="78" t="s">
        <v>941</v>
      </c>
      <c r="E1301" s="78">
        <v>42528</v>
      </c>
      <c r="F1301" s="79" t="s">
        <v>1944</v>
      </c>
      <c r="G1301" s="79"/>
      <c r="H1301" s="80" t="s">
        <v>1956</v>
      </c>
      <c r="I1301" s="427">
        <v>1940</v>
      </c>
      <c r="J1301" s="428">
        <v>105000</v>
      </c>
      <c r="K1301" s="418"/>
      <c r="L1301" s="427"/>
      <c r="M1301" s="81">
        <f t="shared" si="101"/>
        <v>203700000</v>
      </c>
      <c r="N1301" s="82" t="s">
        <v>273</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hidden="1" customHeight="1">
      <c r="A1302" s="332" t="str">
        <f>IF(B1302&lt;&gt;"",IF(AND(B1302='IN-TC'!$S$4,OR(TH!N1302="1111",TH!O1302="1111")),TH!D1302,""),"")</f>
        <v/>
      </c>
      <c r="B1302" s="63">
        <f t="shared" si="100"/>
        <v>6</v>
      </c>
      <c r="C1302" s="78">
        <f t="shared" si="99"/>
        <v>42528</v>
      </c>
      <c r="D1302" s="78" t="s">
        <v>942</v>
      </c>
      <c r="E1302" s="78">
        <v>42528</v>
      </c>
      <c r="F1302" s="79" t="s">
        <v>1944</v>
      </c>
      <c r="G1302" s="79"/>
      <c r="H1302" s="80" t="s">
        <v>1955</v>
      </c>
      <c r="I1302" s="427">
        <v>2532</v>
      </c>
      <c r="J1302" s="428">
        <v>105000</v>
      </c>
      <c r="K1302" s="418"/>
      <c r="L1302" s="427"/>
      <c r="M1302" s="81">
        <f t="shared" si="101"/>
        <v>265860000</v>
      </c>
      <c r="N1302" s="82" t="s">
        <v>273</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hidden="1" customHeight="1">
      <c r="A1303" s="332" t="str">
        <f>IF(B1303&lt;&gt;"",IF(AND(B1303='IN-TC'!$S$4,OR(TH!N1303="1111",TH!O1303="1111")),TH!D1303,""),"")</f>
        <v/>
      </c>
      <c r="B1303" s="63">
        <f t="shared" si="100"/>
        <v>6</v>
      </c>
      <c r="C1303" s="78">
        <f t="shared" si="99"/>
        <v>42536</v>
      </c>
      <c r="D1303" s="78" t="s">
        <v>943</v>
      </c>
      <c r="E1303" s="78">
        <v>42536</v>
      </c>
      <c r="F1303" s="79" t="s">
        <v>675</v>
      </c>
      <c r="G1303" s="79"/>
      <c r="H1303" s="85" t="s">
        <v>345</v>
      </c>
      <c r="I1303" s="427">
        <v>6750</v>
      </c>
      <c r="J1303" s="428">
        <v>18500</v>
      </c>
      <c r="K1303" s="418"/>
      <c r="L1303" s="427"/>
      <c r="M1303" s="81">
        <f t="shared" si="101"/>
        <v>124875000</v>
      </c>
      <c r="N1303" s="82" t="s">
        <v>273</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hidden="1" customHeight="1">
      <c r="A1304" s="332" t="str">
        <f>IF(B1304&lt;&gt;"",IF(AND(B1304='IN-TC'!$S$4,OR(TH!N1304="1111",TH!O1304="1111")),TH!D1304,""),"")</f>
        <v/>
      </c>
      <c r="B1304" s="63">
        <f t="shared" si="100"/>
        <v>6</v>
      </c>
      <c r="C1304" s="78">
        <f t="shared" si="99"/>
        <v>42536</v>
      </c>
      <c r="D1304" s="78" t="s">
        <v>944</v>
      </c>
      <c r="E1304" s="78">
        <v>42536</v>
      </c>
      <c r="F1304" s="79" t="s">
        <v>675</v>
      </c>
      <c r="G1304" s="79"/>
      <c r="H1304" s="80" t="s">
        <v>348</v>
      </c>
      <c r="I1304" s="427">
        <v>6680</v>
      </c>
      <c r="J1304" s="428">
        <v>18500</v>
      </c>
      <c r="K1304" s="418"/>
      <c r="L1304" s="427"/>
      <c r="M1304" s="81">
        <f t="shared" si="101"/>
        <v>123580000</v>
      </c>
      <c r="N1304" s="82" t="s">
        <v>273</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hidden="1" customHeight="1">
      <c r="A1305" s="332" t="str">
        <f>IF(B1305&lt;&gt;"",IF(AND(B1305='IN-TC'!$S$4,OR(TH!N1305="1111",TH!O1305="1111")),TH!D1305,""),"")</f>
        <v/>
      </c>
      <c r="B1305" s="63">
        <f t="shared" si="100"/>
        <v>6</v>
      </c>
      <c r="C1305" s="78">
        <f t="shared" si="99"/>
        <v>42536</v>
      </c>
      <c r="D1305" s="78" t="s">
        <v>945</v>
      </c>
      <c r="E1305" s="78">
        <v>42536</v>
      </c>
      <c r="F1305" s="79" t="s">
        <v>675</v>
      </c>
      <c r="G1305" s="79"/>
      <c r="H1305" s="80" t="s">
        <v>366</v>
      </c>
      <c r="I1305" s="427">
        <v>5923</v>
      </c>
      <c r="J1305" s="428">
        <v>18500</v>
      </c>
      <c r="K1305" s="418"/>
      <c r="L1305" s="427"/>
      <c r="M1305" s="81">
        <f t="shared" si="101"/>
        <v>109575500</v>
      </c>
      <c r="N1305" s="82" t="s">
        <v>273</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hidden="1" customHeight="1">
      <c r="A1306" s="332" t="str">
        <f>IF(B1306&lt;&gt;"",IF(AND(B1306='IN-TC'!$S$4,OR(TH!N1306="1111",TH!O1306="1111")),TH!D1306,""),"")</f>
        <v/>
      </c>
      <c r="B1306" s="63">
        <f t="shared" si="100"/>
        <v>6</v>
      </c>
      <c r="C1306" s="78">
        <f t="shared" si="99"/>
        <v>42540</v>
      </c>
      <c r="D1306" s="78" t="s">
        <v>946</v>
      </c>
      <c r="E1306" s="78">
        <v>42540</v>
      </c>
      <c r="F1306" s="79" t="s">
        <v>675</v>
      </c>
      <c r="G1306" s="79"/>
      <c r="H1306" s="80" t="s">
        <v>348</v>
      </c>
      <c r="I1306" s="427">
        <v>6450</v>
      </c>
      <c r="J1306" s="428">
        <v>18500</v>
      </c>
      <c r="K1306" s="418"/>
      <c r="L1306" s="427"/>
      <c r="M1306" s="81">
        <f t="shared" si="101"/>
        <v>119325000</v>
      </c>
      <c r="N1306" s="82" t="s">
        <v>273</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hidden="1" customHeight="1">
      <c r="A1307" s="332" t="str">
        <f>IF(B1307&lt;&gt;"",IF(AND(B1307='IN-TC'!$S$4,OR(TH!N1307="1111",TH!O1307="1111")),TH!D1307,""),"")</f>
        <v/>
      </c>
      <c r="B1307" s="63">
        <f t="shared" si="100"/>
        <v>6</v>
      </c>
      <c r="C1307" s="78">
        <f t="shared" si="99"/>
        <v>42540</v>
      </c>
      <c r="D1307" s="78" t="s">
        <v>947</v>
      </c>
      <c r="E1307" s="78">
        <v>42540</v>
      </c>
      <c r="F1307" s="79" t="s">
        <v>675</v>
      </c>
      <c r="G1307" s="79"/>
      <c r="H1307" s="80" t="s">
        <v>360</v>
      </c>
      <c r="I1307" s="427">
        <v>6580</v>
      </c>
      <c r="J1307" s="428">
        <v>18500</v>
      </c>
      <c r="K1307" s="418"/>
      <c r="L1307" s="427"/>
      <c r="M1307" s="81">
        <f t="shared" si="101"/>
        <v>121730000</v>
      </c>
      <c r="N1307" s="82" t="s">
        <v>273</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hidden="1" customHeight="1">
      <c r="A1308" s="332" t="str">
        <f>IF(B1308&lt;&gt;"",IF(AND(B1308='IN-TC'!$S$4,OR(TH!N1308="1111",TH!O1308="1111")),TH!D1308,""),"")</f>
        <v/>
      </c>
      <c r="B1308" s="63">
        <f t="shared" si="100"/>
        <v>6</v>
      </c>
      <c r="C1308" s="78">
        <f t="shared" si="99"/>
        <v>42540</v>
      </c>
      <c r="D1308" s="78" t="s">
        <v>948</v>
      </c>
      <c r="E1308" s="78">
        <v>42540</v>
      </c>
      <c r="F1308" s="79" t="s">
        <v>675</v>
      </c>
      <c r="G1308" s="79"/>
      <c r="H1308" s="80" t="s">
        <v>363</v>
      </c>
      <c r="I1308" s="427">
        <v>6017</v>
      </c>
      <c r="J1308" s="428">
        <v>18500</v>
      </c>
      <c r="K1308" s="418"/>
      <c r="L1308" s="427"/>
      <c r="M1308" s="81">
        <f t="shared" si="101"/>
        <v>111314500</v>
      </c>
      <c r="N1308" s="82" t="s">
        <v>273</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hidden="1" customHeight="1">
      <c r="A1309" s="332" t="str">
        <f>IF(B1309&lt;&gt;"",IF(AND(B1309='IN-TC'!$S$4,OR(TH!N1309="1111",TH!O1309="1111")),TH!D1309,""),"")</f>
        <v/>
      </c>
      <c r="B1309" s="63">
        <f t="shared" si="100"/>
        <v>7</v>
      </c>
      <c r="C1309" s="90">
        <v>42552</v>
      </c>
      <c r="D1309" s="90" t="s">
        <v>677</v>
      </c>
      <c r="E1309" s="90">
        <v>42552</v>
      </c>
      <c r="F1309" s="91" t="s">
        <v>675</v>
      </c>
      <c r="G1309" s="91"/>
      <c r="H1309" s="92" t="s">
        <v>445</v>
      </c>
      <c r="I1309" s="1141">
        <v>19353</v>
      </c>
      <c r="J1309" s="1140">
        <v>18500</v>
      </c>
      <c r="K1309" s="1142"/>
      <c r="L1309" s="1141"/>
      <c r="M1309" s="93">
        <f t="shared" si="101"/>
        <v>358030500</v>
      </c>
      <c r="N1309" s="83" t="s">
        <v>281</v>
      </c>
      <c r="O1309" s="83" t="s">
        <v>273</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hidden="1" customHeight="1">
      <c r="A1310" s="332" t="str">
        <f>IF(B1310&lt;&gt;"",IF(AND(B1310='IN-TC'!$S$4,OR(TH!N1310="1111",TH!O1310="1111")),TH!D1310,""),"")</f>
        <v/>
      </c>
      <c r="B1310" s="63">
        <f t="shared" si="100"/>
        <v>7</v>
      </c>
      <c r="C1310" s="90">
        <v>42552</v>
      </c>
      <c r="D1310" s="90" t="s">
        <v>677</v>
      </c>
      <c r="E1310" s="90">
        <v>42552</v>
      </c>
      <c r="F1310" s="91" t="s">
        <v>1959</v>
      </c>
      <c r="G1310" s="91"/>
      <c r="H1310" s="92" t="s">
        <v>445</v>
      </c>
      <c r="I1310" s="1141">
        <v>10120</v>
      </c>
      <c r="J1310" s="1140">
        <v>25000</v>
      </c>
      <c r="K1310" s="1142"/>
      <c r="L1310" s="1141"/>
      <c r="M1310" s="93">
        <f t="shared" si="101"/>
        <v>253000000</v>
      </c>
      <c r="N1310" s="83" t="s">
        <v>281</v>
      </c>
      <c r="O1310" s="83" t="s">
        <v>273</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hidden="1" customHeight="1">
      <c r="A1311" s="332" t="str">
        <f>IF(B1311&lt;&gt;"",IF(AND(B1311='IN-TC'!$S$4,OR(TH!N1311="1111",TH!O1311="1111")),TH!D1311,""),"")</f>
        <v/>
      </c>
      <c r="B1311" s="63">
        <f t="shared" si="100"/>
        <v>7</v>
      </c>
      <c r="C1311" s="90">
        <v>42558</v>
      </c>
      <c r="D1311" s="90" t="s">
        <v>684</v>
      </c>
      <c r="E1311" s="90">
        <v>42558</v>
      </c>
      <c r="F1311" s="91" t="s">
        <v>1959</v>
      </c>
      <c r="G1311" s="91"/>
      <c r="H1311" s="92" t="s">
        <v>445</v>
      </c>
      <c r="I1311" s="435">
        <v>10310</v>
      </c>
      <c r="J1311" s="1140">
        <v>25000</v>
      </c>
      <c r="K1311" s="426"/>
      <c r="L1311" s="435"/>
      <c r="M1311" s="93">
        <f t="shared" si="101"/>
        <v>257750000</v>
      </c>
      <c r="N1311" s="83" t="s">
        <v>281</v>
      </c>
      <c r="O1311" s="83" t="s">
        <v>273</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hidden="1" customHeight="1">
      <c r="A1312" s="332" t="str">
        <f>IF(B1312&lt;&gt;"",IF(AND(B1312='IN-TC'!$S$4,OR(TH!N1312="1111",TH!O1312="1111")),TH!D1312,""),"")</f>
        <v/>
      </c>
      <c r="B1312" s="63">
        <f t="shared" si="100"/>
        <v>7</v>
      </c>
      <c r="C1312" s="90">
        <v>42558</v>
      </c>
      <c r="D1312" s="90" t="s">
        <v>684</v>
      </c>
      <c r="E1312" s="90">
        <v>42558</v>
      </c>
      <c r="F1312" s="91" t="s">
        <v>675</v>
      </c>
      <c r="G1312" s="91"/>
      <c r="H1312" s="92" t="s">
        <v>445</v>
      </c>
      <c r="I1312" s="435">
        <v>19047</v>
      </c>
      <c r="J1312" s="1140">
        <v>18500</v>
      </c>
      <c r="K1312" s="426"/>
      <c r="L1312" s="435"/>
      <c r="M1312" s="93">
        <f t="shared" si="101"/>
        <v>352369500</v>
      </c>
      <c r="N1312" s="83" t="s">
        <v>281</v>
      </c>
      <c r="O1312" s="83" t="s">
        <v>273</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hidden="1" customHeight="1">
      <c r="A1313" s="332" t="str">
        <f>IF(B1313&lt;&gt;"",IF(AND(B1313='IN-TC'!$S$4,OR(TH!N1313="1111",TH!O1313="1111")),TH!D1313,""),"")</f>
        <v/>
      </c>
      <c r="B1313" s="63">
        <f t="shared" si="100"/>
        <v>6</v>
      </c>
      <c r="C1313" s="78">
        <f>E1313</f>
        <v>42544</v>
      </c>
      <c r="D1313" s="78" t="s">
        <v>949</v>
      </c>
      <c r="E1313" s="78">
        <v>42544</v>
      </c>
      <c r="F1313" s="79" t="s">
        <v>1959</v>
      </c>
      <c r="G1313" s="79"/>
      <c r="H1313" s="80" t="s">
        <v>397</v>
      </c>
      <c r="I1313" s="427">
        <v>4580</v>
      </c>
      <c r="J1313" s="428">
        <v>25000</v>
      </c>
      <c r="K1313" s="418"/>
      <c r="L1313" s="427"/>
      <c r="M1313" s="81">
        <f t="shared" si="101"/>
        <v>114500000</v>
      </c>
      <c r="N1313" s="82" t="s">
        <v>273</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hidden="1" customHeight="1">
      <c r="A1314" s="332" t="str">
        <f>IF(B1314&lt;&gt;"",IF(AND(B1314='IN-TC'!$S$4,OR(TH!N1314="1111",TH!O1314="1111")),TH!D1314,""),"")</f>
        <v/>
      </c>
      <c r="B1314" s="63">
        <f t="shared" si="100"/>
        <v>6</v>
      </c>
      <c r="C1314" s="78">
        <f>E1314</f>
        <v>42544</v>
      </c>
      <c r="D1314" s="78" t="s">
        <v>950</v>
      </c>
      <c r="E1314" s="78">
        <v>42544</v>
      </c>
      <c r="F1314" s="79" t="s">
        <v>1959</v>
      </c>
      <c r="G1314" s="79"/>
      <c r="H1314" s="80" t="s">
        <v>401</v>
      </c>
      <c r="I1314" s="427">
        <v>5540</v>
      </c>
      <c r="J1314" s="428">
        <v>25000</v>
      </c>
      <c r="K1314" s="418"/>
      <c r="L1314" s="427"/>
      <c r="M1314" s="81">
        <f t="shared" si="101"/>
        <v>138500000</v>
      </c>
      <c r="N1314" s="82" t="s">
        <v>273</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hidden="1" customHeight="1">
      <c r="A1315" s="332" t="str">
        <f>IF(B1315&lt;&gt;"",IF(AND(B1315='IN-TC'!$S$4,OR(TH!N1315="1111",TH!O1315="1111")),TH!D1315,""),"")</f>
        <v/>
      </c>
      <c r="B1315" s="63">
        <f t="shared" si="100"/>
        <v>6</v>
      </c>
      <c r="C1315" s="78">
        <f>E1315</f>
        <v>42547</v>
      </c>
      <c r="D1315" s="78" t="s">
        <v>951</v>
      </c>
      <c r="E1315" s="78">
        <v>42547</v>
      </c>
      <c r="F1315" s="79" t="s">
        <v>1959</v>
      </c>
      <c r="G1315" s="79"/>
      <c r="H1315" s="80" t="s">
        <v>402</v>
      </c>
      <c r="I1315" s="427">
        <v>4980</v>
      </c>
      <c r="J1315" s="428">
        <v>25000</v>
      </c>
      <c r="K1315" s="418"/>
      <c r="L1315" s="427"/>
      <c r="M1315" s="81">
        <f t="shared" si="101"/>
        <v>124500000</v>
      </c>
      <c r="N1315" s="82" t="s">
        <v>273</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hidden="1" customHeight="1">
      <c r="A1316" s="332" t="str">
        <f>IF(B1316&lt;&gt;"",IF(AND(B1316='IN-TC'!$S$4,OR(TH!N1316="1111",TH!O1316="1111")),TH!D1316,""),"")</f>
        <v/>
      </c>
      <c r="B1316" s="63">
        <f t="shared" si="100"/>
        <v>6</v>
      </c>
      <c r="C1316" s="78">
        <f>E1316</f>
        <v>42547</v>
      </c>
      <c r="D1316" s="78" t="s">
        <v>1948</v>
      </c>
      <c r="E1316" s="78">
        <v>42547</v>
      </c>
      <c r="F1316" s="79" t="s">
        <v>1959</v>
      </c>
      <c r="G1316" s="79"/>
      <c r="H1316" s="80" t="s">
        <v>401</v>
      </c>
      <c r="I1316" s="427">
        <v>5330</v>
      </c>
      <c r="J1316" s="428">
        <v>25000</v>
      </c>
      <c r="K1316" s="418"/>
      <c r="L1316" s="427"/>
      <c r="M1316" s="81">
        <f t="shared" si="101"/>
        <v>133250000</v>
      </c>
      <c r="N1316" s="82" t="s">
        <v>273</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hidden="1" customHeight="1">
      <c r="A1317" s="332" t="str">
        <f>IF(B1317&lt;&gt;"",IF(AND(B1317='IN-TC'!$S$4,OR(TH!N1317="1111",TH!O1317="1111")),TH!D1317,""),"")</f>
        <v/>
      </c>
      <c r="B1317" s="63">
        <f t="shared" si="100"/>
        <v>7</v>
      </c>
      <c r="C1317" s="90">
        <v>42561</v>
      </c>
      <c r="D1317" s="90" t="s">
        <v>685</v>
      </c>
      <c r="E1317" s="90">
        <v>42561</v>
      </c>
      <c r="F1317" s="91" t="s">
        <v>1945</v>
      </c>
      <c r="G1317" s="91"/>
      <c r="H1317" s="92" t="s">
        <v>445</v>
      </c>
      <c r="I1317" s="1141">
        <v>900</v>
      </c>
      <c r="J1317" s="1140">
        <v>11165</v>
      </c>
      <c r="K1317" s="1142"/>
      <c r="L1317" s="1141"/>
      <c r="M1317" s="93">
        <f t="shared" si="101"/>
        <v>10048500</v>
      </c>
      <c r="N1317" s="83" t="s">
        <v>281</v>
      </c>
      <c r="O1317" s="83" t="s">
        <v>273</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hidden="1" customHeight="1">
      <c r="A1318" s="332" t="str">
        <f>IF(B1318&lt;&gt;"",IF(AND(B1318='IN-TC'!$S$4,OR(TH!N1318="1111",TH!O1318="1111")),TH!D1318,""),"")</f>
        <v/>
      </c>
      <c r="B1318" s="63">
        <f t="shared" si="100"/>
        <v>7</v>
      </c>
      <c r="C1318" s="90">
        <v>42561</v>
      </c>
      <c r="D1318" s="90" t="s">
        <v>685</v>
      </c>
      <c r="E1318" s="90">
        <v>42561</v>
      </c>
      <c r="F1318" s="91" t="s">
        <v>1960</v>
      </c>
      <c r="G1318" s="91"/>
      <c r="H1318" s="92" t="s">
        <v>445</v>
      </c>
      <c r="I1318" s="1141">
        <v>26352</v>
      </c>
      <c r="J1318" s="1140">
        <v>18000</v>
      </c>
      <c r="K1318" s="1142"/>
      <c r="L1318" s="1141"/>
      <c r="M1318" s="93">
        <f t="shared" si="101"/>
        <v>474336000</v>
      </c>
      <c r="N1318" s="83" t="s">
        <v>281</v>
      </c>
      <c r="O1318" s="83" t="s">
        <v>273</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hidden="1" customHeight="1">
      <c r="A1319" s="332" t="str">
        <f>IF(B1319&lt;&gt;"",IF(AND(B1319='IN-TC'!$S$4,OR(TH!N1319="1111",TH!O1319="1111")),TH!D1319,""),"")</f>
        <v/>
      </c>
      <c r="B1319" s="63">
        <f t="shared" si="100"/>
        <v>6</v>
      </c>
      <c r="C1319" s="78">
        <f>E1319</f>
        <v>42548</v>
      </c>
      <c r="D1319" s="78" t="s">
        <v>1949</v>
      </c>
      <c r="E1319" s="78">
        <v>42548</v>
      </c>
      <c r="F1319" s="79" t="s">
        <v>675</v>
      </c>
      <c r="G1319" s="79"/>
      <c r="H1319" s="80" t="s">
        <v>348</v>
      </c>
      <c r="I1319" s="427">
        <v>3040</v>
      </c>
      <c r="J1319" s="428">
        <v>18500</v>
      </c>
      <c r="K1319" s="418"/>
      <c r="L1319" s="427"/>
      <c r="M1319" s="81">
        <f t="shared" si="101"/>
        <v>56240000</v>
      </c>
      <c r="N1319" s="82" t="s">
        <v>273</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hidden="1" customHeight="1">
      <c r="A1320" s="332" t="str">
        <f>IF(B1320&lt;&gt;"",IF(AND(B1320='IN-TC'!$S$4,OR(TH!N1320="1111",TH!O1320="1111")),TH!D1320,""),"")</f>
        <v/>
      </c>
      <c r="B1320" s="63">
        <f t="shared" si="100"/>
        <v>6</v>
      </c>
      <c r="C1320" s="78">
        <f>E1320</f>
        <v>42548</v>
      </c>
      <c r="D1320" s="78" t="s">
        <v>1950</v>
      </c>
      <c r="E1320" s="78">
        <v>42548</v>
      </c>
      <c r="F1320" s="79" t="s">
        <v>675</v>
      </c>
      <c r="G1320" s="79"/>
      <c r="H1320" s="80" t="s">
        <v>366</v>
      </c>
      <c r="I1320" s="427">
        <v>3150</v>
      </c>
      <c r="J1320" s="428">
        <v>18500</v>
      </c>
      <c r="K1320" s="418"/>
      <c r="L1320" s="427"/>
      <c r="M1320" s="81">
        <f t="shared" si="101"/>
        <v>58275000</v>
      </c>
      <c r="N1320" s="82" t="s">
        <v>273</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hidden="1" customHeight="1">
      <c r="A1321" s="332" t="str">
        <f>IF(B1321&lt;&gt;"",IF(AND(B1321='IN-TC'!$S$4,OR(TH!N1321="1111",TH!O1321="1111")),TH!D1321,""),"")</f>
        <v/>
      </c>
      <c r="B1321" s="63">
        <f t="shared" si="100"/>
        <v>6</v>
      </c>
      <c r="C1321" s="78">
        <f>E1321</f>
        <v>42551</v>
      </c>
      <c r="D1321" s="78" t="s">
        <v>1951</v>
      </c>
      <c r="E1321" s="78">
        <v>42551</v>
      </c>
      <c r="F1321" s="79" t="s">
        <v>675</v>
      </c>
      <c r="G1321" s="79"/>
      <c r="H1321" s="80" t="s">
        <v>360</v>
      </c>
      <c r="I1321" s="427">
        <v>4160</v>
      </c>
      <c r="J1321" s="428">
        <v>18500</v>
      </c>
      <c r="K1321" s="418"/>
      <c r="L1321" s="427"/>
      <c r="M1321" s="81">
        <f t="shared" si="101"/>
        <v>76960000</v>
      </c>
      <c r="N1321" s="82" t="s">
        <v>273</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hidden="1" customHeight="1">
      <c r="A1322" s="332" t="str">
        <f>IF(B1322&lt;&gt;"",IF(AND(B1322='IN-TC'!$S$4,OR(TH!N1322="1111",TH!O1322="1111")),TH!D1322,""),"")</f>
        <v/>
      </c>
      <c r="B1322" s="63">
        <f t="shared" si="100"/>
        <v>6</v>
      </c>
      <c r="C1322" s="78">
        <f>E1322</f>
        <v>42551</v>
      </c>
      <c r="D1322" s="78" t="s">
        <v>1952</v>
      </c>
      <c r="E1322" s="78">
        <v>42551</v>
      </c>
      <c r="F1322" s="79" t="s">
        <v>675</v>
      </c>
      <c r="G1322" s="79"/>
      <c r="H1322" s="80" t="s">
        <v>363</v>
      </c>
      <c r="I1322" s="427">
        <v>4610</v>
      </c>
      <c r="J1322" s="428">
        <v>18500</v>
      </c>
      <c r="K1322" s="418"/>
      <c r="L1322" s="427"/>
      <c r="M1322" s="81">
        <f t="shared" si="101"/>
        <v>85285000</v>
      </c>
      <c r="N1322" s="82" t="s">
        <v>273</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hidden="1" customHeight="1">
      <c r="A1323" s="332" t="str">
        <f>IF(B1323&lt;&gt;"",IF(AND(B1323='IN-TC'!$S$4,OR(TH!N1323="1111",TH!O1323="1111")),TH!D1323,""),"")</f>
        <v/>
      </c>
      <c r="B1323" s="63">
        <f t="shared" si="100"/>
        <v>7</v>
      </c>
      <c r="C1323" s="90">
        <v>42567</v>
      </c>
      <c r="D1323" s="90" t="s">
        <v>686</v>
      </c>
      <c r="E1323" s="90">
        <v>42567</v>
      </c>
      <c r="F1323" s="91" t="s">
        <v>675</v>
      </c>
      <c r="G1323" s="91"/>
      <c r="H1323" s="92" t="s">
        <v>445</v>
      </c>
      <c r="I1323" s="1141">
        <v>14960</v>
      </c>
      <c r="J1323" s="1140">
        <v>18500</v>
      </c>
      <c r="K1323" s="1142"/>
      <c r="L1323" s="1141"/>
      <c r="M1323" s="93">
        <f t="shared" si="101"/>
        <v>276760000</v>
      </c>
      <c r="N1323" s="83" t="s">
        <v>281</v>
      </c>
      <c r="O1323" s="83" t="s">
        <v>273</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hidden="1" customHeight="1">
      <c r="A1324" s="332" t="str">
        <f>IF(B1324&lt;&gt;"",IF(AND(B1324='IN-TC'!$S$4,OR(TH!N1324="1111",TH!O1324="1111")),TH!D1324,""),"")</f>
        <v/>
      </c>
      <c r="B1324" s="63">
        <f t="shared" si="100"/>
        <v>7</v>
      </c>
      <c r="C1324" s="90">
        <v>42567</v>
      </c>
      <c r="D1324" s="90" t="s">
        <v>686</v>
      </c>
      <c r="E1324" s="90">
        <v>42567</v>
      </c>
      <c r="F1324" s="91" t="s">
        <v>1960</v>
      </c>
      <c r="G1324" s="1114"/>
      <c r="H1324" s="92" t="s">
        <v>445</v>
      </c>
      <c r="I1324" s="1141">
        <v>27575</v>
      </c>
      <c r="J1324" s="1140">
        <v>18000</v>
      </c>
      <c r="K1324" s="1142"/>
      <c r="L1324" s="1141"/>
      <c r="M1324" s="93">
        <f t="shared" si="101"/>
        <v>496350000</v>
      </c>
      <c r="N1324" s="83" t="s">
        <v>281</v>
      </c>
      <c r="O1324" s="83" t="s">
        <v>273</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hidden="1" customHeight="1">
      <c r="A1325" s="332" t="str">
        <f>IF(B1325&lt;&gt;"",IF(AND(B1325='IN-TC'!$S$4,OR(TH!N1325="1111",TH!O1325="1111")),TH!D1325,""),"")</f>
        <v/>
      </c>
      <c r="B1325" s="63">
        <f t="shared" si="100"/>
        <v>7</v>
      </c>
      <c r="C1325" s="78">
        <f>E1325</f>
        <v>42552</v>
      </c>
      <c r="D1325" s="78" t="s">
        <v>924</v>
      </c>
      <c r="E1325" s="78">
        <v>42552</v>
      </c>
      <c r="F1325" s="79" t="s">
        <v>676</v>
      </c>
      <c r="G1325" s="79" t="s">
        <v>343</v>
      </c>
      <c r="H1325" s="80" t="s">
        <v>427</v>
      </c>
      <c r="I1325" s="427">
        <v>5420</v>
      </c>
      <c r="J1325" s="428">
        <v>16000</v>
      </c>
      <c r="K1325" s="418"/>
      <c r="L1325" s="427"/>
      <c r="M1325" s="81">
        <f t="shared" si="101"/>
        <v>86720000</v>
      </c>
      <c r="N1325" s="82" t="s">
        <v>273</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hidden="1" customHeight="1">
      <c r="A1326" s="332" t="str">
        <f>IF(B1326&lt;&gt;"",IF(AND(B1326='IN-TC'!$S$4,OR(TH!N1326="1111",TH!O1326="1111")),TH!D1326,""),"")</f>
        <v/>
      </c>
      <c r="B1326" s="63">
        <f t="shared" si="100"/>
        <v>7</v>
      </c>
      <c r="C1326" s="78">
        <f>E1326</f>
        <v>42552</v>
      </c>
      <c r="D1326" s="78" t="s">
        <v>925</v>
      </c>
      <c r="E1326" s="78">
        <v>42552</v>
      </c>
      <c r="F1326" s="79" t="s">
        <v>676</v>
      </c>
      <c r="G1326" s="79" t="s">
        <v>343</v>
      </c>
      <c r="H1326" s="80" t="s">
        <v>442</v>
      </c>
      <c r="I1326" s="427">
        <v>5780</v>
      </c>
      <c r="J1326" s="428">
        <v>16000</v>
      </c>
      <c r="K1326" s="418"/>
      <c r="L1326" s="427"/>
      <c r="M1326" s="81">
        <f t="shared" si="101"/>
        <v>92480000</v>
      </c>
      <c r="N1326" s="82" t="s">
        <v>273</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hidden="1" customHeight="1">
      <c r="A1327" s="332" t="str">
        <f>IF(B1327&lt;&gt;"",IF(AND(B1327='IN-TC'!$S$4,OR(TH!N1327="1111",TH!O1327="1111")),TH!D1327,""),"")</f>
        <v/>
      </c>
      <c r="B1327" s="63">
        <f t="shared" si="100"/>
        <v>7</v>
      </c>
      <c r="C1327" s="78">
        <f>E1327</f>
        <v>42559</v>
      </c>
      <c r="D1327" s="78" t="s">
        <v>926</v>
      </c>
      <c r="E1327" s="78">
        <v>42559</v>
      </c>
      <c r="F1327" s="79" t="s">
        <v>676</v>
      </c>
      <c r="G1327" s="79" t="s">
        <v>343</v>
      </c>
      <c r="H1327" s="80" t="s">
        <v>434</v>
      </c>
      <c r="I1327" s="427">
        <v>5386</v>
      </c>
      <c r="J1327" s="428">
        <v>16000</v>
      </c>
      <c r="K1327" s="418"/>
      <c r="L1327" s="427"/>
      <c r="M1327" s="81">
        <f t="shared" si="101"/>
        <v>86176000</v>
      </c>
      <c r="N1327" s="82" t="s">
        <v>273</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hidden="1" customHeight="1">
      <c r="A1328" s="332" t="str">
        <f>IF(B1328&lt;&gt;"",IF(AND(B1328='IN-TC'!$S$4,OR(TH!N1328="1111",TH!O1328="1111")),TH!D1328,""),"")</f>
        <v/>
      </c>
      <c r="B1328" s="63">
        <f t="shared" si="100"/>
        <v>7</v>
      </c>
      <c r="C1328" s="78">
        <f>E1328</f>
        <v>42559</v>
      </c>
      <c r="D1328" s="78" t="s">
        <v>927</v>
      </c>
      <c r="E1328" s="78">
        <v>42559</v>
      </c>
      <c r="F1328" s="79" t="s">
        <v>676</v>
      </c>
      <c r="G1328" s="79" t="s">
        <v>343</v>
      </c>
      <c r="H1328" s="80" t="s">
        <v>438</v>
      </c>
      <c r="I1328" s="427">
        <v>6364</v>
      </c>
      <c r="J1328" s="428">
        <v>16000</v>
      </c>
      <c r="K1328" s="418"/>
      <c r="L1328" s="427"/>
      <c r="M1328" s="81">
        <f t="shared" si="101"/>
        <v>101824000</v>
      </c>
      <c r="N1328" s="82" t="s">
        <v>273</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hidden="1" customHeight="1">
      <c r="A1329" s="332" t="str">
        <f>IF(B1329&lt;&gt;"",IF(AND(B1329='IN-TC'!$S$4,OR(TH!N1329="1111",TH!O1329="1111")),TH!D1329,""),"")</f>
        <v/>
      </c>
      <c r="B1329" s="63">
        <f t="shared" si="100"/>
        <v>7</v>
      </c>
      <c r="C1329" s="90">
        <v>42570</v>
      </c>
      <c r="D1329" s="90" t="s">
        <v>687</v>
      </c>
      <c r="E1329" s="90">
        <v>42570</v>
      </c>
      <c r="F1329" s="91" t="s">
        <v>676</v>
      </c>
      <c r="G1329" s="91"/>
      <c r="H1329" s="92" t="s">
        <v>445</v>
      </c>
      <c r="I1329" s="1141">
        <v>22950</v>
      </c>
      <c r="J1329" s="1140">
        <v>16000</v>
      </c>
      <c r="K1329" s="1142"/>
      <c r="L1329" s="1141"/>
      <c r="M1329" s="93">
        <f t="shared" si="101"/>
        <v>367200000</v>
      </c>
      <c r="N1329" s="83" t="s">
        <v>281</v>
      </c>
      <c r="O1329" s="83" t="s">
        <v>273</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hidden="1" customHeight="1">
      <c r="A1330" s="332" t="str">
        <f>IF(B1330&lt;&gt;"",IF(AND(B1330='IN-TC'!$S$4,OR(TH!N1330="1111",TH!O1330="1111")),TH!D1330,""),"")</f>
        <v/>
      </c>
      <c r="B1330" s="63">
        <f t="shared" si="100"/>
        <v>7</v>
      </c>
      <c r="C1330" s="90">
        <v>42570</v>
      </c>
      <c r="D1330" s="90" t="s">
        <v>687</v>
      </c>
      <c r="E1330" s="90">
        <v>42570</v>
      </c>
      <c r="F1330" s="91" t="s">
        <v>1960</v>
      </c>
      <c r="G1330" s="91"/>
      <c r="H1330" s="92" t="s">
        <v>445</v>
      </c>
      <c r="I1330" s="435">
        <v>29273</v>
      </c>
      <c r="J1330" s="1140">
        <v>18000</v>
      </c>
      <c r="K1330" s="426"/>
      <c r="L1330" s="435"/>
      <c r="M1330" s="93">
        <f t="shared" si="101"/>
        <v>526914000</v>
      </c>
      <c r="N1330" s="83" t="s">
        <v>281</v>
      </c>
      <c r="O1330" s="83" t="s">
        <v>273</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hidden="1" customHeight="1">
      <c r="A1331" s="332" t="str">
        <f>IF(B1331&lt;&gt;"",IF(AND(B1331='IN-TC'!$S$4,OR(TH!N1331="1111",TH!O1331="1111")),TH!D1331,""),"")</f>
        <v/>
      </c>
      <c r="B1331" s="63">
        <f t="shared" si="100"/>
        <v>7</v>
      </c>
      <c r="C1331" s="78">
        <f>E1331</f>
        <v>42560</v>
      </c>
      <c r="D1331" s="78" t="s">
        <v>928</v>
      </c>
      <c r="E1331" s="78">
        <v>42560</v>
      </c>
      <c r="F1331" s="79" t="s">
        <v>1939</v>
      </c>
      <c r="G1331" s="79" t="s">
        <v>337</v>
      </c>
      <c r="H1331" s="80" t="s">
        <v>348</v>
      </c>
      <c r="I1331" s="427">
        <v>5450</v>
      </c>
      <c r="J1331" s="428">
        <v>26000</v>
      </c>
      <c r="K1331" s="418"/>
      <c r="L1331" s="427"/>
      <c r="M1331" s="81">
        <f t="shared" si="101"/>
        <v>141700000</v>
      </c>
      <c r="N1331" s="82" t="s">
        <v>273</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hidden="1" customHeight="1">
      <c r="A1332" s="332" t="str">
        <f>IF(B1332&lt;&gt;"",IF(AND(B1332='IN-TC'!$S$4,OR(TH!N1332="1111",TH!O1332="1111")),TH!D1332,""),"")</f>
        <v/>
      </c>
      <c r="B1332" s="63">
        <f t="shared" si="100"/>
        <v>7</v>
      </c>
      <c r="C1332" s="78">
        <f>E1332</f>
        <v>42560</v>
      </c>
      <c r="D1332" s="78" t="s">
        <v>928</v>
      </c>
      <c r="E1332" s="78">
        <v>42560</v>
      </c>
      <c r="F1332" s="79" t="s">
        <v>1942</v>
      </c>
      <c r="G1332" s="79" t="s">
        <v>337</v>
      </c>
      <c r="H1332" s="80" t="s">
        <v>348</v>
      </c>
      <c r="I1332" s="428">
        <v>1950</v>
      </c>
      <c r="J1332" s="428">
        <v>34500</v>
      </c>
      <c r="K1332" s="419"/>
      <c r="L1332" s="428"/>
      <c r="M1332" s="81">
        <f t="shared" si="101"/>
        <v>67275000</v>
      </c>
      <c r="N1332" s="82" t="s">
        <v>273</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hidden="1" customHeight="1">
      <c r="A1333" s="332" t="str">
        <f>IF(B1333&lt;&gt;"",IF(AND(B1333='IN-TC'!$S$4,OR(TH!N1333="1111",TH!O1333="1111")),TH!D1333,""),"")</f>
        <v/>
      </c>
      <c r="B1333" s="63">
        <f t="shared" si="100"/>
        <v>7</v>
      </c>
      <c r="C1333" s="90">
        <v>42571</v>
      </c>
      <c r="D1333" s="90" t="s">
        <v>688</v>
      </c>
      <c r="E1333" s="90">
        <v>42571</v>
      </c>
      <c r="F1333" s="91" t="s">
        <v>1939</v>
      </c>
      <c r="G1333" s="91"/>
      <c r="H1333" s="92" t="s">
        <v>445</v>
      </c>
      <c r="I1333" s="1141">
        <v>5450</v>
      </c>
      <c r="J1333" s="1140">
        <v>26000</v>
      </c>
      <c r="K1333" s="1142"/>
      <c r="L1333" s="1141"/>
      <c r="M1333" s="93">
        <f t="shared" si="101"/>
        <v>141700000</v>
      </c>
      <c r="N1333" s="83" t="s">
        <v>281</v>
      </c>
      <c r="O1333" s="83" t="s">
        <v>273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hidden="1" customHeight="1">
      <c r="A1334" s="332" t="str">
        <f>IF(B1334&lt;&gt;"",IF(AND(B1334='IN-TC'!$S$4,OR(TH!N1334="1111",TH!O1334="1111")),TH!D1334,""),"")</f>
        <v/>
      </c>
      <c r="B1334" s="63">
        <f t="shared" si="100"/>
        <v>7</v>
      </c>
      <c r="C1334" s="90">
        <v>42571</v>
      </c>
      <c r="D1334" s="90" t="s">
        <v>688</v>
      </c>
      <c r="E1334" s="90">
        <v>42571</v>
      </c>
      <c r="F1334" s="91" t="s">
        <v>1942</v>
      </c>
      <c r="G1334" s="91"/>
      <c r="H1334" s="92" t="s">
        <v>445</v>
      </c>
      <c r="I1334" s="1141">
        <v>1950</v>
      </c>
      <c r="J1334" s="1140">
        <v>34500</v>
      </c>
      <c r="K1334" s="1142"/>
      <c r="L1334" s="1141"/>
      <c r="M1334" s="93">
        <f t="shared" si="101"/>
        <v>67275000</v>
      </c>
      <c r="N1334" s="83" t="s">
        <v>281</v>
      </c>
      <c r="O1334" s="83" t="s">
        <v>273</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hidden="1" customHeight="1">
      <c r="A1335" s="332" t="str">
        <f>IF(B1335&lt;&gt;"",IF(AND(B1335='IN-TC'!$S$4,OR(TH!N1335="1111",TH!O1335="1111")),TH!D1335,""),"")</f>
        <v/>
      </c>
      <c r="B1335" s="63">
        <f t="shared" si="100"/>
        <v>7</v>
      </c>
      <c r="C1335" s="78">
        <f t="shared" ref="C1335:C1372" si="102">E1335</f>
        <v>42561</v>
      </c>
      <c r="D1335" s="78" t="s">
        <v>929</v>
      </c>
      <c r="E1335" s="78">
        <v>42561</v>
      </c>
      <c r="F1335" s="79" t="s">
        <v>1960</v>
      </c>
      <c r="G1335" s="79" t="s">
        <v>337</v>
      </c>
      <c r="H1335" s="85" t="s">
        <v>382</v>
      </c>
      <c r="I1335" s="428">
        <v>8530</v>
      </c>
      <c r="J1335" s="428">
        <v>18000</v>
      </c>
      <c r="K1335" s="419"/>
      <c r="L1335" s="428"/>
      <c r="M1335" s="81">
        <f t="shared" si="101"/>
        <v>153540000</v>
      </c>
      <c r="N1335" s="82" t="s">
        <v>273</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hidden="1" customHeight="1">
      <c r="A1336" s="332" t="str">
        <f>IF(B1336&lt;&gt;"",IF(AND(B1336='IN-TC'!$S$4,OR(TH!N1336="1111",TH!O1336="1111")),TH!D1336,""),"")</f>
        <v/>
      </c>
      <c r="B1336" s="63">
        <f t="shared" si="100"/>
        <v>7</v>
      </c>
      <c r="C1336" s="78">
        <f t="shared" si="102"/>
        <v>42561</v>
      </c>
      <c r="D1336" s="78" t="s">
        <v>930</v>
      </c>
      <c r="E1336" s="78">
        <v>42561</v>
      </c>
      <c r="F1336" s="79" t="s">
        <v>1960</v>
      </c>
      <c r="G1336" s="79" t="s">
        <v>337</v>
      </c>
      <c r="H1336" s="80" t="s">
        <v>384</v>
      </c>
      <c r="I1336" s="427">
        <v>9080</v>
      </c>
      <c r="J1336" s="428">
        <v>18000</v>
      </c>
      <c r="K1336" s="418"/>
      <c r="L1336" s="427"/>
      <c r="M1336" s="81">
        <f t="shared" si="101"/>
        <v>163440000</v>
      </c>
      <c r="N1336" s="82" t="s">
        <v>273</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hidden="1" customHeight="1">
      <c r="A1337" s="332" t="str">
        <f>IF(B1337&lt;&gt;"",IF(AND(B1337='IN-TC'!$S$4,OR(TH!N1337="1111",TH!O1337="1111")),TH!D1337,""),"")</f>
        <v/>
      </c>
      <c r="B1337" s="63">
        <f t="shared" si="100"/>
        <v>7</v>
      </c>
      <c r="C1337" s="78">
        <f t="shared" si="102"/>
        <v>42561</v>
      </c>
      <c r="D1337" s="78" t="s">
        <v>931</v>
      </c>
      <c r="E1337" s="78">
        <v>42561</v>
      </c>
      <c r="F1337" s="79" t="s">
        <v>1960</v>
      </c>
      <c r="G1337" s="79" t="s">
        <v>337</v>
      </c>
      <c r="H1337" s="80" t="s">
        <v>1961</v>
      </c>
      <c r="I1337" s="427">
        <v>8742</v>
      </c>
      <c r="J1337" s="428">
        <v>18000</v>
      </c>
      <c r="K1337" s="418"/>
      <c r="L1337" s="427"/>
      <c r="M1337" s="81">
        <f t="shared" si="101"/>
        <v>157356000</v>
      </c>
      <c r="N1337" s="82" t="s">
        <v>273</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hidden="1" customHeight="1">
      <c r="A1338" s="332" t="str">
        <f>IF(B1338&lt;&gt;"",IF(AND(B1338='IN-TC'!$S$4,OR(TH!N1338="1111",TH!O1338="1111")),TH!D1338,""),"")</f>
        <v/>
      </c>
      <c r="B1338" s="63">
        <f t="shared" si="100"/>
        <v>7</v>
      </c>
      <c r="C1338" s="78">
        <f t="shared" si="102"/>
        <v>42567</v>
      </c>
      <c r="D1338" s="78" t="s">
        <v>932</v>
      </c>
      <c r="E1338" s="78">
        <v>42567</v>
      </c>
      <c r="F1338" s="79" t="s">
        <v>1960</v>
      </c>
      <c r="G1338" s="79" t="s">
        <v>337</v>
      </c>
      <c r="H1338" s="80" t="s">
        <v>390</v>
      </c>
      <c r="I1338" s="427">
        <v>8075</v>
      </c>
      <c r="J1338" s="428">
        <v>18000</v>
      </c>
      <c r="K1338" s="418"/>
      <c r="L1338" s="427"/>
      <c r="M1338" s="81">
        <f t="shared" si="101"/>
        <v>145350000</v>
      </c>
      <c r="N1338" s="82" t="s">
        <v>273</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hidden="1" customHeight="1">
      <c r="A1339" s="332" t="str">
        <f>IF(B1339&lt;&gt;"",IF(AND(B1339='IN-TC'!$S$4,OR(TH!N1339="1111",TH!O1339="1111")),TH!D1339,""),"")</f>
        <v/>
      </c>
      <c r="B1339" s="63">
        <f t="shared" si="100"/>
        <v>7</v>
      </c>
      <c r="C1339" s="78">
        <f t="shared" si="102"/>
        <v>42567</v>
      </c>
      <c r="D1339" s="78" t="s">
        <v>933</v>
      </c>
      <c r="E1339" s="78">
        <v>42567</v>
      </c>
      <c r="F1339" s="79" t="s">
        <v>1960</v>
      </c>
      <c r="G1339" s="79" t="s">
        <v>337</v>
      </c>
      <c r="H1339" s="80" t="s">
        <v>392</v>
      </c>
      <c r="I1339" s="427">
        <v>9980</v>
      </c>
      <c r="J1339" s="428">
        <v>18000</v>
      </c>
      <c r="K1339" s="418"/>
      <c r="L1339" s="427"/>
      <c r="M1339" s="81">
        <f t="shared" si="101"/>
        <v>179640000</v>
      </c>
      <c r="N1339" s="82" t="s">
        <v>273</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hidden="1" customHeight="1">
      <c r="A1340" s="332" t="str">
        <f>IF(B1340&lt;&gt;"",IF(AND(B1340='IN-TC'!$S$4,OR(TH!N1340="1111",TH!O1340="1111")),TH!D1340,""),"")</f>
        <v/>
      </c>
      <c r="B1340" s="63">
        <f t="shared" si="100"/>
        <v>7</v>
      </c>
      <c r="C1340" s="78">
        <f t="shared" si="102"/>
        <v>42567</v>
      </c>
      <c r="D1340" s="78" t="s">
        <v>934</v>
      </c>
      <c r="E1340" s="78">
        <v>42567</v>
      </c>
      <c r="F1340" s="79" t="s">
        <v>1960</v>
      </c>
      <c r="G1340" s="79" t="s">
        <v>337</v>
      </c>
      <c r="H1340" s="80" t="s">
        <v>382</v>
      </c>
      <c r="I1340" s="427">
        <v>9520</v>
      </c>
      <c r="J1340" s="428">
        <v>18000</v>
      </c>
      <c r="K1340" s="418"/>
      <c r="L1340" s="427"/>
      <c r="M1340" s="81">
        <f t="shared" si="101"/>
        <v>171360000</v>
      </c>
      <c r="N1340" s="82" t="s">
        <v>273</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hidden="1" customHeight="1">
      <c r="A1341" s="332" t="str">
        <f>IF(B1341&lt;&gt;"",IF(AND(B1341='IN-TC'!$S$4,OR(TH!N1341="1111",TH!O1341="1111")),TH!D1341,""),"")</f>
        <v/>
      </c>
      <c r="B1341" s="63">
        <f t="shared" si="100"/>
        <v>7</v>
      </c>
      <c r="C1341" s="78">
        <f t="shared" si="102"/>
        <v>42570</v>
      </c>
      <c r="D1341" s="78" t="s">
        <v>940</v>
      </c>
      <c r="E1341" s="78">
        <v>42570</v>
      </c>
      <c r="F1341" s="79" t="s">
        <v>1960</v>
      </c>
      <c r="G1341" s="79" t="s">
        <v>337</v>
      </c>
      <c r="H1341" s="80" t="s">
        <v>384</v>
      </c>
      <c r="I1341" s="427">
        <v>9981</v>
      </c>
      <c r="J1341" s="428">
        <v>18000</v>
      </c>
      <c r="K1341" s="418"/>
      <c r="L1341" s="427"/>
      <c r="M1341" s="81">
        <f t="shared" si="101"/>
        <v>179658000</v>
      </c>
      <c r="N1341" s="82" t="s">
        <v>273</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hidden="1" customHeight="1">
      <c r="A1342" s="332" t="str">
        <f>IF(B1342&lt;&gt;"",IF(AND(B1342='IN-TC'!$S$4,OR(TH!N1342="1111",TH!O1342="1111")),TH!D1342,""),"")</f>
        <v/>
      </c>
      <c r="B1342" s="63">
        <f t="shared" si="100"/>
        <v>7</v>
      </c>
      <c r="C1342" s="78">
        <f t="shared" si="102"/>
        <v>42570</v>
      </c>
      <c r="D1342" s="78" t="s">
        <v>941</v>
      </c>
      <c r="E1342" s="78">
        <v>42570</v>
      </c>
      <c r="F1342" s="79" t="s">
        <v>1960</v>
      </c>
      <c r="G1342" s="79" t="s">
        <v>337</v>
      </c>
      <c r="H1342" s="80" t="s">
        <v>1961</v>
      </c>
      <c r="I1342" s="427">
        <v>9750</v>
      </c>
      <c r="J1342" s="428">
        <v>18000</v>
      </c>
      <c r="K1342" s="418"/>
      <c r="L1342" s="427"/>
      <c r="M1342" s="81">
        <f t="shared" si="101"/>
        <v>175500000</v>
      </c>
      <c r="N1342" s="82" t="s">
        <v>273</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hidden="1" customHeight="1">
      <c r="A1343" s="332" t="str">
        <f>IF(B1343&lt;&gt;"",IF(AND(B1343='IN-TC'!$S$4,OR(TH!N1343="1111",TH!O1343="1111")),TH!D1343,""),"")</f>
        <v/>
      </c>
      <c r="B1343" s="63">
        <f t="shared" si="100"/>
        <v>7</v>
      </c>
      <c r="C1343" s="78">
        <f t="shared" si="102"/>
        <v>42570</v>
      </c>
      <c r="D1343" s="78" t="s">
        <v>942</v>
      </c>
      <c r="E1343" s="78">
        <v>42570</v>
      </c>
      <c r="F1343" s="79" t="s">
        <v>1960</v>
      </c>
      <c r="G1343" s="79" t="s">
        <v>337</v>
      </c>
      <c r="H1343" s="80" t="s">
        <v>390</v>
      </c>
      <c r="I1343" s="427">
        <v>9542</v>
      </c>
      <c r="J1343" s="428">
        <v>18000</v>
      </c>
      <c r="K1343" s="418"/>
      <c r="L1343" s="427"/>
      <c r="M1343" s="81">
        <f t="shared" si="101"/>
        <v>171756000</v>
      </c>
      <c r="N1343" s="82" t="s">
        <v>273</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hidden="1" customHeight="1">
      <c r="A1344" s="332" t="str">
        <f>IF(B1344&lt;&gt;"",IF(AND(B1344='IN-TC'!$S$4,OR(TH!N1344="1111",TH!O1344="1111")),TH!D1344,""),"")</f>
        <v/>
      </c>
      <c r="B1344" s="63">
        <f t="shared" si="100"/>
        <v>7</v>
      </c>
      <c r="C1344" s="78">
        <f t="shared" si="102"/>
        <v>42572</v>
      </c>
      <c r="D1344" s="78" t="s">
        <v>943</v>
      </c>
      <c r="E1344" s="78">
        <v>42572</v>
      </c>
      <c r="F1344" s="79" t="s">
        <v>1943</v>
      </c>
      <c r="G1344" s="79" t="s">
        <v>343</v>
      </c>
      <c r="H1344" s="85" t="s">
        <v>429</v>
      </c>
      <c r="I1344" s="428">
        <v>7580</v>
      </c>
      <c r="J1344" s="428">
        <v>19000</v>
      </c>
      <c r="K1344" s="419"/>
      <c r="L1344" s="428"/>
      <c r="M1344" s="81">
        <f t="shared" si="101"/>
        <v>144020000</v>
      </c>
      <c r="N1344" s="82" t="s">
        <v>273</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hidden="1" customHeight="1">
      <c r="A1345" s="332" t="str">
        <f>IF(B1345&lt;&gt;"",IF(AND(B1345='IN-TC'!$S$4,OR(TH!N1345="1111",TH!O1345="1111")),TH!D1345,""),"")</f>
        <v/>
      </c>
      <c r="B1345" s="63">
        <f t="shared" si="100"/>
        <v>7</v>
      </c>
      <c r="C1345" s="78">
        <f t="shared" si="102"/>
        <v>42572</v>
      </c>
      <c r="D1345" s="78" t="s">
        <v>944</v>
      </c>
      <c r="E1345" s="78">
        <v>42572</v>
      </c>
      <c r="F1345" s="79" t="s">
        <v>1943</v>
      </c>
      <c r="G1345" s="79" t="s">
        <v>343</v>
      </c>
      <c r="H1345" s="80" t="s">
        <v>1957</v>
      </c>
      <c r="I1345" s="427">
        <v>7974</v>
      </c>
      <c r="J1345" s="428">
        <v>19000</v>
      </c>
      <c r="K1345" s="418"/>
      <c r="L1345" s="427"/>
      <c r="M1345" s="81">
        <f t="shared" si="101"/>
        <v>151506000</v>
      </c>
      <c r="N1345" s="82" t="s">
        <v>273</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hidden="1" customHeight="1">
      <c r="A1346" s="332" t="str">
        <f>IF(B1346&lt;&gt;"",IF(AND(B1346='IN-TC'!$S$4,OR(TH!N1346="1111",TH!O1346="1111")),TH!D1346,""),"")</f>
        <v/>
      </c>
      <c r="B1346" s="63">
        <f t="shared" si="100"/>
        <v>7</v>
      </c>
      <c r="C1346" s="78">
        <f t="shared" si="102"/>
        <v>42572</v>
      </c>
      <c r="D1346" s="78" t="s">
        <v>945</v>
      </c>
      <c r="E1346" s="78">
        <v>42572</v>
      </c>
      <c r="F1346" s="79" t="s">
        <v>1943</v>
      </c>
      <c r="G1346" s="79" t="s">
        <v>343</v>
      </c>
      <c r="H1346" s="80" t="s">
        <v>1958</v>
      </c>
      <c r="I1346" s="427">
        <v>7560</v>
      </c>
      <c r="J1346" s="428">
        <v>19000</v>
      </c>
      <c r="K1346" s="418"/>
      <c r="L1346" s="427"/>
      <c r="M1346" s="81">
        <f t="shared" si="101"/>
        <v>143640000</v>
      </c>
      <c r="N1346" s="82" t="s">
        <v>273</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hidden="1" customHeight="1">
      <c r="A1347" s="332" t="str">
        <f>IF(B1347&lt;&gt;"",IF(AND(B1347='IN-TC'!$S$4,OR(TH!N1347="1111",TH!O1347="1111")),TH!D1347,""),"")</f>
        <v/>
      </c>
      <c r="B1347" s="63">
        <f t="shared" si="100"/>
        <v>7</v>
      </c>
      <c r="C1347" s="78">
        <f t="shared" si="102"/>
        <v>42575</v>
      </c>
      <c r="D1347" s="78" t="s">
        <v>946</v>
      </c>
      <c r="E1347" s="78">
        <v>42575</v>
      </c>
      <c r="F1347" s="79" t="s">
        <v>1943</v>
      </c>
      <c r="G1347" s="79" t="s">
        <v>343</v>
      </c>
      <c r="H1347" s="80" t="s">
        <v>427</v>
      </c>
      <c r="I1347" s="427">
        <v>7620</v>
      </c>
      <c r="J1347" s="428">
        <v>19000</v>
      </c>
      <c r="K1347" s="418"/>
      <c r="L1347" s="427"/>
      <c r="M1347" s="81">
        <f t="shared" si="101"/>
        <v>144780000</v>
      </c>
      <c r="N1347" s="82" t="s">
        <v>273</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hidden="1" customHeight="1">
      <c r="A1348" s="332" t="str">
        <f>IF(B1348&lt;&gt;"",IF(AND(B1348='IN-TC'!$S$4,OR(TH!N1348="1111",TH!O1348="1111")),TH!D1348,""),"")</f>
        <v/>
      </c>
      <c r="B1348" s="63">
        <f t="shared" si="100"/>
        <v>7</v>
      </c>
      <c r="C1348" s="78">
        <f t="shared" si="102"/>
        <v>42575</v>
      </c>
      <c r="D1348" s="78" t="s">
        <v>947</v>
      </c>
      <c r="E1348" s="78">
        <v>42575</v>
      </c>
      <c r="F1348" s="79" t="s">
        <v>1943</v>
      </c>
      <c r="G1348" s="79" t="s">
        <v>343</v>
      </c>
      <c r="H1348" s="80" t="s">
        <v>1958</v>
      </c>
      <c r="I1348" s="427">
        <v>7980</v>
      </c>
      <c r="J1348" s="428">
        <v>19000</v>
      </c>
      <c r="K1348" s="418"/>
      <c r="L1348" s="427"/>
      <c r="M1348" s="81">
        <f t="shared" si="101"/>
        <v>151620000</v>
      </c>
      <c r="N1348" s="82" t="s">
        <v>273</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hidden="1" customHeight="1">
      <c r="A1349" s="332" t="str">
        <f>IF(B1349&lt;&gt;"",IF(AND(B1349='IN-TC'!$S$4,OR(TH!N1349="1111",TH!O1349="1111")),TH!D1349,""),"")</f>
        <v/>
      </c>
      <c r="B1349" s="63">
        <f t="shared" si="100"/>
        <v>7</v>
      </c>
      <c r="C1349" s="78">
        <f t="shared" si="102"/>
        <v>42575</v>
      </c>
      <c r="D1349" s="78" t="s">
        <v>948</v>
      </c>
      <c r="E1349" s="78">
        <v>42575</v>
      </c>
      <c r="F1349" s="79" t="s">
        <v>1943</v>
      </c>
      <c r="G1349" s="79" t="s">
        <v>343</v>
      </c>
      <c r="H1349" s="80" t="s">
        <v>424</v>
      </c>
      <c r="I1349" s="427">
        <v>7530</v>
      </c>
      <c r="J1349" s="428">
        <v>19000</v>
      </c>
      <c r="K1349" s="418"/>
      <c r="L1349" s="427"/>
      <c r="M1349" s="81">
        <f t="shared" si="101"/>
        <v>143070000</v>
      </c>
      <c r="N1349" s="82" t="s">
        <v>273</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hidden="1" customHeight="1">
      <c r="A1350" s="332" t="str">
        <f>IF(B1350&lt;&gt;"",IF(AND(B1350='IN-TC'!$S$4,OR(TH!N1350="1111",TH!O1350="1111")),TH!D1350,""),"")</f>
        <v/>
      </c>
      <c r="B1350" s="63">
        <f t="shared" si="100"/>
        <v>7</v>
      </c>
      <c r="C1350" s="78">
        <f t="shared" si="102"/>
        <v>42580</v>
      </c>
      <c r="D1350" s="78" t="s">
        <v>949</v>
      </c>
      <c r="E1350" s="78">
        <v>42580</v>
      </c>
      <c r="F1350" s="79" t="s">
        <v>1943</v>
      </c>
      <c r="G1350" s="79" t="s">
        <v>343</v>
      </c>
      <c r="H1350" s="80" t="s">
        <v>1958</v>
      </c>
      <c r="I1350" s="427">
        <v>7950</v>
      </c>
      <c r="J1350" s="428">
        <v>19000</v>
      </c>
      <c r="K1350" s="418"/>
      <c r="L1350" s="427"/>
      <c r="M1350" s="81">
        <f t="shared" si="101"/>
        <v>151050000</v>
      </c>
      <c r="N1350" s="82" t="s">
        <v>273</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hidden="1" customHeight="1">
      <c r="A1351" s="332" t="str">
        <f>IF(B1351&lt;&gt;"",IF(AND(B1351='IN-TC'!$S$4,OR(TH!N1351="1111",TH!O1351="1111")),TH!D1351,""),"")</f>
        <v/>
      </c>
      <c r="B1351" s="63">
        <f t="shared" si="100"/>
        <v>7</v>
      </c>
      <c r="C1351" s="78">
        <f t="shared" si="102"/>
        <v>42580</v>
      </c>
      <c r="D1351" s="78" t="s">
        <v>950</v>
      </c>
      <c r="E1351" s="78">
        <v>42580</v>
      </c>
      <c r="F1351" s="79" t="s">
        <v>1943</v>
      </c>
      <c r="G1351" s="79" t="s">
        <v>343</v>
      </c>
      <c r="H1351" s="80" t="s">
        <v>424</v>
      </c>
      <c r="I1351" s="427">
        <v>7930</v>
      </c>
      <c r="J1351" s="428">
        <v>19000</v>
      </c>
      <c r="K1351" s="418"/>
      <c r="L1351" s="427"/>
      <c r="M1351" s="81">
        <f t="shared" si="101"/>
        <v>150670000</v>
      </c>
      <c r="N1351" s="82" t="s">
        <v>273</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hidden="1" customHeight="1">
      <c r="A1352" s="332" t="str">
        <f>IF(B1352&lt;&gt;"",IF(AND(B1352='IN-TC'!$S$4,OR(TH!N1352="1111",TH!O1352="1111")),TH!D1352,""),"")</f>
        <v/>
      </c>
      <c r="B1352" s="63">
        <f t="shared" si="100"/>
        <v>7</v>
      </c>
      <c r="C1352" s="78">
        <f t="shared" si="102"/>
        <v>42580</v>
      </c>
      <c r="D1352" s="78" t="s">
        <v>951</v>
      </c>
      <c r="E1352" s="78">
        <v>42580</v>
      </c>
      <c r="F1352" s="79" t="s">
        <v>1943</v>
      </c>
      <c r="G1352" s="79" t="s">
        <v>343</v>
      </c>
      <c r="H1352" s="85" t="s">
        <v>429</v>
      </c>
      <c r="I1352" s="427">
        <v>7876</v>
      </c>
      <c r="J1352" s="428">
        <v>19000</v>
      </c>
      <c r="K1352" s="418"/>
      <c r="L1352" s="427"/>
      <c r="M1352" s="81">
        <f t="shared" si="101"/>
        <v>149644000</v>
      </c>
      <c r="N1352" s="82" t="s">
        <v>273</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hidden="1" customHeight="1">
      <c r="A1353" s="332" t="str">
        <f>IF(B1353&lt;&gt;"",IF(AND(B1353='IN-TC'!$S$4,OR(TH!N1353="1111",TH!O1353="1111")),TH!D1353,""),"")</f>
        <v/>
      </c>
      <c r="B1353" s="63">
        <f t="shared" si="100"/>
        <v>8</v>
      </c>
      <c r="C1353" s="90">
        <f t="shared" si="102"/>
        <v>42583</v>
      </c>
      <c r="D1353" s="90" t="s">
        <v>677</v>
      </c>
      <c r="E1353" s="90">
        <v>42583</v>
      </c>
      <c r="F1353" s="91" t="s">
        <v>1943</v>
      </c>
      <c r="G1353" s="91"/>
      <c r="H1353" s="92" t="s">
        <v>445</v>
      </c>
      <c r="I1353" s="1141">
        <v>23114</v>
      </c>
      <c r="J1353" s="1140">
        <v>19000</v>
      </c>
      <c r="K1353" s="1142"/>
      <c r="L1353" s="1141"/>
      <c r="M1353" s="93">
        <f t="shared" si="101"/>
        <v>439166000</v>
      </c>
      <c r="N1353" s="83" t="s">
        <v>281</v>
      </c>
      <c r="O1353" s="83" t="s">
        <v>273</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hidden="1" customHeight="1">
      <c r="A1354" s="332" t="str">
        <f>IF(B1354&lt;&gt;"",IF(AND(B1354='IN-TC'!$S$4,OR(TH!N1354="1111",TH!O1354="1111")),TH!D1354,""),"")</f>
        <v/>
      </c>
      <c r="B1354" s="63">
        <f t="shared" ref="B1354:B1417" si="103">IF(C1354&lt;&gt;"",MONTH(C1354),"")</f>
        <v>8</v>
      </c>
      <c r="C1354" s="90">
        <f t="shared" si="102"/>
        <v>42583</v>
      </c>
      <c r="D1354" s="90" t="s">
        <v>677</v>
      </c>
      <c r="E1354" s="90">
        <v>42583</v>
      </c>
      <c r="F1354" s="91" t="s">
        <v>1960</v>
      </c>
      <c r="G1354" s="91"/>
      <c r="H1354" s="92" t="s">
        <v>445</v>
      </c>
      <c r="I1354" s="1141">
        <v>25146</v>
      </c>
      <c r="J1354" s="1140">
        <v>18000</v>
      </c>
      <c r="K1354" s="1142"/>
      <c r="L1354" s="1141"/>
      <c r="M1354" s="93">
        <f t="shared" si="101"/>
        <v>452628000</v>
      </c>
      <c r="N1354" s="83" t="s">
        <v>281</v>
      </c>
      <c r="O1354" s="83" t="s">
        <v>273</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hidden="1" customHeight="1">
      <c r="A1355" s="332" t="str">
        <f>IF(B1355&lt;&gt;"",IF(AND(B1355='IN-TC'!$S$4,OR(TH!N1355="1111",TH!O1355="1111")),TH!D1355,""),"")</f>
        <v/>
      </c>
      <c r="B1355" s="63">
        <f t="shared" si="103"/>
        <v>8</v>
      </c>
      <c r="C1355" s="90">
        <f t="shared" si="102"/>
        <v>42588</v>
      </c>
      <c r="D1355" s="90" t="s">
        <v>684</v>
      </c>
      <c r="E1355" s="90">
        <v>42588</v>
      </c>
      <c r="F1355" s="91" t="s">
        <v>1960</v>
      </c>
      <c r="G1355" s="1114"/>
      <c r="H1355" s="92" t="s">
        <v>445</v>
      </c>
      <c r="I1355" s="1141">
        <v>28886</v>
      </c>
      <c r="J1355" s="1140">
        <v>18000</v>
      </c>
      <c r="K1355" s="1142"/>
      <c r="L1355" s="1141"/>
      <c r="M1355" s="93">
        <f t="shared" si="101"/>
        <v>519948000</v>
      </c>
      <c r="N1355" s="83" t="s">
        <v>281</v>
      </c>
      <c r="O1355" s="83" t="s">
        <v>273</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hidden="1" customHeight="1">
      <c r="A1356" s="332" t="str">
        <f>IF(B1356&lt;&gt;"",IF(AND(B1356='IN-TC'!$S$4,OR(TH!N1356="1111",TH!O1356="1111")),TH!D1356,""),"")</f>
        <v/>
      </c>
      <c r="B1356" s="63">
        <f t="shared" si="103"/>
        <v>8</v>
      </c>
      <c r="C1356" s="90">
        <f t="shared" si="102"/>
        <v>42588</v>
      </c>
      <c r="D1356" s="90" t="s">
        <v>684</v>
      </c>
      <c r="E1356" s="90">
        <v>42588</v>
      </c>
      <c r="F1356" s="91" t="s">
        <v>1943</v>
      </c>
      <c r="G1356" s="91"/>
      <c r="H1356" s="92" t="s">
        <v>445</v>
      </c>
      <c r="I1356" s="1141">
        <v>23130</v>
      </c>
      <c r="J1356" s="1140">
        <v>19000</v>
      </c>
      <c r="K1356" s="1142"/>
      <c r="L1356" s="1141"/>
      <c r="M1356" s="93">
        <f t="shared" ref="M1356:M1419" si="104">ROUND(I1356*J1356,0)</f>
        <v>439470000</v>
      </c>
      <c r="N1356" s="83" t="s">
        <v>281</v>
      </c>
      <c r="O1356" s="83" t="s">
        <v>273</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hidden="1" customHeight="1">
      <c r="A1357" s="332" t="str">
        <f>IF(B1357&lt;&gt;"",IF(AND(B1357='IN-TC'!$S$4,OR(TH!N1357="1111",TH!O1357="1111")),TH!D1357,""),"")</f>
        <v/>
      </c>
      <c r="B1357" s="63">
        <f t="shared" si="103"/>
        <v>8</v>
      </c>
      <c r="C1357" s="90">
        <f t="shared" si="102"/>
        <v>42591</v>
      </c>
      <c r="D1357" s="90" t="s">
        <v>685</v>
      </c>
      <c r="E1357" s="90">
        <v>42591</v>
      </c>
      <c r="F1357" s="91" t="s">
        <v>1943</v>
      </c>
      <c r="G1357" s="91"/>
      <c r="H1357" s="92" t="s">
        <v>445</v>
      </c>
      <c r="I1357" s="1141">
        <v>23756</v>
      </c>
      <c r="J1357" s="1140">
        <v>19000</v>
      </c>
      <c r="K1357" s="1142"/>
      <c r="L1357" s="1141"/>
      <c r="M1357" s="93">
        <f t="shared" si="104"/>
        <v>451364000</v>
      </c>
      <c r="N1357" s="83" t="s">
        <v>281</v>
      </c>
      <c r="O1357" s="83" t="s">
        <v>273</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hidden="1" customHeight="1">
      <c r="A1358" s="332" t="str">
        <f>IF(B1358&lt;&gt;"",IF(AND(B1358='IN-TC'!$S$4,OR(TH!N1358="1111",TH!O1358="1111")),TH!D1358,""),"")</f>
        <v/>
      </c>
      <c r="B1358" s="63">
        <f t="shared" si="103"/>
        <v>8</v>
      </c>
      <c r="C1358" s="90">
        <f t="shared" si="102"/>
        <v>42592</v>
      </c>
      <c r="D1358" s="90" t="s">
        <v>686</v>
      </c>
      <c r="E1358" s="90">
        <v>42592</v>
      </c>
      <c r="F1358" s="91" t="s">
        <v>1945</v>
      </c>
      <c r="G1358" s="91"/>
      <c r="H1358" s="92" t="s">
        <v>445</v>
      </c>
      <c r="I1358" s="1141">
        <v>11250</v>
      </c>
      <c r="J1358" s="1140">
        <v>11165</v>
      </c>
      <c r="K1358" s="1142"/>
      <c r="L1358" s="1141"/>
      <c r="M1358" s="93">
        <f t="shared" si="104"/>
        <v>125606250</v>
      </c>
      <c r="N1358" s="83" t="s">
        <v>281</v>
      </c>
      <c r="O1358" s="83" t="s">
        <v>273</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hidden="1" customHeight="1">
      <c r="A1359" s="332" t="str">
        <f>IF(B1359&lt;&gt;"",IF(AND(B1359='IN-TC'!$S$4,OR(TH!N1359="1111",TH!O1359="1111")),TH!D1359,""),"")</f>
        <v/>
      </c>
      <c r="B1359" s="63">
        <f t="shared" si="103"/>
        <v>8</v>
      </c>
      <c r="C1359" s="90">
        <f t="shared" si="102"/>
        <v>42592</v>
      </c>
      <c r="D1359" s="90" t="s">
        <v>687</v>
      </c>
      <c r="E1359" s="90">
        <v>42592</v>
      </c>
      <c r="F1359" s="91" t="s">
        <v>1960</v>
      </c>
      <c r="G1359" s="91"/>
      <c r="H1359" s="92" t="s">
        <v>445</v>
      </c>
      <c r="I1359" s="435">
        <v>29168</v>
      </c>
      <c r="J1359" s="1140">
        <v>18000</v>
      </c>
      <c r="K1359" s="426"/>
      <c r="L1359" s="435"/>
      <c r="M1359" s="93">
        <f t="shared" si="104"/>
        <v>525024000</v>
      </c>
      <c r="N1359" s="83" t="s">
        <v>281</v>
      </c>
      <c r="O1359" s="83" t="s">
        <v>273</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hidden="1" customHeight="1">
      <c r="A1360" s="332" t="str">
        <f>IF(B1360&lt;&gt;"",IF(AND(B1360='IN-TC'!$S$4,OR(TH!N1360="1111",TH!O1360="1111")),TH!D1360,""),"")</f>
        <v/>
      </c>
      <c r="B1360" s="63">
        <f t="shared" si="103"/>
        <v>8</v>
      </c>
      <c r="C1360" s="90">
        <f t="shared" si="102"/>
        <v>42592</v>
      </c>
      <c r="D1360" s="90" t="s">
        <v>688</v>
      </c>
      <c r="E1360" s="90">
        <v>42592</v>
      </c>
      <c r="F1360" s="91" t="s">
        <v>1945</v>
      </c>
      <c r="G1360" s="92" t="s">
        <v>2922</v>
      </c>
      <c r="H1360" s="92" t="s">
        <v>1532</v>
      </c>
      <c r="I1360" s="1141">
        <v>2200</v>
      </c>
      <c r="J1360" s="1140">
        <v>11165</v>
      </c>
      <c r="K1360" s="1142">
        <f>M1360/L1360</f>
        <v>1100</v>
      </c>
      <c r="L1360" s="1141">
        <v>22330</v>
      </c>
      <c r="M1360" s="93">
        <f t="shared" si="104"/>
        <v>24563000</v>
      </c>
      <c r="N1360" s="83" t="s">
        <v>582</v>
      </c>
      <c r="O1360" s="83" t="s">
        <v>273</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x</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hidden="1" customHeight="1">
      <c r="A1361" s="332" t="str">
        <f>IF(B1361&lt;&gt;"",IF(AND(B1361='IN-TC'!$S$4,OR(TH!N1361="1111",TH!O1361="1111")),TH!D1361,""),"")</f>
        <v/>
      </c>
      <c r="B1361" s="63">
        <f t="shared" si="103"/>
        <v>8</v>
      </c>
      <c r="C1361" s="90">
        <f t="shared" si="102"/>
        <v>42592</v>
      </c>
      <c r="D1361" s="90" t="s">
        <v>935</v>
      </c>
      <c r="E1361" s="90">
        <v>42592</v>
      </c>
      <c r="F1361" s="91" t="s">
        <v>1946</v>
      </c>
      <c r="G1361" s="92" t="s">
        <v>2922</v>
      </c>
      <c r="H1361" s="92" t="s">
        <v>1532</v>
      </c>
      <c r="I1361" s="1141">
        <v>2310</v>
      </c>
      <c r="J1361" s="1140">
        <v>11165</v>
      </c>
      <c r="K1361" s="1142">
        <f>M1361/L1361</f>
        <v>1155</v>
      </c>
      <c r="L1361" s="1141">
        <v>22330</v>
      </c>
      <c r="M1361" s="93">
        <f t="shared" si="104"/>
        <v>25791150</v>
      </c>
      <c r="N1361" s="83" t="s">
        <v>582</v>
      </c>
      <c r="O1361" s="83" t="s">
        <v>273</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x</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hidden="1" customHeight="1">
      <c r="A1362" s="332" t="str">
        <f>IF(B1362&lt;&gt;"",IF(AND(B1362='IN-TC'!$S$4,OR(TH!N1362="1111",TH!O1362="1111")),TH!D1362,""),"")</f>
        <v/>
      </c>
      <c r="B1362" s="63">
        <f t="shared" si="103"/>
        <v>8</v>
      </c>
      <c r="C1362" s="90">
        <f t="shared" si="102"/>
        <v>42602</v>
      </c>
      <c r="D1362" s="90" t="s">
        <v>936</v>
      </c>
      <c r="E1362" s="90">
        <v>42602</v>
      </c>
      <c r="F1362" s="91" t="s">
        <v>1941</v>
      </c>
      <c r="G1362" s="91"/>
      <c r="H1362" s="92" t="s">
        <v>445</v>
      </c>
      <c r="I1362" s="1141">
        <v>2500</v>
      </c>
      <c r="J1362" s="1140">
        <v>46000</v>
      </c>
      <c r="K1362" s="1142"/>
      <c r="L1362" s="1141"/>
      <c r="M1362" s="93">
        <f t="shared" si="104"/>
        <v>115000000</v>
      </c>
      <c r="N1362" s="83" t="s">
        <v>281</v>
      </c>
      <c r="O1362" s="83" t="s">
        <v>273</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hidden="1" customHeight="1">
      <c r="A1363" s="332" t="str">
        <f>IF(B1363&lt;&gt;"",IF(AND(B1363='IN-TC'!$S$4,OR(TH!N1363="1111",TH!O1363="1111")),TH!D1363,""),"")</f>
        <v/>
      </c>
      <c r="B1363" s="63">
        <f t="shared" si="103"/>
        <v>8</v>
      </c>
      <c r="C1363" s="78">
        <f t="shared" si="102"/>
        <v>42583</v>
      </c>
      <c r="D1363" s="78" t="s">
        <v>924</v>
      </c>
      <c r="E1363" s="78">
        <v>42583</v>
      </c>
      <c r="F1363" s="79" t="s">
        <v>1960</v>
      </c>
      <c r="G1363" s="79"/>
      <c r="H1363" s="85" t="s">
        <v>382</v>
      </c>
      <c r="I1363" s="428">
        <v>7450</v>
      </c>
      <c r="J1363" s="428">
        <v>18000</v>
      </c>
      <c r="K1363" s="419"/>
      <c r="L1363" s="428"/>
      <c r="M1363" s="81">
        <f t="shared" si="104"/>
        <v>134100000</v>
      </c>
      <c r="N1363" s="82" t="s">
        <v>273</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hidden="1" customHeight="1">
      <c r="A1364" s="332" t="str">
        <f>IF(B1364&lt;&gt;"",IF(AND(B1364='IN-TC'!$S$4,OR(TH!N1364="1111",TH!O1364="1111")),TH!D1364,""),"")</f>
        <v/>
      </c>
      <c r="B1364" s="63">
        <f t="shared" si="103"/>
        <v>8</v>
      </c>
      <c r="C1364" s="78">
        <f t="shared" si="102"/>
        <v>42583</v>
      </c>
      <c r="D1364" s="78" t="s">
        <v>925</v>
      </c>
      <c r="E1364" s="78">
        <v>42583</v>
      </c>
      <c r="F1364" s="79" t="s">
        <v>1960</v>
      </c>
      <c r="G1364" s="79"/>
      <c r="H1364" s="80" t="s">
        <v>384</v>
      </c>
      <c r="I1364" s="427">
        <v>8950</v>
      </c>
      <c r="J1364" s="428">
        <v>18000</v>
      </c>
      <c r="K1364" s="418"/>
      <c r="L1364" s="427"/>
      <c r="M1364" s="81">
        <f t="shared" si="104"/>
        <v>161100000</v>
      </c>
      <c r="N1364" s="82" t="s">
        <v>273</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hidden="1" customHeight="1">
      <c r="A1365" s="332" t="str">
        <f>IF(B1365&lt;&gt;"",IF(AND(B1365='IN-TC'!$S$4,OR(TH!N1365="1111",TH!O1365="1111")),TH!D1365,""),"")</f>
        <v/>
      </c>
      <c r="B1365" s="63">
        <f t="shared" si="103"/>
        <v>8</v>
      </c>
      <c r="C1365" s="78">
        <f t="shared" si="102"/>
        <v>42583</v>
      </c>
      <c r="D1365" s="78" t="s">
        <v>926</v>
      </c>
      <c r="E1365" s="78">
        <v>42583</v>
      </c>
      <c r="F1365" s="79" t="s">
        <v>1960</v>
      </c>
      <c r="G1365" s="79"/>
      <c r="H1365" s="80" t="s">
        <v>1961</v>
      </c>
      <c r="I1365" s="427">
        <v>8746</v>
      </c>
      <c r="J1365" s="428">
        <v>18000</v>
      </c>
      <c r="K1365" s="418"/>
      <c r="L1365" s="427"/>
      <c r="M1365" s="81">
        <f t="shared" si="104"/>
        <v>157428000</v>
      </c>
      <c r="N1365" s="82" t="s">
        <v>273</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hidden="1" customHeight="1">
      <c r="A1366" s="332" t="str">
        <f>IF(B1366&lt;&gt;"",IF(AND(B1366='IN-TC'!$S$4,OR(TH!N1366="1111",TH!O1366="1111")),TH!D1366,""),"")</f>
        <v/>
      </c>
      <c r="B1366" s="63">
        <f t="shared" si="103"/>
        <v>8</v>
      </c>
      <c r="C1366" s="78">
        <f t="shared" si="102"/>
        <v>42588</v>
      </c>
      <c r="D1366" s="78" t="s">
        <v>927</v>
      </c>
      <c r="E1366" s="78">
        <v>42588</v>
      </c>
      <c r="F1366" s="79" t="s">
        <v>1960</v>
      </c>
      <c r="G1366" s="79"/>
      <c r="H1366" s="80" t="s">
        <v>390</v>
      </c>
      <c r="I1366" s="427">
        <v>9486</v>
      </c>
      <c r="J1366" s="428">
        <v>18000</v>
      </c>
      <c r="K1366" s="418"/>
      <c r="L1366" s="427"/>
      <c r="M1366" s="81">
        <f t="shared" si="104"/>
        <v>170748000</v>
      </c>
      <c r="N1366" s="82" t="s">
        <v>273</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hidden="1" customHeight="1">
      <c r="A1367" s="332" t="str">
        <f>IF(B1367&lt;&gt;"",IF(AND(B1367='IN-TC'!$S$4,OR(TH!N1367="1111",TH!O1367="1111")),TH!D1367,""),"")</f>
        <v/>
      </c>
      <c r="B1367" s="63">
        <f t="shared" si="103"/>
        <v>8</v>
      </c>
      <c r="C1367" s="78">
        <f t="shared" si="102"/>
        <v>42588</v>
      </c>
      <c r="D1367" s="78" t="s">
        <v>928</v>
      </c>
      <c r="E1367" s="78">
        <v>42588</v>
      </c>
      <c r="F1367" s="79" t="s">
        <v>1960</v>
      </c>
      <c r="G1367" s="79"/>
      <c r="H1367" s="80" t="s">
        <v>392</v>
      </c>
      <c r="I1367" s="427">
        <v>9580</v>
      </c>
      <c r="J1367" s="428">
        <v>18000</v>
      </c>
      <c r="K1367" s="418"/>
      <c r="L1367" s="427"/>
      <c r="M1367" s="81">
        <f t="shared" si="104"/>
        <v>172440000</v>
      </c>
      <c r="N1367" s="82" t="s">
        <v>273</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hidden="1" customHeight="1">
      <c r="A1368" s="332" t="str">
        <f>IF(B1368&lt;&gt;"",IF(AND(B1368='IN-TC'!$S$4,OR(TH!N1368="1111",TH!O1368="1111")),TH!D1368,""),"")</f>
        <v/>
      </c>
      <c r="B1368" s="63">
        <f t="shared" si="103"/>
        <v>8</v>
      </c>
      <c r="C1368" s="78">
        <f t="shared" si="102"/>
        <v>42588</v>
      </c>
      <c r="D1368" s="78" t="s">
        <v>929</v>
      </c>
      <c r="E1368" s="78">
        <v>42588</v>
      </c>
      <c r="F1368" s="79" t="s">
        <v>1960</v>
      </c>
      <c r="G1368" s="79"/>
      <c r="H1368" s="80" t="s">
        <v>382</v>
      </c>
      <c r="I1368" s="427">
        <v>9820</v>
      </c>
      <c r="J1368" s="428">
        <v>18000</v>
      </c>
      <c r="K1368" s="418"/>
      <c r="L1368" s="427"/>
      <c r="M1368" s="81">
        <f t="shared" si="104"/>
        <v>176760000</v>
      </c>
      <c r="N1368" s="82" t="s">
        <v>273</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hidden="1" customHeight="1">
      <c r="A1369" s="332" t="str">
        <f>IF(B1369&lt;&gt;"",IF(AND(B1369='IN-TC'!$S$4,OR(TH!N1369="1111",TH!O1369="1111")),TH!D1369,""),"")</f>
        <v/>
      </c>
      <c r="B1369" s="63">
        <f t="shared" si="103"/>
        <v>8</v>
      </c>
      <c r="C1369" s="78">
        <f t="shared" si="102"/>
        <v>42592</v>
      </c>
      <c r="D1369" s="78" t="s">
        <v>930</v>
      </c>
      <c r="E1369" s="78">
        <v>42592</v>
      </c>
      <c r="F1369" s="79" t="s">
        <v>1960</v>
      </c>
      <c r="G1369" s="79"/>
      <c r="H1369" s="80" t="s">
        <v>384</v>
      </c>
      <c r="I1369" s="427">
        <v>9980</v>
      </c>
      <c r="J1369" s="428">
        <v>18000</v>
      </c>
      <c r="K1369" s="418"/>
      <c r="L1369" s="427"/>
      <c r="M1369" s="81">
        <f t="shared" si="104"/>
        <v>179640000</v>
      </c>
      <c r="N1369" s="82" t="s">
        <v>273</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hidden="1" customHeight="1">
      <c r="A1370" s="332" t="str">
        <f>IF(B1370&lt;&gt;"",IF(AND(B1370='IN-TC'!$S$4,OR(TH!N1370="1111",TH!O1370="1111")),TH!D1370,""),"")</f>
        <v/>
      </c>
      <c r="B1370" s="63">
        <f t="shared" si="103"/>
        <v>8</v>
      </c>
      <c r="C1370" s="78">
        <f t="shared" si="102"/>
        <v>42592</v>
      </c>
      <c r="D1370" s="78" t="s">
        <v>931</v>
      </c>
      <c r="E1370" s="78">
        <v>42592</v>
      </c>
      <c r="F1370" s="79" t="s">
        <v>1960</v>
      </c>
      <c r="G1370" s="79"/>
      <c r="H1370" s="80" t="s">
        <v>1961</v>
      </c>
      <c r="I1370" s="427">
        <v>9760</v>
      </c>
      <c r="J1370" s="428">
        <v>18000</v>
      </c>
      <c r="K1370" s="418"/>
      <c r="L1370" s="427"/>
      <c r="M1370" s="81">
        <f t="shared" si="104"/>
        <v>175680000</v>
      </c>
      <c r="N1370" s="82" t="s">
        <v>273</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idden="1">
      <c r="A1371" s="332" t="str">
        <f>IF(B1371&lt;&gt;"",IF(AND(B1371='IN-TC'!$S$4,OR(TH!N1371="1111",TH!O1371="1111")),TH!D1371,""),"")</f>
        <v/>
      </c>
      <c r="B1371" s="63">
        <f t="shared" si="103"/>
        <v>8</v>
      </c>
      <c r="C1371" s="78">
        <f t="shared" si="102"/>
        <v>42592</v>
      </c>
      <c r="D1371" s="78" t="s">
        <v>932</v>
      </c>
      <c r="E1371" s="78">
        <v>42592</v>
      </c>
      <c r="F1371" s="79" t="s">
        <v>1960</v>
      </c>
      <c r="G1371" s="79"/>
      <c r="H1371" s="80" t="s">
        <v>390</v>
      </c>
      <c r="I1371" s="427">
        <v>9428</v>
      </c>
      <c r="J1371" s="428">
        <v>18000</v>
      </c>
      <c r="K1371" s="418"/>
      <c r="L1371" s="427"/>
      <c r="M1371" s="81">
        <f t="shared" si="104"/>
        <v>169704000</v>
      </c>
      <c r="N1371" s="82" t="s">
        <v>273</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hidden="1" customHeight="1">
      <c r="A1372" s="332" t="str">
        <f>IF(B1372&lt;&gt;"",IF(AND(B1372='IN-TC'!$S$4,OR(TH!N1372="1111",TH!O1372="1111")),TH!D1372,""),"")</f>
        <v/>
      </c>
      <c r="B1372" s="63">
        <f t="shared" si="103"/>
        <v>8</v>
      </c>
      <c r="C1372" s="78">
        <f t="shared" si="102"/>
        <v>42602</v>
      </c>
      <c r="D1372" s="78" t="s">
        <v>933</v>
      </c>
      <c r="E1372" s="78">
        <v>42602</v>
      </c>
      <c r="F1372" s="79" t="s">
        <v>1941</v>
      </c>
      <c r="G1372" s="79"/>
      <c r="H1372" s="80" t="s">
        <v>408</v>
      </c>
      <c r="I1372" s="427">
        <v>2500</v>
      </c>
      <c r="J1372" s="428">
        <v>46000</v>
      </c>
      <c r="K1372" s="418"/>
      <c r="L1372" s="427"/>
      <c r="M1372" s="81">
        <f t="shared" si="104"/>
        <v>115000000</v>
      </c>
      <c r="N1372" s="82" t="s">
        <v>273</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hidden="1" customHeight="1">
      <c r="A1373" s="332" t="str">
        <f>IF(B1373&lt;&gt;"",IF(AND(B1373='IN-TC'!$S$4,OR(TH!N1373="1111",TH!O1373="1111")),TH!D1373,""),"")</f>
        <v/>
      </c>
      <c r="B1373" s="63">
        <f t="shared" si="103"/>
        <v>9</v>
      </c>
      <c r="C1373" s="78">
        <v>42614</v>
      </c>
      <c r="D1373" s="78" t="s">
        <v>924</v>
      </c>
      <c r="E1373" s="78">
        <f t="shared" ref="E1373:E1396" si="105">C1373</f>
        <v>42614</v>
      </c>
      <c r="F1373" s="79" t="s">
        <v>2233</v>
      </c>
      <c r="G1373" s="79" t="s">
        <v>343</v>
      </c>
      <c r="H1373" s="80" t="s">
        <v>423</v>
      </c>
      <c r="I1373" s="427">
        <v>4875</v>
      </c>
      <c r="J1373" s="428">
        <v>28500</v>
      </c>
      <c r="K1373" s="418"/>
      <c r="L1373" s="427"/>
      <c r="M1373" s="81">
        <f t="shared" si="104"/>
        <v>138937500</v>
      </c>
      <c r="N1373" s="82" t="s">
        <v>273</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hidden="1" customHeight="1">
      <c r="A1374" s="332" t="str">
        <f>IF(B1374&lt;&gt;"",IF(AND(B1374='IN-TC'!$S$4,OR(TH!N1374="1111",TH!O1374="1111")),TH!D1374,""),"")</f>
        <v/>
      </c>
      <c r="B1374" s="63">
        <f t="shared" si="103"/>
        <v>9</v>
      </c>
      <c r="C1374" s="78">
        <v>42614</v>
      </c>
      <c r="D1374" s="78" t="s">
        <v>925</v>
      </c>
      <c r="E1374" s="78">
        <f t="shared" si="105"/>
        <v>42614</v>
      </c>
      <c r="F1374" s="79" t="s">
        <v>2233</v>
      </c>
      <c r="G1374" s="79" t="s">
        <v>343</v>
      </c>
      <c r="H1374" s="80" t="s">
        <v>413</v>
      </c>
      <c r="I1374" s="427">
        <v>4500</v>
      </c>
      <c r="J1374" s="428">
        <v>28500</v>
      </c>
      <c r="K1374" s="418"/>
      <c r="L1374" s="427"/>
      <c r="M1374" s="81">
        <f t="shared" si="104"/>
        <v>128250000</v>
      </c>
      <c r="N1374" s="82" t="s">
        <v>273</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hidden="1" customHeight="1">
      <c r="A1375" s="332" t="str">
        <f>IF(B1375&lt;&gt;"",IF(AND(B1375='IN-TC'!$S$4,OR(TH!N1375="1111",TH!O1375="1111")),TH!D1375,""),"")</f>
        <v/>
      </c>
      <c r="B1375" s="63">
        <f t="shared" si="103"/>
        <v>9</v>
      </c>
      <c r="C1375" s="78">
        <v>42614</v>
      </c>
      <c r="D1375" s="78" t="s">
        <v>926</v>
      </c>
      <c r="E1375" s="78">
        <f t="shared" si="105"/>
        <v>42614</v>
      </c>
      <c r="F1375" s="79" t="s">
        <v>2233</v>
      </c>
      <c r="G1375" s="79" t="s">
        <v>343</v>
      </c>
      <c r="H1375" s="80" t="s">
        <v>415</v>
      </c>
      <c r="I1375" s="427">
        <v>3190</v>
      </c>
      <c r="J1375" s="428">
        <v>28500</v>
      </c>
      <c r="K1375" s="418"/>
      <c r="L1375" s="427"/>
      <c r="M1375" s="81">
        <f t="shared" si="104"/>
        <v>90915000</v>
      </c>
      <c r="N1375" s="82" t="s">
        <v>273</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hidden="1" customHeight="1">
      <c r="A1376" s="332" t="str">
        <f>IF(B1376&lt;&gt;"",IF(AND(B1376='IN-TC'!$S$4,OR(TH!N1376="1111",TH!O1376="1111")),TH!D1376,""),"")</f>
        <v/>
      </c>
      <c r="B1376" s="63">
        <f t="shared" si="103"/>
        <v>9</v>
      </c>
      <c r="C1376" s="90">
        <v>42616</v>
      </c>
      <c r="D1376" s="90" t="s">
        <v>677</v>
      </c>
      <c r="E1376" s="90">
        <f t="shared" si="105"/>
        <v>42616</v>
      </c>
      <c r="F1376" s="91" t="s">
        <v>2233</v>
      </c>
      <c r="G1376" s="91"/>
      <c r="H1376" s="92" t="s">
        <v>445</v>
      </c>
      <c r="I1376" s="1141">
        <v>12565</v>
      </c>
      <c r="J1376" s="1140">
        <v>28500</v>
      </c>
      <c r="K1376" s="1142"/>
      <c r="L1376" s="1141"/>
      <c r="M1376" s="93">
        <f t="shared" si="104"/>
        <v>358102500</v>
      </c>
      <c r="N1376" s="83" t="s">
        <v>281</v>
      </c>
      <c r="O1376" s="83" t="s">
        <v>273</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hidden="1" customHeight="1">
      <c r="A1377" s="332" t="str">
        <f>IF(B1377&lt;&gt;"",IF(AND(B1377='IN-TC'!$S$4,OR(TH!N1377="1111",TH!O1377="1111")),TH!D1377,""),"")</f>
        <v/>
      </c>
      <c r="B1377" s="63">
        <f t="shared" si="103"/>
        <v>9</v>
      </c>
      <c r="C1377" s="78">
        <v>42616</v>
      </c>
      <c r="D1377" s="78" t="s">
        <v>927</v>
      </c>
      <c r="E1377" s="78">
        <f t="shared" si="105"/>
        <v>42616</v>
      </c>
      <c r="F1377" s="79" t="s">
        <v>1960</v>
      </c>
      <c r="G1377" s="79" t="s">
        <v>337</v>
      </c>
      <c r="H1377" s="85" t="s">
        <v>382</v>
      </c>
      <c r="I1377" s="435">
        <v>7850</v>
      </c>
      <c r="J1377" s="428">
        <v>18000</v>
      </c>
      <c r="K1377" s="418"/>
      <c r="L1377" s="427"/>
      <c r="M1377" s="81">
        <f t="shared" si="104"/>
        <v>141300000</v>
      </c>
      <c r="N1377" s="82" t="s">
        <v>273</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hidden="1" customHeight="1">
      <c r="A1378" s="332" t="str">
        <f>IF(B1378&lt;&gt;"",IF(AND(B1378='IN-TC'!$S$4,OR(TH!N1378="1111",TH!O1378="1111")),TH!D1378,""),"")</f>
        <v/>
      </c>
      <c r="B1378" s="63">
        <f t="shared" si="103"/>
        <v>9</v>
      </c>
      <c r="C1378" s="78">
        <v>42616</v>
      </c>
      <c r="D1378" s="78" t="s">
        <v>928</v>
      </c>
      <c r="E1378" s="78">
        <f t="shared" si="105"/>
        <v>42616</v>
      </c>
      <c r="F1378" s="79" t="s">
        <v>1960</v>
      </c>
      <c r="G1378" s="79" t="s">
        <v>337</v>
      </c>
      <c r="H1378" s="80" t="s">
        <v>384</v>
      </c>
      <c r="I1378" s="435">
        <v>8320</v>
      </c>
      <c r="J1378" s="428">
        <v>18000</v>
      </c>
      <c r="K1378" s="418"/>
      <c r="L1378" s="427"/>
      <c r="M1378" s="81">
        <f t="shared" si="104"/>
        <v>149760000</v>
      </c>
      <c r="N1378" s="82" t="s">
        <v>273</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hidden="1" customHeight="1">
      <c r="A1379" s="332" t="str">
        <f>IF(B1379&lt;&gt;"",IF(AND(B1379='IN-TC'!$S$4,OR(TH!N1379="1111",TH!O1379="1111")),TH!D1379,""),"")</f>
        <v/>
      </c>
      <c r="B1379" s="63">
        <f t="shared" si="103"/>
        <v>9</v>
      </c>
      <c r="C1379" s="78">
        <v>42616</v>
      </c>
      <c r="D1379" s="78" t="s">
        <v>929</v>
      </c>
      <c r="E1379" s="78">
        <f t="shared" si="105"/>
        <v>42616</v>
      </c>
      <c r="F1379" s="79" t="s">
        <v>1960</v>
      </c>
      <c r="G1379" s="79" t="s">
        <v>337</v>
      </c>
      <c r="H1379" s="80" t="s">
        <v>1961</v>
      </c>
      <c r="I1379" s="435">
        <v>7985</v>
      </c>
      <c r="J1379" s="428">
        <v>18000</v>
      </c>
      <c r="K1379" s="418"/>
      <c r="L1379" s="427"/>
      <c r="M1379" s="81">
        <f t="shared" si="104"/>
        <v>143730000</v>
      </c>
      <c r="N1379" s="82" t="s">
        <v>273</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hidden="1" customHeight="1">
      <c r="A1380" s="332" t="str">
        <f>IF(B1380&lt;&gt;"",IF(AND(B1380='IN-TC'!$S$4,OR(TH!N1380="1111",TH!O1380="1111")),TH!D1380,""),"")</f>
        <v/>
      </c>
      <c r="B1380" s="63">
        <f t="shared" si="103"/>
        <v>9</v>
      </c>
      <c r="C1380" s="78">
        <v>42618</v>
      </c>
      <c r="D1380" s="78" t="s">
        <v>930</v>
      </c>
      <c r="E1380" s="78">
        <f t="shared" si="105"/>
        <v>42618</v>
      </c>
      <c r="F1380" s="79" t="s">
        <v>1960</v>
      </c>
      <c r="G1380" s="79" t="s">
        <v>337</v>
      </c>
      <c r="H1380" s="80" t="s">
        <v>390</v>
      </c>
      <c r="I1380" s="435">
        <v>8783</v>
      </c>
      <c r="J1380" s="428">
        <v>18000</v>
      </c>
      <c r="K1380" s="418"/>
      <c r="L1380" s="427"/>
      <c r="M1380" s="81">
        <f t="shared" si="104"/>
        <v>158094000</v>
      </c>
      <c r="N1380" s="82" t="s">
        <v>273</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hidden="1" customHeight="1">
      <c r="A1381" s="332" t="str">
        <f>IF(B1381&lt;&gt;"",IF(AND(B1381='IN-TC'!$S$4,OR(TH!N1381="1111",TH!O1381="1111")),TH!D1381,""),"")</f>
        <v/>
      </c>
      <c r="B1381" s="63">
        <f t="shared" si="103"/>
        <v>9</v>
      </c>
      <c r="C1381" s="78">
        <v>42618</v>
      </c>
      <c r="D1381" s="78" t="s">
        <v>931</v>
      </c>
      <c r="E1381" s="78">
        <f t="shared" si="105"/>
        <v>42618</v>
      </c>
      <c r="F1381" s="79" t="s">
        <v>1960</v>
      </c>
      <c r="G1381" s="79" t="s">
        <v>337</v>
      </c>
      <c r="H1381" s="80" t="s">
        <v>392</v>
      </c>
      <c r="I1381" s="435">
        <v>8540</v>
      </c>
      <c r="J1381" s="428">
        <v>18000</v>
      </c>
      <c r="K1381" s="418"/>
      <c r="L1381" s="427"/>
      <c r="M1381" s="81">
        <f t="shared" si="104"/>
        <v>153720000</v>
      </c>
      <c r="N1381" s="82" t="s">
        <v>273</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hidden="1" customHeight="1">
      <c r="A1382" s="332" t="str">
        <f>IF(B1382&lt;&gt;"",IF(AND(B1382='IN-TC'!$S$4,OR(TH!N1382="1111",TH!O1382="1111")),TH!D1382,""),"")</f>
        <v/>
      </c>
      <c r="B1382" s="63">
        <f t="shared" si="103"/>
        <v>9</v>
      </c>
      <c r="C1382" s="78">
        <v>42618</v>
      </c>
      <c r="D1382" s="78" t="s">
        <v>932</v>
      </c>
      <c r="E1382" s="78">
        <f t="shared" si="105"/>
        <v>42618</v>
      </c>
      <c r="F1382" s="79" t="s">
        <v>1960</v>
      </c>
      <c r="G1382" s="79" t="s">
        <v>337</v>
      </c>
      <c r="H1382" s="80" t="s">
        <v>382</v>
      </c>
      <c r="I1382" s="435">
        <v>9760</v>
      </c>
      <c r="J1382" s="428">
        <v>18000</v>
      </c>
      <c r="K1382" s="418"/>
      <c r="L1382" s="427"/>
      <c r="M1382" s="81">
        <f t="shared" si="104"/>
        <v>175680000</v>
      </c>
      <c r="N1382" s="82" t="s">
        <v>273</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hidden="1" customHeight="1">
      <c r="A1383" s="332" t="str">
        <f>IF(B1383&lt;&gt;"",IF(AND(B1383='IN-TC'!$S$4,OR(TH!N1383="1111",TH!O1383="1111")),TH!D1383,""),"")</f>
        <v/>
      </c>
      <c r="B1383" s="63">
        <f t="shared" si="103"/>
        <v>9</v>
      </c>
      <c r="C1383" s="78">
        <v>42619</v>
      </c>
      <c r="D1383" s="78" t="s">
        <v>933</v>
      </c>
      <c r="E1383" s="78">
        <f t="shared" si="105"/>
        <v>42619</v>
      </c>
      <c r="F1383" s="79" t="s">
        <v>1960</v>
      </c>
      <c r="G1383" s="79" t="s">
        <v>337</v>
      </c>
      <c r="H1383" s="80" t="s">
        <v>384</v>
      </c>
      <c r="I1383" s="435">
        <v>9780</v>
      </c>
      <c r="J1383" s="428">
        <v>18000</v>
      </c>
      <c r="K1383" s="418"/>
      <c r="L1383" s="427"/>
      <c r="M1383" s="81">
        <f t="shared" si="104"/>
        <v>176040000</v>
      </c>
      <c r="N1383" s="82" t="s">
        <v>273</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hidden="1" customHeight="1">
      <c r="A1384" s="332" t="str">
        <f>IF(B1384&lt;&gt;"",IF(AND(B1384='IN-TC'!$S$4,OR(TH!N1384="1111",TH!O1384="1111")),TH!D1384,""),"")</f>
        <v/>
      </c>
      <c r="B1384" s="63">
        <f t="shared" si="103"/>
        <v>9</v>
      </c>
      <c r="C1384" s="78">
        <v>42619</v>
      </c>
      <c r="D1384" s="78" t="s">
        <v>934</v>
      </c>
      <c r="E1384" s="78">
        <f t="shared" si="105"/>
        <v>42619</v>
      </c>
      <c r="F1384" s="79" t="s">
        <v>1960</v>
      </c>
      <c r="G1384" s="79" t="s">
        <v>337</v>
      </c>
      <c r="H1384" s="80" t="s">
        <v>1961</v>
      </c>
      <c r="I1384" s="435">
        <v>9986</v>
      </c>
      <c r="J1384" s="428">
        <v>18000</v>
      </c>
      <c r="K1384" s="418"/>
      <c r="L1384" s="427"/>
      <c r="M1384" s="81">
        <f t="shared" si="104"/>
        <v>179748000</v>
      </c>
      <c r="N1384" s="82" t="s">
        <v>273</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hidden="1" customHeight="1">
      <c r="A1385" s="332" t="str">
        <f>IF(B1385&lt;&gt;"",IF(AND(B1385='IN-TC'!$S$4,OR(TH!N1385="1111",TH!O1385="1111")),TH!D1385,""),"")</f>
        <v/>
      </c>
      <c r="B1385" s="63">
        <f t="shared" si="103"/>
        <v>9</v>
      </c>
      <c r="C1385" s="78">
        <v>42619</v>
      </c>
      <c r="D1385" s="78" t="s">
        <v>940</v>
      </c>
      <c r="E1385" s="78">
        <f t="shared" si="105"/>
        <v>42619</v>
      </c>
      <c r="F1385" s="79" t="s">
        <v>1960</v>
      </c>
      <c r="G1385" s="79" t="s">
        <v>337</v>
      </c>
      <c r="H1385" s="80" t="s">
        <v>390</v>
      </c>
      <c r="I1385" s="435">
        <v>9965</v>
      </c>
      <c r="J1385" s="428">
        <v>18000</v>
      </c>
      <c r="K1385" s="418"/>
      <c r="L1385" s="427"/>
      <c r="M1385" s="81">
        <f t="shared" si="104"/>
        <v>179370000</v>
      </c>
      <c r="N1385" s="82" t="s">
        <v>273</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hidden="1" customHeight="1">
      <c r="A1386" s="332" t="str">
        <f>IF(B1386&lt;&gt;"",IF(AND(B1386='IN-TC'!$S$4,OR(TH!N1386="1111",TH!O1386="1111")),TH!D1386,""),"")</f>
        <v/>
      </c>
      <c r="B1386" s="63">
        <f t="shared" si="103"/>
        <v>9</v>
      </c>
      <c r="C1386" s="78">
        <v>42619</v>
      </c>
      <c r="D1386" s="78" t="s">
        <v>941</v>
      </c>
      <c r="E1386" s="78">
        <f t="shared" si="105"/>
        <v>42619</v>
      </c>
      <c r="F1386" s="79" t="s">
        <v>1960</v>
      </c>
      <c r="G1386" s="79" t="s">
        <v>337</v>
      </c>
      <c r="H1386" s="80" t="s">
        <v>377</v>
      </c>
      <c r="I1386" s="435">
        <v>8671</v>
      </c>
      <c r="J1386" s="428">
        <v>18000</v>
      </c>
      <c r="K1386" s="418"/>
      <c r="L1386" s="427"/>
      <c r="M1386" s="81">
        <f t="shared" si="104"/>
        <v>156078000</v>
      </c>
      <c r="N1386" s="82" t="s">
        <v>273</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hidden="1" customHeight="1">
      <c r="A1387" s="332" t="str">
        <f>IF(B1387&lt;&gt;"",IF(AND(B1387='IN-TC'!$S$4,OR(TH!N1387="1111",TH!O1387="1111")),TH!D1387,""),"")</f>
        <v/>
      </c>
      <c r="B1387" s="63">
        <f t="shared" si="103"/>
        <v>9</v>
      </c>
      <c r="C1387" s="90">
        <v>42618</v>
      </c>
      <c r="D1387" s="90" t="s">
        <v>684</v>
      </c>
      <c r="E1387" s="90">
        <f t="shared" si="105"/>
        <v>42618</v>
      </c>
      <c r="F1387" s="91" t="s">
        <v>1960</v>
      </c>
      <c r="G1387" s="91"/>
      <c r="H1387" s="92" t="s">
        <v>445</v>
      </c>
      <c r="I1387" s="1141">
        <v>24155</v>
      </c>
      <c r="J1387" s="1140">
        <v>18000</v>
      </c>
      <c r="K1387" s="1142"/>
      <c r="L1387" s="1141"/>
      <c r="M1387" s="93">
        <f t="shared" si="104"/>
        <v>434790000</v>
      </c>
      <c r="N1387" s="83" t="s">
        <v>281</v>
      </c>
      <c r="O1387" s="83" t="s">
        <v>273</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hidden="1" customHeight="1">
      <c r="A1388" s="332" t="str">
        <f>IF(B1388&lt;&gt;"",IF(AND(B1388='IN-TC'!$S$4,OR(TH!N1388="1111",TH!O1388="1111")),TH!D1388,""),"")</f>
        <v/>
      </c>
      <c r="B1388" s="63">
        <f t="shared" si="103"/>
        <v>9</v>
      </c>
      <c r="C1388" s="90">
        <v>42623</v>
      </c>
      <c r="D1388" s="90" t="s">
        <v>685</v>
      </c>
      <c r="E1388" s="90">
        <f t="shared" si="105"/>
        <v>42623</v>
      </c>
      <c r="F1388" s="91" t="s">
        <v>1960</v>
      </c>
      <c r="G1388" s="91"/>
      <c r="H1388" s="92" t="s">
        <v>445</v>
      </c>
      <c r="I1388" s="1141">
        <v>27083</v>
      </c>
      <c r="J1388" s="1140">
        <v>18000</v>
      </c>
      <c r="K1388" s="1142"/>
      <c r="L1388" s="1141"/>
      <c r="M1388" s="93">
        <f t="shared" si="104"/>
        <v>487494000</v>
      </c>
      <c r="N1388" s="83" t="s">
        <v>281</v>
      </c>
      <c r="O1388" s="83" t="s">
        <v>273</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hidden="1" customHeight="1">
      <c r="A1389" s="332" t="str">
        <f>IF(B1389&lt;&gt;"",IF(AND(B1389='IN-TC'!$S$4,OR(TH!N1389="1111",TH!O1389="1111")),TH!D1389,""),"")</f>
        <v/>
      </c>
      <c r="B1389" s="63">
        <f t="shared" si="103"/>
        <v>9</v>
      </c>
      <c r="C1389" s="90">
        <v>42625</v>
      </c>
      <c r="D1389" s="90" t="s">
        <v>686</v>
      </c>
      <c r="E1389" s="90">
        <f t="shared" si="105"/>
        <v>42625</v>
      </c>
      <c r="F1389" s="91" t="s">
        <v>1960</v>
      </c>
      <c r="G1389" s="91"/>
      <c r="H1389" s="92" t="s">
        <v>445</v>
      </c>
      <c r="I1389" s="1141">
        <v>38402</v>
      </c>
      <c r="J1389" s="1140">
        <v>18000</v>
      </c>
      <c r="K1389" s="1142"/>
      <c r="L1389" s="1141"/>
      <c r="M1389" s="93">
        <f t="shared" si="104"/>
        <v>691236000</v>
      </c>
      <c r="N1389" s="83" t="s">
        <v>281</v>
      </c>
      <c r="O1389" s="83" t="s">
        <v>273</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hidden="1" customHeight="1">
      <c r="A1390" s="332" t="str">
        <f>IF(B1390&lt;&gt;"",IF(AND(B1390='IN-TC'!$S$4,OR(TH!N1390="1111",TH!O1390="1111")),TH!D1390,""),"")</f>
        <v/>
      </c>
      <c r="B1390" s="63">
        <f t="shared" si="103"/>
        <v>9</v>
      </c>
      <c r="C1390" s="78">
        <v>42621</v>
      </c>
      <c r="D1390" s="78" t="s">
        <v>942</v>
      </c>
      <c r="E1390" s="78">
        <f t="shared" si="105"/>
        <v>42621</v>
      </c>
      <c r="F1390" s="79" t="s">
        <v>1939</v>
      </c>
      <c r="G1390" s="79" t="s">
        <v>337</v>
      </c>
      <c r="H1390" s="80" t="s">
        <v>348</v>
      </c>
      <c r="I1390" s="427">
        <v>7250</v>
      </c>
      <c r="J1390" s="428">
        <v>28000</v>
      </c>
      <c r="K1390" s="418"/>
      <c r="L1390" s="427"/>
      <c r="M1390" s="81">
        <f t="shared" si="104"/>
        <v>203000000</v>
      </c>
      <c r="N1390" s="82" t="s">
        <v>273</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hidden="1" customHeight="1">
      <c r="A1391" s="332" t="str">
        <f>IF(B1391&lt;&gt;"",IF(AND(B1391='IN-TC'!$S$4,OR(TH!N1391="1111",TH!O1391="1111")),TH!D1391,""),"")</f>
        <v/>
      </c>
      <c r="B1391" s="63">
        <f t="shared" si="103"/>
        <v>9</v>
      </c>
      <c r="C1391" s="90">
        <v>42626</v>
      </c>
      <c r="D1391" s="90" t="s">
        <v>687</v>
      </c>
      <c r="E1391" s="90">
        <f t="shared" si="105"/>
        <v>42626</v>
      </c>
      <c r="F1391" s="91" t="s">
        <v>1939</v>
      </c>
      <c r="G1391" s="91"/>
      <c r="H1391" s="92" t="s">
        <v>445</v>
      </c>
      <c r="I1391" s="1141">
        <v>7250</v>
      </c>
      <c r="J1391" s="1140">
        <v>28000</v>
      </c>
      <c r="K1391" s="1142"/>
      <c r="L1391" s="1141"/>
      <c r="M1391" s="93">
        <f t="shared" si="104"/>
        <v>203000000</v>
      </c>
      <c r="N1391" s="83" t="s">
        <v>281</v>
      </c>
      <c r="O1391" s="83" t="s">
        <v>273</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hidden="1" customHeight="1">
      <c r="A1392" s="332" t="str">
        <f>IF(B1392&lt;&gt;"",IF(AND(B1392='IN-TC'!$S$4,OR(TH!N1392="1111",TH!O1392="1111")),TH!D1392,""),"")</f>
        <v/>
      </c>
      <c r="B1392" s="63">
        <f t="shared" si="103"/>
        <v>9</v>
      </c>
      <c r="C1392" s="78">
        <v>42622</v>
      </c>
      <c r="D1392" s="78" t="s">
        <v>943</v>
      </c>
      <c r="E1392" s="78">
        <f t="shared" si="105"/>
        <v>42622</v>
      </c>
      <c r="F1392" s="79" t="s">
        <v>676</v>
      </c>
      <c r="G1392" s="79" t="s">
        <v>343</v>
      </c>
      <c r="H1392" s="80" t="s">
        <v>427</v>
      </c>
      <c r="I1392" s="427">
        <v>6520</v>
      </c>
      <c r="J1392" s="428">
        <v>16000</v>
      </c>
      <c r="K1392" s="418"/>
      <c r="L1392" s="427"/>
      <c r="M1392" s="81">
        <f t="shared" si="104"/>
        <v>104320000</v>
      </c>
      <c r="N1392" s="82" t="s">
        <v>273</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hidden="1" customHeight="1">
      <c r="A1393" s="332" t="str">
        <f>IF(B1393&lt;&gt;"",IF(AND(B1393='IN-TC'!$S$4,OR(TH!N1393="1111",TH!O1393="1111")),TH!D1393,""),"")</f>
        <v/>
      </c>
      <c r="B1393" s="63">
        <f t="shared" si="103"/>
        <v>9</v>
      </c>
      <c r="C1393" s="78">
        <v>42622</v>
      </c>
      <c r="D1393" s="78" t="s">
        <v>944</v>
      </c>
      <c r="E1393" s="78">
        <f t="shared" si="105"/>
        <v>42622</v>
      </c>
      <c r="F1393" s="79" t="s">
        <v>676</v>
      </c>
      <c r="G1393" s="79" t="s">
        <v>343</v>
      </c>
      <c r="H1393" s="80" t="s">
        <v>442</v>
      </c>
      <c r="I1393" s="427">
        <v>6170</v>
      </c>
      <c r="J1393" s="428">
        <v>16000</v>
      </c>
      <c r="K1393" s="418"/>
      <c r="L1393" s="427"/>
      <c r="M1393" s="81">
        <f t="shared" si="104"/>
        <v>98720000</v>
      </c>
      <c r="N1393" s="82" t="s">
        <v>273</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hidden="1" customHeight="1">
      <c r="A1394" s="332" t="str">
        <f>IF(B1394&lt;&gt;"",IF(AND(B1394='IN-TC'!$S$4,OR(TH!N1394="1111",TH!O1394="1111")),TH!D1394,""),"")</f>
        <v/>
      </c>
      <c r="B1394" s="63">
        <f t="shared" si="103"/>
        <v>9</v>
      </c>
      <c r="C1394" s="90">
        <v>42626</v>
      </c>
      <c r="D1394" s="90" t="s">
        <v>687</v>
      </c>
      <c r="E1394" s="90">
        <f t="shared" si="105"/>
        <v>42626</v>
      </c>
      <c r="F1394" s="91" t="s">
        <v>676</v>
      </c>
      <c r="G1394" s="91"/>
      <c r="H1394" s="92" t="s">
        <v>445</v>
      </c>
      <c r="I1394" s="1141">
        <v>12690</v>
      </c>
      <c r="J1394" s="1140">
        <v>16000</v>
      </c>
      <c r="K1394" s="1142"/>
      <c r="L1394" s="1141"/>
      <c r="M1394" s="93">
        <f t="shared" si="104"/>
        <v>203040000</v>
      </c>
      <c r="N1394" s="83" t="s">
        <v>281</v>
      </c>
      <c r="O1394" s="83" t="s">
        <v>273</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hidden="1" customHeight="1">
      <c r="A1395" s="332" t="str">
        <f>IF(B1395&lt;&gt;"",IF(AND(B1395='IN-TC'!$S$4,OR(TH!N1395="1111",TH!O1395="1111")),TH!D1395,""),"")</f>
        <v/>
      </c>
      <c r="B1395" s="63">
        <f t="shared" si="103"/>
        <v>9</v>
      </c>
      <c r="C1395" s="78">
        <v>42625</v>
      </c>
      <c r="D1395" s="78" t="s">
        <v>945</v>
      </c>
      <c r="E1395" s="78">
        <f t="shared" si="105"/>
        <v>42625</v>
      </c>
      <c r="F1395" s="79" t="s">
        <v>1942</v>
      </c>
      <c r="G1395" s="79" t="s">
        <v>337</v>
      </c>
      <c r="H1395" s="80" t="s">
        <v>348</v>
      </c>
      <c r="I1395" s="427">
        <v>4700</v>
      </c>
      <c r="J1395" s="428">
        <v>35000</v>
      </c>
      <c r="K1395" s="418"/>
      <c r="L1395" s="427"/>
      <c r="M1395" s="81">
        <f t="shared" si="104"/>
        <v>164500000</v>
      </c>
      <c r="N1395" s="82" t="s">
        <v>273</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hidden="1" customHeight="1">
      <c r="A1396" s="332" t="str">
        <f>IF(B1396&lt;&gt;"",IF(AND(B1396='IN-TC'!$S$4,OR(TH!N1396="1111",TH!O1396="1111")),TH!D1396,""),"")</f>
        <v/>
      </c>
      <c r="B1396" s="63">
        <f t="shared" si="103"/>
        <v>9</v>
      </c>
      <c r="C1396" s="90">
        <v>42626</v>
      </c>
      <c r="D1396" s="90" t="s">
        <v>687</v>
      </c>
      <c r="E1396" s="90">
        <f t="shared" si="105"/>
        <v>42626</v>
      </c>
      <c r="F1396" s="91" t="s">
        <v>1942</v>
      </c>
      <c r="G1396" s="91"/>
      <c r="H1396" s="92" t="s">
        <v>445</v>
      </c>
      <c r="I1396" s="1141">
        <v>4700</v>
      </c>
      <c r="J1396" s="1140">
        <v>35000</v>
      </c>
      <c r="K1396" s="1142"/>
      <c r="L1396" s="1141"/>
      <c r="M1396" s="93">
        <f t="shared" si="104"/>
        <v>164500000</v>
      </c>
      <c r="N1396" s="83" t="s">
        <v>281</v>
      </c>
      <c r="O1396" s="83" t="s">
        <v>273</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hidden="1" customHeight="1">
      <c r="A1397" s="332" t="str">
        <f>IF(B1397&lt;&gt;"",IF(AND(B1397='IN-TC'!$S$4,OR(TH!N1397="1111",TH!O1397="1111")),TH!D1397,""),"")</f>
        <v/>
      </c>
      <c r="B1397" s="63">
        <f t="shared" si="103"/>
        <v>9</v>
      </c>
      <c r="C1397" s="78">
        <v>42626</v>
      </c>
      <c r="D1397" s="78" t="s">
        <v>946</v>
      </c>
      <c r="E1397" s="78">
        <v>42625</v>
      </c>
      <c r="F1397" s="79" t="s">
        <v>675</v>
      </c>
      <c r="G1397" s="79" t="s">
        <v>337</v>
      </c>
      <c r="H1397" s="80" t="s">
        <v>366</v>
      </c>
      <c r="I1397" s="427">
        <v>5450</v>
      </c>
      <c r="J1397" s="428">
        <v>18000</v>
      </c>
      <c r="K1397" s="418"/>
      <c r="L1397" s="427"/>
      <c r="M1397" s="81">
        <f t="shared" si="104"/>
        <v>98100000</v>
      </c>
      <c r="N1397" s="82" t="s">
        <v>273</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hidden="1" customHeight="1">
      <c r="A1398" s="332" t="str">
        <f>IF(B1398&lt;&gt;"",IF(AND(B1398='IN-TC'!$S$4,OR(TH!N1398="1111",TH!O1398="1111")),TH!D1398,""),"")</f>
        <v/>
      </c>
      <c r="B1398" s="63">
        <f t="shared" si="103"/>
        <v>9</v>
      </c>
      <c r="C1398" s="78">
        <v>42626</v>
      </c>
      <c r="D1398" s="78" t="s">
        <v>947</v>
      </c>
      <c r="E1398" s="78">
        <v>42625</v>
      </c>
      <c r="F1398" s="79" t="s">
        <v>675</v>
      </c>
      <c r="G1398" s="79" t="s">
        <v>337</v>
      </c>
      <c r="H1398" s="80" t="s">
        <v>360</v>
      </c>
      <c r="I1398" s="427">
        <v>6550</v>
      </c>
      <c r="J1398" s="428">
        <v>18000</v>
      </c>
      <c r="K1398" s="418"/>
      <c r="L1398" s="427"/>
      <c r="M1398" s="81">
        <f t="shared" si="104"/>
        <v>117900000</v>
      </c>
      <c r="N1398" s="82" t="s">
        <v>273</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hidden="1" customHeight="1">
      <c r="A1399" s="332" t="str">
        <f>IF(B1399&lt;&gt;"",IF(AND(B1399='IN-TC'!$S$4,OR(TH!N1399="1111",TH!O1399="1111")),TH!D1399,""),"")</f>
        <v/>
      </c>
      <c r="B1399" s="63">
        <f t="shared" si="103"/>
        <v>9</v>
      </c>
      <c r="C1399" s="78">
        <v>42626</v>
      </c>
      <c r="D1399" s="78" t="s">
        <v>948</v>
      </c>
      <c r="E1399" s="78">
        <v>42625</v>
      </c>
      <c r="F1399" s="79" t="s">
        <v>675</v>
      </c>
      <c r="G1399" s="79" t="s">
        <v>337</v>
      </c>
      <c r="H1399" s="80" t="s">
        <v>363</v>
      </c>
      <c r="I1399" s="427">
        <v>5000</v>
      </c>
      <c r="J1399" s="428">
        <v>18000</v>
      </c>
      <c r="K1399" s="418"/>
      <c r="L1399" s="427"/>
      <c r="M1399" s="81">
        <f t="shared" si="104"/>
        <v>90000000</v>
      </c>
      <c r="N1399" s="82" t="s">
        <v>273</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hidden="1" customHeight="1">
      <c r="A1400" s="332" t="str">
        <f>IF(B1400&lt;&gt;"",IF(AND(B1400='IN-TC'!$S$4,OR(TH!N1400="1111",TH!O1400="1111")),TH!D1400,""),"")</f>
        <v/>
      </c>
      <c r="B1400" s="63">
        <f t="shared" si="103"/>
        <v>9</v>
      </c>
      <c r="C1400" s="90">
        <v>42626</v>
      </c>
      <c r="D1400" s="90" t="s">
        <v>687</v>
      </c>
      <c r="E1400" s="90">
        <f>C1400</f>
        <v>42626</v>
      </c>
      <c r="F1400" s="91" t="s">
        <v>675</v>
      </c>
      <c r="G1400" s="91"/>
      <c r="H1400" s="92" t="s">
        <v>445</v>
      </c>
      <c r="I1400" s="1141">
        <v>17000</v>
      </c>
      <c r="J1400" s="1140">
        <v>18000</v>
      </c>
      <c r="K1400" s="1142"/>
      <c r="L1400" s="1141"/>
      <c r="M1400" s="93">
        <f t="shared" si="104"/>
        <v>306000000</v>
      </c>
      <c r="N1400" s="83" t="s">
        <v>281</v>
      </c>
      <c r="O1400" s="83" t="s">
        <v>273</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hidden="1" customHeight="1">
      <c r="A1401" s="332" t="str">
        <f>IF(B1401&lt;&gt;"",IF(AND(B1401='IN-TC'!$S$4,OR(TH!N1401="1111",TH!O1401="1111")),TH!D1401,""),"")</f>
        <v/>
      </c>
      <c r="B1401" s="63">
        <f t="shared" si="103"/>
        <v>9</v>
      </c>
      <c r="C1401" s="78">
        <v>42628</v>
      </c>
      <c r="D1401" s="78" t="s">
        <v>949</v>
      </c>
      <c r="E1401" s="78">
        <v>42626</v>
      </c>
      <c r="F1401" s="79" t="s">
        <v>2233</v>
      </c>
      <c r="G1401" s="79" t="s">
        <v>343</v>
      </c>
      <c r="H1401" s="80" t="s">
        <v>415</v>
      </c>
      <c r="I1401" s="427">
        <v>6420</v>
      </c>
      <c r="J1401" s="428">
        <v>28500</v>
      </c>
      <c r="K1401" s="418"/>
      <c r="L1401" s="427"/>
      <c r="M1401" s="81">
        <f t="shared" si="104"/>
        <v>182970000</v>
      </c>
      <c r="N1401" s="82" t="s">
        <v>273</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hidden="1" customHeight="1">
      <c r="A1402" s="332" t="str">
        <f>IF(B1402&lt;&gt;"",IF(AND(B1402='IN-TC'!$S$4,OR(TH!N1402="1111",TH!O1402="1111")),TH!D1402,""),"")</f>
        <v/>
      </c>
      <c r="B1402" s="63">
        <f t="shared" si="103"/>
        <v>9</v>
      </c>
      <c r="C1402" s="78">
        <v>42628</v>
      </c>
      <c r="D1402" s="78" t="s">
        <v>950</v>
      </c>
      <c r="E1402" s="78">
        <v>42626</v>
      </c>
      <c r="F1402" s="79" t="s">
        <v>2233</v>
      </c>
      <c r="G1402" s="79" t="s">
        <v>343</v>
      </c>
      <c r="H1402" s="80" t="s">
        <v>423</v>
      </c>
      <c r="I1402" s="427">
        <v>6230</v>
      </c>
      <c r="J1402" s="428">
        <v>28500</v>
      </c>
      <c r="K1402" s="418"/>
      <c r="L1402" s="427"/>
      <c r="M1402" s="81">
        <f t="shared" si="104"/>
        <v>177555000</v>
      </c>
      <c r="N1402" s="82" t="s">
        <v>273</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hidden="1" customHeight="1">
      <c r="A1403" s="332" t="str">
        <f>IF(B1403&lt;&gt;"",IF(AND(B1403='IN-TC'!$S$4,OR(TH!N1403="1111",TH!O1403="1111")),TH!D1403,""),"")</f>
        <v/>
      </c>
      <c r="B1403" s="63">
        <f t="shared" si="103"/>
        <v>9</v>
      </c>
      <c r="C1403" s="78">
        <v>42628</v>
      </c>
      <c r="D1403" s="78" t="s">
        <v>951</v>
      </c>
      <c r="E1403" s="78">
        <v>42626</v>
      </c>
      <c r="F1403" s="79" t="s">
        <v>2233</v>
      </c>
      <c r="G1403" s="79" t="s">
        <v>343</v>
      </c>
      <c r="H1403" s="80" t="s">
        <v>413</v>
      </c>
      <c r="I1403" s="427">
        <v>6850</v>
      </c>
      <c r="J1403" s="428">
        <v>28500</v>
      </c>
      <c r="K1403" s="418"/>
      <c r="L1403" s="427"/>
      <c r="M1403" s="81">
        <f t="shared" si="104"/>
        <v>195225000</v>
      </c>
      <c r="N1403" s="82" t="s">
        <v>273</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hidden="1" customHeight="1">
      <c r="A1404" s="332" t="str">
        <f>IF(B1404&lt;&gt;"",IF(AND(B1404='IN-TC'!$S$4,OR(TH!N1404="1111",TH!O1404="1111")),TH!D1404,""),"")</f>
        <v/>
      </c>
      <c r="B1404" s="63">
        <f t="shared" si="103"/>
        <v>9</v>
      </c>
      <c r="C1404" s="78">
        <v>42629</v>
      </c>
      <c r="D1404" s="78" t="s">
        <v>1948</v>
      </c>
      <c r="E1404" s="78">
        <v>42628</v>
      </c>
      <c r="F1404" s="79" t="s">
        <v>2233</v>
      </c>
      <c r="G1404" s="79" t="s">
        <v>343</v>
      </c>
      <c r="H1404" s="80" t="s">
        <v>410</v>
      </c>
      <c r="I1404" s="427">
        <v>6760</v>
      </c>
      <c r="J1404" s="428">
        <v>28500</v>
      </c>
      <c r="K1404" s="418"/>
      <c r="L1404" s="427"/>
      <c r="M1404" s="81">
        <f t="shared" si="104"/>
        <v>192660000</v>
      </c>
      <c r="N1404" s="82" t="s">
        <v>273</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hidden="1" customHeight="1">
      <c r="A1405" s="332" t="str">
        <f>IF(B1405&lt;&gt;"",IF(AND(B1405='IN-TC'!$S$4,OR(TH!N1405="1111",TH!O1405="1111")),TH!D1405,""),"")</f>
        <v/>
      </c>
      <c r="B1405" s="63">
        <f t="shared" si="103"/>
        <v>9</v>
      </c>
      <c r="C1405" s="78">
        <v>42629</v>
      </c>
      <c r="D1405" s="78" t="s">
        <v>1949</v>
      </c>
      <c r="E1405" s="78">
        <v>42628</v>
      </c>
      <c r="F1405" s="79" t="s">
        <v>2233</v>
      </c>
      <c r="G1405" s="79" t="s">
        <v>343</v>
      </c>
      <c r="H1405" s="80" t="s">
        <v>417</v>
      </c>
      <c r="I1405" s="427">
        <v>6470</v>
      </c>
      <c r="J1405" s="428">
        <v>28500</v>
      </c>
      <c r="K1405" s="418"/>
      <c r="L1405" s="427"/>
      <c r="M1405" s="81">
        <f t="shared" si="104"/>
        <v>184395000</v>
      </c>
      <c r="N1405" s="82" t="s">
        <v>273</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hidden="1" customHeight="1">
      <c r="A1406" s="332" t="str">
        <f>IF(B1406&lt;&gt;"",IF(AND(B1406='IN-TC'!$S$4,OR(TH!N1406="1111",TH!O1406="1111")),TH!D1406,""),"")</f>
        <v/>
      </c>
      <c r="B1406" s="63">
        <f t="shared" si="103"/>
        <v>9</v>
      </c>
      <c r="C1406" s="78">
        <v>42629</v>
      </c>
      <c r="D1406" s="78" t="s">
        <v>1950</v>
      </c>
      <c r="E1406" s="78">
        <v>42628</v>
      </c>
      <c r="F1406" s="79" t="s">
        <v>2233</v>
      </c>
      <c r="G1406" s="79" t="s">
        <v>343</v>
      </c>
      <c r="H1406" s="80" t="s">
        <v>420</v>
      </c>
      <c r="I1406" s="427">
        <v>6740</v>
      </c>
      <c r="J1406" s="428">
        <v>28500</v>
      </c>
      <c r="K1406" s="418"/>
      <c r="L1406" s="427"/>
      <c r="M1406" s="81">
        <f t="shared" si="104"/>
        <v>192090000</v>
      </c>
      <c r="N1406" s="82" t="s">
        <v>273</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hidden="1" customHeight="1">
      <c r="A1407" s="332" t="str">
        <f>IF(B1407&lt;&gt;"",IF(AND(B1407='IN-TC'!$S$4,OR(TH!N1407="1111",TH!O1407="1111")),TH!D1407,""),"")</f>
        <v/>
      </c>
      <c r="B1407" s="63">
        <f t="shared" si="103"/>
        <v>9</v>
      </c>
      <c r="C1407" s="78">
        <v>42630</v>
      </c>
      <c r="D1407" s="78" t="s">
        <v>1951</v>
      </c>
      <c r="E1407" s="78">
        <v>42629</v>
      </c>
      <c r="F1407" s="79" t="s">
        <v>2233</v>
      </c>
      <c r="G1407" s="79" t="s">
        <v>343</v>
      </c>
      <c r="H1407" s="80" t="s">
        <v>423</v>
      </c>
      <c r="I1407" s="427">
        <v>5570</v>
      </c>
      <c r="J1407" s="428">
        <v>28500</v>
      </c>
      <c r="K1407" s="418"/>
      <c r="L1407" s="427"/>
      <c r="M1407" s="81">
        <f t="shared" si="104"/>
        <v>158745000</v>
      </c>
      <c r="N1407" s="82" t="s">
        <v>273</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hidden="1" customHeight="1">
      <c r="A1408" s="332" t="str">
        <f>IF(B1408&lt;&gt;"",IF(AND(B1408='IN-TC'!$S$4,OR(TH!N1408="1111",TH!O1408="1111")),TH!D1408,""),"")</f>
        <v/>
      </c>
      <c r="B1408" s="63">
        <f t="shared" si="103"/>
        <v>9</v>
      </c>
      <c r="C1408" s="78">
        <v>42630</v>
      </c>
      <c r="D1408" s="78" t="s">
        <v>1952</v>
      </c>
      <c r="E1408" s="78">
        <v>42629</v>
      </c>
      <c r="F1408" s="79" t="s">
        <v>2233</v>
      </c>
      <c r="G1408" s="79" t="s">
        <v>343</v>
      </c>
      <c r="H1408" s="80" t="s">
        <v>413</v>
      </c>
      <c r="I1408" s="427">
        <v>5890</v>
      </c>
      <c r="J1408" s="428">
        <v>28500</v>
      </c>
      <c r="K1408" s="418"/>
      <c r="L1408" s="427"/>
      <c r="M1408" s="81">
        <f t="shared" si="104"/>
        <v>167865000</v>
      </c>
      <c r="N1408" s="82" t="s">
        <v>273</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hidden="1" customHeight="1">
      <c r="A1409" s="332" t="str">
        <f>IF(B1409&lt;&gt;"",IF(AND(B1409='IN-TC'!$S$4,OR(TH!N1409="1111",TH!O1409="1111")),TH!D1409,""),"")</f>
        <v/>
      </c>
      <c r="B1409" s="63">
        <f t="shared" si="103"/>
        <v>9</v>
      </c>
      <c r="C1409" s="78">
        <v>42630</v>
      </c>
      <c r="D1409" s="78" t="s">
        <v>1953</v>
      </c>
      <c r="E1409" s="78">
        <v>42629</v>
      </c>
      <c r="F1409" s="79" t="s">
        <v>2233</v>
      </c>
      <c r="G1409" s="79" t="s">
        <v>343</v>
      </c>
      <c r="H1409" s="80" t="s">
        <v>415</v>
      </c>
      <c r="I1409" s="427">
        <v>6750</v>
      </c>
      <c r="J1409" s="428">
        <v>28500</v>
      </c>
      <c r="K1409" s="418"/>
      <c r="L1409" s="427"/>
      <c r="M1409" s="81">
        <f t="shared" si="104"/>
        <v>192375000</v>
      </c>
      <c r="N1409" s="82" t="s">
        <v>273</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2" t="str">
        <f>IF(B1410&lt;&gt;"",IF(AND(B1410='IN-TC'!$S$4,OR(TH!N1410="1111",TH!O1410="1111")),TH!D1410,""),"")</f>
        <v/>
      </c>
      <c r="B1410" s="63">
        <f t="shared" si="103"/>
        <v>9</v>
      </c>
      <c r="C1410" s="78">
        <v>42632</v>
      </c>
      <c r="D1410" s="78" t="s">
        <v>1954</v>
      </c>
      <c r="E1410" s="78">
        <v>42631</v>
      </c>
      <c r="F1410" s="79" t="s">
        <v>2233</v>
      </c>
      <c r="G1410" s="79" t="s">
        <v>343</v>
      </c>
      <c r="H1410" s="80" t="s">
        <v>410</v>
      </c>
      <c r="I1410" s="427">
        <v>6580</v>
      </c>
      <c r="J1410" s="428">
        <v>28500</v>
      </c>
      <c r="K1410" s="418"/>
      <c r="L1410" s="427"/>
      <c r="M1410" s="81">
        <f t="shared" si="104"/>
        <v>187530000</v>
      </c>
      <c r="N1410" s="82" t="s">
        <v>273</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2" t="str">
        <f>IF(B1411&lt;&gt;"",IF(AND(B1411='IN-TC'!$S$4,OR(TH!N1411="1111",TH!O1411="1111")),TH!D1411,""),"")</f>
        <v/>
      </c>
      <c r="B1411" s="63">
        <f t="shared" si="103"/>
        <v>9</v>
      </c>
      <c r="C1411" s="78">
        <v>42632</v>
      </c>
      <c r="D1411" s="78" t="s">
        <v>2234</v>
      </c>
      <c r="E1411" s="78">
        <v>42631</v>
      </c>
      <c r="F1411" s="79" t="s">
        <v>2233</v>
      </c>
      <c r="G1411" s="79" t="s">
        <v>343</v>
      </c>
      <c r="H1411" s="80" t="s">
        <v>417</v>
      </c>
      <c r="I1411" s="427">
        <v>6210</v>
      </c>
      <c r="J1411" s="428">
        <v>28500</v>
      </c>
      <c r="K1411" s="418"/>
      <c r="L1411" s="427"/>
      <c r="M1411" s="81">
        <f t="shared" si="104"/>
        <v>176985000</v>
      </c>
      <c r="N1411" s="82" t="s">
        <v>273</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2" t="str">
        <f>IF(B1412&lt;&gt;"",IF(AND(B1412='IN-TC'!$S$4,OR(TH!N1412="1111",TH!O1412="1111")),TH!D1412,""),"")</f>
        <v/>
      </c>
      <c r="B1412" s="63">
        <f t="shared" si="103"/>
        <v>9</v>
      </c>
      <c r="C1412" s="78">
        <v>42632</v>
      </c>
      <c r="D1412" s="78" t="s">
        <v>2235</v>
      </c>
      <c r="E1412" s="78">
        <v>42631</v>
      </c>
      <c r="F1412" s="79" t="s">
        <v>2233</v>
      </c>
      <c r="G1412" s="79" t="s">
        <v>343</v>
      </c>
      <c r="H1412" s="80" t="s">
        <v>420</v>
      </c>
      <c r="I1412" s="427">
        <v>6570</v>
      </c>
      <c r="J1412" s="428">
        <v>28500</v>
      </c>
      <c r="K1412" s="418"/>
      <c r="L1412" s="427"/>
      <c r="M1412" s="81">
        <f t="shared" si="104"/>
        <v>187245000</v>
      </c>
      <c r="N1412" s="82" t="s">
        <v>273</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2" t="str">
        <f>IF(B1413&lt;&gt;"",IF(AND(B1413='IN-TC'!$S$4,OR(TH!N1413="1111",TH!O1413="1111")),TH!D1413,""),"")</f>
        <v/>
      </c>
      <c r="B1413" s="63">
        <f t="shared" si="103"/>
        <v>9</v>
      </c>
      <c r="C1413" s="78">
        <v>42633</v>
      </c>
      <c r="D1413" s="78" t="s">
        <v>2236</v>
      </c>
      <c r="E1413" s="78">
        <v>42632</v>
      </c>
      <c r="F1413" s="79" t="s">
        <v>2233</v>
      </c>
      <c r="G1413" s="79" t="s">
        <v>343</v>
      </c>
      <c r="H1413" s="80" t="s">
        <v>422</v>
      </c>
      <c r="I1413" s="427">
        <v>6230</v>
      </c>
      <c r="J1413" s="428">
        <v>28500</v>
      </c>
      <c r="K1413" s="418"/>
      <c r="L1413" s="427"/>
      <c r="M1413" s="81">
        <f t="shared" si="104"/>
        <v>177555000</v>
      </c>
      <c r="N1413" s="82" t="s">
        <v>273</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2" t="str">
        <f>IF(B1414&lt;&gt;"",IF(AND(B1414='IN-TC'!$S$4,OR(TH!N1414="1111",TH!O1414="1111")),TH!D1414,""),"")</f>
        <v/>
      </c>
      <c r="B1414" s="63">
        <f t="shared" si="103"/>
        <v>9</v>
      </c>
      <c r="C1414" s="78">
        <v>42633</v>
      </c>
      <c r="D1414" s="78" t="s">
        <v>2237</v>
      </c>
      <c r="E1414" s="78">
        <v>42632</v>
      </c>
      <c r="F1414" s="79" t="s">
        <v>2233</v>
      </c>
      <c r="G1414" s="79" t="s">
        <v>343</v>
      </c>
      <c r="H1414" s="80" t="s">
        <v>423</v>
      </c>
      <c r="I1414" s="427">
        <v>6540</v>
      </c>
      <c r="J1414" s="428">
        <v>28500</v>
      </c>
      <c r="K1414" s="418"/>
      <c r="L1414" s="427"/>
      <c r="M1414" s="81">
        <f t="shared" si="104"/>
        <v>186390000</v>
      </c>
      <c r="N1414" s="82" t="s">
        <v>273</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2" t="str">
        <f>IF(B1415&lt;&gt;"",IF(AND(B1415='IN-TC'!$S$4,OR(TH!N1415="1111",TH!O1415="1111")),TH!D1415,""),"")</f>
        <v/>
      </c>
      <c r="B1415" s="63">
        <f t="shared" si="103"/>
        <v>9</v>
      </c>
      <c r="C1415" s="78">
        <v>42633</v>
      </c>
      <c r="D1415" s="78" t="s">
        <v>2238</v>
      </c>
      <c r="E1415" s="78">
        <v>42632</v>
      </c>
      <c r="F1415" s="79" t="s">
        <v>2233</v>
      </c>
      <c r="G1415" s="79" t="s">
        <v>343</v>
      </c>
      <c r="H1415" s="80" t="s">
        <v>413</v>
      </c>
      <c r="I1415" s="427">
        <v>6680</v>
      </c>
      <c r="J1415" s="428">
        <v>28500</v>
      </c>
      <c r="K1415" s="418"/>
      <c r="L1415" s="427"/>
      <c r="M1415" s="81">
        <f t="shared" si="104"/>
        <v>190380000</v>
      </c>
      <c r="N1415" s="82" t="s">
        <v>273</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2" t="str">
        <f>IF(B1416&lt;&gt;"",IF(AND(B1416='IN-TC'!$S$4,OR(TH!N1416="1111",TH!O1416="1111")),TH!D1416,""),"")</f>
        <v/>
      </c>
      <c r="B1416" s="63">
        <f t="shared" si="103"/>
        <v>9</v>
      </c>
      <c r="C1416" s="78">
        <v>42634</v>
      </c>
      <c r="D1416" s="78" t="s">
        <v>2239</v>
      </c>
      <c r="E1416" s="78">
        <v>42634</v>
      </c>
      <c r="F1416" s="79" t="s">
        <v>2233</v>
      </c>
      <c r="G1416" s="79" t="s">
        <v>343</v>
      </c>
      <c r="H1416" s="80" t="s">
        <v>415</v>
      </c>
      <c r="I1416" s="427">
        <v>6970</v>
      </c>
      <c r="J1416" s="428">
        <v>28500</v>
      </c>
      <c r="K1416" s="418"/>
      <c r="L1416" s="427"/>
      <c r="M1416" s="81">
        <f t="shared" si="104"/>
        <v>198645000</v>
      </c>
      <c r="N1416" s="82" t="s">
        <v>273</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2" t="str">
        <f>IF(B1417&lt;&gt;"",IF(AND(B1417='IN-TC'!$S$4,OR(TH!N1417="1111",TH!O1417="1111")),TH!D1417,""),"")</f>
        <v/>
      </c>
      <c r="B1417" s="63">
        <f t="shared" si="103"/>
        <v>9</v>
      </c>
      <c r="C1417" s="78">
        <v>42634</v>
      </c>
      <c r="D1417" s="78" t="s">
        <v>2240</v>
      </c>
      <c r="E1417" s="78">
        <v>42634</v>
      </c>
      <c r="F1417" s="79" t="s">
        <v>2233</v>
      </c>
      <c r="G1417" s="79" t="s">
        <v>343</v>
      </c>
      <c r="H1417" s="80" t="s">
        <v>410</v>
      </c>
      <c r="I1417" s="427">
        <v>6890</v>
      </c>
      <c r="J1417" s="428">
        <v>28500</v>
      </c>
      <c r="K1417" s="418"/>
      <c r="L1417" s="427"/>
      <c r="M1417" s="81">
        <f t="shared" si="104"/>
        <v>196365000</v>
      </c>
      <c r="N1417" s="82" t="s">
        <v>273</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2" t="str">
        <f>IF(B1418&lt;&gt;"",IF(AND(B1418='IN-TC'!$S$4,OR(TH!N1418="1111",TH!O1418="1111")),TH!D1418,""),"")</f>
        <v/>
      </c>
      <c r="B1418" s="63">
        <f t="shared" ref="B1418:B1481" si="106">IF(C1418&lt;&gt;"",MONTH(C1418),"")</f>
        <v>9</v>
      </c>
      <c r="C1418" s="78">
        <v>42634</v>
      </c>
      <c r="D1418" s="78" t="s">
        <v>2241</v>
      </c>
      <c r="E1418" s="78">
        <v>42634</v>
      </c>
      <c r="F1418" s="79" t="s">
        <v>2233</v>
      </c>
      <c r="G1418" s="79" t="s">
        <v>343</v>
      </c>
      <c r="H1418" s="80" t="s">
        <v>417</v>
      </c>
      <c r="I1418" s="427">
        <v>6650</v>
      </c>
      <c r="J1418" s="428">
        <v>28500</v>
      </c>
      <c r="K1418" s="418"/>
      <c r="L1418" s="427"/>
      <c r="M1418" s="81">
        <f t="shared" si="104"/>
        <v>189525000</v>
      </c>
      <c r="N1418" s="82" t="s">
        <v>273</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2" t="str">
        <f>IF(B1419&lt;&gt;"",IF(AND(B1419='IN-TC'!$S$4,OR(TH!N1419="1111",TH!O1419="1111")),TH!D1419,""),"")</f>
        <v/>
      </c>
      <c r="B1419" s="63">
        <f t="shared" si="106"/>
        <v>9</v>
      </c>
      <c r="C1419" s="90">
        <v>42628</v>
      </c>
      <c r="D1419" s="90" t="s">
        <v>688</v>
      </c>
      <c r="E1419" s="90">
        <v>42626</v>
      </c>
      <c r="F1419" s="91" t="s">
        <v>2233</v>
      </c>
      <c r="G1419" s="91"/>
      <c r="H1419" s="92" t="s">
        <v>445</v>
      </c>
      <c r="I1419" s="1141">
        <v>19500</v>
      </c>
      <c r="J1419" s="1140">
        <v>28500</v>
      </c>
      <c r="K1419" s="1142"/>
      <c r="L1419" s="1141"/>
      <c r="M1419" s="93">
        <f t="shared" si="104"/>
        <v>555750000</v>
      </c>
      <c r="N1419" s="83" t="s">
        <v>281</v>
      </c>
      <c r="O1419" s="83" t="s">
        <v>273</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2" t="str">
        <f>IF(B1420&lt;&gt;"",IF(AND(B1420='IN-TC'!$S$4,OR(TH!N1420="1111",TH!O1420="1111")),TH!D1420,""),"")</f>
        <v/>
      </c>
      <c r="B1420" s="63">
        <f t="shared" si="106"/>
        <v>9</v>
      </c>
      <c r="C1420" s="90">
        <v>42630</v>
      </c>
      <c r="D1420" s="90" t="s">
        <v>935</v>
      </c>
      <c r="E1420" s="90">
        <v>42629</v>
      </c>
      <c r="F1420" s="91" t="s">
        <v>2233</v>
      </c>
      <c r="G1420" s="91"/>
      <c r="H1420" s="92" t="s">
        <v>445</v>
      </c>
      <c r="I1420" s="1141">
        <v>19970</v>
      </c>
      <c r="J1420" s="1140">
        <v>28500</v>
      </c>
      <c r="K1420" s="1142"/>
      <c r="L1420" s="1141"/>
      <c r="M1420" s="93">
        <f t="shared" ref="M1420:M1483" si="107">ROUND(I1420*J1420,0)</f>
        <v>569145000</v>
      </c>
      <c r="N1420" s="83" t="s">
        <v>281</v>
      </c>
      <c r="O1420" s="83" t="s">
        <v>273</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2" t="str">
        <f>IF(B1421&lt;&gt;"",IF(AND(B1421='IN-TC'!$S$4,OR(TH!N1421="1111",TH!O1421="1111")),TH!D1421,""),"")</f>
        <v/>
      </c>
      <c r="B1421" s="63">
        <f t="shared" si="106"/>
        <v>9</v>
      </c>
      <c r="C1421" s="90">
        <v>42632</v>
      </c>
      <c r="D1421" s="90" t="s">
        <v>936</v>
      </c>
      <c r="E1421" s="90">
        <v>42632</v>
      </c>
      <c r="F1421" s="91" t="s">
        <v>2233</v>
      </c>
      <c r="G1421" s="91"/>
      <c r="H1421" s="92" t="s">
        <v>445</v>
      </c>
      <c r="I1421" s="1141">
        <v>18210</v>
      </c>
      <c r="J1421" s="1140">
        <v>28500</v>
      </c>
      <c r="K1421" s="1142"/>
      <c r="L1421" s="1141"/>
      <c r="M1421" s="93">
        <f t="shared" si="107"/>
        <v>518985000</v>
      </c>
      <c r="N1421" s="83" t="s">
        <v>281</v>
      </c>
      <c r="O1421" s="83" t="s">
        <v>273</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2" t="str">
        <f>IF(B1422&lt;&gt;"",IF(AND(B1422='IN-TC'!$S$4,OR(TH!N1422="1111",TH!O1422="1111")),TH!D1422,""),"")</f>
        <v/>
      </c>
      <c r="B1422" s="63">
        <f t="shared" si="106"/>
        <v>9</v>
      </c>
      <c r="C1422" s="90">
        <v>42634</v>
      </c>
      <c r="D1422" s="90" t="s">
        <v>937</v>
      </c>
      <c r="E1422" s="90">
        <v>42634</v>
      </c>
      <c r="F1422" s="91" t="s">
        <v>2233</v>
      </c>
      <c r="G1422" s="91"/>
      <c r="H1422" s="92" t="s">
        <v>445</v>
      </c>
      <c r="I1422" s="1141">
        <v>19360</v>
      </c>
      <c r="J1422" s="1140">
        <v>28500</v>
      </c>
      <c r="K1422" s="1142"/>
      <c r="L1422" s="1141"/>
      <c r="M1422" s="93">
        <f t="shared" si="107"/>
        <v>551760000</v>
      </c>
      <c r="N1422" s="83" t="s">
        <v>281</v>
      </c>
      <c r="O1422" s="83" t="s">
        <v>273</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2" t="str">
        <f>IF(B1423&lt;&gt;"",IF(AND(B1423='IN-TC'!$S$4,OR(TH!N1423="1111",TH!O1423="1111")),TH!D1423,""),"")</f>
        <v/>
      </c>
      <c r="B1423" s="63">
        <f t="shared" si="106"/>
        <v>9</v>
      </c>
      <c r="C1423" s="90">
        <v>42636</v>
      </c>
      <c r="D1423" s="90" t="s">
        <v>938</v>
      </c>
      <c r="E1423" s="90">
        <v>42638</v>
      </c>
      <c r="F1423" s="91" t="s">
        <v>2233</v>
      </c>
      <c r="G1423" s="91"/>
      <c r="H1423" s="92" t="s">
        <v>445</v>
      </c>
      <c r="I1423" s="1141">
        <v>19450</v>
      </c>
      <c r="J1423" s="1140">
        <v>28500</v>
      </c>
      <c r="K1423" s="1142"/>
      <c r="L1423" s="1141"/>
      <c r="M1423" s="93">
        <f t="shared" si="107"/>
        <v>554325000</v>
      </c>
      <c r="N1423" s="83" t="s">
        <v>281</v>
      </c>
      <c r="O1423" s="83" t="s">
        <v>273</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2" t="str">
        <f>IF(B1424&lt;&gt;"",IF(AND(B1424='IN-TC'!$S$4,OR(TH!N1424="1111",TH!O1424="1111")),TH!D1424,""),"")</f>
        <v/>
      </c>
      <c r="B1424" s="63">
        <f t="shared" si="106"/>
        <v>9</v>
      </c>
      <c r="C1424" s="90">
        <v>42637</v>
      </c>
      <c r="D1424" s="90" t="s">
        <v>2271</v>
      </c>
      <c r="E1424" s="90">
        <v>42640</v>
      </c>
      <c r="F1424" s="91" t="s">
        <v>2233</v>
      </c>
      <c r="G1424" s="91"/>
      <c r="H1424" s="92" t="s">
        <v>445</v>
      </c>
      <c r="I1424" s="1141">
        <v>20510</v>
      </c>
      <c r="J1424" s="1140">
        <v>28500</v>
      </c>
      <c r="K1424" s="1142"/>
      <c r="L1424" s="1141"/>
      <c r="M1424" s="93">
        <f t="shared" si="107"/>
        <v>584535000</v>
      </c>
      <c r="N1424" s="83" t="s">
        <v>281</v>
      </c>
      <c r="O1424" s="83" t="s">
        <v>273</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hidden="1" customHeight="1">
      <c r="A1425" s="332" t="str">
        <f>IF(B1425&lt;&gt;"",IF(AND(B1425='IN-TC'!$S$4,OR(TH!N1425="1111",TH!O1425="1111")),TH!D1425,""),"")</f>
        <v/>
      </c>
      <c r="B1425" s="63">
        <f t="shared" si="106"/>
        <v>9</v>
      </c>
      <c r="C1425" s="78">
        <v>42643</v>
      </c>
      <c r="D1425" s="78" t="s">
        <v>2242</v>
      </c>
      <c r="E1425" s="78">
        <f t="shared" ref="E1425:E1456" si="108">C1425</f>
        <v>42643</v>
      </c>
      <c r="F1425" s="79" t="s">
        <v>1960</v>
      </c>
      <c r="G1425" s="79" t="s">
        <v>337</v>
      </c>
      <c r="H1425" s="80" t="s">
        <v>394</v>
      </c>
      <c r="I1425" s="1281">
        <v>9365</v>
      </c>
      <c r="J1425" s="428">
        <v>18500</v>
      </c>
      <c r="K1425" s="418"/>
      <c r="L1425" s="427"/>
      <c r="M1425" s="81">
        <f t="shared" si="107"/>
        <v>173252500</v>
      </c>
      <c r="N1425" s="82" t="s">
        <v>273</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hidden="1" customHeight="1">
      <c r="A1426" s="332" t="str">
        <f>IF(B1426&lt;&gt;"",IF(AND(B1426='IN-TC'!$S$4,OR(TH!N1426="1111",TH!O1426="1111")),TH!D1426,""),"")</f>
        <v/>
      </c>
      <c r="B1426" s="63">
        <f t="shared" si="106"/>
        <v>9</v>
      </c>
      <c r="C1426" s="78">
        <v>42643</v>
      </c>
      <c r="D1426" s="78" t="s">
        <v>2243</v>
      </c>
      <c r="E1426" s="78">
        <f t="shared" si="108"/>
        <v>42643</v>
      </c>
      <c r="F1426" s="79" t="s">
        <v>1960</v>
      </c>
      <c r="G1426" s="79" t="s">
        <v>337</v>
      </c>
      <c r="H1426" s="80" t="s">
        <v>387</v>
      </c>
      <c r="I1426" s="1281">
        <v>9350</v>
      </c>
      <c r="J1426" s="428">
        <v>18500</v>
      </c>
      <c r="K1426" s="418"/>
      <c r="L1426" s="427"/>
      <c r="M1426" s="81">
        <f t="shared" si="107"/>
        <v>172975000</v>
      </c>
      <c r="N1426" s="82" t="s">
        <v>273</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hidden="1" customHeight="1">
      <c r="A1427" s="332" t="str">
        <f>IF(B1427&lt;&gt;"",IF(AND(B1427='IN-TC'!$S$4,OR(TH!N1427="1111",TH!O1427="1111")),TH!D1427,""),"")</f>
        <v/>
      </c>
      <c r="B1427" s="63">
        <f t="shared" si="106"/>
        <v>9</v>
      </c>
      <c r="C1427" s="78">
        <v>42643</v>
      </c>
      <c r="D1427" s="78" t="s">
        <v>2244</v>
      </c>
      <c r="E1427" s="78">
        <f t="shared" si="108"/>
        <v>42643</v>
      </c>
      <c r="F1427" s="79" t="s">
        <v>1960</v>
      </c>
      <c r="G1427" s="79" t="s">
        <v>337</v>
      </c>
      <c r="H1427" s="80" t="s">
        <v>392</v>
      </c>
      <c r="I1427" s="1281">
        <v>9468</v>
      </c>
      <c r="J1427" s="428">
        <v>18500</v>
      </c>
      <c r="K1427" s="418"/>
      <c r="L1427" s="427"/>
      <c r="M1427" s="81">
        <f t="shared" si="107"/>
        <v>175158000</v>
      </c>
      <c r="N1427" s="82" t="s">
        <v>273</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hidden="1" customHeight="1">
      <c r="A1428" s="332" t="str">
        <f>IF(B1428&lt;&gt;"",IF(AND(B1428='IN-TC'!$S$4,OR(TH!N1428="1111",TH!O1428="1111")),TH!D1428,""),"")</f>
        <v/>
      </c>
      <c r="B1428" s="63">
        <f t="shared" si="106"/>
        <v>9</v>
      </c>
      <c r="C1428" s="78">
        <v>42643</v>
      </c>
      <c r="D1428" s="78" t="s">
        <v>2245</v>
      </c>
      <c r="E1428" s="78">
        <f t="shared" si="108"/>
        <v>42643</v>
      </c>
      <c r="F1428" s="79" t="s">
        <v>1960</v>
      </c>
      <c r="G1428" s="79" t="s">
        <v>337</v>
      </c>
      <c r="H1428" s="80" t="s">
        <v>377</v>
      </c>
      <c r="I1428" s="1281">
        <v>9450</v>
      </c>
      <c r="J1428" s="428">
        <v>18500</v>
      </c>
      <c r="K1428" s="418"/>
      <c r="L1428" s="427"/>
      <c r="M1428" s="81">
        <f t="shared" si="107"/>
        <v>174825000</v>
      </c>
      <c r="N1428" s="82" t="s">
        <v>273</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hidden="1" customHeight="1">
      <c r="A1429" s="332" t="str">
        <f>IF(B1429&lt;&gt;"",IF(AND(B1429='IN-TC'!$S$4,OR(TH!N1429="1111",TH!O1429="1111")),TH!D1429,""),"")</f>
        <v/>
      </c>
      <c r="B1429" s="63">
        <f t="shared" si="106"/>
        <v>10</v>
      </c>
      <c r="C1429" s="78">
        <v>42644</v>
      </c>
      <c r="D1429" s="78" t="s">
        <v>924</v>
      </c>
      <c r="E1429" s="78">
        <f t="shared" si="108"/>
        <v>42644</v>
      </c>
      <c r="F1429" s="79" t="s">
        <v>675</v>
      </c>
      <c r="G1429" s="79"/>
      <c r="H1429" s="80" t="s">
        <v>348</v>
      </c>
      <c r="I1429" s="427">
        <v>4780</v>
      </c>
      <c r="J1429" s="428">
        <v>18000</v>
      </c>
      <c r="K1429" s="418"/>
      <c r="L1429" s="427"/>
      <c r="M1429" s="81">
        <f t="shared" si="107"/>
        <v>86040000</v>
      </c>
      <c r="N1429" s="82" t="s">
        <v>273</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hidden="1" customHeight="1">
      <c r="A1430" s="332" t="str">
        <f>IF(B1430&lt;&gt;"",IF(AND(B1430='IN-TC'!$S$4,OR(TH!N1430="1111",TH!O1430="1111")),TH!D1430,""),"")</f>
        <v/>
      </c>
      <c r="B1430" s="63">
        <f t="shared" si="106"/>
        <v>10</v>
      </c>
      <c r="C1430" s="78">
        <v>42644</v>
      </c>
      <c r="D1430" s="78" t="s">
        <v>925</v>
      </c>
      <c r="E1430" s="78">
        <f t="shared" si="108"/>
        <v>42644</v>
      </c>
      <c r="F1430" s="79" t="s">
        <v>675</v>
      </c>
      <c r="G1430" s="79"/>
      <c r="H1430" s="80" t="s">
        <v>366</v>
      </c>
      <c r="I1430" s="427">
        <v>4890</v>
      </c>
      <c r="J1430" s="428">
        <v>18000</v>
      </c>
      <c r="K1430" s="418"/>
      <c r="L1430" s="427"/>
      <c r="M1430" s="81">
        <f t="shared" si="107"/>
        <v>88020000</v>
      </c>
      <c r="N1430" s="82" t="s">
        <v>273</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hidden="1" customHeight="1">
      <c r="A1431" s="332" t="str">
        <f>IF(B1431&lt;&gt;"",IF(AND(B1431='IN-TC'!$S$4,OR(TH!N1431="1111",TH!O1431="1111")),TH!D1431,""),"")</f>
        <v/>
      </c>
      <c r="B1431" s="63">
        <f t="shared" si="106"/>
        <v>10</v>
      </c>
      <c r="C1431" s="78">
        <v>42644</v>
      </c>
      <c r="D1431" s="78" t="s">
        <v>926</v>
      </c>
      <c r="E1431" s="78">
        <f t="shared" si="108"/>
        <v>42644</v>
      </c>
      <c r="F1431" s="79" t="s">
        <v>675</v>
      </c>
      <c r="G1431" s="79"/>
      <c r="H1431" s="80" t="s">
        <v>360</v>
      </c>
      <c r="I1431" s="427">
        <v>4950</v>
      </c>
      <c r="J1431" s="428">
        <v>18000</v>
      </c>
      <c r="K1431" s="418"/>
      <c r="L1431" s="427"/>
      <c r="M1431" s="81">
        <f t="shared" si="107"/>
        <v>89100000</v>
      </c>
      <c r="N1431" s="82" t="s">
        <v>273</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hidden="1" customHeight="1">
      <c r="A1432" s="332" t="str">
        <f>IF(B1432&lt;&gt;"",IF(AND(B1432='IN-TC'!$S$4,OR(TH!N1432="1111",TH!O1432="1111")),TH!D1432,""),"")</f>
        <v/>
      </c>
      <c r="B1432" s="63">
        <f t="shared" si="106"/>
        <v>10</v>
      </c>
      <c r="C1432" s="78">
        <v>42644</v>
      </c>
      <c r="D1432" s="78" t="s">
        <v>927</v>
      </c>
      <c r="E1432" s="78">
        <f t="shared" si="108"/>
        <v>42644</v>
      </c>
      <c r="F1432" s="79" t="s">
        <v>1960</v>
      </c>
      <c r="G1432" s="79"/>
      <c r="H1432" s="85" t="s">
        <v>382</v>
      </c>
      <c r="I1432" s="1281">
        <v>9450</v>
      </c>
      <c r="J1432" s="428">
        <v>18500</v>
      </c>
      <c r="K1432" s="418"/>
      <c r="L1432" s="427"/>
      <c r="M1432" s="81">
        <f t="shared" si="107"/>
        <v>174825000</v>
      </c>
      <c r="N1432" s="82" t="s">
        <v>273</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hidden="1" customHeight="1">
      <c r="A1433" s="332" t="str">
        <f>IF(B1433&lt;&gt;"",IF(AND(B1433='IN-TC'!$S$4,OR(TH!N1433="1111",TH!O1433="1111")),TH!D1433,""),"")</f>
        <v/>
      </c>
      <c r="B1433" s="63">
        <f t="shared" si="106"/>
        <v>10</v>
      </c>
      <c r="C1433" s="78">
        <v>42644</v>
      </c>
      <c r="D1433" s="78" t="s">
        <v>928</v>
      </c>
      <c r="E1433" s="78">
        <f t="shared" si="108"/>
        <v>42644</v>
      </c>
      <c r="F1433" s="79" t="s">
        <v>1960</v>
      </c>
      <c r="G1433" s="79"/>
      <c r="H1433" s="80" t="s">
        <v>384</v>
      </c>
      <c r="I1433" s="1281">
        <v>9250</v>
      </c>
      <c r="J1433" s="428">
        <v>18500</v>
      </c>
      <c r="K1433" s="418"/>
      <c r="L1433" s="427"/>
      <c r="M1433" s="81">
        <f t="shared" si="107"/>
        <v>171125000</v>
      </c>
      <c r="N1433" s="82" t="s">
        <v>273</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hidden="1" customHeight="1">
      <c r="A1434" s="332" t="str">
        <f>IF(B1434&lt;&gt;"",IF(AND(B1434='IN-TC'!$S$4,OR(TH!N1434="1111",TH!O1434="1111")),TH!D1434,""),"")</f>
        <v/>
      </c>
      <c r="B1434" s="63">
        <f t="shared" si="106"/>
        <v>10</v>
      </c>
      <c r="C1434" s="78">
        <v>42644</v>
      </c>
      <c r="D1434" s="78" t="s">
        <v>929</v>
      </c>
      <c r="E1434" s="78">
        <f t="shared" si="108"/>
        <v>42644</v>
      </c>
      <c r="F1434" s="79" t="s">
        <v>1960</v>
      </c>
      <c r="G1434" s="79"/>
      <c r="H1434" s="80" t="s">
        <v>1961</v>
      </c>
      <c r="I1434" s="1281">
        <v>9210</v>
      </c>
      <c r="J1434" s="428">
        <v>18500</v>
      </c>
      <c r="K1434" s="418"/>
      <c r="L1434" s="427"/>
      <c r="M1434" s="81">
        <f t="shared" si="107"/>
        <v>170385000</v>
      </c>
      <c r="N1434" s="82" t="s">
        <v>273</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hidden="1" customHeight="1">
      <c r="A1435" s="332" t="str">
        <f>IF(B1435&lt;&gt;"",IF(AND(B1435='IN-TC'!$S$4,OR(TH!N1435="1111",TH!O1435="1111")),TH!D1435,""),"")</f>
        <v/>
      </c>
      <c r="B1435" s="63">
        <f t="shared" si="106"/>
        <v>10</v>
      </c>
      <c r="C1435" s="78">
        <v>42644</v>
      </c>
      <c r="D1435" s="78" t="s">
        <v>930</v>
      </c>
      <c r="E1435" s="78">
        <f t="shared" si="108"/>
        <v>42644</v>
      </c>
      <c r="F1435" s="79" t="s">
        <v>1960</v>
      </c>
      <c r="G1435" s="79"/>
      <c r="H1435" s="80" t="s">
        <v>390</v>
      </c>
      <c r="I1435" s="1281">
        <v>9372</v>
      </c>
      <c r="J1435" s="428">
        <v>18500</v>
      </c>
      <c r="K1435" s="418"/>
      <c r="L1435" s="427"/>
      <c r="M1435" s="81">
        <f t="shared" si="107"/>
        <v>173382000</v>
      </c>
      <c r="N1435" s="82" t="s">
        <v>273</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hidden="1" customHeight="1">
      <c r="A1436" s="332" t="str">
        <f>IF(B1436&lt;&gt;"",IF(AND(B1436='IN-TC'!$S$4,OR(TH!N1436="1111",TH!O1436="1111")),TH!D1436,""),"")</f>
        <v/>
      </c>
      <c r="B1436" s="63">
        <f t="shared" si="106"/>
        <v>10</v>
      </c>
      <c r="C1436" s="78">
        <v>42646</v>
      </c>
      <c r="D1436" s="78" t="s">
        <v>931</v>
      </c>
      <c r="E1436" s="78">
        <f t="shared" si="108"/>
        <v>42646</v>
      </c>
      <c r="F1436" s="79" t="s">
        <v>1960</v>
      </c>
      <c r="G1436" s="79"/>
      <c r="H1436" s="80" t="s">
        <v>394</v>
      </c>
      <c r="I1436" s="1281">
        <v>9290</v>
      </c>
      <c r="J1436" s="428">
        <v>18500</v>
      </c>
      <c r="K1436" s="418"/>
      <c r="L1436" s="427"/>
      <c r="M1436" s="81">
        <f t="shared" si="107"/>
        <v>171865000</v>
      </c>
      <c r="N1436" s="82" t="s">
        <v>273</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hidden="1" customHeight="1">
      <c r="A1437" s="332" t="str">
        <f>IF(B1437&lt;&gt;"",IF(AND(B1437='IN-TC'!$S$4,OR(TH!N1437="1111",TH!O1437="1111")),TH!D1437,""),"")</f>
        <v/>
      </c>
      <c r="B1437" s="63">
        <f t="shared" si="106"/>
        <v>10</v>
      </c>
      <c r="C1437" s="78">
        <v>42646</v>
      </c>
      <c r="D1437" s="78" t="s">
        <v>932</v>
      </c>
      <c r="E1437" s="78">
        <f t="shared" si="108"/>
        <v>42646</v>
      </c>
      <c r="F1437" s="79" t="s">
        <v>1960</v>
      </c>
      <c r="G1437" s="79"/>
      <c r="H1437" s="80" t="s">
        <v>377</v>
      </c>
      <c r="I1437" s="1281">
        <v>9520</v>
      </c>
      <c r="J1437" s="428">
        <v>18500</v>
      </c>
      <c r="K1437" s="418"/>
      <c r="L1437" s="427"/>
      <c r="M1437" s="81">
        <f t="shared" si="107"/>
        <v>176120000</v>
      </c>
      <c r="N1437" s="82" t="s">
        <v>273</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hidden="1" customHeight="1">
      <c r="A1438" s="332" t="str">
        <f>IF(B1438&lt;&gt;"",IF(AND(B1438='IN-TC'!$S$4,OR(TH!N1438="1111",TH!O1438="1111")),TH!D1438,""),"")</f>
        <v/>
      </c>
      <c r="B1438" s="63">
        <f t="shared" si="106"/>
        <v>10</v>
      </c>
      <c r="C1438" s="78">
        <v>42646</v>
      </c>
      <c r="D1438" s="78" t="s">
        <v>933</v>
      </c>
      <c r="E1438" s="78">
        <f t="shared" si="108"/>
        <v>42646</v>
      </c>
      <c r="F1438" s="79" t="s">
        <v>1960</v>
      </c>
      <c r="G1438" s="79"/>
      <c r="H1438" s="80" t="s">
        <v>387</v>
      </c>
      <c r="I1438" s="1281">
        <v>9320</v>
      </c>
      <c r="J1438" s="428">
        <v>18500</v>
      </c>
      <c r="K1438" s="418"/>
      <c r="L1438" s="427"/>
      <c r="M1438" s="81">
        <f t="shared" si="107"/>
        <v>172420000</v>
      </c>
      <c r="N1438" s="82" t="s">
        <v>273</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hidden="1" customHeight="1">
      <c r="A1439" s="332" t="str">
        <f>IF(B1439&lt;&gt;"",IF(AND(B1439='IN-TC'!$S$4,OR(TH!N1439="1111",TH!O1439="1111")),TH!D1439,""),"")</f>
        <v/>
      </c>
      <c r="B1439" s="63">
        <f t="shared" si="106"/>
        <v>10</v>
      </c>
      <c r="C1439" s="78">
        <v>42646</v>
      </c>
      <c r="D1439" s="78" t="s">
        <v>934</v>
      </c>
      <c r="E1439" s="78">
        <f t="shared" si="108"/>
        <v>42646</v>
      </c>
      <c r="F1439" s="79" t="s">
        <v>1960</v>
      </c>
      <c r="G1439" s="79"/>
      <c r="H1439" s="80" t="s">
        <v>392</v>
      </c>
      <c r="I1439" s="1281">
        <v>9275</v>
      </c>
      <c r="J1439" s="428">
        <v>18500</v>
      </c>
      <c r="K1439" s="418"/>
      <c r="L1439" s="427"/>
      <c r="M1439" s="81">
        <f t="shared" si="107"/>
        <v>171587500</v>
      </c>
      <c r="N1439" s="82" t="s">
        <v>273</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hidden="1" customHeight="1">
      <c r="A1440" s="332" t="str">
        <f>IF(B1440&lt;&gt;"",IF(AND(B1440='IN-TC'!$S$4,OR(TH!N1440="1111",TH!O1440="1111")),TH!D1440,""),"")</f>
        <v/>
      </c>
      <c r="B1440" s="63">
        <f t="shared" si="106"/>
        <v>10</v>
      </c>
      <c r="C1440" s="78">
        <v>42646</v>
      </c>
      <c r="D1440" s="78" t="s">
        <v>940</v>
      </c>
      <c r="E1440" s="78">
        <f t="shared" si="108"/>
        <v>42646</v>
      </c>
      <c r="F1440" s="79" t="s">
        <v>675</v>
      </c>
      <c r="G1440" s="79"/>
      <c r="H1440" s="80" t="s">
        <v>363</v>
      </c>
      <c r="I1440" s="427">
        <v>4740</v>
      </c>
      <c r="J1440" s="428">
        <v>18000</v>
      </c>
      <c r="K1440" s="418"/>
      <c r="L1440" s="427"/>
      <c r="M1440" s="81">
        <f t="shared" si="107"/>
        <v>85320000</v>
      </c>
      <c r="N1440" s="82" t="s">
        <v>273</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hidden="1" customHeight="1">
      <c r="A1441" s="332" t="str">
        <f>IF(B1441&lt;&gt;"",IF(AND(B1441='IN-TC'!$S$4,OR(TH!N1441="1111",TH!O1441="1111")),TH!D1441,""),"")</f>
        <v/>
      </c>
      <c r="B1441" s="63">
        <f t="shared" si="106"/>
        <v>10</v>
      </c>
      <c r="C1441" s="78">
        <v>42646</v>
      </c>
      <c r="D1441" s="78" t="s">
        <v>941</v>
      </c>
      <c r="E1441" s="78">
        <f t="shared" si="108"/>
        <v>42646</v>
      </c>
      <c r="F1441" s="79" t="s">
        <v>675</v>
      </c>
      <c r="G1441" s="79"/>
      <c r="H1441" s="85" t="s">
        <v>345</v>
      </c>
      <c r="I1441" s="427">
        <v>4680</v>
      </c>
      <c r="J1441" s="428">
        <v>18000</v>
      </c>
      <c r="K1441" s="418"/>
      <c r="L1441" s="427"/>
      <c r="M1441" s="81">
        <f t="shared" si="107"/>
        <v>84240000</v>
      </c>
      <c r="N1441" s="82" t="s">
        <v>273</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hidden="1" customHeight="1">
      <c r="A1442" s="332" t="str">
        <f>IF(B1442&lt;&gt;"",IF(AND(B1442='IN-TC'!$S$4,OR(TH!N1442="1111",TH!O1442="1111")),TH!D1442,""),"")</f>
        <v/>
      </c>
      <c r="B1442" s="63">
        <f t="shared" si="106"/>
        <v>10</v>
      </c>
      <c r="C1442" s="78">
        <v>42646</v>
      </c>
      <c r="D1442" s="78" t="s">
        <v>942</v>
      </c>
      <c r="E1442" s="78">
        <f t="shared" si="108"/>
        <v>42646</v>
      </c>
      <c r="F1442" s="79" t="s">
        <v>675</v>
      </c>
      <c r="G1442" s="79"/>
      <c r="H1442" s="80" t="s">
        <v>348</v>
      </c>
      <c r="I1442" s="427">
        <v>4820</v>
      </c>
      <c r="J1442" s="428">
        <v>18000</v>
      </c>
      <c r="K1442" s="418"/>
      <c r="L1442" s="427"/>
      <c r="M1442" s="81">
        <f t="shared" si="107"/>
        <v>86760000</v>
      </c>
      <c r="N1442" s="82" t="s">
        <v>273</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hidden="1" customHeight="1">
      <c r="A1443" s="332" t="str">
        <f>IF(B1443&lt;&gt;"",IF(AND(B1443='IN-TC'!$S$4,OR(TH!N1443="1111",TH!O1443="1111")),TH!D1443,""),"")</f>
        <v/>
      </c>
      <c r="B1443" s="63">
        <f t="shared" si="106"/>
        <v>10</v>
      </c>
      <c r="C1443" s="78">
        <v>42647</v>
      </c>
      <c r="D1443" s="78" t="s">
        <v>943</v>
      </c>
      <c r="E1443" s="78">
        <f t="shared" si="108"/>
        <v>42647</v>
      </c>
      <c r="F1443" s="79" t="s">
        <v>1960</v>
      </c>
      <c r="G1443" s="79"/>
      <c r="H1443" s="80" t="s">
        <v>390</v>
      </c>
      <c r="I1443" s="435">
        <v>10420</v>
      </c>
      <c r="J1443" s="428">
        <v>18500</v>
      </c>
      <c r="K1443" s="418"/>
      <c r="L1443" s="427"/>
      <c r="M1443" s="81">
        <f t="shared" si="107"/>
        <v>192770000</v>
      </c>
      <c r="N1443" s="82" t="s">
        <v>273</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hidden="1" customHeight="1">
      <c r="A1444" s="332" t="str">
        <f>IF(B1444&lt;&gt;"",IF(AND(B1444='IN-TC'!$S$4,OR(TH!N1444="1111",TH!O1444="1111")),TH!D1444,""),"")</f>
        <v/>
      </c>
      <c r="B1444" s="63">
        <f t="shared" si="106"/>
        <v>10</v>
      </c>
      <c r="C1444" s="78">
        <v>42647</v>
      </c>
      <c r="D1444" s="78" t="s">
        <v>944</v>
      </c>
      <c r="E1444" s="78">
        <f t="shared" si="108"/>
        <v>42647</v>
      </c>
      <c r="F1444" s="79" t="s">
        <v>1960</v>
      </c>
      <c r="G1444" s="79"/>
      <c r="H1444" s="80" t="s">
        <v>1961</v>
      </c>
      <c r="I1444" s="435">
        <v>10500</v>
      </c>
      <c r="J1444" s="428">
        <v>18500</v>
      </c>
      <c r="K1444" s="418"/>
      <c r="L1444" s="427"/>
      <c r="M1444" s="81">
        <f t="shared" si="107"/>
        <v>194250000</v>
      </c>
      <c r="N1444" s="82" t="s">
        <v>273</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hidden="1" customHeight="1">
      <c r="A1445" s="332" t="str">
        <f>IF(B1445&lt;&gt;"",IF(AND(B1445='IN-TC'!$S$4,OR(TH!N1445="1111",TH!O1445="1111")),TH!D1445,""),"")</f>
        <v/>
      </c>
      <c r="B1445" s="63">
        <f t="shared" si="106"/>
        <v>10</v>
      </c>
      <c r="C1445" s="78">
        <v>42647</v>
      </c>
      <c r="D1445" s="78" t="s">
        <v>945</v>
      </c>
      <c r="E1445" s="78">
        <f t="shared" si="108"/>
        <v>42647</v>
      </c>
      <c r="F1445" s="79" t="s">
        <v>1960</v>
      </c>
      <c r="G1445" s="79"/>
      <c r="H1445" s="85" t="s">
        <v>382</v>
      </c>
      <c r="I1445" s="435">
        <v>10405</v>
      </c>
      <c r="J1445" s="428">
        <v>18500</v>
      </c>
      <c r="K1445" s="418"/>
      <c r="L1445" s="427"/>
      <c r="M1445" s="81">
        <f t="shared" si="107"/>
        <v>192492500</v>
      </c>
      <c r="N1445" s="82" t="s">
        <v>273</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hidden="1" customHeight="1">
      <c r="A1446" s="332" t="str">
        <f>IF(B1446&lt;&gt;"",IF(AND(B1446='IN-TC'!$S$4,OR(TH!N1446="1111",TH!O1446="1111")),TH!D1446,""),"")</f>
        <v/>
      </c>
      <c r="B1446" s="63">
        <f t="shared" si="106"/>
        <v>10</v>
      </c>
      <c r="C1446" s="78">
        <v>42647</v>
      </c>
      <c r="D1446" s="78" t="s">
        <v>946</v>
      </c>
      <c r="E1446" s="78">
        <f t="shared" si="108"/>
        <v>42647</v>
      </c>
      <c r="F1446" s="79" t="s">
        <v>1960</v>
      </c>
      <c r="G1446" s="79"/>
      <c r="H1446" s="80" t="s">
        <v>394</v>
      </c>
      <c r="I1446" s="435">
        <v>10530</v>
      </c>
      <c r="J1446" s="428">
        <v>18500</v>
      </c>
      <c r="K1446" s="418"/>
      <c r="L1446" s="427"/>
      <c r="M1446" s="81">
        <f t="shared" si="107"/>
        <v>194805000</v>
      </c>
      <c r="N1446" s="82" t="s">
        <v>273</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hidden="1" customHeight="1">
      <c r="A1447" s="332" t="str">
        <f>IF(B1447&lt;&gt;"",IF(AND(B1447='IN-TC'!$S$4,OR(TH!N1447="1111",TH!O1447="1111")),TH!D1447,""),"")</f>
        <v/>
      </c>
      <c r="B1447" s="63">
        <f t="shared" si="106"/>
        <v>10</v>
      </c>
      <c r="C1447" s="78">
        <v>42648</v>
      </c>
      <c r="D1447" s="78" t="s">
        <v>947</v>
      </c>
      <c r="E1447" s="78">
        <f t="shared" si="108"/>
        <v>42648</v>
      </c>
      <c r="F1447" s="79" t="s">
        <v>1960</v>
      </c>
      <c r="G1447" s="79"/>
      <c r="H1447" s="80" t="s">
        <v>377</v>
      </c>
      <c r="I1447" s="435">
        <v>10656</v>
      </c>
      <c r="J1447" s="428">
        <v>18500</v>
      </c>
      <c r="K1447" s="418"/>
      <c r="L1447" s="427"/>
      <c r="M1447" s="81">
        <f t="shared" si="107"/>
        <v>197136000</v>
      </c>
      <c r="N1447" s="82" t="s">
        <v>273</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hidden="1" customHeight="1">
      <c r="A1448" s="332" t="str">
        <f>IF(B1448&lt;&gt;"",IF(AND(B1448='IN-TC'!$S$4,OR(TH!N1448="1111",TH!O1448="1111")),TH!D1448,""),"")</f>
        <v/>
      </c>
      <c r="B1448" s="63">
        <f t="shared" si="106"/>
        <v>10</v>
      </c>
      <c r="C1448" s="78">
        <v>42648</v>
      </c>
      <c r="D1448" s="78" t="s">
        <v>948</v>
      </c>
      <c r="E1448" s="78">
        <f t="shared" si="108"/>
        <v>42648</v>
      </c>
      <c r="F1448" s="79" t="s">
        <v>1960</v>
      </c>
      <c r="G1448" s="79"/>
      <c r="H1448" s="80" t="s">
        <v>392</v>
      </c>
      <c r="I1448" s="435">
        <v>10464</v>
      </c>
      <c r="J1448" s="428">
        <v>18500</v>
      </c>
      <c r="K1448" s="418"/>
      <c r="L1448" s="427"/>
      <c r="M1448" s="81">
        <f t="shared" si="107"/>
        <v>193584000</v>
      </c>
      <c r="N1448" s="82" t="s">
        <v>273</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hidden="1" customHeight="1">
      <c r="A1449" s="332" t="str">
        <f>IF(B1449&lt;&gt;"",IF(AND(B1449='IN-TC'!$S$4,OR(TH!N1449="1111",TH!O1449="1111")),TH!D1449,""),"")</f>
        <v/>
      </c>
      <c r="B1449" s="63">
        <f t="shared" si="106"/>
        <v>10</v>
      </c>
      <c r="C1449" s="78">
        <v>42648</v>
      </c>
      <c r="D1449" s="78" t="s">
        <v>949</v>
      </c>
      <c r="E1449" s="78">
        <f t="shared" si="108"/>
        <v>42648</v>
      </c>
      <c r="F1449" s="79" t="s">
        <v>1960</v>
      </c>
      <c r="G1449" s="79"/>
      <c r="H1449" s="80" t="s">
        <v>394</v>
      </c>
      <c r="I1449" s="435">
        <v>10280</v>
      </c>
      <c r="J1449" s="428">
        <v>18500</v>
      </c>
      <c r="K1449" s="418"/>
      <c r="L1449" s="427"/>
      <c r="M1449" s="81">
        <f t="shared" si="107"/>
        <v>190180000</v>
      </c>
      <c r="N1449" s="82" t="s">
        <v>273</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hidden="1" customHeight="1">
      <c r="A1450" s="332" t="str">
        <f>IF(B1450&lt;&gt;"",IF(AND(B1450='IN-TC'!$S$4,OR(TH!N1450="1111",TH!O1450="1111")),TH!D1450,""),"")</f>
        <v/>
      </c>
      <c r="B1450" s="63">
        <f t="shared" si="106"/>
        <v>10</v>
      </c>
      <c r="C1450" s="78">
        <v>42648</v>
      </c>
      <c r="D1450" s="78" t="s">
        <v>950</v>
      </c>
      <c r="E1450" s="78">
        <f t="shared" si="108"/>
        <v>42648</v>
      </c>
      <c r="F1450" s="79" t="s">
        <v>1960</v>
      </c>
      <c r="G1450" s="79"/>
      <c r="H1450" s="80" t="s">
        <v>382</v>
      </c>
      <c r="I1450" s="435">
        <v>10470</v>
      </c>
      <c r="J1450" s="428">
        <v>18500</v>
      </c>
      <c r="K1450" s="418"/>
      <c r="L1450" s="427"/>
      <c r="M1450" s="81">
        <f t="shared" si="107"/>
        <v>193695000</v>
      </c>
      <c r="N1450" s="82" t="s">
        <v>273</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hidden="1" customHeight="1">
      <c r="A1451" s="332" t="str">
        <f>IF(B1451&lt;&gt;"",IF(AND(B1451='IN-TC'!$S$4,OR(TH!N1451="1111",TH!O1451="1111")),TH!D1451,""),"")</f>
        <v/>
      </c>
      <c r="B1451" s="63">
        <f t="shared" si="106"/>
        <v>10</v>
      </c>
      <c r="C1451" s="78">
        <v>42649</v>
      </c>
      <c r="D1451" s="78" t="s">
        <v>951</v>
      </c>
      <c r="E1451" s="78">
        <f t="shared" si="108"/>
        <v>42649</v>
      </c>
      <c r="F1451" s="79" t="s">
        <v>1960</v>
      </c>
      <c r="G1451" s="79"/>
      <c r="H1451" s="80" t="s">
        <v>390</v>
      </c>
      <c r="I1451" s="435">
        <v>10360</v>
      </c>
      <c r="J1451" s="428">
        <v>18500</v>
      </c>
      <c r="K1451" s="418"/>
      <c r="L1451" s="427"/>
      <c r="M1451" s="81">
        <f t="shared" si="107"/>
        <v>191660000</v>
      </c>
      <c r="N1451" s="82" t="s">
        <v>273</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hidden="1" customHeight="1">
      <c r="A1452" s="332" t="str">
        <f>IF(B1452&lt;&gt;"",IF(AND(B1452='IN-TC'!$S$4,OR(TH!N1452="1111",TH!O1452="1111")),TH!D1452,""),"")</f>
        <v/>
      </c>
      <c r="B1452" s="63">
        <f t="shared" si="106"/>
        <v>10</v>
      </c>
      <c r="C1452" s="78">
        <v>42649</v>
      </c>
      <c r="D1452" s="78" t="s">
        <v>1948</v>
      </c>
      <c r="E1452" s="78">
        <f t="shared" si="108"/>
        <v>42649</v>
      </c>
      <c r="F1452" s="79" t="s">
        <v>1960</v>
      </c>
      <c r="G1452" s="79"/>
      <c r="H1452" s="80" t="s">
        <v>377</v>
      </c>
      <c r="I1452" s="435">
        <v>10350</v>
      </c>
      <c r="J1452" s="428">
        <v>18500</v>
      </c>
      <c r="K1452" s="418"/>
      <c r="L1452" s="427"/>
      <c r="M1452" s="81">
        <f t="shared" si="107"/>
        <v>191475000</v>
      </c>
      <c r="N1452" s="82" t="s">
        <v>273</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hidden="1" customHeight="1">
      <c r="A1453" s="332" t="str">
        <f>IF(B1453&lt;&gt;"",IF(AND(B1453='IN-TC'!$S$4,OR(TH!N1453="1111",TH!O1453="1111")),TH!D1453,""),"")</f>
        <v/>
      </c>
      <c r="B1453" s="63">
        <f t="shared" si="106"/>
        <v>10</v>
      </c>
      <c r="C1453" s="78">
        <v>42649</v>
      </c>
      <c r="D1453" s="78" t="s">
        <v>1949</v>
      </c>
      <c r="E1453" s="78">
        <f t="shared" si="108"/>
        <v>42649</v>
      </c>
      <c r="F1453" s="79" t="s">
        <v>1960</v>
      </c>
      <c r="G1453" s="79"/>
      <c r="H1453" s="80" t="s">
        <v>392</v>
      </c>
      <c r="I1453" s="435">
        <v>10425</v>
      </c>
      <c r="J1453" s="428">
        <v>18500</v>
      </c>
      <c r="K1453" s="418"/>
      <c r="L1453" s="427"/>
      <c r="M1453" s="81">
        <f t="shared" si="107"/>
        <v>192862500</v>
      </c>
      <c r="N1453" s="82" t="s">
        <v>273</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hidden="1" customHeight="1">
      <c r="A1454" s="332" t="str">
        <f>IF(B1454&lt;&gt;"",IF(AND(B1454='IN-TC'!$S$4,OR(TH!N1454="1111",TH!O1454="1111")),TH!D1454,""),"")</f>
        <v/>
      </c>
      <c r="B1454" s="63">
        <f t="shared" si="106"/>
        <v>10</v>
      </c>
      <c r="C1454" s="78">
        <v>42649</v>
      </c>
      <c r="D1454" s="78" t="s">
        <v>1950</v>
      </c>
      <c r="E1454" s="78">
        <f t="shared" si="108"/>
        <v>42649</v>
      </c>
      <c r="F1454" s="79" t="s">
        <v>1960</v>
      </c>
      <c r="G1454" s="79"/>
      <c r="H1454" s="80" t="s">
        <v>384</v>
      </c>
      <c r="I1454" s="435">
        <v>10200</v>
      </c>
      <c r="J1454" s="428">
        <v>18500</v>
      </c>
      <c r="K1454" s="418"/>
      <c r="L1454" s="427"/>
      <c r="M1454" s="81">
        <f t="shared" si="107"/>
        <v>188700000</v>
      </c>
      <c r="N1454" s="82" t="s">
        <v>273</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hidden="1" customHeight="1">
      <c r="A1455" s="332" t="str">
        <f>IF(B1455&lt;&gt;"",IF(AND(B1455='IN-TC'!$S$4,OR(TH!N1455="1111",TH!O1455="1111")),TH!D1455,""),"")</f>
        <v/>
      </c>
      <c r="B1455" s="63">
        <f t="shared" si="106"/>
        <v>10</v>
      </c>
      <c r="C1455" s="78">
        <v>42650</v>
      </c>
      <c r="D1455" s="78" t="s">
        <v>1951</v>
      </c>
      <c r="E1455" s="78">
        <f t="shared" si="108"/>
        <v>42650</v>
      </c>
      <c r="F1455" s="79" t="s">
        <v>675</v>
      </c>
      <c r="G1455" s="79"/>
      <c r="H1455" s="80" t="s">
        <v>366</v>
      </c>
      <c r="I1455" s="427">
        <v>4590</v>
      </c>
      <c r="J1455" s="428">
        <v>18000</v>
      </c>
      <c r="K1455" s="418"/>
      <c r="L1455" s="427"/>
      <c r="M1455" s="81">
        <f t="shared" si="107"/>
        <v>82620000</v>
      </c>
      <c r="N1455" s="82" t="s">
        <v>273</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hidden="1" customHeight="1">
      <c r="A1456" s="332" t="str">
        <f>IF(B1456&lt;&gt;"",IF(AND(B1456='IN-TC'!$S$4,OR(TH!N1456="1111",TH!O1456="1111")),TH!D1456,""),"")</f>
        <v/>
      </c>
      <c r="B1456" s="63">
        <f t="shared" si="106"/>
        <v>10</v>
      </c>
      <c r="C1456" s="78">
        <v>42650</v>
      </c>
      <c r="D1456" s="78" t="s">
        <v>1952</v>
      </c>
      <c r="E1456" s="78">
        <f t="shared" si="108"/>
        <v>42650</v>
      </c>
      <c r="F1456" s="79" t="s">
        <v>675</v>
      </c>
      <c r="G1456" s="79"/>
      <c r="H1456" s="80" t="s">
        <v>360</v>
      </c>
      <c r="I1456" s="427">
        <v>4950</v>
      </c>
      <c r="J1456" s="428">
        <v>18000</v>
      </c>
      <c r="K1456" s="418"/>
      <c r="L1456" s="427"/>
      <c r="M1456" s="81">
        <f t="shared" si="107"/>
        <v>89100000</v>
      </c>
      <c r="N1456" s="82" t="s">
        <v>273</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hidden="1" customHeight="1">
      <c r="A1457" s="332" t="str">
        <f>IF(B1457&lt;&gt;"",IF(AND(B1457='IN-TC'!$S$4,OR(TH!N1457="1111",TH!O1457="1111")),TH!D1457,""),"")</f>
        <v/>
      </c>
      <c r="B1457" s="63">
        <f t="shared" si="106"/>
        <v>10</v>
      </c>
      <c r="C1457" s="78">
        <v>42650</v>
      </c>
      <c r="D1457" s="78" t="s">
        <v>1953</v>
      </c>
      <c r="E1457" s="78">
        <f t="shared" ref="E1457:E1488" si="109">C1457</f>
        <v>42650</v>
      </c>
      <c r="F1457" s="79" t="s">
        <v>1960</v>
      </c>
      <c r="G1457" s="79"/>
      <c r="H1457" s="80" t="s">
        <v>394</v>
      </c>
      <c r="I1457" s="435">
        <v>10225</v>
      </c>
      <c r="J1457" s="428">
        <v>18500</v>
      </c>
      <c r="K1457" s="418"/>
      <c r="L1457" s="427"/>
      <c r="M1457" s="81">
        <f t="shared" si="107"/>
        <v>189162500</v>
      </c>
      <c r="N1457" s="82" t="s">
        <v>273</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hidden="1" customHeight="1">
      <c r="A1458" s="332" t="str">
        <f>IF(B1458&lt;&gt;"",IF(AND(B1458='IN-TC'!$S$4,OR(TH!N1458="1111",TH!O1458="1111")),TH!D1458,""),"")</f>
        <v/>
      </c>
      <c r="B1458" s="63">
        <f t="shared" si="106"/>
        <v>10</v>
      </c>
      <c r="C1458" s="78">
        <v>42650</v>
      </c>
      <c r="D1458" s="78" t="s">
        <v>1954</v>
      </c>
      <c r="E1458" s="78">
        <f t="shared" si="109"/>
        <v>42650</v>
      </c>
      <c r="F1458" s="79" t="s">
        <v>1960</v>
      </c>
      <c r="G1458" s="79"/>
      <c r="H1458" s="80" t="s">
        <v>387</v>
      </c>
      <c r="I1458" s="435">
        <v>10400</v>
      </c>
      <c r="J1458" s="428">
        <v>18500</v>
      </c>
      <c r="K1458" s="418"/>
      <c r="L1458" s="427"/>
      <c r="M1458" s="81">
        <f t="shared" si="107"/>
        <v>192400000</v>
      </c>
      <c r="N1458" s="82" t="s">
        <v>273</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hidden="1" customHeight="1">
      <c r="A1459" s="332" t="str">
        <f>IF(B1459&lt;&gt;"",IF(AND(B1459='IN-TC'!$S$4,OR(TH!N1459="1111",TH!O1459="1111")),TH!D1459,""),"")</f>
        <v/>
      </c>
      <c r="B1459" s="63">
        <f t="shared" si="106"/>
        <v>10</v>
      </c>
      <c r="C1459" s="78">
        <v>42650</v>
      </c>
      <c r="D1459" s="78" t="s">
        <v>2234</v>
      </c>
      <c r="E1459" s="78">
        <f t="shared" si="109"/>
        <v>42650</v>
      </c>
      <c r="F1459" s="79" t="s">
        <v>1960</v>
      </c>
      <c r="G1459" s="79"/>
      <c r="H1459" s="80" t="s">
        <v>382</v>
      </c>
      <c r="I1459" s="435">
        <v>10280</v>
      </c>
      <c r="J1459" s="428">
        <v>18500</v>
      </c>
      <c r="K1459" s="418"/>
      <c r="L1459" s="427"/>
      <c r="M1459" s="81">
        <f t="shared" si="107"/>
        <v>190180000</v>
      </c>
      <c r="N1459" s="82" t="s">
        <v>273</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hidden="1" customHeight="1">
      <c r="A1460" s="332" t="str">
        <f>IF(B1460&lt;&gt;"",IF(AND(B1460='IN-TC'!$S$4,OR(TH!N1460="1111",TH!O1460="1111")),TH!D1460,""),"")</f>
        <v/>
      </c>
      <c r="B1460" s="63">
        <f t="shared" si="106"/>
        <v>10</v>
      </c>
      <c r="C1460" s="78">
        <v>42650</v>
      </c>
      <c r="D1460" s="78" t="s">
        <v>2235</v>
      </c>
      <c r="E1460" s="78">
        <f t="shared" si="109"/>
        <v>42650</v>
      </c>
      <c r="F1460" s="79" t="s">
        <v>1960</v>
      </c>
      <c r="G1460" s="79"/>
      <c r="H1460" s="80" t="s">
        <v>1961</v>
      </c>
      <c r="I1460" s="435">
        <v>10435</v>
      </c>
      <c r="J1460" s="428">
        <v>18500</v>
      </c>
      <c r="K1460" s="418"/>
      <c r="L1460" s="427"/>
      <c r="M1460" s="81">
        <f t="shared" si="107"/>
        <v>193047500</v>
      </c>
      <c r="N1460" s="82" t="s">
        <v>273</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hidden="1" customHeight="1">
      <c r="A1461" s="332" t="str">
        <f>IF(B1461&lt;&gt;"",IF(AND(B1461='IN-TC'!$S$4,OR(TH!N1461="1111",TH!O1461="1111")),TH!D1461,""),"")</f>
        <v/>
      </c>
      <c r="B1461" s="63">
        <f t="shared" si="106"/>
        <v>10</v>
      </c>
      <c r="C1461" s="78">
        <v>42651</v>
      </c>
      <c r="D1461" s="78" t="s">
        <v>2236</v>
      </c>
      <c r="E1461" s="78">
        <f t="shared" si="109"/>
        <v>42651</v>
      </c>
      <c r="F1461" s="79" t="s">
        <v>1960</v>
      </c>
      <c r="G1461" s="79"/>
      <c r="H1461" s="80" t="s">
        <v>390</v>
      </c>
      <c r="I1461" s="430">
        <v>11972</v>
      </c>
      <c r="J1461" s="428">
        <v>18000</v>
      </c>
      <c r="K1461" s="418"/>
      <c r="L1461" s="427"/>
      <c r="M1461" s="81">
        <f t="shared" si="107"/>
        <v>215496000</v>
      </c>
      <c r="N1461" s="82" t="s">
        <v>273</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hidden="1" customHeight="1">
      <c r="A1462" s="332" t="str">
        <f>IF(B1462&lt;&gt;"",IF(AND(B1462='IN-TC'!$S$4,OR(TH!N1462="1111",TH!O1462="1111")),TH!D1462,""),"")</f>
        <v/>
      </c>
      <c r="B1462" s="63">
        <f t="shared" si="106"/>
        <v>10</v>
      </c>
      <c r="C1462" s="78">
        <v>42651</v>
      </c>
      <c r="D1462" s="78" t="s">
        <v>2237</v>
      </c>
      <c r="E1462" s="78">
        <f t="shared" si="109"/>
        <v>42651</v>
      </c>
      <c r="F1462" s="79" t="s">
        <v>1960</v>
      </c>
      <c r="G1462" s="79"/>
      <c r="H1462" s="80" t="s">
        <v>377</v>
      </c>
      <c r="I1462" s="430">
        <v>11525</v>
      </c>
      <c r="J1462" s="428">
        <v>18000</v>
      </c>
      <c r="K1462" s="418"/>
      <c r="L1462" s="427"/>
      <c r="M1462" s="81">
        <f t="shared" si="107"/>
        <v>207450000</v>
      </c>
      <c r="N1462" s="82" t="s">
        <v>273</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hidden="1" customHeight="1">
      <c r="A1463" s="332" t="str">
        <f>IF(B1463&lt;&gt;"",IF(AND(B1463='IN-TC'!$S$4,OR(TH!N1463="1111",TH!O1463="1111")),TH!D1463,""),"")</f>
        <v/>
      </c>
      <c r="B1463" s="63">
        <f t="shared" si="106"/>
        <v>10</v>
      </c>
      <c r="C1463" s="78">
        <v>42651</v>
      </c>
      <c r="D1463" s="78" t="s">
        <v>2238</v>
      </c>
      <c r="E1463" s="78">
        <f t="shared" si="109"/>
        <v>42651</v>
      </c>
      <c r="F1463" s="79" t="s">
        <v>1960</v>
      </c>
      <c r="G1463" s="79"/>
      <c r="H1463" s="80" t="s">
        <v>392</v>
      </c>
      <c r="I1463" s="430">
        <v>12230</v>
      </c>
      <c r="J1463" s="428">
        <v>18000</v>
      </c>
      <c r="K1463" s="418"/>
      <c r="L1463" s="427"/>
      <c r="M1463" s="81">
        <f t="shared" si="107"/>
        <v>220140000</v>
      </c>
      <c r="N1463" s="82" t="s">
        <v>273</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hidden="1" customHeight="1">
      <c r="A1464" s="332" t="str">
        <f>IF(B1464&lt;&gt;"",IF(AND(B1464='IN-TC'!$S$4,OR(TH!N1464="1111",TH!O1464="1111")),TH!D1464,""),"")</f>
        <v/>
      </c>
      <c r="B1464" s="63">
        <f t="shared" si="106"/>
        <v>10</v>
      </c>
      <c r="C1464" s="78">
        <v>42651</v>
      </c>
      <c r="D1464" s="78" t="s">
        <v>2239</v>
      </c>
      <c r="E1464" s="78">
        <f t="shared" si="109"/>
        <v>42651</v>
      </c>
      <c r="F1464" s="79" t="s">
        <v>1960</v>
      </c>
      <c r="G1464" s="79"/>
      <c r="H1464" s="80" t="s">
        <v>384</v>
      </c>
      <c r="I1464" s="430">
        <v>11985</v>
      </c>
      <c r="J1464" s="428">
        <v>18000</v>
      </c>
      <c r="K1464" s="418"/>
      <c r="L1464" s="427"/>
      <c r="M1464" s="81">
        <f t="shared" si="107"/>
        <v>215730000</v>
      </c>
      <c r="N1464" s="82" t="s">
        <v>273</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hidden="1" customHeight="1">
      <c r="A1465" s="332" t="str">
        <f>IF(B1465&lt;&gt;"",IF(AND(B1465='IN-TC'!$S$4,OR(TH!N1465="1111",TH!O1465="1111")),TH!D1465,""),"")</f>
        <v/>
      </c>
      <c r="B1465" s="63">
        <f t="shared" si="106"/>
        <v>10</v>
      </c>
      <c r="C1465" s="78">
        <v>42652</v>
      </c>
      <c r="D1465" s="78" t="s">
        <v>2240</v>
      </c>
      <c r="E1465" s="78">
        <f t="shared" si="109"/>
        <v>42652</v>
      </c>
      <c r="F1465" s="79" t="s">
        <v>1960</v>
      </c>
      <c r="G1465" s="79"/>
      <c r="H1465" s="80" t="s">
        <v>1961</v>
      </c>
      <c r="I1465" s="430">
        <v>11480</v>
      </c>
      <c r="J1465" s="428">
        <v>18000</v>
      </c>
      <c r="K1465" s="418"/>
      <c r="L1465" s="427"/>
      <c r="M1465" s="81">
        <f t="shared" si="107"/>
        <v>206640000</v>
      </c>
      <c r="N1465" s="82" t="s">
        <v>273</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hidden="1" customHeight="1">
      <c r="A1466" s="332" t="str">
        <f>IF(B1466&lt;&gt;"",IF(AND(B1466='IN-TC'!$S$4,OR(TH!N1466="1111",TH!O1466="1111")),TH!D1466,""),"")</f>
        <v/>
      </c>
      <c r="B1466" s="63">
        <f t="shared" si="106"/>
        <v>10</v>
      </c>
      <c r="C1466" s="78">
        <v>42652</v>
      </c>
      <c r="D1466" s="78" t="s">
        <v>2241</v>
      </c>
      <c r="E1466" s="78">
        <f t="shared" si="109"/>
        <v>42652</v>
      </c>
      <c r="F1466" s="79" t="s">
        <v>1960</v>
      </c>
      <c r="G1466" s="79"/>
      <c r="H1466" s="80" t="s">
        <v>387</v>
      </c>
      <c r="I1466" s="430">
        <v>11530</v>
      </c>
      <c r="J1466" s="428">
        <v>18000</v>
      </c>
      <c r="K1466" s="418"/>
      <c r="L1466" s="427"/>
      <c r="M1466" s="81">
        <f t="shared" si="107"/>
        <v>207540000</v>
      </c>
      <c r="N1466" s="82" t="s">
        <v>273</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hidden="1" customHeight="1">
      <c r="A1467" s="332" t="str">
        <f>IF(B1467&lt;&gt;"",IF(AND(B1467='IN-TC'!$S$4,OR(TH!N1467="1111",TH!O1467="1111")),TH!D1467,""),"")</f>
        <v/>
      </c>
      <c r="B1467" s="63">
        <f t="shared" si="106"/>
        <v>10</v>
      </c>
      <c r="C1467" s="78">
        <v>42652</v>
      </c>
      <c r="D1467" s="78" t="s">
        <v>2242</v>
      </c>
      <c r="E1467" s="78">
        <f t="shared" si="109"/>
        <v>42652</v>
      </c>
      <c r="F1467" s="79" t="s">
        <v>1960</v>
      </c>
      <c r="G1467" s="79"/>
      <c r="H1467" s="80" t="s">
        <v>394</v>
      </c>
      <c r="I1467" s="430">
        <v>11480</v>
      </c>
      <c r="J1467" s="428">
        <v>18000</v>
      </c>
      <c r="K1467" s="418"/>
      <c r="L1467" s="427"/>
      <c r="M1467" s="81">
        <f t="shared" si="107"/>
        <v>206640000</v>
      </c>
      <c r="N1467" s="82" t="s">
        <v>273</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hidden="1" customHeight="1">
      <c r="A1468" s="332" t="str">
        <f>IF(B1468&lt;&gt;"",IF(AND(B1468='IN-TC'!$S$4,OR(TH!N1468="1111",TH!O1468="1111")),TH!D1468,""),"")</f>
        <v/>
      </c>
      <c r="B1468" s="63">
        <f t="shared" si="106"/>
        <v>10</v>
      </c>
      <c r="C1468" s="78">
        <v>42652</v>
      </c>
      <c r="D1468" s="78" t="s">
        <v>2243</v>
      </c>
      <c r="E1468" s="78">
        <f t="shared" si="109"/>
        <v>42652</v>
      </c>
      <c r="F1468" s="79" t="s">
        <v>1960</v>
      </c>
      <c r="G1468" s="79"/>
      <c r="H1468" s="80" t="s">
        <v>382</v>
      </c>
      <c r="I1468" s="430">
        <v>11450</v>
      </c>
      <c r="J1468" s="428">
        <v>18000</v>
      </c>
      <c r="K1468" s="418"/>
      <c r="L1468" s="427"/>
      <c r="M1468" s="81">
        <f t="shared" si="107"/>
        <v>206100000</v>
      </c>
      <c r="N1468" s="82" t="s">
        <v>273</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hidden="1" customHeight="1">
      <c r="A1469" s="332" t="str">
        <f>IF(B1469&lt;&gt;"",IF(AND(B1469='IN-TC'!$S$4,OR(TH!N1469="1111",TH!O1469="1111")),TH!D1469,""),"")</f>
        <v/>
      </c>
      <c r="B1469" s="63">
        <f t="shared" si="106"/>
        <v>10</v>
      </c>
      <c r="C1469" s="78">
        <v>42653</v>
      </c>
      <c r="D1469" s="78" t="s">
        <v>2244</v>
      </c>
      <c r="E1469" s="78">
        <f t="shared" si="109"/>
        <v>42653</v>
      </c>
      <c r="F1469" s="79" t="s">
        <v>1960</v>
      </c>
      <c r="G1469" s="79"/>
      <c r="H1469" s="80" t="s">
        <v>384</v>
      </c>
      <c r="I1469" s="430">
        <v>11868</v>
      </c>
      <c r="J1469" s="428">
        <v>18000</v>
      </c>
      <c r="K1469" s="418"/>
      <c r="L1469" s="427"/>
      <c r="M1469" s="81">
        <f t="shared" si="107"/>
        <v>213624000</v>
      </c>
      <c r="N1469" s="82" t="s">
        <v>273</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hidden="1" customHeight="1">
      <c r="A1470" s="332" t="str">
        <f>IF(B1470&lt;&gt;"",IF(AND(B1470='IN-TC'!$S$4,OR(TH!N1470="1111",TH!O1470="1111")),TH!D1470,""),"")</f>
        <v/>
      </c>
      <c r="B1470" s="63">
        <f t="shared" si="106"/>
        <v>10</v>
      </c>
      <c r="C1470" s="78">
        <v>42653</v>
      </c>
      <c r="D1470" s="78" t="s">
        <v>2245</v>
      </c>
      <c r="E1470" s="78">
        <f t="shared" si="109"/>
        <v>42653</v>
      </c>
      <c r="F1470" s="79" t="s">
        <v>1960</v>
      </c>
      <c r="G1470" s="79"/>
      <c r="H1470" s="80" t="s">
        <v>390</v>
      </c>
      <c r="I1470" s="430">
        <v>11756</v>
      </c>
      <c r="J1470" s="428">
        <v>18000</v>
      </c>
      <c r="K1470" s="418"/>
      <c r="L1470" s="427"/>
      <c r="M1470" s="81">
        <f t="shared" si="107"/>
        <v>211608000</v>
      </c>
      <c r="N1470" s="82" t="s">
        <v>273</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hidden="1" customHeight="1">
      <c r="A1471" s="332" t="str">
        <f>IF(B1471&lt;&gt;"",IF(AND(B1471='IN-TC'!$S$4,OR(TH!N1471="1111",TH!O1471="1111")),TH!D1471,""),"")</f>
        <v/>
      </c>
      <c r="B1471" s="63">
        <f t="shared" si="106"/>
        <v>10</v>
      </c>
      <c r="C1471" s="78">
        <v>42653</v>
      </c>
      <c r="D1471" s="78" t="s">
        <v>2246</v>
      </c>
      <c r="E1471" s="78">
        <f t="shared" si="109"/>
        <v>42653</v>
      </c>
      <c r="F1471" s="79" t="s">
        <v>1960</v>
      </c>
      <c r="G1471" s="79"/>
      <c r="H1471" s="80" t="s">
        <v>377</v>
      </c>
      <c r="I1471" s="430">
        <v>11708</v>
      </c>
      <c r="J1471" s="428">
        <v>18000</v>
      </c>
      <c r="K1471" s="418"/>
      <c r="L1471" s="427"/>
      <c r="M1471" s="81">
        <f t="shared" si="107"/>
        <v>210744000</v>
      </c>
      <c r="N1471" s="82" t="s">
        <v>273</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hidden="1" customHeight="1">
      <c r="A1472" s="332" t="str">
        <f>IF(B1472&lt;&gt;"",IF(AND(B1472='IN-TC'!$S$4,OR(TH!N1472="1111",TH!O1472="1111")),TH!D1472,""),"")</f>
        <v/>
      </c>
      <c r="B1472" s="63">
        <f t="shared" si="106"/>
        <v>10</v>
      </c>
      <c r="C1472" s="78">
        <v>42654</v>
      </c>
      <c r="D1472" s="78" t="s">
        <v>2247</v>
      </c>
      <c r="E1472" s="78">
        <f t="shared" si="109"/>
        <v>42654</v>
      </c>
      <c r="F1472" s="79" t="s">
        <v>1960</v>
      </c>
      <c r="G1472" s="79"/>
      <c r="H1472" s="80" t="s">
        <v>392</v>
      </c>
      <c r="I1472" s="430">
        <v>11450</v>
      </c>
      <c r="J1472" s="428">
        <v>18000</v>
      </c>
      <c r="K1472" s="418"/>
      <c r="L1472" s="427"/>
      <c r="M1472" s="81">
        <f t="shared" si="107"/>
        <v>206100000</v>
      </c>
      <c r="N1472" s="82" t="s">
        <v>273</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hidden="1" customHeight="1">
      <c r="A1473" s="332" t="str">
        <f>IF(B1473&lt;&gt;"",IF(AND(B1473='IN-TC'!$S$4,OR(TH!N1473="1111",TH!O1473="1111")),TH!D1473,""),"")</f>
        <v/>
      </c>
      <c r="B1473" s="63">
        <f t="shared" si="106"/>
        <v>10</v>
      </c>
      <c r="C1473" s="78">
        <v>42654</v>
      </c>
      <c r="D1473" s="78" t="s">
        <v>2248</v>
      </c>
      <c r="E1473" s="78">
        <f t="shared" si="109"/>
        <v>42654</v>
      </c>
      <c r="F1473" s="79" t="s">
        <v>1960</v>
      </c>
      <c r="G1473" s="79"/>
      <c r="H1473" s="80" t="s">
        <v>387</v>
      </c>
      <c r="I1473" s="430">
        <v>11982</v>
      </c>
      <c r="J1473" s="428">
        <v>18000</v>
      </c>
      <c r="K1473" s="418"/>
      <c r="L1473" s="427"/>
      <c r="M1473" s="81">
        <f t="shared" si="107"/>
        <v>215676000</v>
      </c>
      <c r="N1473" s="82" t="s">
        <v>273</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hidden="1" customHeight="1">
      <c r="A1474" s="332" t="str">
        <f>IF(B1474&lt;&gt;"",IF(AND(B1474='IN-TC'!$S$4,OR(TH!N1474="1111",TH!O1474="1111")),TH!D1474,""),"")</f>
        <v/>
      </c>
      <c r="B1474" s="63">
        <f t="shared" si="106"/>
        <v>10</v>
      </c>
      <c r="C1474" s="78">
        <v>42654</v>
      </c>
      <c r="D1474" s="78" t="s">
        <v>2249</v>
      </c>
      <c r="E1474" s="78">
        <f t="shared" si="109"/>
        <v>42654</v>
      </c>
      <c r="F1474" s="79" t="s">
        <v>1960</v>
      </c>
      <c r="G1474" s="79"/>
      <c r="H1474" s="80" t="s">
        <v>394</v>
      </c>
      <c r="I1474" s="430">
        <v>11702</v>
      </c>
      <c r="J1474" s="428">
        <v>18000</v>
      </c>
      <c r="K1474" s="418"/>
      <c r="L1474" s="427"/>
      <c r="M1474" s="81">
        <f t="shared" si="107"/>
        <v>210636000</v>
      </c>
      <c r="N1474" s="82" t="s">
        <v>273</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hidden="1" customHeight="1">
      <c r="A1475" s="332" t="str">
        <f>IF(B1475&lt;&gt;"",IF(AND(B1475='IN-TC'!$S$4,OR(TH!N1475="1111",TH!O1475="1111")),TH!D1475,""),"")</f>
        <v/>
      </c>
      <c r="B1475" s="63">
        <f t="shared" si="106"/>
        <v>10</v>
      </c>
      <c r="C1475" s="78">
        <v>42656</v>
      </c>
      <c r="D1475" s="78" t="s">
        <v>2250</v>
      </c>
      <c r="E1475" s="78">
        <f t="shared" si="109"/>
        <v>42656</v>
      </c>
      <c r="F1475" s="79" t="s">
        <v>1960</v>
      </c>
      <c r="G1475" s="79"/>
      <c r="H1475" s="80" t="s">
        <v>387</v>
      </c>
      <c r="I1475" s="430">
        <v>11678</v>
      </c>
      <c r="J1475" s="428">
        <v>18000</v>
      </c>
      <c r="K1475" s="418"/>
      <c r="L1475" s="427"/>
      <c r="M1475" s="81">
        <f t="shared" si="107"/>
        <v>210204000</v>
      </c>
      <c r="N1475" s="82" t="s">
        <v>273</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hidden="1" customHeight="1">
      <c r="A1476" s="332" t="str">
        <f>IF(B1476&lt;&gt;"",IF(AND(B1476='IN-TC'!$S$4,OR(TH!N1476="1111",TH!O1476="1111")),TH!D1476,""),"")</f>
        <v/>
      </c>
      <c r="B1476" s="63">
        <f t="shared" si="106"/>
        <v>10</v>
      </c>
      <c r="C1476" s="78">
        <v>42656</v>
      </c>
      <c r="D1476" s="78" t="s">
        <v>2251</v>
      </c>
      <c r="E1476" s="78">
        <f t="shared" si="109"/>
        <v>42656</v>
      </c>
      <c r="F1476" s="79" t="s">
        <v>1960</v>
      </c>
      <c r="G1476" s="79"/>
      <c r="H1476" s="80" t="s">
        <v>382</v>
      </c>
      <c r="I1476" s="430">
        <v>11780</v>
      </c>
      <c r="J1476" s="428">
        <v>18000</v>
      </c>
      <c r="K1476" s="418"/>
      <c r="L1476" s="427"/>
      <c r="M1476" s="81">
        <f t="shared" si="107"/>
        <v>212040000</v>
      </c>
      <c r="N1476" s="82" t="s">
        <v>273</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hidden="1" customHeight="1">
      <c r="A1477" s="332" t="str">
        <f>IF(B1477&lt;&gt;"",IF(AND(B1477='IN-TC'!$S$4,OR(TH!N1477="1111",TH!O1477="1111")),TH!D1477,""),"")</f>
        <v/>
      </c>
      <c r="B1477" s="63">
        <f t="shared" si="106"/>
        <v>10</v>
      </c>
      <c r="C1477" s="78">
        <v>42656</v>
      </c>
      <c r="D1477" s="78" t="s">
        <v>2252</v>
      </c>
      <c r="E1477" s="78">
        <f t="shared" si="109"/>
        <v>42656</v>
      </c>
      <c r="F1477" s="79" t="s">
        <v>1960</v>
      </c>
      <c r="G1477" s="79"/>
      <c r="H1477" s="80" t="s">
        <v>1961</v>
      </c>
      <c r="I1477" s="430">
        <v>11520</v>
      </c>
      <c r="J1477" s="428">
        <v>18000</v>
      </c>
      <c r="K1477" s="418"/>
      <c r="L1477" s="427"/>
      <c r="M1477" s="81">
        <f t="shared" si="107"/>
        <v>207360000</v>
      </c>
      <c r="N1477" s="82" t="s">
        <v>273</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hidden="1" customHeight="1">
      <c r="A1478" s="332" t="str">
        <f>IF(B1478&lt;&gt;"",IF(AND(B1478='IN-TC'!$S$4,OR(TH!N1478="1111",TH!O1478="1111")),TH!D1478,""),"")</f>
        <v/>
      </c>
      <c r="B1478" s="63">
        <f t="shared" si="106"/>
        <v>10</v>
      </c>
      <c r="C1478" s="78">
        <v>42656</v>
      </c>
      <c r="D1478" s="78" t="s">
        <v>2253</v>
      </c>
      <c r="E1478" s="78">
        <f t="shared" si="109"/>
        <v>42656</v>
      </c>
      <c r="F1478" s="79" t="s">
        <v>1960</v>
      </c>
      <c r="G1478" s="79"/>
      <c r="H1478" s="80" t="s">
        <v>390</v>
      </c>
      <c r="I1478" s="430">
        <v>11460</v>
      </c>
      <c r="J1478" s="428">
        <v>18000</v>
      </c>
      <c r="K1478" s="418"/>
      <c r="L1478" s="427"/>
      <c r="M1478" s="81">
        <f t="shared" si="107"/>
        <v>206280000</v>
      </c>
      <c r="N1478" s="82" t="s">
        <v>273</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hidden="1" customHeight="1">
      <c r="A1479" s="332" t="str">
        <f>IF(B1479&lt;&gt;"",IF(AND(B1479='IN-TC'!$S$4,OR(TH!N1479="1111",TH!O1479="1111")),TH!D1479,""),"")</f>
        <v/>
      </c>
      <c r="B1479" s="63">
        <f t="shared" si="106"/>
        <v>10</v>
      </c>
      <c r="C1479" s="78">
        <v>42657</v>
      </c>
      <c r="D1479" s="78" t="s">
        <v>2254</v>
      </c>
      <c r="E1479" s="78">
        <f t="shared" si="109"/>
        <v>42657</v>
      </c>
      <c r="F1479" s="79" t="s">
        <v>1960</v>
      </c>
      <c r="G1479" s="79"/>
      <c r="H1479" s="80" t="s">
        <v>377</v>
      </c>
      <c r="I1479" s="430">
        <v>11340</v>
      </c>
      <c r="J1479" s="428">
        <v>18000</v>
      </c>
      <c r="K1479" s="418"/>
      <c r="L1479" s="427"/>
      <c r="M1479" s="81">
        <f t="shared" si="107"/>
        <v>204120000</v>
      </c>
      <c r="N1479" s="82" t="s">
        <v>273</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hidden="1" customHeight="1">
      <c r="A1480" s="332" t="str">
        <f>IF(B1480&lt;&gt;"",IF(AND(B1480='IN-TC'!$S$4,OR(TH!N1480="1111",TH!O1480="1111")),TH!D1480,""),"")</f>
        <v/>
      </c>
      <c r="B1480" s="63">
        <f t="shared" si="106"/>
        <v>10</v>
      </c>
      <c r="C1480" s="78">
        <v>42657</v>
      </c>
      <c r="D1480" s="78" t="s">
        <v>2255</v>
      </c>
      <c r="E1480" s="78">
        <f t="shared" si="109"/>
        <v>42657</v>
      </c>
      <c r="F1480" s="79" t="s">
        <v>1960</v>
      </c>
      <c r="G1480" s="79"/>
      <c r="H1480" s="80" t="s">
        <v>392</v>
      </c>
      <c r="I1480" s="430">
        <v>11810</v>
      </c>
      <c r="J1480" s="428">
        <v>18000</v>
      </c>
      <c r="K1480" s="418"/>
      <c r="L1480" s="427"/>
      <c r="M1480" s="81">
        <f t="shared" si="107"/>
        <v>212580000</v>
      </c>
      <c r="N1480" s="82" t="s">
        <v>273</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hidden="1" customHeight="1">
      <c r="A1481" s="332" t="str">
        <f>IF(B1481&lt;&gt;"",IF(AND(B1481='IN-TC'!$S$4,OR(TH!N1481="1111",TH!O1481="1111")),TH!D1481,""),"")</f>
        <v/>
      </c>
      <c r="B1481" s="63">
        <f t="shared" si="106"/>
        <v>10</v>
      </c>
      <c r="C1481" s="78">
        <v>42657</v>
      </c>
      <c r="D1481" s="78" t="s">
        <v>2256</v>
      </c>
      <c r="E1481" s="78">
        <f t="shared" si="109"/>
        <v>42657</v>
      </c>
      <c r="F1481" s="79" t="s">
        <v>1960</v>
      </c>
      <c r="G1481" s="79"/>
      <c r="H1481" s="80" t="s">
        <v>384</v>
      </c>
      <c r="I1481" s="430">
        <v>11420</v>
      </c>
      <c r="J1481" s="428">
        <v>18000</v>
      </c>
      <c r="K1481" s="418"/>
      <c r="L1481" s="427"/>
      <c r="M1481" s="81">
        <f t="shared" si="107"/>
        <v>205560000</v>
      </c>
      <c r="N1481" s="82" t="s">
        <v>273</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hidden="1" customHeight="1">
      <c r="A1482" s="332" t="str">
        <f>IF(B1482&lt;&gt;"",IF(AND(B1482='IN-TC'!$S$4,OR(TH!N1482="1111",TH!O1482="1111")),TH!D1482,""),"")</f>
        <v/>
      </c>
      <c r="B1482" s="63">
        <f t="shared" ref="B1482:B1545" si="110">IF(C1482&lt;&gt;"",MONTH(C1482),"")</f>
        <v>10</v>
      </c>
      <c r="C1482" s="78">
        <v>42657</v>
      </c>
      <c r="D1482" s="78" t="s">
        <v>2257</v>
      </c>
      <c r="E1482" s="78">
        <f t="shared" si="109"/>
        <v>42657</v>
      </c>
      <c r="F1482" s="79" t="s">
        <v>1960</v>
      </c>
      <c r="G1482" s="79"/>
      <c r="H1482" s="80" t="s">
        <v>394</v>
      </c>
      <c r="I1482" s="430">
        <v>11599</v>
      </c>
      <c r="J1482" s="428">
        <v>18000</v>
      </c>
      <c r="K1482" s="418"/>
      <c r="L1482" s="427"/>
      <c r="M1482" s="81">
        <f t="shared" si="107"/>
        <v>208782000</v>
      </c>
      <c r="N1482" s="82" t="s">
        <v>273</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hidden="1" customHeight="1">
      <c r="A1483" s="332" t="str">
        <f>IF(B1483&lt;&gt;"",IF(AND(B1483='IN-TC'!$S$4,OR(TH!N1483="1111",TH!O1483="1111")),TH!D1483,""),"")</f>
        <v/>
      </c>
      <c r="B1483" s="63">
        <f t="shared" si="110"/>
        <v>10</v>
      </c>
      <c r="C1483" s="78">
        <v>42658</v>
      </c>
      <c r="D1483" s="78" t="s">
        <v>2258</v>
      </c>
      <c r="E1483" s="78">
        <f t="shared" si="109"/>
        <v>42658</v>
      </c>
      <c r="F1483" s="79" t="s">
        <v>1960</v>
      </c>
      <c r="G1483" s="79"/>
      <c r="H1483" s="80" t="s">
        <v>387</v>
      </c>
      <c r="I1483" s="430">
        <v>11556</v>
      </c>
      <c r="J1483" s="428">
        <v>18000</v>
      </c>
      <c r="K1483" s="418"/>
      <c r="L1483" s="427"/>
      <c r="M1483" s="81">
        <f t="shared" si="107"/>
        <v>208008000</v>
      </c>
      <c r="N1483" s="82" t="s">
        <v>273</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hidden="1" customHeight="1">
      <c r="A1484" s="332" t="str">
        <f>IF(B1484&lt;&gt;"",IF(AND(B1484='IN-TC'!$S$4,OR(TH!N1484="1111",TH!O1484="1111")),TH!D1484,""),"")</f>
        <v/>
      </c>
      <c r="B1484" s="63">
        <f t="shared" si="110"/>
        <v>10</v>
      </c>
      <c r="C1484" s="78">
        <v>42658</v>
      </c>
      <c r="D1484" s="78" t="s">
        <v>2259</v>
      </c>
      <c r="E1484" s="78">
        <f t="shared" si="109"/>
        <v>42658</v>
      </c>
      <c r="F1484" s="79" t="s">
        <v>1960</v>
      </c>
      <c r="G1484" s="79"/>
      <c r="H1484" s="80" t="s">
        <v>382</v>
      </c>
      <c r="I1484" s="430">
        <v>11490</v>
      </c>
      <c r="J1484" s="428">
        <v>18000</v>
      </c>
      <c r="K1484" s="418"/>
      <c r="L1484" s="427"/>
      <c r="M1484" s="81">
        <f t="shared" ref="M1484:M1547" si="111">ROUND(I1484*J1484,0)</f>
        <v>206820000</v>
      </c>
      <c r="N1484" s="82" t="s">
        <v>273</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hidden="1" customHeight="1">
      <c r="A1485" s="332" t="str">
        <f>IF(B1485&lt;&gt;"",IF(AND(B1485='IN-TC'!$S$4,OR(TH!N1485="1111",TH!O1485="1111")),TH!D1485,""),"")</f>
        <v/>
      </c>
      <c r="B1485" s="63">
        <f t="shared" si="110"/>
        <v>10</v>
      </c>
      <c r="C1485" s="78">
        <v>42658</v>
      </c>
      <c r="D1485" s="78" t="s">
        <v>2260</v>
      </c>
      <c r="E1485" s="78">
        <f t="shared" si="109"/>
        <v>42658</v>
      </c>
      <c r="F1485" s="79" t="s">
        <v>1960</v>
      </c>
      <c r="G1485" s="79"/>
      <c r="H1485" s="80" t="s">
        <v>1961</v>
      </c>
      <c r="I1485" s="430">
        <v>11725</v>
      </c>
      <c r="J1485" s="428">
        <v>18000</v>
      </c>
      <c r="K1485" s="418"/>
      <c r="L1485" s="427"/>
      <c r="M1485" s="81">
        <f t="shared" si="111"/>
        <v>211050000</v>
      </c>
      <c r="N1485" s="82" t="s">
        <v>273</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hidden="1" customHeight="1">
      <c r="A1486" s="332" t="str">
        <f>IF(B1486&lt;&gt;"",IF(AND(B1486='IN-TC'!$S$4,OR(TH!N1486="1111",TH!O1486="1111")),TH!D1486,""),"")</f>
        <v/>
      </c>
      <c r="B1486" s="63">
        <f t="shared" si="110"/>
        <v>10</v>
      </c>
      <c r="C1486" s="78">
        <v>42658</v>
      </c>
      <c r="D1486" s="78" t="s">
        <v>2261</v>
      </c>
      <c r="E1486" s="78">
        <f t="shared" si="109"/>
        <v>42658</v>
      </c>
      <c r="F1486" s="79" t="s">
        <v>1960</v>
      </c>
      <c r="G1486" s="79"/>
      <c r="H1486" s="80" t="s">
        <v>390</v>
      </c>
      <c r="I1486" s="430">
        <v>12248</v>
      </c>
      <c r="J1486" s="428">
        <v>18000</v>
      </c>
      <c r="K1486" s="418"/>
      <c r="L1486" s="427"/>
      <c r="M1486" s="81">
        <f t="shared" si="111"/>
        <v>220464000</v>
      </c>
      <c r="N1486" s="82" t="s">
        <v>273</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hidden="1" customHeight="1">
      <c r="A1487" s="332" t="str">
        <f>IF(B1487&lt;&gt;"",IF(AND(B1487='IN-TC'!$S$4,OR(TH!N1487="1111",TH!O1487="1111")),TH!D1487,""),"")</f>
        <v/>
      </c>
      <c r="B1487" s="63">
        <f t="shared" si="110"/>
        <v>10</v>
      </c>
      <c r="C1487" s="78">
        <v>42661</v>
      </c>
      <c r="D1487" s="78" t="s">
        <v>2262</v>
      </c>
      <c r="E1487" s="78">
        <f t="shared" si="109"/>
        <v>42661</v>
      </c>
      <c r="F1487" s="79" t="s">
        <v>1960</v>
      </c>
      <c r="G1487" s="79"/>
      <c r="H1487" s="80" t="s">
        <v>382</v>
      </c>
      <c r="I1487" s="430">
        <v>11253</v>
      </c>
      <c r="J1487" s="428">
        <v>18000</v>
      </c>
      <c r="K1487" s="418"/>
      <c r="L1487" s="427"/>
      <c r="M1487" s="81">
        <f t="shared" si="111"/>
        <v>202554000</v>
      </c>
      <c r="N1487" s="82" t="s">
        <v>273</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hidden="1" customHeight="1">
      <c r="A1488" s="332" t="str">
        <f>IF(B1488&lt;&gt;"",IF(AND(B1488='IN-TC'!$S$4,OR(TH!N1488="1111",TH!O1488="1111")),TH!D1488,""),"")</f>
        <v/>
      </c>
      <c r="B1488" s="63">
        <f t="shared" si="110"/>
        <v>10</v>
      </c>
      <c r="C1488" s="78">
        <v>42661</v>
      </c>
      <c r="D1488" s="78" t="s">
        <v>2263</v>
      </c>
      <c r="E1488" s="78">
        <f t="shared" si="109"/>
        <v>42661</v>
      </c>
      <c r="F1488" s="79" t="s">
        <v>1960</v>
      </c>
      <c r="G1488" s="79"/>
      <c r="H1488" s="80" t="s">
        <v>1961</v>
      </c>
      <c r="I1488" s="430">
        <v>11350</v>
      </c>
      <c r="J1488" s="428">
        <v>18000</v>
      </c>
      <c r="K1488" s="418"/>
      <c r="L1488" s="427"/>
      <c r="M1488" s="81">
        <f t="shared" si="111"/>
        <v>204300000</v>
      </c>
      <c r="N1488" s="82" t="s">
        <v>273</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hidden="1" customHeight="1">
      <c r="A1489" s="332" t="str">
        <f>IF(B1489&lt;&gt;"",IF(AND(B1489='IN-TC'!$S$4,OR(TH!N1489="1111",TH!O1489="1111")),TH!D1489,""),"")</f>
        <v/>
      </c>
      <c r="B1489" s="63">
        <f t="shared" si="110"/>
        <v>10</v>
      </c>
      <c r="C1489" s="78">
        <v>42661</v>
      </c>
      <c r="D1489" s="78" t="s">
        <v>2264</v>
      </c>
      <c r="E1489" s="78">
        <f t="shared" ref="E1489:E1501" si="112">C1489</f>
        <v>42661</v>
      </c>
      <c r="F1489" s="79" t="s">
        <v>1960</v>
      </c>
      <c r="G1489" s="79"/>
      <c r="H1489" s="80" t="s">
        <v>390</v>
      </c>
      <c r="I1489" s="430">
        <v>11856</v>
      </c>
      <c r="J1489" s="428">
        <v>18000</v>
      </c>
      <c r="K1489" s="418"/>
      <c r="L1489" s="427"/>
      <c r="M1489" s="81">
        <f t="shared" si="111"/>
        <v>213408000</v>
      </c>
      <c r="N1489" s="82" t="s">
        <v>273</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hidden="1" customHeight="1">
      <c r="A1490" s="332" t="str">
        <f>IF(B1490&lt;&gt;"",IF(AND(B1490='IN-TC'!$S$4,OR(TH!N1490="1111",TH!O1490="1111")),TH!D1490,""),"")</f>
        <v/>
      </c>
      <c r="B1490" s="63">
        <f t="shared" si="110"/>
        <v>10</v>
      </c>
      <c r="C1490" s="78">
        <v>42663</v>
      </c>
      <c r="D1490" s="78" t="s">
        <v>2265</v>
      </c>
      <c r="E1490" s="78">
        <f t="shared" si="112"/>
        <v>42663</v>
      </c>
      <c r="F1490" s="79" t="s">
        <v>1960</v>
      </c>
      <c r="G1490" s="79"/>
      <c r="H1490" s="80" t="s">
        <v>392</v>
      </c>
      <c r="I1490" s="430">
        <v>11490</v>
      </c>
      <c r="J1490" s="428">
        <v>18000</v>
      </c>
      <c r="K1490" s="418"/>
      <c r="L1490" s="427"/>
      <c r="M1490" s="81">
        <f t="shared" si="111"/>
        <v>206820000</v>
      </c>
      <c r="N1490" s="82" t="s">
        <v>273</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hidden="1" customHeight="1">
      <c r="A1491" s="332" t="str">
        <f>IF(B1491&lt;&gt;"",IF(AND(B1491='IN-TC'!$S$4,OR(TH!N1491="1111",TH!O1491="1111")),TH!D1491,""),"")</f>
        <v/>
      </c>
      <c r="B1491" s="63">
        <f t="shared" si="110"/>
        <v>10</v>
      </c>
      <c r="C1491" s="78">
        <v>42663</v>
      </c>
      <c r="D1491" s="78" t="s">
        <v>2266</v>
      </c>
      <c r="E1491" s="78">
        <f t="shared" si="112"/>
        <v>42663</v>
      </c>
      <c r="F1491" s="79" t="s">
        <v>1960</v>
      </c>
      <c r="G1491" s="79"/>
      <c r="H1491" s="80" t="s">
        <v>384</v>
      </c>
      <c r="I1491" s="430">
        <v>11766</v>
      </c>
      <c r="J1491" s="428">
        <v>18000</v>
      </c>
      <c r="K1491" s="418"/>
      <c r="L1491" s="427"/>
      <c r="M1491" s="81">
        <f t="shared" si="111"/>
        <v>211788000</v>
      </c>
      <c r="N1491" s="82" t="s">
        <v>273</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hidden="1" customHeight="1">
      <c r="A1492" s="332" t="str">
        <f>IF(B1492&lt;&gt;"",IF(AND(B1492='IN-TC'!$S$4,OR(TH!N1492="1111",TH!O1492="1111")),TH!D1492,""),"")</f>
        <v/>
      </c>
      <c r="B1492" s="63">
        <f t="shared" si="110"/>
        <v>10</v>
      </c>
      <c r="C1492" s="78">
        <v>42663</v>
      </c>
      <c r="D1492" s="78" t="s">
        <v>2267</v>
      </c>
      <c r="E1492" s="78">
        <f t="shared" si="112"/>
        <v>42663</v>
      </c>
      <c r="F1492" s="79" t="s">
        <v>1960</v>
      </c>
      <c r="G1492" s="79"/>
      <c r="H1492" s="80" t="s">
        <v>394</v>
      </c>
      <c r="I1492" s="430">
        <v>11248</v>
      </c>
      <c r="J1492" s="428">
        <v>18000</v>
      </c>
      <c r="K1492" s="418"/>
      <c r="L1492" s="427"/>
      <c r="M1492" s="81">
        <f t="shared" si="111"/>
        <v>202464000</v>
      </c>
      <c r="N1492" s="82" t="s">
        <v>273</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hidden="1" customHeight="1">
      <c r="A1493" s="332" t="str">
        <f>IF(B1493&lt;&gt;"",IF(AND(B1493='IN-TC'!$S$4,OR(TH!N1493="1111",TH!O1493="1111")),TH!D1493,""),"")</f>
        <v/>
      </c>
      <c r="B1493" s="63">
        <f t="shared" si="110"/>
        <v>10</v>
      </c>
      <c r="C1493" s="78">
        <v>42663</v>
      </c>
      <c r="D1493" s="78" t="s">
        <v>2268</v>
      </c>
      <c r="E1493" s="78">
        <f t="shared" si="112"/>
        <v>42663</v>
      </c>
      <c r="F1493" s="79" t="s">
        <v>1960</v>
      </c>
      <c r="G1493" s="79"/>
      <c r="H1493" s="80" t="s">
        <v>387</v>
      </c>
      <c r="I1493" s="430">
        <v>11253</v>
      </c>
      <c r="J1493" s="428">
        <v>18000</v>
      </c>
      <c r="K1493" s="418"/>
      <c r="L1493" s="427"/>
      <c r="M1493" s="81">
        <f t="shared" si="111"/>
        <v>202554000</v>
      </c>
      <c r="N1493" s="82" t="s">
        <v>273</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hidden="1" customHeight="1">
      <c r="A1494" s="332" t="str">
        <f>IF(B1494&lt;&gt;"",IF(AND(B1494='IN-TC'!$S$4,OR(TH!N1494="1111",TH!O1494="1111")),TH!D1494,""),"")</f>
        <v/>
      </c>
      <c r="B1494" s="63">
        <f t="shared" si="110"/>
        <v>10</v>
      </c>
      <c r="C1494" s="78">
        <v>42665</v>
      </c>
      <c r="D1494" s="78" t="s">
        <v>2269</v>
      </c>
      <c r="E1494" s="78">
        <f t="shared" si="112"/>
        <v>42665</v>
      </c>
      <c r="F1494" s="79" t="s">
        <v>1960</v>
      </c>
      <c r="G1494" s="79"/>
      <c r="H1494" s="80" t="s">
        <v>377</v>
      </c>
      <c r="I1494" s="430">
        <v>11350</v>
      </c>
      <c r="J1494" s="428">
        <v>18000</v>
      </c>
      <c r="K1494" s="418"/>
      <c r="L1494" s="427"/>
      <c r="M1494" s="81">
        <f t="shared" si="111"/>
        <v>204300000</v>
      </c>
      <c r="N1494" s="82" t="s">
        <v>273</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hidden="1" customHeight="1">
      <c r="A1495" s="332" t="str">
        <f>IF(B1495&lt;&gt;"",IF(AND(B1495='IN-TC'!$S$4,OR(TH!N1495="1111",TH!O1495="1111")),TH!D1495,""),"")</f>
        <v/>
      </c>
      <c r="B1495" s="63">
        <f t="shared" si="110"/>
        <v>10</v>
      </c>
      <c r="C1495" s="78">
        <v>42665</v>
      </c>
      <c r="D1495" s="78" t="s">
        <v>2270</v>
      </c>
      <c r="E1495" s="78">
        <f t="shared" si="112"/>
        <v>42665</v>
      </c>
      <c r="F1495" s="79" t="s">
        <v>1960</v>
      </c>
      <c r="G1495" s="79"/>
      <c r="H1495" s="80" t="s">
        <v>382</v>
      </c>
      <c r="I1495" s="430">
        <v>11980</v>
      </c>
      <c r="J1495" s="428">
        <v>18000</v>
      </c>
      <c r="K1495" s="418"/>
      <c r="L1495" s="427"/>
      <c r="M1495" s="81">
        <f t="shared" si="111"/>
        <v>215640000</v>
      </c>
      <c r="N1495" s="82" t="s">
        <v>273</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hidden="1" customHeight="1">
      <c r="A1496" s="332" t="str">
        <f>IF(B1496&lt;&gt;"",IF(AND(B1496='IN-TC'!$S$4,OR(TH!N1496="1111",TH!O1496="1111")),TH!D1496,""),"")</f>
        <v/>
      </c>
      <c r="B1496" s="63">
        <f t="shared" si="110"/>
        <v>10</v>
      </c>
      <c r="C1496" s="78">
        <v>42665</v>
      </c>
      <c r="D1496" s="78" t="s">
        <v>2292</v>
      </c>
      <c r="E1496" s="78">
        <f t="shared" si="112"/>
        <v>42665</v>
      </c>
      <c r="F1496" s="79" t="s">
        <v>1960</v>
      </c>
      <c r="G1496" s="79"/>
      <c r="H1496" s="80" t="s">
        <v>1961</v>
      </c>
      <c r="I1496" s="430">
        <v>11840</v>
      </c>
      <c r="J1496" s="428">
        <v>18000</v>
      </c>
      <c r="K1496" s="418"/>
      <c r="L1496" s="427"/>
      <c r="M1496" s="81">
        <f t="shared" si="111"/>
        <v>213120000</v>
      </c>
      <c r="N1496" s="82" t="s">
        <v>273</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hidden="1" customHeight="1">
      <c r="A1497" s="332" t="str">
        <f>IF(B1497&lt;&gt;"",IF(AND(B1497='IN-TC'!$S$4,OR(TH!N1497="1111",TH!O1497="1111")),TH!D1497,""),"")</f>
        <v/>
      </c>
      <c r="B1497" s="63">
        <f t="shared" si="110"/>
        <v>10</v>
      </c>
      <c r="C1497" s="78">
        <v>42665</v>
      </c>
      <c r="D1497" s="78" t="s">
        <v>2293</v>
      </c>
      <c r="E1497" s="78">
        <f t="shared" si="112"/>
        <v>42665</v>
      </c>
      <c r="F1497" s="79" t="s">
        <v>1960</v>
      </c>
      <c r="G1497" s="79"/>
      <c r="H1497" s="80" t="s">
        <v>390</v>
      </c>
      <c r="I1497" s="430">
        <v>11420</v>
      </c>
      <c r="J1497" s="428">
        <v>18000</v>
      </c>
      <c r="K1497" s="418"/>
      <c r="L1497" s="427"/>
      <c r="M1497" s="81">
        <f t="shared" si="111"/>
        <v>205560000</v>
      </c>
      <c r="N1497" s="82" t="s">
        <v>273</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hidden="1" customHeight="1">
      <c r="A1498" s="332" t="str">
        <f>IF(B1498&lt;&gt;"",IF(AND(B1498='IN-TC'!$S$4,OR(TH!N1498="1111",TH!O1498="1111")),TH!D1498,""),"")</f>
        <v/>
      </c>
      <c r="B1498" s="63">
        <f t="shared" si="110"/>
        <v>10</v>
      </c>
      <c r="C1498" s="78">
        <v>42668</v>
      </c>
      <c r="D1498" s="78" t="s">
        <v>2294</v>
      </c>
      <c r="E1498" s="78">
        <f t="shared" si="112"/>
        <v>42668</v>
      </c>
      <c r="F1498" s="79" t="s">
        <v>1960</v>
      </c>
      <c r="G1498" s="79"/>
      <c r="H1498" s="80" t="s">
        <v>394</v>
      </c>
      <c r="I1498" s="430">
        <v>11450</v>
      </c>
      <c r="J1498" s="428">
        <v>18000</v>
      </c>
      <c r="K1498" s="418"/>
      <c r="L1498" s="427"/>
      <c r="M1498" s="81">
        <f t="shared" si="111"/>
        <v>206100000</v>
      </c>
      <c r="N1498" s="82" t="s">
        <v>273</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hidden="1" customHeight="1">
      <c r="A1499" s="332" t="str">
        <f>IF(B1499&lt;&gt;"",IF(AND(B1499='IN-TC'!$S$4,OR(TH!N1499="1111",TH!O1499="1111")),TH!D1499,""),"")</f>
        <v/>
      </c>
      <c r="B1499" s="63">
        <f t="shared" si="110"/>
        <v>10</v>
      </c>
      <c r="C1499" s="78">
        <v>42668</v>
      </c>
      <c r="D1499" s="78" t="s">
        <v>2295</v>
      </c>
      <c r="E1499" s="78">
        <f t="shared" si="112"/>
        <v>42668</v>
      </c>
      <c r="F1499" s="79" t="s">
        <v>1960</v>
      </c>
      <c r="G1499" s="79"/>
      <c r="H1499" s="80" t="s">
        <v>384</v>
      </c>
      <c r="I1499" s="430">
        <v>11560</v>
      </c>
      <c r="J1499" s="428">
        <v>18000</v>
      </c>
      <c r="K1499" s="418"/>
      <c r="L1499" s="427"/>
      <c r="M1499" s="81">
        <f t="shared" si="111"/>
        <v>208080000</v>
      </c>
      <c r="N1499" s="82" t="s">
        <v>273</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hidden="1" customHeight="1">
      <c r="A1500" s="332" t="str">
        <f>IF(B1500&lt;&gt;"",IF(AND(B1500='IN-TC'!$S$4,OR(TH!N1500="1111",TH!O1500="1111")),TH!D1500,""),"")</f>
        <v/>
      </c>
      <c r="B1500" s="63">
        <f t="shared" si="110"/>
        <v>10</v>
      </c>
      <c r="C1500" s="78">
        <v>42668</v>
      </c>
      <c r="D1500" s="78" t="s">
        <v>2296</v>
      </c>
      <c r="E1500" s="78">
        <f t="shared" si="112"/>
        <v>42668</v>
      </c>
      <c r="F1500" s="79" t="s">
        <v>1960</v>
      </c>
      <c r="G1500" s="79"/>
      <c r="H1500" s="80" t="s">
        <v>387</v>
      </c>
      <c r="I1500" s="430">
        <v>11420</v>
      </c>
      <c r="J1500" s="428">
        <v>18000</v>
      </c>
      <c r="K1500" s="418"/>
      <c r="L1500" s="427"/>
      <c r="M1500" s="81">
        <f t="shared" si="111"/>
        <v>205560000</v>
      </c>
      <c r="N1500" s="82" t="s">
        <v>273</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hidden="1" customHeight="1">
      <c r="A1501" s="332" t="str">
        <f>IF(B1501&lt;&gt;"",IF(AND(B1501='IN-TC'!$S$4,OR(TH!N1501="1111",TH!O1501="1111")),TH!D1501,""),"")</f>
        <v/>
      </c>
      <c r="B1501" s="63">
        <f t="shared" si="110"/>
        <v>10</v>
      </c>
      <c r="C1501" s="78">
        <v>42668</v>
      </c>
      <c r="D1501" s="78" t="s">
        <v>2297</v>
      </c>
      <c r="E1501" s="78">
        <f t="shared" si="112"/>
        <v>42668</v>
      </c>
      <c r="F1501" s="79" t="s">
        <v>1960</v>
      </c>
      <c r="G1501" s="79"/>
      <c r="H1501" s="80" t="s">
        <v>377</v>
      </c>
      <c r="I1501" s="430">
        <v>11560</v>
      </c>
      <c r="J1501" s="428">
        <v>18000</v>
      </c>
      <c r="K1501" s="418"/>
      <c r="L1501" s="427"/>
      <c r="M1501" s="81">
        <f t="shared" si="111"/>
        <v>208080000</v>
      </c>
      <c r="N1501" s="82" t="s">
        <v>273</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hidden="1" customHeight="1">
      <c r="A1502" s="332" t="str">
        <f>IF(B1502&lt;&gt;"",IF(AND(B1502='IN-TC'!$S$4,OR(TH!N1502="1111",TH!O1502="1111")),TH!D1502,""),"")</f>
        <v/>
      </c>
      <c r="B1502" s="63">
        <f t="shared" si="110"/>
        <v>10</v>
      </c>
      <c r="C1502" s="78">
        <v>42668</v>
      </c>
      <c r="D1502" s="78" t="s">
        <v>2298</v>
      </c>
      <c r="E1502" s="78">
        <v>42671</v>
      </c>
      <c r="F1502" s="79" t="s">
        <v>1943</v>
      </c>
      <c r="G1502" s="79"/>
      <c r="H1502" s="85" t="s">
        <v>429</v>
      </c>
      <c r="I1502" s="427">
        <v>8790</v>
      </c>
      <c r="J1502" s="428">
        <v>19000</v>
      </c>
      <c r="K1502" s="418"/>
      <c r="L1502" s="427"/>
      <c r="M1502" s="81">
        <f t="shared" si="111"/>
        <v>167010000</v>
      </c>
      <c r="N1502" s="82" t="s">
        <v>273</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hidden="1" customHeight="1">
      <c r="A1503" s="332" t="str">
        <f>IF(B1503&lt;&gt;"",IF(AND(B1503='IN-TC'!$S$4,OR(TH!N1503="1111",TH!O1503="1111")),TH!D1503,""),"")</f>
        <v/>
      </c>
      <c r="B1503" s="63">
        <f t="shared" si="110"/>
        <v>10</v>
      </c>
      <c r="C1503" s="78">
        <v>42668</v>
      </c>
      <c r="D1503" s="78" t="s">
        <v>2299</v>
      </c>
      <c r="E1503" s="78">
        <v>42671</v>
      </c>
      <c r="F1503" s="79" t="s">
        <v>1943</v>
      </c>
      <c r="G1503" s="79"/>
      <c r="H1503" s="80" t="s">
        <v>1957</v>
      </c>
      <c r="I1503" s="427">
        <v>8020</v>
      </c>
      <c r="J1503" s="428">
        <v>19000</v>
      </c>
      <c r="K1503" s="418"/>
      <c r="L1503" s="427"/>
      <c r="M1503" s="81">
        <f t="shared" si="111"/>
        <v>152380000</v>
      </c>
      <c r="N1503" s="82" t="s">
        <v>273</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hidden="1" customHeight="1">
      <c r="A1504" s="332" t="str">
        <f>IF(B1504&lt;&gt;"",IF(AND(B1504='IN-TC'!$S$4,OR(TH!N1504="1111",TH!O1504="1111")),TH!D1504,""),"")</f>
        <v/>
      </c>
      <c r="B1504" s="63">
        <f t="shared" si="110"/>
        <v>10</v>
      </c>
      <c r="C1504" s="78">
        <v>42668</v>
      </c>
      <c r="D1504" s="78" t="s">
        <v>2300</v>
      </c>
      <c r="E1504" s="78">
        <v>42671</v>
      </c>
      <c r="F1504" s="79" t="s">
        <v>1943</v>
      </c>
      <c r="G1504" s="79"/>
      <c r="H1504" s="80" t="s">
        <v>1958</v>
      </c>
      <c r="I1504" s="427">
        <v>8950</v>
      </c>
      <c r="J1504" s="428">
        <v>19000</v>
      </c>
      <c r="K1504" s="418"/>
      <c r="L1504" s="427"/>
      <c r="M1504" s="81">
        <f t="shared" si="111"/>
        <v>170050000</v>
      </c>
      <c r="N1504" s="82" t="s">
        <v>273</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hidden="1" customHeight="1">
      <c r="A1505" s="332" t="str">
        <f>IF(B1505&lt;&gt;"",IF(AND(B1505='IN-TC'!$S$4,OR(TH!N1505="1111",TH!O1505="1111")),TH!D1505,""),"")</f>
        <v/>
      </c>
      <c r="B1505" s="63">
        <f t="shared" si="110"/>
        <v>10</v>
      </c>
      <c r="C1505" s="78">
        <v>42668</v>
      </c>
      <c r="D1505" s="78" t="s">
        <v>2301</v>
      </c>
      <c r="E1505" s="78">
        <v>42671</v>
      </c>
      <c r="F1505" s="79" t="s">
        <v>1943</v>
      </c>
      <c r="G1505" s="79"/>
      <c r="H1505" s="80" t="s">
        <v>427</v>
      </c>
      <c r="I1505" s="427">
        <v>8460</v>
      </c>
      <c r="J1505" s="428">
        <v>19000</v>
      </c>
      <c r="K1505" s="418"/>
      <c r="L1505" s="427"/>
      <c r="M1505" s="81">
        <f t="shared" si="111"/>
        <v>160740000</v>
      </c>
      <c r="N1505" s="82" t="s">
        <v>273</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hidden="1" customHeight="1">
      <c r="A1506" s="332" t="str">
        <f>IF(B1506&lt;&gt;"",IF(AND(B1506='IN-TC'!$S$4,OR(TH!N1506="1111",TH!O1506="1111")),TH!D1506,""),"")</f>
        <v/>
      </c>
      <c r="B1506" s="63">
        <f t="shared" si="110"/>
        <v>10</v>
      </c>
      <c r="C1506" s="78">
        <v>42670</v>
      </c>
      <c r="D1506" s="78" t="s">
        <v>2302</v>
      </c>
      <c r="E1506" s="78">
        <f>C1506</f>
        <v>42670</v>
      </c>
      <c r="F1506" s="79" t="s">
        <v>1960</v>
      </c>
      <c r="G1506" s="79"/>
      <c r="H1506" s="80" t="s">
        <v>390</v>
      </c>
      <c r="I1506" s="430">
        <v>11256</v>
      </c>
      <c r="J1506" s="428">
        <v>18000</v>
      </c>
      <c r="K1506" s="418"/>
      <c r="L1506" s="427"/>
      <c r="M1506" s="81">
        <f t="shared" si="111"/>
        <v>202608000</v>
      </c>
      <c r="N1506" s="82" t="s">
        <v>273</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hidden="1" customHeight="1">
      <c r="A1507" s="332" t="str">
        <f>IF(B1507&lt;&gt;"",IF(AND(B1507='IN-TC'!$S$4,OR(TH!N1507="1111",TH!O1507="1111")),TH!D1507,""),"")</f>
        <v/>
      </c>
      <c r="B1507" s="63">
        <f t="shared" si="110"/>
        <v>10</v>
      </c>
      <c r="C1507" s="78">
        <v>42670</v>
      </c>
      <c r="D1507" s="78" t="s">
        <v>2303</v>
      </c>
      <c r="E1507" s="78">
        <f>C1507</f>
        <v>42670</v>
      </c>
      <c r="F1507" s="79" t="s">
        <v>1960</v>
      </c>
      <c r="G1507" s="79"/>
      <c r="H1507" s="80" t="s">
        <v>394</v>
      </c>
      <c r="I1507" s="430">
        <v>11490</v>
      </c>
      <c r="J1507" s="428">
        <v>18000</v>
      </c>
      <c r="K1507" s="418"/>
      <c r="L1507" s="427"/>
      <c r="M1507" s="81">
        <f t="shared" si="111"/>
        <v>206820000</v>
      </c>
      <c r="N1507" s="82" t="s">
        <v>273</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hidden="1" customHeight="1">
      <c r="A1508" s="332" t="str">
        <f>IF(B1508&lt;&gt;"",IF(AND(B1508='IN-TC'!$S$4,OR(TH!N1508="1111",TH!O1508="1111")),TH!D1508,""),"")</f>
        <v/>
      </c>
      <c r="B1508" s="63">
        <f t="shared" si="110"/>
        <v>10</v>
      </c>
      <c r="C1508" s="78">
        <v>42670</v>
      </c>
      <c r="D1508" s="78" t="s">
        <v>2304</v>
      </c>
      <c r="E1508" s="78">
        <f>C1508</f>
        <v>42670</v>
      </c>
      <c r="F1508" s="79" t="s">
        <v>1960</v>
      </c>
      <c r="G1508" s="79"/>
      <c r="H1508" s="80" t="s">
        <v>392</v>
      </c>
      <c r="I1508" s="430">
        <v>12266</v>
      </c>
      <c r="J1508" s="428">
        <v>18000</v>
      </c>
      <c r="K1508" s="418"/>
      <c r="L1508" s="427"/>
      <c r="M1508" s="81">
        <f t="shared" si="111"/>
        <v>220788000</v>
      </c>
      <c r="N1508" s="82" t="s">
        <v>273</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hidden="1" customHeight="1">
      <c r="A1509" s="332" t="str">
        <f>IF(B1509&lt;&gt;"",IF(AND(B1509='IN-TC'!$S$4,OR(TH!N1509="1111",TH!O1509="1111")),TH!D1509,""),"")</f>
        <v/>
      </c>
      <c r="B1509" s="63">
        <f t="shared" si="110"/>
        <v>10</v>
      </c>
      <c r="C1509" s="78">
        <v>42670</v>
      </c>
      <c r="D1509" s="78" t="s">
        <v>2305</v>
      </c>
      <c r="E1509" s="78">
        <f>C1509</f>
        <v>42670</v>
      </c>
      <c r="F1509" s="79" t="s">
        <v>1960</v>
      </c>
      <c r="G1509" s="79"/>
      <c r="H1509" s="80" t="s">
        <v>1961</v>
      </c>
      <c r="I1509" s="430">
        <v>11560</v>
      </c>
      <c r="J1509" s="428">
        <v>18000</v>
      </c>
      <c r="K1509" s="418"/>
      <c r="L1509" s="427"/>
      <c r="M1509" s="81">
        <f t="shared" si="111"/>
        <v>208080000</v>
      </c>
      <c r="N1509" s="82" t="s">
        <v>273</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hidden="1" customHeight="1">
      <c r="A1510" s="332" t="str">
        <f>IF(B1510&lt;&gt;"",IF(AND(B1510='IN-TC'!$S$4,OR(TH!N1510="1111",TH!O1510="1111")),TH!D1510,""),"")</f>
        <v/>
      </c>
      <c r="B1510" s="63">
        <f t="shared" si="110"/>
        <v>10</v>
      </c>
      <c r="C1510" s="78">
        <v>42670</v>
      </c>
      <c r="D1510" s="78" t="s">
        <v>2306</v>
      </c>
      <c r="E1510" s="78">
        <v>42672</v>
      </c>
      <c r="F1510" s="79" t="s">
        <v>1943</v>
      </c>
      <c r="G1510" s="79"/>
      <c r="H1510" s="80" t="s">
        <v>1958</v>
      </c>
      <c r="I1510" s="427">
        <v>8503</v>
      </c>
      <c r="J1510" s="428">
        <v>19000</v>
      </c>
      <c r="K1510" s="418"/>
      <c r="L1510" s="427"/>
      <c r="M1510" s="81">
        <f t="shared" si="111"/>
        <v>161557000</v>
      </c>
      <c r="N1510" s="82" t="s">
        <v>273</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hidden="1" customHeight="1">
      <c r="A1511" s="332" t="str">
        <f>IF(B1511&lt;&gt;"",IF(AND(B1511='IN-TC'!$S$4,OR(TH!N1511="1111",TH!O1511="1111")),TH!D1511,""),"")</f>
        <v/>
      </c>
      <c r="B1511" s="63">
        <f t="shared" si="110"/>
        <v>10</v>
      </c>
      <c r="C1511" s="78">
        <v>42670</v>
      </c>
      <c r="D1511" s="78" t="s">
        <v>2307</v>
      </c>
      <c r="E1511" s="78">
        <v>42672</v>
      </c>
      <c r="F1511" s="79" t="s">
        <v>1943</v>
      </c>
      <c r="G1511" s="79"/>
      <c r="H1511" s="80" t="s">
        <v>424</v>
      </c>
      <c r="I1511" s="427">
        <v>6890</v>
      </c>
      <c r="J1511" s="428">
        <v>19000</v>
      </c>
      <c r="K1511" s="418"/>
      <c r="L1511" s="427"/>
      <c r="M1511" s="81">
        <f t="shared" si="111"/>
        <v>130910000</v>
      </c>
      <c r="N1511" s="82" t="s">
        <v>273</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hidden="1" customHeight="1">
      <c r="A1512" s="332" t="str">
        <f>IF(B1512&lt;&gt;"",IF(AND(B1512='IN-TC'!$S$4,OR(TH!N1512="1111",TH!O1512="1111")),TH!D1512,""),"")</f>
        <v/>
      </c>
      <c r="B1512" s="63">
        <f t="shared" si="110"/>
        <v>10</v>
      </c>
      <c r="C1512" s="78">
        <v>42670</v>
      </c>
      <c r="D1512" s="78" t="s">
        <v>2308</v>
      </c>
      <c r="E1512" s="78">
        <v>42672</v>
      </c>
      <c r="F1512" s="79" t="s">
        <v>1943</v>
      </c>
      <c r="G1512" s="79"/>
      <c r="H1512" s="80" t="s">
        <v>1957</v>
      </c>
      <c r="I1512" s="427">
        <v>8750</v>
      </c>
      <c r="J1512" s="428">
        <v>19000</v>
      </c>
      <c r="K1512" s="418"/>
      <c r="L1512" s="427"/>
      <c r="M1512" s="81">
        <f t="shared" si="111"/>
        <v>166250000</v>
      </c>
      <c r="N1512" s="82" t="s">
        <v>273</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hidden="1" customHeight="1">
      <c r="A1513" s="332" t="str">
        <f>IF(B1513&lt;&gt;"",IF(AND(B1513='IN-TC'!$S$4,OR(TH!N1513="1111",TH!O1513="1111")),TH!D1513,""),"")</f>
        <v/>
      </c>
      <c r="B1513" s="63">
        <f t="shared" si="110"/>
        <v>10</v>
      </c>
      <c r="C1513" s="78">
        <v>42672</v>
      </c>
      <c r="D1513" s="78" t="s">
        <v>2309</v>
      </c>
      <c r="E1513" s="78">
        <f>C1513</f>
        <v>42672</v>
      </c>
      <c r="F1513" s="79" t="s">
        <v>1960</v>
      </c>
      <c r="G1513" s="79"/>
      <c r="H1513" s="80" t="s">
        <v>382</v>
      </c>
      <c r="I1513" s="430">
        <v>11980</v>
      </c>
      <c r="J1513" s="428">
        <v>18000</v>
      </c>
      <c r="K1513" s="418"/>
      <c r="L1513" s="427"/>
      <c r="M1513" s="81">
        <f t="shared" si="111"/>
        <v>215640000</v>
      </c>
      <c r="N1513" s="82" t="s">
        <v>273</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hidden="1" customHeight="1">
      <c r="A1514" s="332" t="str">
        <f>IF(B1514&lt;&gt;"",IF(AND(B1514='IN-TC'!$S$4,OR(TH!N1514="1111",TH!O1514="1111")),TH!D1514,""),"")</f>
        <v/>
      </c>
      <c r="B1514" s="63">
        <f t="shared" si="110"/>
        <v>10</v>
      </c>
      <c r="C1514" s="78">
        <v>42672</v>
      </c>
      <c r="D1514" s="78" t="s">
        <v>2310</v>
      </c>
      <c r="E1514" s="78">
        <f>C1514</f>
        <v>42672</v>
      </c>
      <c r="F1514" s="79" t="s">
        <v>1960</v>
      </c>
      <c r="G1514" s="79"/>
      <c r="H1514" s="80" t="s">
        <v>394</v>
      </c>
      <c r="I1514" s="430">
        <v>11790</v>
      </c>
      <c r="J1514" s="428">
        <v>18000</v>
      </c>
      <c r="K1514" s="418"/>
      <c r="L1514" s="427"/>
      <c r="M1514" s="81">
        <f t="shared" si="111"/>
        <v>212220000</v>
      </c>
      <c r="N1514" s="82" t="s">
        <v>273</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hidden="1" customHeight="1">
      <c r="A1515" s="332" t="str">
        <f>IF(B1515&lt;&gt;"",IF(AND(B1515='IN-TC'!$S$4,OR(TH!N1515="1111",TH!O1515="1111")),TH!D1515,""),"")</f>
        <v/>
      </c>
      <c r="B1515" s="63">
        <f t="shared" si="110"/>
        <v>10</v>
      </c>
      <c r="C1515" s="78">
        <v>42672</v>
      </c>
      <c r="D1515" s="78" t="s">
        <v>2311</v>
      </c>
      <c r="E1515" s="78">
        <f>C1515</f>
        <v>42672</v>
      </c>
      <c r="F1515" s="79" t="s">
        <v>1960</v>
      </c>
      <c r="G1515" s="79"/>
      <c r="H1515" s="80" t="s">
        <v>384</v>
      </c>
      <c r="I1515" s="430">
        <v>11860</v>
      </c>
      <c r="J1515" s="428">
        <v>18000</v>
      </c>
      <c r="K1515" s="418"/>
      <c r="L1515" s="427"/>
      <c r="M1515" s="81">
        <f t="shared" si="111"/>
        <v>213480000</v>
      </c>
      <c r="N1515" s="82" t="s">
        <v>273</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hidden="1" customHeight="1">
      <c r="A1516" s="332" t="str">
        <f>IF(B1516&lt;&gt;"",IF(AND(B1516='IN-TC'!$S$4,OR(TH!N1516="1111",TH!O1516="1111")),TH!D1516,""),"")</f>
        <v/>
      </c>
      <c r="B1516" s="63">
        <f t="shared" si="110"/>
        <v>10</v>
      </c>
      <c r="C1516" s="78">
        <v>42672</v>
      </c>
      <c r="D1516" s="78" t="s">
        <v>2312</v>
      </c>
      <c r="E1516" s="78">
        <f>C1516</f>
        <v>42672</v>
      </c>
      <c r="F1516" s="79" t="s">
        <v>1960</v>
      </c>
      <c r="G1516" s="79"/>
      <c r="H1516" s="80" t="s">
        <v>387</v>
      </c>
      <c r="I1516" s="430">
        <v>11498</v>
      </c>
      <c r="J1516" s="428">
        <v>18000</v>
      </c>
      <c r="K1516" s="418"/>
      <c r="L1516" s="427"/>
      <c r="M1516" s="81">
        <f t="shared" si="111"/>
        <v>206964000</v>
      </c>
      <c r="N1516" s="82" t="s">
        <v>273</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hidden="1" customHeight="1">
      <c r="A1517" s="332" t="str">
        <f>IF(B1517&lt;&gt;"",IF(AND(B1517='IN-TC'!$S$4,OR(TH!N1517="1111",TH!O1517="1111")),TH!D1517,""),"")</f>
        <v/>
      </c>
      <c r="B1517" s="63">
        <f t="shared" si="110"/>
        <v>10</v>
      </c>
      <c r="C1517" s="78">
        <v>42673</v>
      </c>
      <c r="D1517" s="78" t="s">
        <v>2313</v>
      </c>
      <c r="E1517" s="78">
        <v>42674</v>
      </c>
      <c r="F1517" s="79" t="s">
        <v>1943</v>
      </c>
      <c r="G1517" s="79"/>
      <c r="H1517" s="80" t="s">
        <v>424</v>
      </c>
      <c r="I1517" s="427">
        <v>6650</v>
      </c>
      <c r="J1517" s="428">
        <v>19000</v>
      </c>
      <c r="K1517" s="418"/>
      <c r="L1517" s="427"/>
      <c r="M1517" s="81">
        <f t="shared" si="111"/>
        <v>126350000</v>
      </c>
      <c r="N1517" s="82" t="s">
        <v>273</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hidden="1" customHeight="1">
      <c r="A1518" s="332" t="str">
        <f>IF(B1518&lt;&gt;"",IF(AND(B1518='IN-TC'!$S$4,OR(TH!N1518="1111",TH!O1518="1111")),TH!D1518,""),"")</f>
        <v/>
      </c>
      <c r="B1518" s="63">
        <f t="shared" si="110"/>
        <v>10</v>
      </c>
      <c r="C1518" s="78">
        <v>42673</v>
      </c>
      <c r="D1518" s="78" t="s">
        <v>2314</v>
      </c>
      <c r="E1518" s="78">
        <v>42674</v>
      </c>
      <c r="F1518" s="79" t="s">
        <v>1943</v>
      </c>
      <c r="G1518" s="79"/>
      <c r="H1518" s="85" t="s">
        <v>429</v>
      </c>
      <c r="I1518" s="427">
        <v>6780</v>
      </c>
      <c r="J1518" s="428">
        <v>19000</v>
      </c>
      <c r="K1518" s="418"/>
      <c r="L1518" s="427"/>
      <c r="M1518" s="81">
        <f t="shared" si="111"/>
        <v>128820000</v>
      </c>
      <c r="N1518" s="82" t="s">
        <v>273</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hidden="1" customHeight="1">
      <c r="A1519" s="332" t="str">
        <f>IF(B1519&lt;&gt;"",IF(AND(B1519='IN-TC'!$S$4,OR(TH!N1519="1111",TH!O1519="1111")),TH!D1519,""),"")</f>
        <v/>
      </c>
      <c r="B1519" s="63">
        <f t="shared" si="110"/>
        <v>10</v>
      </c>
      <c r="C1519" s="78">
        <v>42673</v>
      </c>
      <c r="D1519" s="78" t="s">
        <v>2315</v>
      </c>
      <c r="E1519" s="78">
        <v>42674</v>
      </c>
      <c r="F1519" s="79" t="s">
        <v>1943</v>
      </c>
      <c r="G1519" s="79"/>
      <c r="H1519" s="80" t="s">
        <v>427</v>
      </c>
      <c r="I1519" s="427">
        <v>8207</v>
      </c>
      <c r="J1519" s="428">
        <v>19000</v>
      </c>
      <c r="K1519" s="418"/>
      <c r="L1519" s="427"/>
      <c r="M1519" s="81">
        <f t="shared" si="111"/>
        <v>155933000</v>
      </c>
      <c r="N1519" s="82" t="s">
        <v>273</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hidden="1" customHeight="1">
      <c r="A1520" s="332" t="str">
        <f>IF(B1520&lt;&gt;"",IF(AND(B1520='IN-TC'!$S$4,OR(TH!N1520="1111",TH!O1520="1111")),TH!D1520,""),"")</f>
        <v/>
      </c>
      <c r="B1520" s="63">
        <f t="shared" si="110"/>
        <v>10</v>
      </c>
      <c r="C1520" s="78">
        <v>42674</v>
      </c>
      <c r="D1520" s="78" t="s">
        <v>2641</v>
      </c>
      <c r="E1520" s="78">
        <f t="shared" ref="E1520:E1551" si="113">C1520</f>
        <v>42674</v>
      </c>
      <c r="F1520" s="79" t="s">
        <v>1960</v>
      </c>
      <c r="G1520" s="79"/>
      <c r="H1520" s="80" t="s">
        <v>377</v>
      </c>
      <c r="I1520" s="430">
        <v>12256</v>
      </c>
      <c r="J1520" s="428">
        <v>18000</v>
      </c>
      <c r="K1520" s="418"/>
      <c r="L1520" s="427"/>
      <c r="M1520" s="81">
        <f t="shared" si="111"/>
        <v>220608000</v>
      </c>
      <c r="N1520" s="82" t="s">
        <v>273</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hidden="1" customHeight="1">
      <c r="A1521" s="332" t="str">
        <f>IF(B1521&lt;&gt;"",IF(AND(B1521='IN-TC'!$S$4,OR(TH!N1521="1111",TH!O1521="1111")),TH!D1521,""),"")</f>
        <v/>
      </c>
      <c r="B1521" s="63">
        <f t="shared" si="110"/>
        <v>10</v>
      </c>
      <c r="C1521" s="78">
        <v>42674</v>
      </c>
      <c r="D1521" s="78" t="s">
        <v>2642</v>
      </c>
      <c r="E1521" s="78">
        <f t="shared" si="113"/>
        <v>42674</v>
      </c>
      <c r="F1521" s="79" t="s">
        <v>1960</v>
      </c>
      <c r="G1521" s="79"/>
      <c r="H1521" s="80" t="s">
        <v>390</v>
      </c>
      <c r="I1521" s="430">
        <v>11490</v>
      </c>
      <c r="J1521" s="428">
        <v>18000</v>
      </c>
      <c r="K1521" s="418"/>
      <c r="L1521" s="427"/>
      <c r="M1521" s="81">
        <f t="shared" si="111"/>
        <v>206820000</v>
      </c>
      <c r="N1521" s="82" t="s">
        <v>273</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hidden="1" customHeight="1">
      <c r="A1522" s="332" t="str">
        <f>IF(B1522&lt;&gt;"",IF(AND(B1522='IN-TC'!$S$4,OR(TH!N1522="1111",TH!O1522="1111")),TH!D1522,""),"")</f>
        <v/>
      </c>
      <c r="B1522" s="63">
        <f t="shared" si="110"/>
        <v>10</v>
      </c>
      <c r="C1522" s="78">
        <v>42674</v>
      </c>
      <c r="D1522" s="78" t="s">
        <v>2643</v>
      </c>
      <c r="E1522" s="78">
        <f t="shared" si="113"/>
        <v>42674</v>
      </c>
      <c r="F1522" s="79" t="s">
        <v>1960</v>
      </c>
      <c r="G1522" s="79"/>
      <c r="H1522" s="80" t="s">
        <v>394</v>
      </c>
      <c r="I1522" s="430">
        <v>11625</v>
      </c>
      <c r="J1522" s="428">
        <v>18000</v>
      </c>
      <c r="K1522" s="418"/>
      <c r="L1522" s="427"/>
      <c r="M1522" s="81">
        <f t="shared" si="111"/>
        <v>209250000</v>
      </c>
      <c r="N1522" s="82" t="s">
        <v>273</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hidden="1" customHeight="1">
      <c r="A1523" s="332" t="str">
        <f>IF(B1523&lt;&gt;"",IF(AND(B1523='IN-TC'!$S$4,OR(TH!N1523="1111",TH!O1523="1111")),TH!D1523,""),"")</f>
        <v/>
      </c>
      <c r="B1523" s="63">
        <f t="shared" si="110"/>
        <v>10</v>
      </c>
      <c r="C1523" s="78">
        <v>42674</v>
      </c>
      <c r="D1523" s="78" t="s">
        <v>2644</v>
      </c>
      <c r="E1523" s="78">
        <f t="shared" si="113"/>
        <v>42674</v>
      </c>
      <c r="F1523" s="79" t="s">
        <v>1960</v>
      </c>
      <c r="G1523" s="79"/>
      <c r="H1523" s="80" t="s">
        <v>392</v>
      </c>
      <c r="I1523" s="430">
        <v>12248</v>
      </c>
      <c r="J1523" s="428">
        <v>18000</v>
      </c>
      <c r="K1523" s="418"/>
      <c r="L1523" s="427"/>
      <c r="M1523" s="81">
        <f t="shared" si="111"/>
        <v>220464000</v>
      </c>
      <c r="N1523" s="82" t="s">
        <v>273</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hidden="1" customHeight="1">
      <c r="A1524" s="332" t="str">
        <f>IF(B1524&lt;&gt;"",IF(AND(B1524='IN-TC'!$S$4,OR(TH!N1524="1111",TH!O1524="1111")),TH!D1524,""),"")</f>
        <v/>
      </c>
      <c r="B1524" s="63">
        <f t="shared" si="110"/>
        <v>10</v>
      </c>
      <c r="C1524" s="90">
        <v>42644</v>
      </c>
      <c r="D1524" s="90" t="s">
        <v>677</v>
      </c>
      <c r="E1524" s="90">
        <f t="shared" si="113"/>
        <v>42644</v>
      </c>
      <c r="F1524" s="91" t="s">
        <v>1960</v>
      </c>
      <c r="G1524" s="91"/>
      <c r="H1524" s="92" t="s">
        <v>445</v>
      </c>
      <c r="I1524" s="1141">
        <v>28130</v>
      </c>
      <c r="J1524" s="1140">
        <v>18500</v>
      </c>
      <c r="K1524" s="1142"/>
      <c r="L1524" s="1141"/>
      <c r="M1524" s="93">
        <f t="shared" si="111"/>
        <v>520405000</v>
      </c>
      <c r="N1524" s="83" t="s">
        <v>281</v>
      </c>
      <c r="O1524" s="83" t="s">
        <v>273</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hidden="1" customHeight="1">
      <c r="A1525" s="332" t="str">
        <f>IF(B1525&lt;&gt;"",IF(AND(B1525='IN-TC'!$S$4,OR(TH!N1525="1111",TH!O1525="1111")),TH!D1525,""),"")</f>
        <v/>
      </c>
      <c r="B1525" s="63">
        <f t="shared" si="110"/>
        <v>10</v>
      </c>
      <c r="C1525" s="90">
        <v>42646</v>
      </c>
      <c r="D1525" s="90" t="s">
        <v>684</v>
      </c>
      <c r="E1525" s="90">
        <f t="shared" si="113"/>
        <v>42646</v>
      </c>
      <c r="F1525" s="91" t="s">
        <v>1960</v>
      </c>
      <c r="G1525" s="91"/>
      <c r="H1525" s="92" t="s">
        <v>445</v>
      </c>
      <c r="I1525" s="1141">
        <v>27970</v>
      </c>
      <c r="J1525" s="1140">
        <v>18500</v>
      </c>
      <c r="K1525" s="1142"/>
      <c r="L1525" s="1141"/>
      <c r="M1525" s="93">
        <f t="shared" si="111"/>
        <v>517445000</v>
      </c>
      <c r="N1525" s="83" t="s">
        <v>281</v>
      </c>
      <c r="O1525" s="83" t="s">
        <v>273</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hidden="1" customHeight="1">
      <c r="A1526" s="332" t="str">
        <f>IF(B1526&lt;&gt;"",IF(AND(B1526='IN-TC'!$S$4,OR(TH!N1526="1111",TH!O1526="1111")),TH!D1526,""),"")</f>
        <v/>
      </c>
      <c r="B1526" s="63">
        <f t="shared" si="110"/>
        <v>10</v>
      </c>
      <c r="C1526" s="90">
        <v>42647</v>
      </c>
      <c r="D1526" s="90" t="s">
        <v>685</v>
      </c>
      <c r="E1526" s="90">
        <f t="shared" si="113"/>
        <v>42647</v>
      </c>
      <c r="F1526" s="91" t="s">
        <v>1960</v>
      </c>
      <c r="G1526" s="91"/>
      <c r="H1526" s="92" t="s">
        <v>445</v>
      </c>
      <c r="I1526" s="1141">
        <v>28550</v>
      </c>
      <c r="J1526" s="1140">
        <v>18500</v>
      </c>
      <c r="K1526" s="1142"/>
      <c r="L1526" s="1141"/>
      <c r="M1526" s="93">
        <f t="shared" si="111"/>
        <v>528175000</v>
      </c>
      <c r="N1526" s="83" t="s">
        <v>281</v>
      </c>
      <c r="O1526" s="83" t="s">
        <v>273</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hidden="1" customHeight="1">
      <c r="A1527" s="332" t="str">
        <f>IF(B1527&lt;&gt;"",IF(AND(B1527='IN-TC'!$S$4,OR(TH!N1527="1111",TH!O1527="1111")),TH!D1527,""),"")</f>
        <v/>
      </c>
      <c r="B1527" s="63">
        <f t="shared" si="110"/>
        <v>10</v>
      </c>
      <c r="C1527" s="90">
        <v>42648</v>
      </c>
      <c r="D1527" s="90" t="s">
        <v>686</v>
      </c>
      <c r="E1527" s="90">
        <f t="shared" si="113"/>
        <v>42648</v>
      </c>
      <c r="F1527" s="91" t="s">
        <v>1960</v>
      </c>
      <c r="G1527" s="91"/>
      <c r="H1527" s="92" t="s">
        <v>445</v>
      </c>
      <c r="I1527" s="1141">
        <v>27670</v>
      </c>
      <c r="J1527" s="1140">
        <v>18500</v>
      </c>
      <c r="K1527" s="1142"/>
      <c r="L1527" s="1141"/>
      <c r="M1527" s="93">
        <f t="shared" si="111"/>
        <v>511895000</v>
      </c>
      <c r="N1527" s="83" t="s">
        <v>281</v>
      </c>
      <c r="O1527" s="83" t="s">
        <v>273</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hidden="1" customHeight="1">
      <c r="A1528" s="332" t="str">
        <f>IF(B1528&lt;&gt;"",IF(AND(B1528='IN-TC'!$S$4,OR(TH!N1528="1111",TH!O1528="1111")),TH!D1528,""),"")</f>
        <v/>
      </c>
      <c r="B1528" s="63">
        <f t="shared" si="110"/>
        <v>10</v>
      </c>
      <c r="C1528" s="90">
        <v>42649</v>
      </c>
      <c r="D1528" s="90" t="s">
        <v>687</v>
      </c>
      <c r="E1528" s="90">
        <f t="shared" si="113"/>
        <v>42649</v>
      </c>
      <c r="F1528" s="91" t="s">
        <v>675</v>
      </c>
      <c r="G1528" s="91"/>
      <c r="H1528" s="92" t="s">
        <v>445</v>
      </c>
      <c r="I1528" s="1141">
        <v>19360</v>
      </c>
      <c r="J1528" s="1140">
        <v>18000</v>
      </c>
      <c r="K1528" s="1142"/>
      <c r="L1528" s="1141"/>
      <c r="M1528" s="93">
        <f t="shared" si="111"/>
        <v>348480000</v>
      </c>
      <c r="N1528" s="83" t="s">
        <v>281</v>
      </c>
      <c r="O1528" s="83" t="s">
        <v>273</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hidden="1" customHeight="1">
      <c r="A1529" s="332" t="str">
        <f>IF(B1529&lt;&gt;"",IF(AND(B1529='IN-TC'!$S$4,OR(TH!N1529="1111",TH!O1529="1111")),TH!D1529,""),"")</f>
        <v/>
      </c>
      <c r="B1529" s="63">
        <f t="shared" si="110"/>
        <v>10</v>
      </c>
      <c r="C1529" s="90">
        <v>42650</v>
      </c>
      <c r="D1529" s="90" t="s">
        <v>688</v>
      </c>
      <c r="E1529" s="90">
        <f t="shared" si="113"/>
        <v>42650</v>
      </c>
      <c r="F1529" s="91" t="s">
        <v>675</v>
      </c>
      <c r="G1529" s="91"/>
      <c r="H1529" s="92" t="s">
        <v>445</v>
      </c>
      <c r="I1529" s="1141">
        <v>19040</v>
      </c>
      <c r="J1529" s="1140">
        <v>18000</v>
      </c>
      <c r="K1529" s="1142"/>
      <c r="L1529" s="1141"/>
      <c r="M1529" s="93">
        <f t="shared" si="111"/>
        <v>342720000</v>
      </c>
      <c r="N1529" s="83" t="s">
        <v>281</v>
      </c>
      <c r="O1529" s="83" t="s">
        <v>273</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hidden="1" customHeight="1">
      <c r="A1530" s="332" t="str">
        <f>IF(B1530&lt;&gt;"",IF(AND(B1530='IN-TC'!$S$4,OR(TH!N1530="1111",TH!O1530="1111")),TH!D1530,""),"")</f>
        <v/>
      </c>
      <c r="B1530" s="63">
        <f t="shared" si="110"/>
        <v>10</v>
      </c>
      <c r="C1530" s="90">
        <v>42650</v>
      </c>
      <c r="D1530" s="90" t="s">
        <v>935</v>
      </c>
      <c r="E1530" s="90">
        <f t="shared" si="113"/>
        <v>42650</v>
      </c>
      <c r="F1530" s="91" t="s">
        <v>1960</v>
      </c>
      <c r="G1530" s="91"/>
      <c r="H1530" s="92" t="s">
        <v>445</v>
      </c>
      <c r="I1530" s="1141">
        <v>38495</v>
      </c>
      <c r="J1530" s="1140">
        <v>18500</v>
      </c>
      <c r="K1530" s="1142"/>
      <c r="L1530" s="1141"/>
      <c r="M1530" s="93">
        <f t="shared" si="111"/>
        <v>712157500</v>
      </c>
      <c r="N1530" s="83" t="s">
        <v>281</v>
      </c>
      <c r="O1530" s="83" t="s">
        <v>273</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hidden="1" customHeight="1">
      <c r="A1531" s="332" t="str">
        <f>IF(B1531&lt;&gt;"",IF(AND(B1531='IN-TC'!$S$4,OR(TH!N1531="1111",TH!O1531="1111")),TH!D1531,""),"")</f>
        <v/>
      </c>
      <c r="B1531" s="63">
        <f t="shared" si="110"/>
        <v>10</v>
      </c>
      <c r="C1531" s="90">
        <v>42651</v>
      </c>
      <c r="D1531" s="90" t="s">
        <v>936</v>
      </c>
      <c r="E1531" s="90">
        <f t="shared" si="113"/>
        <v>42651</v>
      </c>
      <c r="F1531" s="91" t="s">
        <v>1960</v>
      </c>
      <c r="G1531" s="91"/>
      <c r="H1531" s="92" t="s">
        <v>445</v>
      </c>
      <c r="I1531" s="1141">
        <v>38973</v>
      </c>
      <c r="J1531" s="1140">
        <v>18500</v>
      </c>
      <c r="K1531" s="1142"/>
      <c r="L1531" s="1141"/>
      <c r="M1531" s="93">
        <f t="shared" si="111"/>
        <v>721000500</v>
      </c>
      <c r="N1531" s="83" t="s">
        <v>281</v>
      </c>
      <c r="O1531" s="83" t="s">
        <v>273</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hidden="1" customHeight="1">
      <c r="A1532" s="332" t="str">
        <f>IF(B1532&lt;&gt;"",IF(AND(B1532='IN-TC'!$S$4,OR(TH!N1532="1111",TH!O1532="1111")),TH!D1532,""),"")</f>
        <v/>
      </c>
      <c r="B1532" s="63">
        <f t="shared" si="110"/>
        <v>10</v>
      </c>
      <c r="C1532" s="90">
        <v>42653</v>
      </c>
      <c r="D1532" s="90" t="s">
        <v>937</v>
      </c>
      <c r="E1532" s="90">
        <f t="shared" si="113"/>
        <v>42653</v>
      </c>
      <c r="F1532" s="91" t="s">
        <v>1960</v>
      </c>
      <c r="G1532" s="91"/>
      <c r="H1532" s="92" t="s">
        <v>445</v>
      </c>
      <c r="I1532" s="1141">
        <v>39723</v>
      </c>
      <c r="J1532" s="1140">
        <v>18500</v>
      </c>
      <c r="K1532" s="1142"/>
      <c r="L1532" s="1141"/>
      <c r="M1532" s="93">
        <f t="shared" si="111"/>
        <v>734875500</v>
      </c>
      <c r="N1532" s="83" t="s">
        <v>281</v>
      </c>
      <c r="O1532" s="83" t="s">
        <v>273</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hidden="1" customHeight="1">
      <c r="A1533" s="332" t="str">
        <f>IF(B1533&lt;&gt;"",IF(AND(B1533='IN-TC'!$S$4,OR(TH!N1533="1111",TH!O1533="1111")),TH!D1533,""),"")</f>
        <v/>
      </c>
      <c r="B1533" s="63">
        <f t="shared" si="110"/>
        <v>10</v>
      </c>
      <c r="C1533" s="90">
        <v>42653</v>
      </c>
      <c r="D1533" s="90" t="s">
        <v>938</v>
      </c>
      <c r="E1533" s="90">
        <f t="shared" si="113"/>
        <v>42653</v>
      </c>
      <c r="F1533" s="91" t="s">
        <v>1960</v>
      </c>
      <c r="G1533" s="91" t="s">
        <v>2319</v>
      </c>
      <c r="H1533" s="92" t="s">
        <v>1205</v>
      </c>
      <c r="I1533" s="937">
        <v>35727</v>
      </c>
      <c r="J1533" s="1140">
        <v>18000</v>
      </c>
      <c r="K1533" s="1142"/>
      <c r="L1533" s="1141"/>
      <c r="M1533" s="93">
        <f t="shared" si="111"/>
        <v>643086000</v>
      </c>
      <c r="N1533" s="83" t="s">
        <v>281</v>
      </c>
      <c r="O1533" s="83" t="s">
        <v>273</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hidden="1" customHeight="1">
      <c r="A1534" s="332" t="str">
        <f>IF(B1534&lt;&gt;"",IF(AND(B1534='IN-TC'!$S$4,OR(TH!N1534="1111",TH!O1534="1111")),TH!D1534,""),"")</f>
        <v/>
      </c>
      <c r="B1534" s="63">
        <f t="shared" si="110"/>
        <v>10</v>
      </c>
      <c r="C1534" s="90">
        <v>42654</v>
      </c>
      <c r="D1534" s="90" t="s">
        <v>2271</v>
      </c>
      <c r="E1534" s="90">
        <f t="shared" si="113"/>
        <v>42654</v>
      </c>
      <c r="F1534" s="91" t="s">
        <v>1960</v>
      </c>
      <c r="G1534" s="91"/>
      <c r="H1534" s="92" t="s">
        <v>445</v>
      </c>
      <c r="I1534" s="1141">
        <v>49209</v>
      </c>
      <c r="J1534" s="1140">
        <v>18500</v>
      </c>
      <c r="K1534" s="1142"/>
      <c r="L1534" s="1141"/>
      <c r="M1534" s="93">
        <f t="shared" si="111"/>
        <v>910366500</v>
      </c>
      <c r="N1534" s="83" t="s">
        <v>281</v>
      </c>
      <c r="O1534" s="83" t="s">
        <v>273</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hidden="1" customHeight="1">
      <c r="A1535" s="332" t="str">
        <f>IF(B1535&lt;&gt;"",IF(AND(B1535='IN-TC'!$S$4,OR(TH!N1535="1111",TH!O1535="1111")),TH!D1535,""),"")</f>
        <v/>
      </c>
      <c r="B1535" s="63">
        <f t="shared" si="110"/>
        <v>10</v>
      </c>
      <c r="C1535" s="90">
        <v>42656</v>
      </c>
      <c r="D1535" s="90" t="s">
        <v>2272</v>
      </c>
      <c r="E1535" s="90">
        <f t="shared" si="113"/>
        <v>42656</v>
      </c>
      <c r="F1535" s="91" t="s">
        <v>1960</v>
      </c>
      <c r="G1535" s="91" t="s">
        <v>2319</v>
      </c>
      <c r="H1535" s="92" t="s">
        <v>1205</v>
      </c>
      <c r="I1535" s="937">
        <v>34995</v>
      </c>
      <c r="J1535" s="1140">
        <v>18000</v>
      </c>
      <c r="K1535" s="1142"/>
      <c r="L1535" s="1141"/>
      <c r="M1535" s="93">
        <f t="shared" si="111"/>
        <v>629910000</v>
      </c>
      <c r="N1535" s="83" t="s">
        <v>281</v>
      </c>
      <c r="O1535" s="83" t="s">
        <v>273</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hidden="1" customHeight="1">
      <c r="A1536" s="332" t="str">
        <f>IF(B1536&lt;&gt;"",IF(AND(B1536='IN-TC'!$S$4,OR(TH!N1536="1111",TH!O1536="1111")),TH!D1536,""),"")</f>
        <v/>
      </c>
      <c r="B1536" s="63">
        <f t="shared" si="110"/>
        <v>10</v>
      </c>
      <c r="C1536" s="90">
        <v>42658</v>
      </c>
      <c r="D1536" s="90" t="s">
        <v>2273</v>
      </c>
      <c r="E1536" s="90">
        <f t="shared" si="113"/>
        <v>42658</v>
      </c>
      <c r="F1536" s="91" t="s">
        <v>1960</v>
      </c>
      <c r="G1536" s="91" t="s">
        <v>2319</v>
      </c>
      <c r="H1536" s="92" t="s">
        <v>1205</v>
      </c>
      <c r="I1536" s="937">
        <v>34798</v>
      </c>
      <c r="J1536" s="1140">
        <v>18000</v>
      </c>
      <c r="K1536" s="1142"/>
      <c r="L1536" s="1141"/>
      <c r="M1536" s="93">
        <f t="shared" si="111"/>
        <v>626364000</v>
      </c>
      <c r="N1536" s="83" t="s">
        <v>281</v>
      </c>
      <c r="O1536" s="83" t="s">
        <v>273</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hidden="1" customHeight="1">
      <c r="A1537" s="332" t="str">
        <f>IF(B1537&lt;&gt;"",IF(AND(B1537='IN-TC'!$S$4,OR(TH!N1537="1111",TH!O1537="1111")),TH!D1537,""),"")</f>
        <v/>
      </c>
      <c r="B1537" s="63">
        <f t="shared" si="110"/>
        <v>10</v>
      </c>
      <c r="C1537" s="90">
        <v>42661</v>
      </c>
      <c r="D1537" s="90" t="s">
        <v>2274</v>
      </c>
      <c r="E1537" s="90">
        <f t="shared" si="113"/>
        <v>42661</v>
      </c>
      <c r="F1537" s="91" t="s">
        <v>1960</v>
      </c>
      <c r="G1537" s="91" t="s">
        <v>2319</v>
      </c>
      <c r="H1537" s="92" t="s">
        <v>1205</v>
      </c>
      <c r="I1537" s="937">
        <v>35000</v>
      </c>
      <c r="J1537" s="1140">
        <v>18000</v>
      </c>
      <c r="K1537" s="1142"/>
      <c r="L1537" s="1141"/>
      <c r="M1537" s="93">
        <f t="shared" si="111"/>
        <v>630000000</v>
      </c>
      <c r="N1537" s="83" t="s">
        <v>281</v>
      </c>
      <c r="O1537" s="83" t="s">
        <v>273</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hidden="1" customHeight="1">
      <c r="A1538" s="332" t="str">
        <f>IF(B1538&lt;&gt;"",IF(AND(B1538='IN-TC'!$S$4,OR(TH!N1538="1111",TH!O1538="1111")),TH!D1538,""),"")</f>
        <v/>
      </c>
      <c r="B1538" s="63">
        <f t="shared" si="110"/>
        <v>10</v>
      </c>
      <c r="C1538" s="90">
        <v>42662</v>
      </c>
      <c r="D1538" s="90" t="s">
        <v>2275</v>
      </c>
      <c r="E1538" s="90">
        <f t="shared" si="113"/>
        <v>42662</v>
      </c>
      <c r="F1538" s="91" t="s">
        <v>1960</v>
      </c>
      <c r="G1538" s="91" t="s">
        <v>2319</v>
      </c>
      <c r="H1538" s="92" t="s">
        <v>1205</v>
      </c>
      <c r="I1538" s="937">
        <v>35276</v>
      </c>
      <c r="J1538" s="1140">
        <v>18000</v>
      </c>
      <c r="K1538" s="1142"/>
      <c r="L1538" s="1141"/>
      <c r="M1538" s="93">
        <f t="shared" si="111"/>
        <v>634968000</v>
      </c>
      <c r="N1538" s="83" t="s">
        <v>281</v>
      </c>
      <c r="O1538" s="83" t="s">
        <v>273</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hidden="1" customHeight="1">
      <c r="A1539" s="332" t="str">
        <f>IF(B1539&lt;&gt;"",IF(AND(B1539='IN-TC'!$S$4,OR(TH!N1539="1111",TH!O1539="1111")),TH!D1539,""),"")</f>
        <v/>
      </c>
      <c r="B1539" s="63">
        <f t="shared" si="110"/>
        <v>10</v>
      </c>
      <c r="C1539" s="90">
        <v>42664</v>
      </c>
      <c r="D1539" s="90" t="s">
        <v>2276</v>
      </c>
      <c r="E1539" s="90">
        <f t="shared" si="113"/>
        <v>42664</v>
      </c>
      <c r="F1539" s="91" t="s">
        <v>1960</v>
      </c>
      <c r="G1539" s="91" t="s">
        <v>2319</v>
      </c>
      <c r="H1539" s="92" t="s">
        <v>1205</v>
      </c>
      <c r="I1539" s="937">
        <v>34760</v>
      </c>
      <c r="J1539" s="1140">
        <v>18000</v>
      </c>
      <c r="K1539" s="1142"/>
      <c r="L1539" s="1141"/>
      <c r="M1539" s="93">
        <f t="shared" si="111"/>
        <v>625680000</v>
      </c>
      <c r="N1539" s="83" t="s">
        <v>281</v>
      </c>
      <c r="O1539" s="83" t="s">
        <v>273</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hidden="1" customHeight="1">
      <c r="A1540" s="332" t="str">
        <f>IF(B1540&lt;&gt;"",IF(AND(B1540='IN-TC'!$S$4,OR(TH!N1540="1111",TH!O1540="1111")),TH!D1540,""),"")</f>
        <v/>
      </c>
      <c r="B1540" s="63">
        <f t="shared" si="110"/>
        <v>10</v>
      </c>
      <c r="C1540" s="90">
        <v>42667</v>
      </c>
      <c r="D1540" s="90" t="s">
        <v>2277</v>
      </c>
      <c r="E1540" s="90">
        <f t="shared" si="113"/>
        <v>42667</v>
      </c>
      <c r="F1540" s="91" t="s">
        <v>1960</v>
      </c>
      <c r="G1540" s="91" t="s">
        <v>2319</v>
      </c>
      <c r="H1540" s="92" t="s">
        <v>1205</v>
      </c>
      <c r="I1540" s="937">
        <v>34570</v>
      </c>
      <c r="J1540" s="1140">
        <v>18000</v>
      </c>
      <c r="K1540" s="1142"/>
      <c r="L1540" s="1141"/>
      <c r="M1540" s="93">
        <f t="shared" si="111"/>
        <v>622260000</v>
      </c>
      <c r="N1540" s="83" t="s">
        <v>281</v>
      </c>
      <c r="O1540" s="83" t="s">
        <v>273</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hidden="1" customHeight="1">
      <c r="A1541" s="332" t="str">
        <f>IF(B1541&lt;&gt;"",IF(AND(B1541='IN-TC'!$S$4,OR(TH!N1541="1111",TH!O1541="1111")),TH!D1541,""),"")</f>
        <v/>
      </c>
      <c r="B1541" s="63">
        <f t="shared" si="110"/>
        <v>10</v>
      </c>
      <c r="C1541" s="90">
        <v>42669</v>
      </c>
      <c r="D1541" s="90" t="s">
        <v>2278</v>
      </c>
      <c r="E1541" s="90">
        <f t="shared" si="113"/>
        <v>42669</v>
      </c>
      <c r="F1541" s="91" t="s">
        <v>1960</v>
      </c>
      <c r="G1541" s="91" t="s">
        <v>2319</v>
      </c>
      <c r="H1541" s="92" t="s">
        <v>1205</v>
      </c>
      <c r="I1541" s="937">
        <v>34645</v>
      </c>
      <c r="J1541" s="1140">
        <v>18000</v>
      </c>
      <c r="K1541" s="1142"/>
      <c r="L1541" s="1141"/>
      <c r="M1541" s="93">
        <f t="shared" si="111"/>
        <v>623610000</v>
      </c>
      <c r="N1541" s="83" t="s">
        <v>281</v>
      </c>
      <c r="O1541" s="83" t="s">
        <v>273</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hidden="1" customHeight="1">
      <c r="A1542" s="332" t="str">
        <f>IF(B1542&lt;&gt;"",IF(AND(B1542='IN-TC'!$S$4,OR(TH!N1542="1111",TH!O1542="1111")),TH!D1542,""),"")</f>
        <v/>
      </c>
      <c r="B1542" s="63">
        <f t="shared" si="110"/>
        <v>10</v>
      </c>
      <c r="C1542" s="90">
        <v>42670</v>
      </c>
      <c r="D1542" s="90" t="s">
        <v>2848</v>
      </c>
      <c r="E1542" s="90">
        <f t="shared" si="113"/>
        <v>42670</v>
      </c>
      <c r="F1542" s="91" t="s">
        <v>1960</v>
      </c>
      <c r="G1542" s="91" t="s">
        <v>2319</v>
      </c>
      <c r="H1542" s="92" t="s">
        <v>1205</v>
      </c>
      <c r="I1542" s="937">
        <v>37500</v>
      </c>
      <c r="J1542" s="1140">
        <v>18000</v>
      </c>
      <c r="K1542" s="1142"/>
      <c r="L1542" s="1141"/>
      <c r="M1542" s="93">
        <f t="shared" si="111"/>
        <v>675000000</v>
      </c>
      <c r="N1542" s="83" t="s">
        <v>281</v>
      </c>
      <c r="O1542" s="83" t="s">
        <v>273</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hidden="1" customHeight="1">
      <c r="A1543" s="332" t="str">
        <f>IF(B1543&lt;&gt;"",IF(AND(B1543='IN-TC'!$S$4,OR(TH!N1543="1111",TH!O1543="1111")),TH!D1543,""),"")</f>
        <v/>
      </c>
      <c r="B1543" s="63">
        <f t="shared" si="110"/>
        <v>10</v>
      </c>
      <c r="C1543" s="90">
        <v>42671</v>
      </c>
      <c r="D1543" s="90" t="s">
        <v>2849</v>
      </c>
      <c r="E1543" s="90">
        <f t="shared" si="113"/>
        <v>42671</v>
      </c>
      <c r="F1543" s="91" t="s">
        <v>1960</v>
      </c>
      <c r="G1543" s="91" t="s">
        <v>2319</v>
      </c>
      <c r="H1543" s="92" t="s">
        <v>1205</v>
      </c>
      <c r="I1543" s="937">
        <v>38500</v>
      </c>
      <c r="J1543" s="1140">
        <v>18000</v>
      </c>
      <c r="K1543" s="1142"/>
      <c r="L1543" s="1141"/>
      <c r="M1543" s="93">
        <f t="shared" si="111"/>
        <v>693000000</v>
      </c>
      <c r="N1543" s="83" t="s">
        <v>281</v>
      </c>
      <c r="O1543" s="83" t="s">
        <v>273</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hidden="1" customHeight="1">
      <c r="A1544" s="332" t="str">
        <f>IF(B1544&lt;&gt;"",IF(AND(B1544='IN-TC'!$S$4,OR(TH!N1544="1111",TH!O1544="1111")),TH!D1544,""),"")</f>
        <v/>
      </c>
      <c r="B1544" s="63">
        <f t="shared" si="110"/>
        <v>10</v>
      </c>
      <c r="C1544" s="90">
        <v>42672</v>
      </c>
      <c r="D1544" s="90" t="s">
        <v>2850</v>
      </c>
      <c r="E1544" s="90">
        <f t="shared" si="113"/>
        <v>42672</v>
      </c>
      <c r="F1544" s="91" t="s">
        <v>1960</v>
      </c>
      <c r="G1544" s="91" t="s">
        <v>2319</v>
      </c>
      <c r="H1544" s="92" t="s">
        <v>1205</v>
      </c>
      <c r="I1544" s="937">
        <v>39539</v>
      </c>
      <c r="J1544" s="1140">
        <v>18000</v>
      </c>
      <c r="K1544" s="1142"/>
      <c r="L1544" s="1141"/>
      <c r="M1544" s="93">
        <f t="shared" si="111"/>
        <v>711702000</v>
      </c>
      <c r="N1544" s="83" t="s">
        <v>281</v>
      </c>
      <c r="O1544" s="83" t="s">
        <v>273</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hidden="1" customHeight="1">
      <c r="A1545" s="332" t="str">
        <f>IF(B1545&lt;&gt;"",IF(AND(B1545='IN-TC'!$S$4,OR(TH!N1545="1111",TH!O1545="1111")),TH!D1545,""),"")</f>
        <v/>
      </c>
      <c r="B1545" s="63">
        <f t="shared" si="110"/>
        <v>10</v>
      </c>
      <c r="C1545" s="90">
        <v>42674</v>
      </c>
      <c r="D1545" s="90" t="s">
        <v>2316</v>
      </c>
      <c r="E1545" s="90">
        <f t="shared" si="113"/>
        <v>42674</v>
      </c>
      <c r="F1545" s="91" t="s">
        <v>1960</v>
      </c>
      <c r="G1545" s="91" t="s">
        <v>2319</v>
      </c>
      <c r="H1545" s="92" t="s">
        <v>1205</v>
      </c>
      <c r="I1545" s="937">
        <v>35240</v>
      </c>
      <c r="J1545" s="1140">
        <v>18000</v>
      </c>
      <c r="K1545" s="1142"/>
      <c r="L1545" s="1141"/>
      <c r="M1545" s="93">
        <f t="shared" si="111"/>
        <v>634320000</v>
      </c>
      <c r="N1545" s="83" t="s">
        <v>281</v>
      </c>
      <c r="O1545" s="83" t="s">
        <v>273</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hidden="1" customHeight="1">
      <c r="A1546" s="332" t="str">
        <f>IF(B1546&lt;&gt;"",IF(AND(B1546='IN-TC'!$S$4,OR(TH!N1546="1111",TH!O1546="1111")),TH!D1546,""),"")</f>
        <v/>
      </c>
      <c r="B1546" s="63">
        <f t="shared" ref="B1546:B1609" si="114">IF(C1546&lt;&gt;"",MONTH(C1546),"")</f>
        <v>11</v>
      </c>
      <c r="C1546" s="78">
        <v>42675</v>
      </c>
      <c r="D1546" s="78" t="s">
        <v>924</v>
      </c>
      <c r="E1546" s="78">
        <f t="shared" si="113"/>
        <v>42675</v>
      </c>
      <c r="F1546" s="79" t="s">
        <v>676</v>
      </c>
      <c r="G1546" s="79" t="s">
        <v>343</v>
      </c>
      <c r="H1546" s="85" t="s">
        <v>429</v>
      </c>
      <c r="I1546" s="427">
        <v>9986</v>
      </c>
      <c r="J1546" s="428">
        <v>16500</v>
      </c>
      <c r="K1546" s="418"/>
      <c r="L1546" s="427"/>
      <c r="M1546" s="81">
        <f t="shared" si="111"/>
        <v>164769000</v>
      </c>
      <c r="N1546" s="82" t="s">
        <v>273</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x</v>
      </c>
    </row>
    <row r="1547" spans="1:30" ht="15.75" hidden="1" customHeight="1">
      <c r="A1547" s="332" t="str">
        <f>IF(B1547&lt;&gt;"",IF(AND(B1547='IN-TC'!$S$4,OR(TH!N1547="1111",TH!O1547="1111")),TH!D1547,""),"")</f>
        <v/>
      </c>
      <c r="B1547" s="63">
        <f t="shared" si="114"/>
        <v>11</v>
      </c>
      <c r="C1547" s="78">
        <v>42675</v>
      </c>
      <c r="D1547" s="78" t="s">
        <v>925</v>
      </c>
      <c r="E1547" s="78">
        <f t="shared" si="113"/>
        <v>42675</v>
      </c>
      <c r="F1547" s="79" t="s">
        <v>676</v>
      </c>
      <c r="G1547" s="79" t="s">
        <v>343</v>
      </c>
      <c r="H1547" s="80" t="s">
        <v>1957</v>
      </c>
      <c r="I1547" s="427">
        <v>10560</v>
      </c>
      <c r="J1547" s="428">
        <v>16500</v>
      </c>
      <c r="K1547" s="418"/>
      <c r="L1547" s="427"/>
      <c r="M1547" s="81">
        <f t="shared" si="111"/>
        <v>174240000</v>
      </c>
      <c r="N1547" s="82" t="s">
        <v>273</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x</v>
      </c>
    </row>
    <row r="1548" spans="1:30" ht="15.75" hidden="1" customHeight="1">
      <c r="A1548" s="332" t="str">
        <f>IF(B1548&lt;&gt;"",IF(AND(B1548='IN-TC'!$S$4,OR(TH!N1548="1111",TH!O1548="1111")),TH!D1548,""),"")</f>
        <v/>
      </c>
      <c r="B1548" s="63">
        <f t="shared" si="114"/>
        <v>11</v>
      </c>
      <c r="C1548" s="78">
        <v>42675</v>
      </c>
      <c r="D1548" s="78" t="s">
        <v>926</v>
      </c>
      <c r="E1548" s="78">
        <f t="shared" si="113"/>
        <v>42675</v>
      </c>
      <c r="F1548" s="79" t="s">
        <v>676</v>
      </c>
      <c r="G1548" s="79" t="s">
        <v>343</v>
      </c>
      <c r="H1548" s="80" t="s">
        <v>1958</v>
      </c>
      <c r="I1548" s="427">
        <v>9982</v>
      </c>
      <c r="J1548" s="428">
        <v>16500</v>
      </c>
      <c r="K1548" s="418"/>
      <c r="L1548" s="427"/>
      <c r="M1548" s="81">
        <f t="shared" ref="M1548:M1611" si="115">ROUND(I1548*J1548,0)</f>
        <v>164703000</v>
      </c>
      <c r="N1548" s="82" t="s">
        <v>273</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x</v>
      </c>
    </row>
    <row r="1549" spans="1:30" ht="15.75" hidden="1" customHeight="1">
      <c r="A1549" s="332" t="str">
        <f>IF(B1549&lt;&gt;"",IF(AND(B1549='IN-TC'!$S$4,OR(TH!N1549="1111",TH!O1549="1111")),TH!D1549,""),"")</f>
        <v/>
      </c>
      <c r="B1549" s="63">
        <f t="shared" si="114"/>
        <v>11</v>
      </c>
      <c r="C1549" s="78">
        <v>42675</v>
      </c>
      <c r="D1549" s="78" t="s">
        <v>927</v>
      </c>
      <c r="E1549" s="78">
        <f t="shared" si="113"/>
        <v>42675</v>
      </c>
      <c r="F1549" s="79" t="s">
        <v>676</v>
      </c>
      <c r="G1549" s="79" t="s">
        <v>343</v>
      </c>
      <c r="H1549" s="80" t="s">
        <v>427</v>
      </c>
      <c r="I1549" s="427">
        <v>9935</v>
      </c>
      <c r="J1549" s="428">
        <v>16500</v>
      </c>
      <c r="K1549" s="418"/>
      <c r="L1549" s="427"/>
      <c r="M1549" s="81">
        <f t="shared" si="115"/>
        <v>163927500</v>
      </c>
      <c r="N1549" s="82" t="s">
        <v>273</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x</v>
      </c>
    </row>
    <row r="1550" spans="1:30" ht="15.75" hidden="1" customHeight="1">
      <c r="A1550" s="332" t="str">
        <f>IF(B1550&lt;&gt;"",IF(AND(B1550='IN-TC'!$S$4,OR(TH!N1550="1111",TH!O1550="1111")),TH!D1550,""),"")</f>
        <v/>
      </c>
      <c r="B1550" s="63">
        <f t="shared" si="114"/>
        <v>11</v>
      </c>
      <c r="C1550" s="78">
        <v>42675</v>
      </c>
      <c r="D1550" s="78" t="s">
        <v>928</v>
      </c>
      <c r="E1550" s="78">
        <f t="shared" si="113"/>
        <v>42675</v>
      </c>
      <c r="F1550" s="79" t="s">
        <v>1960</v>
      </c>
      <c r="G1550" s="79" t="s">
        <v>337</v>
      </c>
      <c r="H1550" s="80" t="s">
        <v>394</v>
      </c>
      <c r="I1550" s="430">
        <v>12280</v>
      </c>
      <c r="J1550" s="428">
        <v>18000</v>
      </c>
      <c r="K1550" s="418"/>
      <c r="L1550" s="427"/>
      <c r="M1550" s="81">
        <f t="shared" si="115"/>
        <v>221040000</v>
      </c>
      <c r="N1550" s="82" t="s">
        <v>273</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x</v>
      </c>
    </row>
    <row r="1551" spans="1:30" ht="15.75" hidden="1" customHeight="1">
      <c r="A1551" s="332" t="str">
        <f>IF(B1551&lt;&gt;"",IF(AND(B1551='IN-TC'!$S$4,OR(TH!N1551="1111",TH!O1551="1111")),TH!D1551,""),"")</f>
        <v/>
      </c>
      <c r="B1551" s="63">
        <f t="shared" si="114"/>
        <v>11</v>
      </c>
      <c r="C1551" s="78">
        <v>42675</v>
      </c>
      <c r="D1551" s="78" t="s">
        <v>929</v>
      </c>
      <c r="E1551" s="78">
        <f t="shared" si="113"/>
        <v>42675</v>
      </c>
      <c r="F1551" s="79" t="s">
        <v>1960</v>
      </c>
      <c r="G1551" s="79" t="s">
        <v>337</v>
      </c>
      <c r="H1551" s="80" t="s">
        <v>377</v>
      </c>
      <c r="I1551" s="430">
        <v>11530</v>
      </c>
      <c r="J1551" s="428">
        <v>18000</v>
      </c>
      <c r="K1551" s="418"/>
      <c r="L1551" s="427"/>
      <c r="M1551" s="81">
        <f t="shared" si="115"/>
        <v>207540000</v>
      </c>
      <c r="N1551" s="82" t="s">
        <v>273</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x</v>
      </c>
    </row>
    <row r="1552" spans="1:30" ht="15.75" hidden="1" customHeight="1">
      <c r="A1552" s="332" t="str">
        <f>IF(B1552&lt;&gt;"",IF(AND(B1552='IN-TC'!$S$4,OR(TH!N1552="1111",TH!O1552="1111")),TH!D1552,""),"")</f>
        <v/>
      </c>
      <c r="B1552" s="63">
        <f t="shared" si="114"/>
        <v>11</v>
      </c>
      <c r="C1552" s="78">
        <v>42675</v>
      </c>
      <c r="D1552" s="78" t="s">
        <v>930</v>
      </c>
      <c r="E1552" s="78">
        <f t="shared" ref="E1552:E1583" si="116">C1552</f>
        <v>42675</v>
      </c>
      <c r="F1552" s="79" t="s">
        <v>1960</v>
      </c>
      <c r="G1552" s="79" t="s">
        <v>337</v>
      </c>
      <c r="H1552" s="80" t="s">
        <v>382</v>
      </c>
      <c r="I1552" s="430">
        <v>11480</v>
      </c>
      <c r="J1552" s="428">
        <v>18000</v>
      </c>
      <c r="K1552" s="418"/>
      <c r="L1552" s="427"/>
      <c r="M1552" s="81">
        <f t="shared" si="115"/>
        <v>206640000</v>
      </c>
      <c r="N1552" s="82" t="s">
        <v>273</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x</v>
      </c>
    </row>
    <row r="1553" spans="1:30" ht="15.75" hidden="1" customHeight="1">
      <c r="A1553" s="332" t="str">
        <f>IF(B1553&lt;&gt;"",IF(AND(B1553='IN-TC'!$S$4,OR(TH!N1553="1111",TH!O1553="1111")),TH!D1553,""),"")</f>
        <v/>
      </c>
      <c r="B1553" s="63">
        <f t="shared" si="114"/>
        <v>11</v>
      </c>
      <c r="C1553" s="78">
        <v>42675</v>
      </c>
      <c r="D1553" s="78" t="s">
        <v>931</v>
      </c>
      <c r="E1553" s="78">
        <f t="shared" si="116"/>
        <v>42675</v>
      </c>
      <c r="F1553" s="79" t="s">
        <v>1960</v>
      </c>
      <c r="G1553" s="79" t="s">
        <v>337</v>
      </c>
      <c r="H1553" s="80" t="s">
        <v>387</v>
      </c>
      <c r="I1553" s="430">
        <v>11450</v>
      </c>
      <c r="J1553" s="428">
        <v>18000</v>
      </c>
      <c r="K1553" s="418"/>
      <c r="L1553" s="427"/>
      <c r="M1553" s="81">
        <f t="shared" si="115"/>
        <v>206100000</v>
      </c>
      <c r="N1553" s="82" t="s">
        <v>273</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x</v>
      </c>
    </row>
    <row r="1554" spans="1:30" ht="15.75" hidden="1" customHeight="1">
      <c r="A1554" s="332" t="str">
        <f>IF(B1554&lt;&gt;"",IF(AND(B1554='IN-TC'!$S$4,OR(TH!N1554="1111",TH!O1554="1111")),TH!D1554,""),"")</f>
        <v/>
      </c>
      <c r="B1554" s="63">
        <f t="shared" si="114"/>
        <v>11</v>
      </c>
      <c r="C1554" s="78">
        <v>42676</v>
      </c>
      <c r="D1554" s="78" t="s">
        <v>932</v>
      </c>
      <c r="E1554" s="78">
        <f t="shared" si="116"/>
        <v>42676</v>
      </c>
      <c r="F1554" s="79" t="s">
        <v>1960</v>
      </c>
      <c r="G1554" s="79" t="s">
        <v>337</v>
      </c>
      <c r="H1554" s="80" t="s">
        <v>384</v>
      </c>
      <c r="I1554" s="430">
        <v>12268</v>
      </c>
      <c r="J1554" s="428">
        <v>18000</v>
      </c>
      <c r="K1554" s="418"/>
      <c r="L1554" s="427"/>
      <c r="M1554" s="81">
        <f t="shared" si="115"/>
        <v>220824000</v>
      </c>
      <c r="N1554" s="82" t="s">
        <v>273</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x</v>
      </c>
    </row>
    <row r="1555" spans="1:30" ht="15.75" hidden="1" customHeight="1">
      <c r="A1555" s="332" t="str">
        <f>IF(B1555&lt;&gt;"",IF(AND(B1555='IN-TC'!$S$4,OR(TH!N1555="1111",TH!O1555="1111")),TH!D1555,""),"")</f>
        <v/>
      </c>
      <c r="B1555" s="63">
        <f t="shared" si="114"/>
        <v>11</v>
      </c>
      <c r="C1555" s="78">
        <v>42676</v>
      </c>
      <c r="D1555" s="78" t="s">
        <v>933</v>
      </c>
      <c r="E1555" s="78">
        <f t="shared" si="116"/>
        <v>42676</v>
      </c>
      <c r="F1555" s="79" t="s">
        <v>1960</v>
      </c>
      <c r="G1555" s="79" t="s">
        <v>337</v>
      </c>
      <c r="H1555" s="80" t="s">
        <v>392</v>
      </c>
      <c r="I1555" s="430">
        <v>12235</v>
      </c>
      <c r="J1555" s="428">
        <v>18000</v>
      </c>
      <c r="K1555" s="418"/>
      <c r="L1555" s="427"/>
      <c r="M1555" s="81">
        <f t="shared" si="115"/>
        <v>220230000</v>
      </c>
      <c r="N1555" s="82" t="s">
        <v>273</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x</v>
      </c>
    </row>
    <row r="1556" spans="1:30" ht="15.75" hidden="1" customHeight="1">
      <c r="A1556" s="332" t="str">
        <f>IF(B1556&lt;&gt;"",IF(AND(B1556='IN-TC'!$S$4,OR(TH!N1556="1111",TH!O1556="1111")),TH!D1556,""),"")</f>
        <v/>
      </c>
      <c r="B1556" s="63">
        <f t="shared" si="114"/>
        <v>11</v>
      </c>
      <c r="C1556" s="78">
        <v>42676</v>
      </c>
      <c r="D1556" s="78" t="s">
        <v>934</v>
      </c>
      <c r="E1556" s="78">
        <f t="shared" si="116"/>
        <v>42676</v>
      </c>
      <c r="F1556" s="79" t="s">
        <v>1960</v>
      </c>
      <c r="G1556" s="79" t="s">
        <v>337</v>
      </c>
      <c r="H1556" s="80" t="s">
        <v>382</v>
      </c>
      <c r="I1556" s="430">
        <v>11480</v>
      </c>
      <c r="J1556" s="428">
        <v>18000</v>
      </c>
      <c r="K1556" s="418"/>
      <c r="L1556" s="427"/>
      <c r="M1556" s="81">
        <f t="shared" si="115"/>
        <v>206640000</v>
      </c>
      <c r="N1556" s="82" t="s">
        <v>273</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x</v>
      </c>
    </row>
    <row r="1557" spans="1:30" ht="15.75" hidden="1" customHeight="1">
      <c r="A1557" s="332" t="str">
        <f>IF(B1557&lt;&gt;"",IF(AND(B1557='IN-TC'!$S$4,OR(TH!N1557="1111",TH!O1557="1111")),TH!D1557,""),"")</f>
        <v/>
      </c>
      <c r="B1557" s="63">
        <f t="shared" si="114"/>
        <v>11</v>
      </c>
      <c r="C1557" s="78">
        <v>42676</v>
      </c>
      <c r="D1557" s="78" t="s">
        <v>940</v>
      </c>
      <c r="E1557" s="78">
        <f t="shared" si="116"/>
        <v>42676</v>
      </c>
      <c r="F1557" s="79" t="s">
        <v>1960</v>
      </c>
      <c r="G1557" s="79" t="s">
        <v>337</v>
      </c>
      <c r="H1557" s="80" t="s">
        <v>387</v>
      </c>
      <c r="I1557" s="430">
        <v>11471</v>
      </c>
      <c r="J1557" s="428">
        <v>18000</v>
      </c>
      <c r="K1557" s="418"/>
      <c r="L1557" s="427"/>
      <c r="M1557" s="81">
        <f t="shared" si="115"/>
        <v>206478000</v>
      </c>
      <c r="N1557" s="82" t="s">
        <v>273</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x</v>
      </c>
    </row>
    <row r="1558" spans="1:30" ht="15.75" hidden="1" customHeight="1">
      <c r="A1558" s="332" t="str">
        <f>IF(B1558&lt;&gt;"",IF(AND(B1558='IN-TC'!$S$4,OR(TH!N1558="1111",TH!O1558="1111")),TH!D1558,""),"")</f>
        <v/>
      </c>
      <c r="B1558" s="63">
        <f t="shared" si="114"/>
        <v>11</v>
      </c>
      <c r="C1558" s="78">
        <v>42677</v>
      </c>
      <c r="D1558" s="78" t="s">
        <v>941</v>
      </c>
      <c r="E1558" s="78">
        <f t="shared" si="116"/>
        <v>42677</v>
      </c>
      <c r="F1558" s="79" t="s">
        <v>1960</v>
      </c>
      <c r="G1558" s="79" t="s">
        <v>337</v>
      </c>
      <c r="H1558" s="80" t="s">
        <v>1961</v>
      </c>
      <c r="I1558" s="430">
        <v>12396</v>
      </c>
      <c r="J1558" s="428">
        <v>18000</v>
      </c>
      <c r="K1558" s="418"/>
      <c r="L1558" s="427"/>
      <c r="M1558" s="81">
        <f t="shared" si="115"/>
        <v>223128000</v>
      </c>
      <c r="N1558" s="82" t="s">
        <v>273</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x</v>
      </c>
    </row>
    <row r="1559" spans="1:30" ht="15.75" hidden="1" customHeight="1">
      <c r="A1559" s="332" t="str">
        <f>IF(B1559&lt;&gt;"",IF(AND(B1559='IN-TC'!$S$4,OR(TH!N1559="1111",TH!O1559="1111")),TH!D1559,""),"")</f>
        <v/>
      </c>
      <c r="B1559" s="63">
        <f t="shared" si="114"/>
        <v>11</v>
      </c>
      <c r="C1559" s="78">
        <v>42677</v>
      </c>
      <c r="D1559" s="78" t="s">
        <v>942</v>
      </c>
      <c r="E1559" s="78">
        <f t="shared" si="116"/>
        <v>42677</v>
      </c>
      <c r="F1559" s="79" t="s">
        <v>1960</v>
      </c>
      <c r="G1559" s="79" t="s">
        <v>337</v>
      </c>
      <c r="H1559" s="80" t="s">
        <v>390</v>
      </c>
      <c r="I1559" s="430">
        <v>11405</v>
      </c>
      <c r="J1559" s="428">
        <v>18000</v>
      </c>
      <c r="K1559" s="418"/>
      <c r="L1559" s="427"/>
      <c r="M1559" s="81">
        <f t="shared" si="115"/>
        <v>205290000</v>
      </c>
      <c r="N1559" s="82" t="s">
        <v>273</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x</v>
      </c>
    </row>
    <row r="1560" spans="1:30" ht="15.75" hidden="1" customHeight="1">
      <c r="A1560" s="332" t="str">
        <f>IF(B1560&lt;&gt;"",IF(AND(B1560='IN-TC'!$S$4,OR(TH!N1560="1111",TH!O1560="1111")),TH!D1560,""),"")</f>
        <v/>
      </c>
      <c r="B1560" s="63">
        <f t="shared" si="114"/>
        <v>11</v>
      </c>
      <c r="C1560" s="78">
        <v>42677</v>
      </c>
      <c r="D1560" s="78" t="s">
        <v>943</v>
      </c>
      <c r="E1560" s="78">
        <f t="shared" si="116"/>
        <v>42677</v>
      </c>
      <c r="F1560" s="79" t="s">
        <v>1960</v>
      </c>
      <c r="G1560" s="79" t="s">
        <v>337</v>
      </c>
      <c r="H1560" s="80" t="s">
        <v>382</v>
      </c>
      <c r="I1560" s="430">
        <v>12250</v>
      </c>
      <c r="J1560" s="428">
        <v>18000</v>
      </c>
      <c r="K1560" s="418"/>
      <c r="L1560" s="427"/>
      <c r="M1560" s="81">
        <f t="shared" si="115"/>
        <v>220500000</v>
      </c>
      <c r="N1560" s="82" t="s">
        <v>273</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x</v>
      </c>
    </row>
    <row r="1561" spans="1:30" ht="15.75" hidden="1" customHeight="1">
      <c r="A1561" s="332" t="str">
        <f>IF(B1561&lt;&gt;"",IF(AND(B1561='IN-TC'!$S$4,OR(TH!N1561="1111",TH!O1561="1111")),TH!D1561,""),"")</f>
        <v/>
      </c>
      <c r="B1561" s="63">
        <f t="shared" si="114"/>
        <v>11</v>
      </c>
      <c r="C1561" s="78">
        <v>42677</v>
      </c>
      <c r="D1561" s="78" t="s">
        <v>944</v>
      </c>
      <c r="E1561" s="78">
        <f t="shared" si="116"/>
        <v>42677</v>
      </c>
      <c r="F1561" s="79" t="s">
        <v>1960</v>
      </c>
      <c r="G1561" s="79" t="s">
        <v>337</v>
      </c>
      <c r="H1561" s="80" t="s">
        <v>377</v>
      </c>
      <c r="I1561" s="430">
        <v>11450</v>
      </c>
      <c r="J1561" s="428">
        <v>18000</v>
      </c>
      <c r="K1561" s="418"/>
      <c r="L1561" s="427"/>
      <c r="M1561" s="81">
        <f t="shared" si="115"/>
        <v>206100000</v>
      </c>
      <c r="N1561" s="82" t="s">
        <v>273</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x</v>
      </c>
    </row>
    <row r="1562" spans="1:30" ht="15.75" hidden="1" customHeight="1">
      <c r="A1562" s="332" t="str">
        <f>IF(B1562&lt;&gt;"",IF(AND(B1562='IN-TC'!$S$4,OR(TH!N1562="1111",TH!O1562="1111")),TH!D1562,""),"")</f>
        <v/>
      </c>
      <c r="B1562" s="63">
        <f t="shared" si="114"/>
        <v>11</v>
      </c>
      <c r="C1562" s="78">
        <v>42678</v>
      </c>
      <c r="D1562" s="78" t="s">
        <v>945</v>
      </c>
      <c r="E1562" s="78">
        <f t="shared" si="116"/>
        <v>42678</v>
      </c>
      <c r="F1562" s="79" t="s">
        <v>1960</v>
      </c>
      <c r="G1562" s="79" t="s">
        <v>337</v>
      </c>
      <c r="H1562" s="80" t="s">
        <v>390</v>
      </c>
      <c r="I1562" s="430">
        <v>11520</v>
      </c>
      <c r="J1562" s="428">
        <v>18000</v>
      </c>
      <c r="K1562" s="418"/>
      <c r="L1562" s="427"/>
      <c r="M1562" s="81">
        <f t="shared" si="115"/>
        <v>207360000</v>
      </c>
      <c r="N1562" s="82" t="s">
        <v>273</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x</v>
      </c>
    </row>
    <row r="1563" spans="1:30" ht="15.75" hidden="1" customHeight="1">
      <c r="A1563" s="332" t="str">
        <f>IF(B1563&lt;&gt;"",IF(AND(B1563='IN-TC'!$S$4,OR(TH!N1563="1111",TH!O1563="1111")),TH!D1563,""),"")</f>
        <v/>
      </c>
      <c r="B1563" s="63">
        <f t="shared" si="114"/>
        <v>11</v>
      </c>
      <c r="C1563" s="78">
        <v>42678</v>
      </c>
      <c r="D1563" s="78" t="s">
        <v>946</v>
      </c>
      <c r="E1563" s="78">
        <f t="shared" si="116"/>
        <v>42678</v>
      </c>
      <c r="F1563" s="79" t="s">
        <v>1960</v>
      </c>
      <c r="G1563" s="79" t="s">
        <v>337</v>
      </c>
      <c r="H1563" s="80" t="s">
        <v>377</v>
      </c>
      <c r="I1563" s="430">
        <v>11460</v>
      </c>
      <c r="J1563" s="428">
        <v>18000</v>
      </c>
      <c r="K1563" s="418"/>
      <c r="L1563" s="427"/>
      <c r="M1563" s="81">
        <f t="shared" si="115"/>
        <v>206280000</v>
      </c>
      <c r="N1563" s="82" t="s">
        <v>273</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x</v>
      </c>
    </row>
    <row r="1564" spans="1:30" ht="15.75" hidden="1" customHeight="1">
      <c r="A1564" s="332" t="str">
        <f>IF(B1564&lt;&gt;"",IF(AND(B1564='IN-TC'!$S$4,OR(TH!N1564="1111",TH!O1564="1111")),TH!D1564,""),"")</f>
        <v/>
      </c>
      <c r="B1564" s="63">
        <f t="shared" si="114"/>
        <v>11</v>
      </c>
      <c r="C1564" s="78">
        <v>42678</v>
      </c>
      <c r="D1564" s="78" t="s">
        <v>947</v>
      </c>
      <c r="E1564" s="78">
        <f t="shared" si="116"/>
        <v>42678</v>
      </c>
      <c r="F1564" s="79" t="s">
        <v>1960</v>
      </c>
      <c r="G1564" s="79" t="s">
        <v>337</v>
      </c>
      <c r="H1564" s="80" t="s">
        <v>387</v>
      </c>
      <c r="I1564" s="430">
        <v>11860</v>
      </c>
      <c r="J1564" s="428">
        <v>18000</v>
      </c>
      <c r="K1564" s="418"/>
      <c r="L1564" s="427"/>
      <c r="M1564" s="81">
        <f t="shared" si="115"/>
        <v>213480000</v>
      </c>
      <c r="N1564" s="82" t="s">
        <v>273</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x</v>
      </c>
    </row>
    <row r="1565" spans="1:30" ht="15.75" hidden="1" customHeight="1">
      <c r="A1565" s="332" t="str">
        <f>IF(B1565&lt;&gt;"",IF(AND(B1565='IN-TC'!$S$4,OR(TH!N1565="1111",TH!O1565="1111")),TH!D1565,""),"")</f>
        <v/>
      </c>
      <c r="B1565" s="63">
        <f t="shared" si="114"/>
        <v>11</v>
      </c>
      <c r="C1565" s="78">
        <v>42678</v>
      </c>
      <c r="D1565" s="78" t="s">
        <v>948</v>
      </c>
      <c r="E1565" s="78">
        <f t="shared" si="116"/>
        <v>42678</v>
      </c>
      <c r="F1565" s="79" t="s">
        <v>1960</v>
      </c>
      <c r="G1565" s="79" t="s">
        <v>337</v>
      </c>
      <c r="H1565" s="80" t="s">
        <v>384</v>
      </c>
      <c r="I1565" s="430">
        <v>12250</v>
      </c>
      <c r="J1565" s="428">
        <v>18000</v>
      </c>
      <c r="K1565" s="418"/>
      <c r="L1565" s="427"/>
      <c r="M1565" s="81">
        <f t="shared" si="115"/>
        <v>220500000</v>
      </c>
      <c r="N1565" s="82" t="s">
        <v>273</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x</v>
      </c>
    </row>
    <row r="1566" spans="1:30" ht="15.75" hidden="1" customHeight="1">
      <c r="A1566" s="332" t="str">
        <f>IF(B1566&lt;&gt;"",IF(AND(B1566='IN-TC'!$S$4,OR(TH!N1566="1111",TH!O1566="1111")),TH!D1566,""),"")</f>
        <v/>
      </c>
      <c r="B1566" s="63">
        <f t="shared" si="114"/>
        <v>11</v>
      </c>
      <c r="C1566" s="78">
        <v>42679</v>
      </c>
      <c r="D1566" s="78" t="s">
        <v>949</v>
      </c>
      <c r="E1566" s="78">
        <f t="shared" si="116"/>
        <v>42679</v>
      </c>
      <c r="F1566" s="79" t="s">
        <v>676</v>
      </c>
      <c r="G1566" s="79" t="s">
        <v>343</v>
      </c>
      <c r="H1566" s="80" t="s">
        <v>1958</v>
      </c>
      <c r="I1566" s="427">
        <v>9985</v>
      </c>
      <c r="J1566" s="428">
        <v>16500</v>
      </c>
      <c r="K1566" s="418"/>
      <c r="L1566" s="427"/>
      <c r="M1566" s="81">
        <f t="shared" si="115"/>
        <v>164752500</v>
      </c>
      <c r="N1566" s="82" t="s">
        <v>273</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x</v>
      </c>
    </row>
    <row r="1567" spans="1:30" ht="15.75" customHeight="1">
      <c r="A1567" s="332" t="str">
        <f>IF(B1567&lt;&gt;"",IF(AND(B1567='IN-TC'!$S$4,OR(TH!N1567="1111",TH!O1567="1111")),TH!D1567,""),"")</f>
        <v/>
      </c>
      <c r="B1567" s="63">
        <f t="shared" si="114"/>
        <v>11</v>
      </c>
      <c r="C1567" s="78">
        <v>42679</v>
      </c>
      <c r="D1567" s="78" t="s">
        <v>950</v>
      </c>
      <c r="E1567" s="78">
        <f t="shared" si="116"/>
        <v>42679</v>
      </c>
      <c r="F1567" s="79" t="s">
        <v>676</v>
      </c>
      <c r="G1567" s="79" t="s">
        <v>343</v>
      </c>
      <c r="H1567" s="80" t="s">
        <v>424</v>
      </c>
      <c r="I1567" s="427">
        <v>9956</v>
      </c>
      <c r="J1567" s="428">
        <v>16500</v>
      </c>
      <c r="K1567" s="418"/>
      <c r="L1567" s="427"/>
      <c r="M1567" s="81">
        <f t="shared" si="115"/>
        <v>164274000</v>
      </c>
      <c r="N1567" s="82" t="s">
        <v>273</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x</v>
      </c>
    </row>
    <row r="1568" spans="1:30" ht="15.75" hidden="1" customHeight="1">
      <c r="A1568" s="332" t="str">
        <f>IF(B1568&lt;&gt;"",IF(AND(B1568='IN-TC'!$S$4,OR(TH!N1568="1111",TH!O1568="1111")),TH!D1568,""),"")</f>
        <v/>
      </c>
      <c r="B1568" s="63">
        <f t="shared" si="114"/>
        <v>11</v>
      </c>
      <c r="C1568" s="78">
        <v>42679</v>
      </c>
      <c r="D1568" s="78" t="s">
        <v>951</v>
      </c>
      <c r="E1568" s="78">
        <f t="shared" si="116"/>
        <v>42679</v>
      </c>
      <c r="F1568" s="79" t="s">
        <v>676</v>
      </c>
      <c r="G1568" s="79" t="s">
        <v>343</v>
      </c>
      <c r="H1568" s="80" t="s">
        <v>1957</v>
      </c>
      <c r="I1568" s="427">
        <v>9969</v>
      </c>
      <c r="J1568" s="428">
        <v>16500</v>
      </c>
      <c r="K1568" s="418"/>
      <c r="L1568" s="427"/>
      <c r="M1568" s="81">
        <f t="shared" si="115"/>
        <v>164488500</v>
      </c>
      <c r="N1568" s="82" t="s">
        <v>273</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x</v>
      </c>
    </row>
    <row r="1569" spans="1:30" ht="15.75" customHeight="1">
      <c r="A1569" s="332" t="str">
        <f>IF(B1569&lt;&gt;"",IF(AND(B1569='IN-TC'!$S$4,OR(TH!N1569="1111",TH!O1569="1111")),TH!D1569,""),"")</f>
        <v/>
      </c>
      <c r="B1569" s="63">
        <f t="shared" si="114"/>
        <v>11</v>
      </c>
      <c r="C1569" s="78">
        <v>42679</v>
      </c>
      <c r="D1569" s="78" t="s">
        <v>1948</v>
      </c>
      <c r="E1569" s="78">
        <f t="shared" si="116"/>
        <v>42679</v>
      </c>
      <c r="F1569" s="79" t="s">
        <v>676</v>
      </c>
      <c r="G1569" s="79" t="s">
        <v>343</v>
      </c>
      <c r="H1569" s="80" t="s">
        <v>431</v>
      </c>
      <c r="I1569" s="427">
        <v>9980</v>
      </c>
      <c r="J1569" s="428">
        <v>16500</v>
      </c>
      <c r="K1569" s="418"/>
      <c r="L1569" s="427"/>
      <c r="M1569" s="81">
        <f t="shared" si="115"/>
        <v>164670000</v>
      </c>
      <c r="N1569" s="82" t="s">
        <v>273</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x</v>
      </c>
      <c r="AB1569" s="82" t="str">
        <f>IF(AND(OR(LEFT(TH!N1569,2)="15",LEFT(TH!O1569,2)="15"),LEFT(TH!O1569,3)&lt;&gt;"111",'152-CT'!$J$8=TH!F1569),"x","")</f>
        <v/>
      </c>
      <c r="AC1569" s="82" t="str">
        <f>IF(AND(OR(LEFT(TH!N1569,2)="15",LEFT(TH!O1569,2)="15"),TK!$E$7=TH!F1569),"x","")</f>
        <v/>
      </c>
      <c r="AD1569" s="82" t="str">
        <f>IF(AND(N1569="1521",MONTH(C1569)='BK-NL'!$M$11),"x","")</f>
        <v>x</v>
      </c>
    </row>
    <row r="1570" spans="1:30" ht="15.75" hidden="1" customHeight="1">
      <c r="A1570" s="332" t="str">
        <f>IF(B1570&lt;&gt;"",IF(AND(B1570='IN-TC'!$S$4,OR(TH!N1570="1111",TH!O1570="1111")),TH!D1570,""),"")</f>
        <v/>
      </c>
      <c r="B1570" s="63">
        <f t="shared" si="114"/>
        <v>11</v>
      </c>
      <c r="C1570" s="78">
        <v>42679</v>
      </c>
      <c r="D1570" s="78" t="s">
        <v>1949</v>
      </c>
      <c r="E1570" s="78">
        <f t="shared" si="116"/>
        <v>42679</v>
      </c>
      <c r="F1570" s="79" t="s">
        <v>1960</v>
      </c>
      <c r="G1570" s="79" t="s">
        <v>337</v>
      </c>
      <c r="H1570" s="80" t="s">
        <v>394</v>
      </c>
      <c r="I1570" s="430">
        <v>11450</v>
      </c>
      <c r="J1570" s="428">
        <v>18000</v>
      </c>
      <c r="K1570" s="418"/>
      <c r="L1570" s="427"/>
      <c r="M1570" s="81">
        <f t="shared" si="115"/>
        <v>206100000</v>
      </c>
      <c r="N1570" s="82" t="s">
        <v>273</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x</v>
      </c>
    </row>
    <row r="1571" spans="1:30" ht="15.75" hidden="1" customHeight="1">
      <c r="A1571" s="332" t="str">
        <f>IF(B1571&lt;&gt;"",IF(AND(B1571='IN-TC'!$S$4,OR(TH!N1571="1111",TH!O1571="1111")),TH!D1571,""),"")</f>
        <v/>
      </c>
      <c r="B1571" s="63">
        <f t="shared" si="114"/>
        <v>11</v>
      </c>
      <c r="C1571" s="78">
        <v>42679</v>
      </c>
      <c r="D1571" s="78" t="s">
        <v>1950</v>
      </c>
      <c r="E1571" s="78">
        <f t="shared" si="116"/>
        <v>42679</v>
      </c>
      <c r="F1571" s="79" t="s">
        <v>1960</v>
      </c>
      <c r="G1571" s="79" t="s">
        <v>337</v>
      </c>
      <c r="H1571" s="80" t="s">
        <v>392</v>
      </c>
      <c r="I1571" s="430">
        <v>12250</v>
      </c>
      <c r="J1571" s="428">
        <v>18000</v>
      </c>
      <c r="K1571" s="418"/>
      <c r="L1571" s="427"/>
      <c r="M1571" s="81">
        <f t="shared" si="115"/>
        <v>220500000</v>
      </c>
      <c r="N1571" s="82" t="s">
        <v>273</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x</v>
      </c>
    </row>
    <row r="1572" spans="1:30" ht="15.75" hidden="1" customHeight="1">
      <c r="A1572" s="332" t="str">
        <f>IF(B1572&lt;&gt;"",IF(AND(B1572='IN-TC'!$S$4,OR(TH!N1572="1111",TH!O1572="1111")),TH!D1572,""),"")</f>
        <v/>
      </c>
      <c r="B1572" s="63">
        <f t="shared" si="114"/>
        <v>11</v>
      </c>
      <c r="C1572" s="78">
        <v>42679</v>
      </c>
      <c r="D1572" s="78" t="s">
        <v>1951</v>
      </c>
      <c r="E1572" s="78">
        <f t="shared" si="116"/>
        <v>42679</v>
      </c>
      <c r="F1572" s="79" t="s">
        <v>1960</v>
      </c>
      <c r="G1572" s="79" t="s">
        <v>337</v>
      </c>
      <c r="H1572" s="80" t="s">
        <v>377</v>
      </c>
      <c r="I1572" s="430">
        <v>12235</v>
      </c>
      <c r="J1572" s="428">
        <v>18000</v>
      </c>
      <c r="K1572" s="418"/>
      <c r="L1572" s="427"/>
      <c r="M1572" s="81">
        <f t="shared" si="115"/>
        <v>220230000</v>
      </c>
      <c r="N1572" s="82" t="s">
        <v>273</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x</v>
      </c>
    </row>
    <row r="1573" spans="1:30" ht="15.75" hidden="1" customHeight="1">
      <c r="A1573" s="332" t="str">
        <f>IF(B1573&lt;&gt;"",IF(AND(B1573='IN-TC'!$S$4,OR(TH!N1573="1111",TH!O1573="1111")),TH!D1573,""),"")</f>
        <v/>
      </c>
      <c r="B1573" s="63">
        <f t="shared" si="114"/>
        <v>11</v>
      </c>
      <c r="C1573" s="78">
        <v>42679</v>
      </c>
      <c r="D1573" s="78" t="s">
        <v>1952</v>
      </c>
      <c r="E1573" s="78">
        <f t="shared" si="116"/>
        <v>42679</v>
      </c>
      <c r="F1573" s="79" t="s">
        <v>1960</v>
      </c>
      <c r="G1573" s="79" t="s">
        <v>337</v>
      </c>
      <c r="H1573" s="80" t="s">
        <v>387</v>
      </c>
      <c r="I1573" s="430">
        <v>12350</v>
      </c>
      <c r="J1573" s="428">
        <v>18000</v>
      </c>
      <c r="K1573" s="418"/>
      <c r="L1573" s="427"/>
      <c r="M1573" s="81">
        <f t="shared" si="115"/>
        <v>222300000</v>
      </c>
      <c r="N1573" s="82" t="s">
        <v>273</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x</v>
      </c>
    </row>
    <row r="1574" spans="1:30" ht="15.75" hidden="1" customHeight="1">
      <c r="A1574" s="332" t="str">
        <f>IF(B1574&lt;&gt;"",IF(AND(B1574='IN-TC'!$S$4,OR(TH!N1574="1111",TH!O1574="1111")),TH!D1574,""),"")</f>
        <v/>
      </c>
      <c r="B1574" s="63">
        <f t="shared" si="114"/>
        <v>11</v>
      </c>
      <c r="C1574" s="78">
        <v>42681</v>
      </c>
      <c r="D1574" s="78" t="s">
        <v>1953</v>
      </c>
      <c r="E1574" s="78">
        <f t="shared" si="116"/>
        <v>42681</v>
      </c>
      <c r="F1574" s="79" t="s">
        <v>676</v>
      </c>
      <c r="G1574" s="79" t="s">
        <v>343</v>
      </c>
      <c r="H1574" s="80" t="s">
        <v>1958</v>
      </c>
      <c r="I1574" s="427">
        <v>9968</v>
      </c>
      <c r="J1574" s="428">
        <v>16500</v>
      </c>
      <c r="K1574" s="418"/>
      <c r="L1574" s="427"/>
      <c r="M1574" s="81">
        <f t="shared" si="115"/>
        <v>164472000</v>
      </c>
      <c r="N1574" s="82" t="s">
        <v>273</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x</v>
      </c>
    </row>
    <row r="1575" spans="1:30" ht="15.75" hidden="1" customHeight="1">
      <c r="A1575" s="332" t="str">
        <f>IF(B1575&lt;&gt;"",IF(AND(B1575='IN-TC'!$S$4,OR(TH!N1575="1111",TH!O1575="1111")),TH!D1575,""),"")</f>
        <v/>
      </c>
      <c r="B1575" s="63">
        <f t="shared" si="114"/>
        <v>11</v>
      </c>
      <c r="C1575" s="78">
        <v>42681</v>
      </c>
      <c r="D1575" s="78" t="s">
        <v>1954</v>
      </c>
      <c r="E1575" s="78">
        <f t="shared" si="116"/>
        <v>42681</v>
      </c>
      <c r="F1575" s="79" t="s">
        <v>676</v>
      </c>
      <c r="G1575" s="79" t="s">
        <v>343</v>
      </c>
      <c r="H1575" s="85" t="s">
        <v>429</v>
      </c>
      <c r="I1575" s="427">
        <v>9999</v>
      </c>
      <c r="J1575" s="428">
        <v>16500</v>
      </c>
      <c r="K1575" s="418"/>
      <c r="L1575" s="427"/>
      <c r="M1575" s="81">
        <f t="shared" si="115"/>
        <v>164983500</v>
      </c>
      <c r="N1575" s="82" t="s">
        <v>273</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x</v>
      </c>
    </row>
    <row r="1576" spans="1:30" ht="15.75" hidden="1" customHeight="1">
      <c r="A1576" s="332" t="str">
        <f>IF(B1576&lt;&gt;"",IF(AND(B1576='IN-TC'!$S$4,OR(TH!N1576="1111",TH!O1576="1111")),TH!D1576,""),"")</f>
        <v/>
      </c>
      <c r="B1576" s="63">
        <f t="shared" si="114"/>
        <v>11</v>
      </c>
      <c r="C1576" s="78">
        <v>42681</v>
      </c>
      <c r="D1576" s="78" t="s">
        <v>2234</v>
      </c>
      <c r="E1576" s="78">
        <f t="shared" si="116"/>
        <v>42681</v>
      </c>
      <c r="F1576" s="79" t="s">
        <v>676</v>
      </c>
      <c r="G1576" s="79" t="s">
        <v>343</v>
      </c>
      <c r="H1576" s="80" t="s">
        <v>427</v>
      </c>
      <c r="I1576" s="427">
        <v>9680</v>
      </c>
      <c r="J1576" s="428">
        <v>16500</v>
      </c>
      <c r="K1576" s="418"/>
      <c r="L1576" s="427"/>
      <c r="M1576" s="81">
        <f t="shared" si="115"/>
        <v>159720000</v>
      </c>
      <c r="N1576" s="82" t="s">
        <v>273</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x</v>
      </c>
    </row>
    <row r="1577" spans="1:30" ht="15.75" hidden="1" customHeight="1">
      <c r="A1577" s="332" t="str">
        <f>IF(B1577&lt;&gt;"",IF(AND(B1577='IN-TC'!$S$4,OR(TH!N1577="1111",TH!O1577="1111")),TH!D1577,""),"")</f>
        <v/>
      </c>
      <c r="B1577" s="63">
        <f t="shared" si="114"/>
        <v>11</v>
      </c>
      <c r="C1577" s="78">
        <v>42681</v>
      </c>
      <c r="D1577" s="78" t="s">
        <v>2235</v>
      </c>
      <c r="E1577" s="78">
        <f t="shared" si="116"/>
        <v>42681</v>
      </c>
      <c r="F1577" s="79" t="s">
        <v>1960</v>
      </c>
      <c r="G1577" s="79" t="s">
        <v>337</v>
      </c>
      <c r="H1577" s="80" t="s">
        <v>382</v>
      </c>
      <c r="I1577" s="430">
        <v>11530</v>
      </c>
      <c r="J1577" s="428">
        <v>18000</v>
      </c>
      <c r="K1577" s="418"/>
      <c r="L1577" s="427"/>
      <c r="M1577" s="81">
        <f t="shared" si="115"/>
        <v>207540000</v>
      </c>
      <c r="N1577" s="82" t="s">
        <v>273</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x</v>
      </c>
    </row>
    <row r="1578" spans="1:30" ht="15.75" hidden="1" customHeight="1">
      <c r="A1578" s="332" t="str">
        <f>IF(B1578&lt;&gt;"",IF(AND(B1578='IN-TC'!$S$4,OR(TH!N1578="1111",TH!O1578="1111")),TH!D1578,""),"")</f>
        <v/>
      </c>
      <c r="B1578" s="63">
        <f t="shared" si="114"/>
        <v>11</v>
      </c>
      <c r="C1578" s="78">
        <v>42681</v>
      </c>
      <c r="D1578" s="78" t="s">
        <v>2236</v>
      </c>
      <c r="E1578" s="78">
        <f t="shared" si="116"/>
        <v>42681</v>
      </c>
      <c r="F1578" s="79" t="s">
        <v>1960</v>
      </c>
      <c r="G1578" s="79" t="s">
        <v>337</v>
      </c>
      <c r="H1578" s="80" t="s">
        <v>1961</v>
      </c>
      <c r="I1578" s="430">
        <v>11480</v>
      </c>
      <c r="J1578" s="428">
        <v>18000</v>
      </c>
      <c r="K1578" s="418"/>
      <c r="L1578" s="427"/>
      <c r="M1578" s="81">
        <f t="shared" si="115"/>
        <v>206640000</v>
      </c>
      <c r="N1578" s="82" t="s">
        <v>273</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x</v>
      </c>
    </row>
    <row r="1579" spans="1:30" ht="15.75" hidden="1" customHeight="1">
      <c r="A1579" s="332" t="str">
        <f>IF(B1579&lt;&gt;"",IF(AND(B1579='IN-TC'!$S$4,OR(TH!N1579="1111",TH!O1579="1111")),TH!D1579,""),"")</f>
        <v/>
      </c>
      <c r="B1579" s="63">
        <f t="shared" si="114"/>
        <v>11</v>
      </c>
      <c r="C1579" s="78">
        <v>42681</v>
      </c>
      <c r="D1579" s="78" t="s">
        <v>2237</v>
      </c>
      <c r="E1579" s="78">
        <f t="shared" si="116"/>
        <v>42681</v>
      </c>
      <c r="F1579" s="79" t="s">
        <v>1960</v>
      </c>
      <c r="G1579" s="79" t="s">
        <v>337</v>
      </c>
      <c r="H1579" s="80" t="s">
        <v>390</v>
      </c>
      <c r="I1579" s="430">
        <v>11450</v>
      </c>
      <c r="J1579" s="428">
        <v>18000</v>
      </c>
      <c r="K1579" s="418"/>
      <c r="L1579" s="427"/>
      <c r="M1579" s="81">
        <f t="shared" si="115"/>
        <v>206100000</v>
      </c>
      <c r="N1579" s="82" t="s">
        <v>273</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x</v>
      </c>
    </row>
    <row r="1580" spans="1:30" ht="15.75" hidden="1" customHeight="1">
      <c r="A1580" s="332" t="str">
        <f>IF(B1580&lt;&gt;"",IF(AND(B1580='IN-TC'!$S$4,OR(TH!N1580="1111",TH!O1580="1111")),TH!D1580,""),"")</f>
        <v/>
      </c>
      <c r="B1580" s="63">
        <f t="shared" si="114"/>
        <v>11</v>
      </c>
      <c r="C1580" s="78">
        <v>42681</v>
      </c>
      <c r="D1580" s="78" t="s">
        <v>2238</v>
      </c>
      <c r="E1580" s="78">
        <f t="shared" si="116"/>
        <v>42681</v>
      </c>
      <c r="F1580" s="79" t="s">
        <v>1960</v>
      </c>
      <c r="G1580" s="79" t="s">
        <v>337</v>
      </c>
      <c r="H1580" s="80" t="s">
        <v>394</v>
      </c>
      <c r="I1580" s="430">
        <v>12268</v>
      </c>
      <c r="J1580" s="428">
        <v>18000</v>
      </c>
      <c r="K1580" s="418"/>
      <c r="L1580" s="427"/>
      <c r="M1580" s="81">
        <f t="shared" si="115"/>
        <v>220824000</v>
      </c>
      <c r="N1580" s="82" t="s">
        <v>273</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x</v>
      </c>
    </row>
    <row r="1581" spans="1:30" ht="15.75" hidden="1" customHeight="1">
      <c r="A1581" s="332" t="str">
        <f>IF(B1581&lt;&gt;"",IF(AND(B1581='IN-TC'!$S$4,OR(TH!N1581="1111",TH!O1581="1111")),TH!D1581,""),"")</f>
        <v/>
      </c>
      <c r="B1581" s="63">
        <f t="shared" si="114"/>
        <v>11</v>
      </c>
      <c r="C1581" s="78">
        <v>42682</v>
      </c>
      <c r="D1581" s="78" t="s">
        <v>2239</v>
      </c>
      <c r="E1581" s="78">
        <f t="shared" si="116"/>
        <v>42682</v>
      </c>
      <c r="F1581" s="79" t="s">
        <v>1960</v>
      </c>
      <c r="G1581" s="79" t="s">
        <v>337</v>
      </c>
      <c r="H1581" s="80" t="s">
        <v>392</v>
      </c>
      <c r="I1581" s="430">
        <v>11461</v>
      </c>
      <c r="J1581" s="428">
        <v>18000</v>
      </c>
      <c r="K1581" s="418"/>
      <c r="L1581" s="427"/>
      <c r="M1581" s="81">
        <f t="shared" si="115"/>
        <v>206298000</v>
      </c>
      <c r="N1581" s="82" t="s">
        <v>273</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x</v>
      </c>
    </row>
    <row r="1582" spans="1:30" ht="15.75" hidden="1" customHeight="1">
      <c r="A1582" s="332" t="str">
        <f>IF(B1582&lt;&gt;"",IF(AND(B1582='IN-TC'!$S$4,OR(TH!N1582="1111",TH!O1582="1111")),TH!D1582,""),"")</f>
        <v/>
      </c>
      <c r="B1582" s="63">
        <f t="shared" si="114"/>
        <v>11</v>
      </c>
      <c r="C1582" s="78">
        <v>42682</v>
      </c>
      <c r="D1582" s="78" t="s">
        <v>2240</v>
      </c>
      <c r="E1582" s="78">
        <f t="shared" si="116"/>
        <v>42682</v>
      </c>
      <c r="F1582" s="79" t="s">
        <v>1960</v>
      </c>
      <c r="G1582" s="79" t="s">
        <v>337</v>
      </c>
      <c r="H1582" s="80" t="s">
        <v>384</v>
      </c>
      <c r="I1582" s="430">
        <v>11480</v>
      </c>
      <c r="J1582" s="428">
        <v>18000</v>
      </c>
      <c r="K1582" s="418"/>
      <c r="L1582" s="427"/>
      <c r="M1582" s="81">
        <f t="shared" si="115"/>
        <v>206640000</v>
      </c>
      <c r="N1582" s="82" t="s">
        <v>273</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x</v>
      </c>
    </row>
    <row r="1583" spans="1:30" ht="15.75" hidden="1" customHeight="1">
      <c r="A1583" s="332" t="str">
        <f>IF(B1583&lt;&gt;"",IF(AND(B1583='IN-TC'!$S$4,OR(TH!N1583="1111",TH!O1583="1111")),TH!D1583,""),"")</f>
        <v/>
      </c>
      <c r="B1583" s="63">
        <f t="shared" si="114"/>
        <v>11</v>
      </c>
      <c r="C1583" s="78">
        <v>42682</v>
      </c>
      <c r="D1583" s="78" t="s">
        <v>2241</v>
      </c>
      <c r="E1583" s="78">
        <f t="shared" si="116"/>
        <v>42682</v>
      </c>
      <c r="F1583" s="79" t="s">
        <v>1960</v>
      </c>
      <c r="G1583" s="79" t="s">
        <v>337</v>
      </c>
      <c r="H1583" s="80" t="s">
        <v>387</v>
      </c>
      <c r="I1583" s="430">
        <v>11790</v>
      </c>
      <c r="J1583" s="428">
        <v>18000</v>
      </c>
      <c r="K1583" s="418"/>
      <c r="L1583" s="427"/>
      <c r="M1583" s="81">
        <f t="shared" si="115"/>
        <v>212220000</v>
      </c>
      <c r="N1583" s="82" t="s">
        <v>273</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x</v>
      </c>
    </row>
    <row r="1584" spans="1:30" ht="15.75" hidden="1" customHeight="1">
      <c r="A1584" s="332" t="str">
        <f>IF(B1584&lt;&gt;"",IF(AND(B1584='IN-TC'!$S$4,OR(TH!N1584="1111",TH!O1584="1111")),TH!D1584,""),"")</f>
        <v/>
      </c>
      <c r="B1584" s="63">
        <f t="shared" si="114"/>
        <v>11</v>
      </c>
      <c r="C1584" s="78">
        <v>42683</v>
      </c>
      <c r="D1584" s="78" t="s">
        <v>2242</v>
      </c>
      <c r="E1584" s="78">
        <f t="shared" ref="E1584:E1615" si="117">C1584</f>
        <v>42683</v>
      </c>
      <c r="F1584" s="79" t="s">
        <v>1960</v>
      </c>
      <c r="G1584" s="79" t="s">
        <v>337</v>
      </c>
      <c r="H1584" s="80" t="s">
        <v>1961</v>
      </c>
      <c r="I1584" s="430">
        <v>12350</v>
      </c>
      <c r="J1584" s="428">
        <v>18000</v>
      </c>
      <c r="K1584" s="418"/>
      <c r="L1584" s="427"/>
      <c r="M1584" s="81">
        <f t="shared" si="115"/>
        <v>222300000</v>
      </c>
      <c r="N1584" s="82" t="s">
        <v>273</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x</v>
      </c>
    </row>
    <row r="1585" spans="1:30" ht="15.75" hidden="1" customHeight="1">
      <c r="A1585" s="332" t="str">
        <f>IF(B1585&lt;&gt;"",IF(AND(B1585='IN-TC'!$S$4,OR(TH!N1585="1111",TH!O1585="1111")),TH!D1585,""),"")</f>
        <v/>
      </c>
      <c r="B1585" s="63">
        <f t="shared" si="114"/>
        <v>11</v>
      </c>
      <c r="C1585" s="78">
        <v>42683</v>
      </c>
      <c r="D1585" s="78" t="s">
        <v>2243</v>
      </c>
      <c r="E1585" s="78">
        <f t="shared" si="117"/>
        <v>42683</v>
      </c>
      <c r="F1585" s="79" t="s">
        <v>1960</v>
      </c>
      <c r="G1585" s="79" t="s">
        <v>337</v>
      </c>
      <c r="H1585" s="80" t="s">
        <v>377</v>
      </c>
      <c r="I1585" s="430">
        <v>12930</v>
      </c>
      <c r="J1585" s="428">
        <v>18000</v>
      </c>
      <c r="K1585" s="418"/>
      <c r="L1585" s="427"/>
      <c r="M1585" s="81">
        <f t="shared" si="115"/>
        <v>232740000</v>
      </c>
      <c r="N1585" s="82" t="s">
        <v>273</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x</v>
      </c>
    </row>
    <row r="1586" spans="1:30" ht="15.75" hidden="1" customHeight="1">
      <c r="A1586" s="332" t="str">
        <f>IF(B1586&lt;&gt;"",IF(AND(B1586='IN-TC'!$S$4,OR(TH!N1586="1111",TH!O1586="1111")),TH!D1586,""),"")</f>
        <v/>
      </c>
      <c r="B1586" s="63">
        <f t="shared" si="114"/>
        <v>11</v>
      </c>
      <c r="C1586" s="78">
        <v>42683</v>
      </c>
      <c r="D1586" s="78" t="s">
        <v>2244</v>
      </c>
      <c r="E1586" s="78">
        <f t="shared" si="117"/>
        <v>42683</v>
      </c>
      <c r="F1586" s="79" t="s">
        <v>1960</v>
      </c>
      <c r="G1586" s="79" t="s">
        <v>337</v>
      </c>
      <c r="H1586" s="80" t="s">
        <v>382</v>
      </c>
      <c r="I1586" s="430">
        <v>12980</v>
      </c>
      <c r="J1586" s="428">
        <v>18000</v>
      </c>
      <c r="K1586" s="418"/>
      <c r="L1586" s="427"/>
      <c r="M1586" s="81">
        <f t="shared" si="115"/>
        <v>233640000</v>
      </c>
      <c r="N1586" s="82" t="s">
        <v>273</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x</v>
      </c>
    </row>
    <row r="1587" spans="1:30" ht="15.75" hidden="1" customHeight="1">
      <c r="A1587" s="332" t="str">
        <f>IF(B1587&lt;&gt;"",IF(AND(B1587='IN-TC'!$S$4,OR(TH!N1587="1111",TH!O1587="1111")),TH!D1587,""),"")</f>
        <v/>
      </c>
      <c r="B1587" s="63">
        <f t="shared" si="114"/>
        <v>11</v>
      </c>
      <c r="C1587" s="78">
        <v>42684</v>
      </c>
      <c r="D1587" s="78" t="s">
        <v>2245</v>
      </c>
      <c r="E1587" s="78">
        <f t="shared" si="117"/>
        <v>42684</v>
      </c>
      <c r="F1587" s="79" t="s">
        <v>1960</v>
      </c>
      <c r="G1587" s="79" t="s">
        <v>337</v>
      </c>
      <c r="H1587" s="80" t="s">
        <v>392</v>
      </c>
      <c r="I1587" s="430">
        <v>12500</v>
      </c>
      <c r="J1587" s="428">
        <v>18000</v>
      </c>
      <c r="K1587" s="418"/>
      <c r="L1587" s="427"/>
      <c r="M1587" s="81">
        <f t="shared" si="115"/>
        <v>225000000</v>
      </c>
      <c r="N1587" s="82" t="s">
        <v>273</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x</v>
      </c>
    </row>
    <row r="1588" spans="1:30" ht="15.75" hidden="1" customHeight="1">
      <c r="A1588" s="332" t="str">
        <f>IF(B1588&lt;&gt;"",IF(AND(B1588='IN-TC'!$S$4,OR(TH!N1588="1111",TH!O1588="1111")),TH!D1588,""),"")</f>
        <v/>
      </c>
      <c r="B1588" s="63">
        <f t="shared" si="114"/>
        <v>11</v>
      </c>
      <c r="C1588" s="78">
        <v>42684</v>
      </c>
      <c r="D1588" s="78" t="s">
        <v>2246</v>
      </c>
      <c r="E1588" s="78">
        <f t="shared" si="117"/>
        <v>42684</v>
      </c>
      <c r="F1588" s="79" t="s">
        <v>1960</v>
      </c>
      <c r="G1588" s="79" t="s">
        <v>337</v>
      </c>
      <c r="H1588" s="80" t="s">
        <v>390</v>
      </c>
      <c r="I1588" s="430">
        <v>12503</v>
      </c>
      <c r="J1588" s="428">
        <v>18000</v>
      </c>
      <c r="K1588" s="418"/>
      <c r="L1588" s="427"/>
      <c r="M1588" s="81">
        <f t="shared" si="115"/>
        <v>225054000</v>
      </c>
      <c r="N1588" s="82" t="s">
        <v>273</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x</v>
      </c>
    </row>
    <row r="1589" spans="1:30" ht="15.75" hidden="1" customHeight="1">
      <c r="A1589" s="332" t="str">
        <f>IF(B1589&lt;&gt;"",IF(AND(B1589='IN-TC'!$S$4,OR(TH!N1589="1111",TH!O1589="1111")),TH!D1589,""),"")</f>
        <v/>
      </c>
      <c r="B1589" s="63">
        <f t="shared" si="114"/>
        <v>11</v>
      </c>
      <c r="C1589" s="78">
        <v>42684</v>
      </c>
      <c r="D1589" s="78" t="s">
        <v>2247</v>
      </c>
      <c r="E1589" s="78">
        <f t="shared" si="117"/>
        <v>42684</v>
      </c>
      <c r="F1589" s="79" t="s">
        <v>1960</v>
      </c>
      <c r="G1589" s="79" t="s">
        <v>337</v>
      </c>
      <c r="H1589" s="80" t="s">
        <v>394</v>
      </c>
      <c r="I1589" s="430">
        <v>11970</v>
      </c>
      <c r="J1589" s="428">
        <v>18000</v>
      </c>
      <c r="K1589" s="418"/>
      <c r="L1589" s="427"/>
      <c r="M1589" s="81">
        <f t="shared" si="115"/>
        <v>215460000</v>
      </c>
      <c r="N1589" s="82" t="s">
        <v>273</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x</v>
      </c>
    </row>
    <row r="1590" spans="1:30" ht="15.75" hidden="1" customHeight="1">
      <c r="A1590" s="332" t="str">
        <f>IF(B1590&lt;&gt;"",IF(AND(B1590='IN-TC'!$S$4,OR(TH!N1590="1111",TH!O1590="1111")),TH!D1590,""),"")</f>
        <v/>
      </c>
      <c r="B1590" s="63">
        <f t="shared" si="114"/>
        <v>11</v>
      </c>
      <c r="C1590" s="78">
        <v>42684</v>
      </c>
      <c r="D1590" s="78" t="s">
        <v>2248</v>
      </c>
      <c r="E1590" s="78">
        <f t="shared" si="117"/>
        <v>42684</v>
      </c>
      <c r="F1590" s="79" t="s">
        <v>1960</v>
      </c>
      <c r="G1590" s="79" t="s">
        <v>337</v>
      </c>
      <c r="H1590" s="80" t="s">
        <v>384</v>
      </c>
      <c r="I1590" s="430">
        <v>11580</v>
      </c>
      <c r="J1590" s="428">
        <v>18000</v>
      </c>
      <c r="K1590" s="418"/>
      <c r="L1590" s="427"/>
      <c r="M1590" s="81">
        <f t="shared" si="115"/>
        <v>208440000</v>
      </c>
      <c r="N1590" s="82" t="s">
        <v>273</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x</v>
      </c>
    </row>
    <row r="1591" spans="1:30" ht="15.75" hidden="1" customHeight="1">
      <c r="A1591" s="332"/>
      <c r="B1591" s="63">
        <f t="shared" si="114"/>
        <v>11</v>
      </c>
      <c r="C1591" s="78">
        <v>42685</v>
      </c>
      <c r="D1591" s="78" t="s">
        <v>2249</v>
      </c>
      <c r="E1591" s="78">
        <f t="shared" si="117"/>
        <v>42685</v>
      </c>
      <c r="F1591" s="79" t="s">
        <v>1960</v>
      </c>
      <c r="G1591" s="79" t="s">
        <v>337</v>
      </c>
      <c r="H1591" s="80" t="s">
        <v>387</v>
      </c>
      <c r="I1591" s="430">
        <v>11960</v>
      </c>
      <c r="J1591" s="428">
        <v>18000</v>
      </c>
      <c r="K1591" s="418"/>
      <c r="L1591" s="427"/>
      <c r="M1591" s="81">
        <f t="shared" si="115"/>
        <v>215280000</v>
      </c>
      <c r="N1591" s="82" t="s">
        <v>273</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x</v>
      </c>
    </row>
    <row r="1592" spans="1:30" ht="15.75" hidden="1" customHeight="1">
      <c r="A1592" s="332"/>
      <c r="B1592" s="63">
        <f t="shared" si="114"/>
        <v>11</v>
      </c>
      <c r="C1592" s="78">
        <v>42685</v>
      </c>
      <c r="D1592" s="78" t="s">
        <v>2250</v>
      </c>
      <c r="E1592" s="78">
        <f t="shared" si="117"/>
        <v>42685</v>
      </c>
      <c r="F1592" s="79" t="s">
        <v>1960</v>
      </c>
      <c r="G1592" s="79" t="s">
        <v>337</v>
      </c>
      <c r="H1592" s="80" t="s">
        <v>1961</v>
      </c>
      <c r="I1592" s="430">
        <v>11603</v>
      </c>
      <c r="J1592" s="428">
        <v>18000</v>
      </c>
      <c r="K1592" s="418"/>
      <c r="L1592" s="427"/>
      <c r="M1592" s="81">
        <f t="shared" si="115"/>
        <v>208854000</v>
      </c>
      <c r="N1592" s="82" t="s">
        <v>273</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x</v>
      </c>
    </row>
    <row r="1593" spans="1:30" ht="15.75" hidden="1" customHeight="1">
      <c r="A1593" s="332"/>
      <c r="B1593" s="63">
        <f t="shared" si="114"/>
        <v>11</v>
      </c>
      <c r="C1593" s="78">
        <v>42685</v>
      </c>
      <c r="D1593" s="78" t="s">
        <v>2251</v>
      </c>
      <c r="E1593" s="78">
        <f t="shared" si="117"/>
        <v>42685</v>
      </c>
      <c r="F1593" s="79" t="s">
        <v>1960</v>
      </c>
      <c r="G1593" s="79" t="s">
        <v>337</v>
      </c>
      <c r="H1593" s="80" t="s">
        <v>377</v>
      </c>
      <c r="I1593" s="430">
        <v>11790</v>
      </c>
      <c r="J1593" s="428">
        <v>18000</v>
      </c>
      <c r="K1593" s="418"/>
      <c r="L1593" s="427"/>
      <c r="M1593" s="81">
        <f t="shared" si="115"/>
        <v>212220000</v>
      </c>
      <c r="N1593" s="82" t="s">
        <v>273</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x</v>
      </c>
    </row>
    <row r="1594" spans="1:30" ht="15.75" hidden="1" customHeight="1">
      <c r="A1594" s="332"/>
      <c r="B1594" s="63">
        <f t="shared" si="114"/>
        <v>11</v>
      </c>
      <c r="C1594" s="78">
        <v>42685</v>
      </c>
      <c r="D1594" s="78" t="s">
        <v>2252</v>
      </c>
      <c r="E1594" s="78">
        <f t="shared" si="117"/>
        <v>42685</v>
      </c>
      <c r="F1594" s="79" t="s">
        <v>1960</v>
      </c>
      <c r="G1594" s="79" t="s">
        <v>337</v>
      </c>
      <c r="H1594" s="80" t="s">
        <v>382</v>
      </c>
      <c r="I1594" s="430">
        <v>12396</v>
      </c>
      <c r="J1594" s="428">
        <v>18000</v>
      </c>
      <c r="K1594" s="418"/>
      <c r="L1594" s="427"/>
      <c r="M1594" s="81">
        <f t="shared" si="115"/>
        <v>223128000</v>
      </c>
      <c r="N1594" s="82" t="s">
        <v>273</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x</v>
      </c>
    </row>
    <row r="1595" spans="1:30" ht="15.75" hidden="1" customHeight="1">
      <c r="A1595" s="332" t="str">
        <f>IF(B1595&lt;&gt;"",IF(AND(B1595='IN-TC'!$S$4,OR(TH!N1595="1111",TH!O1595="1111")),TH!D1595,""),"")</f>
        <v/>
      </c>
      <c r="B1595" s="63">
        <f t="shared" si="114"/>
        <v>11</v>
      </c>
      <c r="C1595" s="78">
        <v>42686</v>
      </c>
      <c r="D1595" s="78" t="s">
        <v>2253</v>
      </c>
      <c r="E1595" s="78">
        <f t="shared" si="117"/>
        <v>42686</v>
      </c>
      <c r="F1595" s="79" t="s">
        <v>1960</v>
      </c>
      <c r="G1595" s="79" t="s">
        <v>337</v>
      </c>
      <c r="H1595" s="80" t="s">
        <v>392</v>
      </c>
      <c r="I1595" s="430">
        <v>11626</v>
      </c>
      <c r="J1595" s="428">
        <v>18000</v>
      </c>
      <c r="K1595" s="418"/>
      <c r="L1595" s="427"/>
      <c r="M1595" s="81">
        <f t="shared" si="115"/>
        <v>209268000</v>
      </c>
      <c r="N1595" s="82" t="s">
        <v>273</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x</v>
      </c>
    </row>
    <row r="1596" spans="1:30" ht="15.75" hidden="1" customHeight="1">
      <c r="A1596" s="332" t="str">
        <f>IF(B1596&lt;&gt;"",IF(AND(B1596='IN-TC'!$S$4,OR(TH!N1596="1111",TH!O1596="1111")),TH!D1596,""),"")</f>
        <v/>
      </c>
      <c r="B1596" s="63">
        <f t="shared" si="114"/>
        <v>11</v>
      </c>
      <c r="C1596" s="78">
        <v>42686</v>
      </c>
      <c r="D1596" s="78" t="s">
        <v>2254</v>
      </c>
      <c r="E1596" s="78">
        <f t="shared" si="117"/>
        <v>42686</v>
      </c>
      <c r="F1596" s="79" t="s">
        <v>1960</v>
      </c>
      <c r="G1596" s="79" t="s">
        <v>337</v>
      </c>
      <c r="H1596" s="80" t="s">
        <v>390</v>
      </c>
      <c r="I1596" s="430">
        <v>11546</v>
      </c>
      <c r="J1596" s="428">
        <v>18000</v>
      </c>
      <c r="K1596" s="418"/>
      <c r="L1596" s="427"/>
      <c r="M1596" s="81">
        <f t="shared" si="115"/>
        <v>207828000</v>
      </c>
      <c r="N1596" s="82" t="s">
        <v>273</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x</v>
      </c>
    </row>
    <row r="1597" spans="1:30" ht="15.75" hidden="1" customHeight="1">
      <c r="A1597" s="332" t="str">
        <f>IF(B1597&lt;&gt;"",IF(AND(B1597='IN-TC'!$S$4,OR(TH!N1597="1111",TH!O1597="1111")),TH!D1597,""),"")</f>
        <v/>
      </c>
      <c r="B1597" s="63">
        <f t="shared" si="114"/>
        <v>11</v>
      </c>
      <c r="C1597" s="78">
        <v>42686</v>
      </c>
      <c r="D1597" s="78" t="s">
        <v>2255</v>
      </c>
      <c r="E1597" s="78">
        <f t="shared" si="117"/>
        <v>42686</v>
      </c>
      <c r="F1597" s="79" t="s">
        <v>1960</v>
      </c>
      <c r="G1597" s="79" t="s">
        <v>337</v>
      </c>
      <c r="H1597" s="80" t="s">
        <v>394</v>
      </c>
      <c r="I1597" s="430">
        <v>12500</v>
      </c>
      <c r="J1597" s="428">
        <v>18000</v>
      </c>
      <c r="K1597" s="418"/>
      <c r="L1597" s="427"/>
      <c r="M1597" s="81">
        <f t="shared" si="115"/>
        <v>225000000</v>
      </c>
      <c r="N1597" s="82" t="s">
        <v>273</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x</v>
      </c>
    </row>
    <row r="1598" spans="1:30" ht="15.75" hidden="1" customHeight="1">
      <c r="A1598" s="332" t="str">
        <f>IF(B1598&lt;&gt;"",IF(AND(B1598='IN-TC'!$S$4,OR(TH!N1598="1111",TH!O1598="1111")),TH!D1598,""),"")</f>
        <v/>
      </c>
      <c r="B1598" s="63">
        <f t="shared" si="114"/>
        <v>11</v>
      </c>
      <c r="C1598" s="78">
        <v>42686</v>
      </c>
      <c r="D1598" s="78" t="s">
        <v>2256</v>
      </c>
      <c r="E1598" s="78">
        <f t="shared" si="117"/>
        <v>42686</v>
      </c>
      <c r="F1598" s="79" t="s">
        <v>1960</v>
      </c>
      <c r="G1598" s="79" t="s">
        <v>337</v>
      </c>
      <c r="H1598" s="80" t="s">
        <v>384</v>
      </c>
      <c r="I1598" s="430">
        <v>11850</v>
      </c>
      <c r="J1598" s="428">
        <v>18000</v>
      </c>
      <c r="K1598" s="418"/>
      <c r="L1598" s="427"/>
      <c r="M1598" s="81">
        <f t="shared" si="115"/>
        <v>213300000</v>
      </c>
      <c r="N1598" s="82" t="s">
        <v>273</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x</v>
      </c>
    </row>
    <row r="1599" spans="1:30" ht="15.75" hidden="1" customHeight="1">
      <c r="A1599" s="332" t="str">
        <f>IF(B1599&lt;&gt;"",IF(AND(B1599='IN-TC'!$S$4,OR(TH!N1599="1111",TH!O1599="1111")),TH!D1599,""),"")</f>
        <v/>
      </c>
      <c r="B1599" s="63">
        <f t="shared" si="114"/>
        <v>11</v>
      </c>
      <c r="C1599" s="78">
        <v>42688</v>
      </c>
      <c r="D1599" s="78" t="s">
        <v>2257</v>
      </c>
      <c r="E1599" s="78">
        <f t="shared" si="117"/>
        <v>42688</v>
      </c>
      <c r="F1599" s="79" t="s">
        <v>1960</v>
      </c>
      <c r="G1599" s="79" t="s">
        <v>337</v>
      </c>
      <c r="H1599" s="80" t="s">
        <v>390</v>
      </c>
      <c r="I1599" s="430">
        <v>11930</v>
      </c>
      <c r="J1599" s="428">
        <v>18000</v>
      </c>
      <c r="K1599" s="418"/>
      <c r="L1599" s="427"/>
      <c r="M1599" s="81">
        <f t="shared" si="115"/>
        <v>214740000</v>
      </c>
      <c r="N1599" s="82" t="s">
        <v>273</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x</v>
      </c>
    </row>
    <row r="1600" spans="1:30" ht="15.75" hidden="1" customHeight="1">
      <c r="A1600" s="332" t="str">
        <f>IF(B1600&lt;&gt;"",IF(AND(B1600='IN-TC'!$S$4,OR(TH!N1600="1111",TH!O1600="1111")),TH!D1600,""),"")</f>
        <v/>
      </c>
      <c r="B1600" s="63">
        <f t="shared" si="114"/>
        <v>11</v>
      </c>
      <c r="C1600" s="78">
        <v>42688</v>
      </c>
      <c r="D1600" s="78" t="s">
        <v>2258</v>
      </c>
      <c r="E1600" s="78">
        <f t="shared" si="117"/>
        <v>42688</v>
      </c>
      <c r="F1600" s="79" t="s">
        <v>1960</v>
      </c>
      <c r="G1600" s="79" t="s">
        <v>337</v>
      </c>
      <c r="H1600" s="80" t="s">
        <v>384</v>
      </c>
      <c r="I1600" s="430">
        <v>11982</v>
      </c>
      <c r="J1600" s="428">
        <v>18000</v>
      </c>
      <c r="K1600" s="418"/>
      <c r="L1600" s="427"/>
      <c r="M1600" s="81">
        <f t="shared" si="115"/>
        <v>215676000</v>
      </c>
      <c r="N1600" s="82" t="s">
        <v>273</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x</v>
      </c>
    </row>
    <row r="1601" spans="1:30" ht="15.75" hidden="1" customHeight="1">
      <c r="A1601" s="332" t="str">
        <f>IF(B1601&lt;&gt;"",IF(AND(B1601='IN-TC'!$S$4,OR(TH!N1601="1111",TH!O1601="1111")),TH!D1601,""),"")</f>
        <v/>
      </c>
      <c r="B1601" s="63">
        <f t="shared" si="114"/>
        <v>11</v>
      </c>
      <c r="C1601" s="78">
        <v>42688</v>
      </c>
      <c r="D1601" s="78" t="s">
        <v>2259</v>
      </c>
      <c r="E1601" s="78">
        <f t="shared" si="117"/>
        <v>42688</v>
      </c>
      <c r="F1601" s="79" t="s">
        <v>1960</v>
      </c>
      <c r="G1601" s="79" t="s">
        <v>337</v>
      </c>
      <c r="H1601" s="80" t="s">
        <v>392</v>
      </c>
      <c r="I1601" s="430">
        <v>11975</v>
      </c>
      <c r="J1601" s="428">
        <v>18000</v>
      </c>
      <c r="K1601" s="418"/>
      <c r="L1601" s="427"/>
      <c r="M1601" s="81">
        <f t="shared" si="115"/>
        <v>215550000</v>
      </c>
      <c r="N1601" s="82" t="s">
        <v>273</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x</v>
      </c>
    </row>
    <row r="1602" spans="1:30" ht="15.75" hidden="1" customHeight="1">
      <c r="A1602" s="332" t="str">
        <f>IF(B1602&lt;&gt;"",IF(AND(B1602='IN-TC'!$S$4,OR(TH!N1602="1111",TH!O1602="1111")),TH!D1602,""),"")</f>
        <v/>
      </c>
      <c r="B1602" s="63">
        <f t="shared" si="114"/>
        <v>11</v>
      </c>
      <c r="C1602" s="78">
        <v>42688</v>
      </c>
      <c r="D1602" s="78" t="s">
        <v>2260</v>
      </c>
      <c r="E1602" s="78">
        <f t="shared" si="117"/>
        <v>42688</v>
      </c>
      <c r="F1602" s="79" t="s">
        <v>1960</v>
      </c>
      <c r="G1602" s="79" t="s">
        <v>337</v>
      </c>
      <c r="H1602" s="80" t="s">
        <v>394</v>
      </c>
      <c r="I1602" s="430">
        <v>11930</v>
      </c>
      <c r="J1602" s="428">
        <v>18000</v>
      </c>
      <c r="K1602" s="418"/>
      <c r="L1602" s="427"/>
      <c r="M1602" s="81">
        <f t="shared" si="115"/>
        <v>214740000</v>
      </c>
      <c r="N1602" s="82" t="s">
        <v>273</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x</v>
      </c>
    </row>
    <row r="1603" spans="1:30" ht="15.75" hidden="1" customHeight="1">
      <c r="A1603" s="332" t="str">
        <f>IF(B1603&lt;&gt;"",IF(AND(B1603='IN-TC'!$S$4,OR(TH!N1603="1111",TH!O1603="1111")),TH!D1603,""),"")</f>
        <v/>
      </c>
      <c r="B1603" s="63">
        <f t="shared" si="114"/>
        <v>11</v>
      </c>
      <c r="C1603" s="78">
        <v>42689</v>
      </c>
      <c r="D1603" s="78" t="s">
        <v>2261</v>
      </c>
      <c r="E1603" s="78">
        <f t="shared" si="117"/>
        <v>42689</v>
      </c>
      <c r="F1603" s="79" t="s">
        <v>1960</v>
      </c>
      <c r="G1603" s="79" t="s">
        <v>337</v>
      </c>
      <c r="H1603" s="80" t="s">
        <v>382</v>
      </c>
      <c r="I1603" s="430">
        <v>12980</v>
      </c>
      <c r="J1603" s="428">
        <v>18000</v>
      </c>
      <c r="K1603" s="418"/>
      <c r="L1603" s="427"/>
      <c r="M1603" s="81">
        <f t="shared" si="115"/>
        <v>233640000</v>
      </c>
      <c r="N1603" s="82" t="s">
        <v>273</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x</v>
      </c>
    </row>
    <row r="1604" spans="1:30" ht="15.75" hidden="1" customHeight="1">
      <c r="A1604" s="332" t="str">
        <f>IF(B1604&lt;&gt;"",IF(AND(B1604='IN-TC'!$S$4,OR(TH!N1604="1111",TH!O1604="1111")),TH!D1604,""),"")</f>
        <v/>
      </c>
      <c r="B1604" s="63">
        <f t="shared" si="114"/>
        <v>11</v>
      </c>
      <c r="C1604" s="78">
        <v>42689</v>
      </c>
      <c r="D1604" s="78" t="s">
        <v>2262</v>
      </c>
      <c r="E1604" s="78">
        <f t="shared" si="117"/>
        <v>42689</v>
      </c>
      <c r="F1604" s="79" t="s">
        <v>1960</v>
      </c>
      <c r="G1604" s="79" t="s">
        <v>337</v>
      </c>
      <c r="H1604" s="80" t="s">
        <v>387</v>
      </c>
      <c r="I1604" s="430">
        <v>12396</v>
      </c>
      <c r="J1604" s="428">
        <v>18000</v>
      </c>
      <c r="K1604" s="418"/>
      <c r="L1604" s="427"/>
      <c r="M1604" s="81">
        <f t="shared" si="115"/>
        <v>223128000</v>
      </c>
      <c r="N1604" s="82" t="s">
        <v>273</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x</v>
      </c>
    </row>
    <row r="1605" spans="1:30" ht="15.75" hidden="1" customHeight="1">
      <c r="A1605" s="332" t="str">
        <f>IF(B1605&lt;&gt;"",IF(AND(B1605='IN-TC'!$S$4,OR(TH!N1605="1111",TH!O1605="1111")),TH!D1605,""),"")</f>
        <v/>
      </c>
      <c r="B1605" s="63">
        <f t="shared" si="114"/>
        <v>11</v>
      </c>
      <c r="C1605" s="78">
        <v>42689</v>
      </c>
      <c r="D1605" s="78" t="s">
        <v>2263</v>
      </c>
      <c r="E1605" s="78">
        <f t="shared" si="117"/>
        <v>42689</v>
      </c>
      <c r="F1605" s="79" t="s">
        <v>1960</v>
      </c>
      <c r="G1605" s="79" t="s">
        <v>337</v>
      </c>
      <c r="H1605" s="80" t="s">
        <v>1961</v>
      </c>
      <c r="I1605" s="430">
        <v>11980</v>
      </c>
      <c r="J1605" s="428">
        <v>18000</v>
      </c>
      <c r="K1605" s="418"/>
      <c r="L1605" s="427"/>
      <c r="M1605" s="81">
        <f t="shared" si="115"/>
        <v>215640000</v>
      </c>
      <c r="N1605" s="82" t="s">
        <v>273</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x</v>
      </c>
    </row>
    <row r="1606" spans="1:30" ht="15.75" hidden="1" customHeight="1">
      <c r="A1606" s="332" t="str">
        <f>IF(B1606&lt;&gt;"",IF(AND(B1606='IN-TC'!$S$4,OR(TH!N1606="1111",TH!O1606="1111")),TH!D1606,""),"")</f>
        <v/>
      </c>
      <c r="B1606" s="63">
        <f t="shared" si="114"/>
        <v>11</v>
      </c>
      <c r="C1606" s="78">
        <v>42689</v>
      </c>
      <c r="D1606" s="78" t="s">
        <v>2264</v>
      </c>
      <c r="E1606" s="78">
        <f t="shared" si="117"/>
        <v>42689</v>
      </c>
      <c r="F1606" s="79" t="s">
        <v>1960</v>
      </c>
      <c r="G1606" s="79" t="s">
        <v>337</v>
      </c>
      <c r="H1606" s="80" t="s">
        <v>377</v>
      </c>
      <c r="I1606" s="430">
        <v>11498</v>
      </c>
      <c r="J1606" s="428">
        <v>18000</v>
      </c>
      <c r="K1606" s="418"/>
      <c r="L1606" s="427"/>
      <c r="M1606" s="81">
        <f t="shared" si="115"/>
        <v>206964000</v>
      </c>
      <c r="N1606" s="82" t="s">
        <v>273</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x</v>
      </c>
    </row>
    <row r="1607" spans="1:30" ht="15.75" hidden="1" customHeight="1">
      <c r="A1607" s="332" t="str">
        <f>IF(B1607&lt;&gt;"",IF(AND(B1607='IN-TC'!$S$4,OR(TH!N1607="1111",TH!O1607="1111")),TH!D1607,""),"")</f>
        <v/>
      </c>
      <c r="B1607" s="63">
        <f t="shared" si="114"/>
        <v>11</v>
      </c>
      <c r="C1607" s="78">
        <v>42690</v>
      </c>
      <c r="D1607" s="78" t="s">
        <v>2265</v>
      </c>
      <c r="E1607" s="78">
        <f t="shared" si="117"/>
        <v>42690</v>
      </c>
      <c r="F1607" s="79" t="s">
        <v>1960</v>
      </c>
      <c r="G1607" s="79" t="s">
        <v>337</v>
      </c>
      <c r="H1607" s="80" t="s">
        <v>394</v>
      </c>
      <c r="I1607" s="430">
        <v>11919</v>
      </c>
      <c r="J1607" s="428">
        <v>18000</v>
      </c>
      <c r="K1607" s="418"/>
      <c r="L1607" s="427"/>
      <c r="M1607" s="81">
        <f t="shared" si="115"/>
        <v>214542000</v>
      </c>
      <c r="N1607" s="82" t="s">
        <v>273</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x</v>
      </c>
    </row>
    <row r="1608" spans="1:30" ht="15.75" hidden="1" customHeight="1">
      <c r="A1608" s="332" t="str">
        <f>IF(B1608&lt;&gt;"",IF(AND(B1608='IN-TC'!$S$4,OR(TH!N1608="1111",TH!O1608="1111")),TH!D1608,""),"")</f>
        <v/>
      </c>
      <c r="B1608" s="63">
        <f t="shared" si="114"/>
        <v>11</v>
      </c>
      <c r="C1608" s="78">
        <v>42690</v>
      </c>
      <c r="D1608" s="78" t="s">
        <v>2266</v>
      </c>
      <c r="E1608" s="78">
        <f t="shared" si="117"/>
        <v>42690</v>
      </c>
      <c r="F1608" s="79" t="s">
        <v>1960</v>
      </c>
      <c r="G1608" s="79" t="s">
        <v>337</v>
      </c>
      <c r="H1608" s="80" t="s">
        <v>392</v>
      </c>
      <c r="I1608" s="430">
        <v>11880</v>
      </c>
      <c r="J1608" s="428">
        <v>18000</v>
      </c>
      <c r="K1608" s="418"/>
      <c r="L1608" s="427"/>
      <c r="M1608" s="81">
        <f t="shared" si="115"/>
        <v>213840000</v>
      </c>
      <c r="N1608" s="82" t="s">
        <v>273</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x</v>
      </c>
    </row>
    <row r="1609" spans="1:30" ht="15.75" hidden="1" customHeight="1">
      <c r="A1609" s="332" t="str">
        <f>IF(B1609&lt;&gt;"",IF(AND(B1609='IN-TC'!$S$4,OR(TH!N1609="1111",TH!O1609="1111")),TH!D1609,""),"")</f>
        <v/>
      </c>
      <c r="B1609" s="63">
        <f t="shared" si="114"/>
        <v>11</v>
      </c>
      <c r="C1609" s="78">
        <v>42690</v>
      </c>
      <c r="D1609" s="78" t="s">
        <v>2267</v>
      </c>
      <c r="E1609" s="78">
        <f t="shared" si="117"/>
        <v>42690</v>
      </c>
      <c r="F1609" s="79" t="s">
        <v>1960</v>
      </c>
      <c r="G1609" s="79" t="s">
        <v>337</v>
      </c>
      <c r="H1609" s="80" t="s">
        <v>390</v>
      </c>
      <c r="I1609" s="430">
        <v>11960</v>
      </c>
      <c r="J1609" s="428">
        <v>18000</v>
      </c>
      <c r="K1609" s="418"/>
      <c r="L1609" s="427"/>
      <c r="M1609" s="81">
        <f t="shared" si="115"/>
        <v>215280000</v>
      </c>
      <c r="N1609" s="82" t="s">
        <v>273</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x</v>
      </c>
    </row>
    <row r="1610" spans="1:30" ht="15.75" hidden="1" customHeight="1">
      <c r="A1610" s="332" t="str">
        <f>IF(B1610&lt;&gt;"",IF(AND(B1610='IN-TC'!$S$4,OR(TH!N1610="1111",TH!O1610="1111")),TH!D1610,""),"")</f>
        <v/>
      </c>
      <c r="B1610" s="63">
        <f t="shared" ref="B1610:B1673" si="118">IF(C1610&lt;&gt;"",MONTH(C1610),"")</f>
        <v>11</v>
      </c>
      <c r="C1610" s="78">
        <v>42690</v>
      </c>
      <c r="D1610" s="78" t="s">
        <v>2268</v>
      </c>
      <c r="E1610" s="78">
        <f t="shared" si="117"/>
        <v>42690</v>
      </c>
      <c r="F1610" s="79" t="s">
        <v>1960</v>
      </c>
      <c r="G1610" s="79" t="s">
        <v>337</v>
      </c>
      <c r="H1610" s="80" t="s">
        <v>384</v>
      </c>
      <c r="I1610" s="430">
        <v>11860</v>
      </c>
      <c r="J1610" s="428">
        <v>18000</v>
      </c>
      <c r="K1610" s="418"/>
      <c r="L1610" s="427"/>
      <c r="M1610" s="81">
        <f t="shared" si="115"/>
        <v>213480000</v>
      </c>
      <c r="N1610" s="82" t="s">
        <v>273</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x</v>
      </c>
    </row>
    <row r="1611" spans="1:30" ht="15.75" hidden="1" customHeight="1">
      <c r="A1611" s="332" t="str">
        <f>IF(B1611&lt;&gt;"",IF(AND(B1611='IN-TC'!$S$4,OR(TH!N1611="1111",TH!O1611="1111")),TH!D1611,""),"")</f>
        <v/>
      </c>
      <c r="B1611" s="63">
        <f t="shared" si="118"/>
        <v>11</v>
      </c>
      <c r="C1611" s="78">
        <v>42691</v>
      </c>
      <c r="D1611" s="78" t="s">
        <v>2269</v>
      </c>
      <c r="E1611" s="78">
        <f t="shared" si="117"/>
        <v>42691</v>
      </c>
      <c r="F1611" s="79" t="s">
        <v>1960</v>
      </c>
      <c r="G1611" s="79" t="s">
        <v>337</v>
      </c>
      <c r="H1611" s="80" t="s">
        <v>382</v>
      </c>
      <c r="I1611" s="427">
        <v>14800</v>
      </c>
      <c r="J1611" s="428">
        <v>17500</v>
      </c>
      <c r="K1611" s="418"/>
      <c r="L1611" s="427"/>
      <c r="M1611" s="81">
        <f t="shared" si="115"/>
        <v>259000000</v>
      </c>
      <c r="N1611" s="82" t="s">
        <v>273</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x</v>
      </c>
    </row>
    <row r="1612" spans="1:30" ht="15.75" hidden="1" customHeight="1">
      <c r="A1612" s="332" t="str">
        <f>IF(B1612&lt;&gt;"",IF(AND(B1612='IN-TC'!$S$4,OR(TH!N1612="1111",TH!O1612="1111")),TH!D1612,""),"")</f>
        <v/>
      </c>
      <c r="B1612" s="63">
        <f t="shared" si="118"/>
        <v>11</v>
      </c>
      <c r="C1612" s="78">
        <v>42691</v>
      </c>
      <c r="D1612" s="78" t="s">
        <v>2270</v>
      </c>
      <c r="E1612" s="78">
        <f t="shared" si="117"/>
        <v>42691</v>
      </c>
      <c r="F1612" s="79" t="s">
        <v>1960</v>
      </c>
      <c r="G1612" s="79" t="s">
        <v>337</v>
      </c>
      <c r="H1612" s="80" t="s">
        <v>387</v>
      </c>
      <c r="I1612" s="427">
        <v>14556</v>
      </c>
      <c r="J1612" s="428">
        <v>17500</v>
      </c>
      <c r="K1612" s="418"/>
      <c r="L1612" s="427"/>
      <c r="M1612" s="81">
        <f t="shared" ref="M1612:M1675" si="119">ROUND(I1612*J1612,0)</f>
        <v>254730000</v>
      </c>
      <c r="N1612" s="82" t="s">
        <v>273</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x</v>
      </c>
    </row>
    <row r="1613" spans="1:30" ht="15.75" hidden="1" customHeight="1">
      <c r="A1613" s="332" t="str">
        <f>IF(B1613&lt;&gt;"",IF(AND(B1613='IN-TC'!$S$4,OR(TH!N1613="1111",TH!O1613="1111")),TH!D1613,""),"")</f>
        <v/>
      </c>
      <c r="B1613" s="63">
        <f t="shared" si="118"/>
        <v>11</v>
      </c>
      <c r="C1613" s="78">
        <v>42691</v>
      </c>
      <c r="D1613" s="78" t="s">
        <v>2292</v>
      </c>
      <c r="E1613" s="78">
        <f t="shared" si="117"/>
        <v>42691</v>
      </c>
      <c r="F1613" s="79" t="s">
        <v>1960</v>
      </c>
      <c r="G1613" s="79" t="s">
        <v>337</v>
      </c>
      <c r="H1613" s="80" t="s">
        <v>1961</v>
      </c>
      <c r="I1613" s="427">
        <v>14458</v>
      </c>
      <c r="J1613" s="428">
        <v>17500</v>
      </c>
      <c r="K1613" s="418"/>
      <c r="L1613" s="427"/>
      <c r="M1613" s="81">
        <f t="shared" si="119"/>
        <v>253015000</v>
      </c>
      <c r="N1613" s="82" t="s">
        <v>273</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x</v>
      </c>
    </row>
    <row r="1614" spans="1:30" ht="15.75" hidden="1" customHeight="1">
      <c r="A1614" s="332" t="str">
        <f>IF(B1614&lt;&gt;"",IF(AND(B1614='IN-TC'!$S$4,OR(TH!N1614="1111",TH!O1614="1111")),TH!D1614,""),"")</f>
        <v/>
      </c>
      <c r="B1614" s="63">
        <f t="shared" si="118"/>
        <v>11</v>
      </c>
      <c r="C1614" s="78">
        <v>42691</v>
      </c>
      <c r="D1614" s="78" t="s">
        <v>2293</v>
      </c>
      <c r="E1614" s="78">
        <f t="shared" si="117"/>
        <v>42691</v>
      </c>
      <c r="F1614" s="79" t="s">
        <v>1960</v>
      </c>
      <c r="G1614" s="79" t="s">
        <v>337</v>
      </c>
      <c r="H1614" s="80" t="s">
        <v>377</v>
      </c>
      <c r="I1614" s="427">
        <v>14530</v>
      </c>
      <c r="J1614" s="428">
        <v>17500</v>
      </c>
      <c r="K1614" s="418"/>
      <c r="L1614" s="427"/>
      <c r="M1614" s="81">
        <f t="shared" si="119"/>
        <v>254275000</v>
      </c>
      <c r="N1614" s="82" t="s">
        <v>273</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x</v>
      </c>
    </row>
    <row r="1615" spans="1:30" ht="15.75" hidden="1" customHeight="1">
      <c r="A1615" s="332"/>
      <c r="B1615" s="63">
        <f t="shared" si="118"/>
        <v>11</v>
      </c>
      <c r="C1615" s="78">
        <v>42692</v>
      </c>
      <c r="D1615" s="78" t="s">
        <v>2294</v>
      </c>
      <c r="E1615" s="78">
        <f t="shared" si="117"/>
        <v>42692</v>
      </c>
      <c r="F1615" s="79" t="s">
        <v>1960</v>
      </c>
      <c r="G1615" s="79" t="s">
        <v>337</v>
      </c>
      <c r="H1615" s="80" t="s">
        <v>390</v>
      </c>
      <c r="I1615" s="427">
        <v>14480</v>
      </c>
      <c r="J1615" s="428">
        <v>17500</v>
      </c>
      <c r="K1615" s="418"/>
      <c r="L1615" s="427"/>
      <c r="M1615" s="81">
        <f t="shared" si="119"/>
        <v>253400000</v>
      </c>
      <c r="N1615" s="82" t="s">
        <v>273</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x</v>
      </c>
    </row>
    <row r="1616" spans="1:30" ht="15.75" hidden="1" customHeight="1">
      <c r="A1616" s="332"/>
      <c r="B1616" s="63">
        <f t="shared" si="118"/>
        <v>11</v>
      </c>
      <c r="C1616" s="78">
        <v>42692</v>
      </c>
      <c r="D1616" s="78" t="s">
        <v>2295</v>
      </c>
      <c r="E1616" s="78">
        <f t="shared" ref="E1616:E1647" si="120">C1616</f>
        <v>42692</v>
      </c>
      <c r="F1616" s="79" t="s">
        <v>1960</v>
      </c>
      <c r="G1616" s="79" t="s">
        <v>337</v>
      </c>
      <c r="H1616" s="80" t="s">
        <v>394</v>
      </c>
      <c r="I1616" s="427">
        <v>14520</v>
      </c>
      <c r="J1616" s="428">
        <v>17500</v>
      </c>
      <c r="K1616" s="418"/>
      <c r="L1616" s="427"/>
      <c r="M1616" s="81">
        <f t="shared" si="119"/>
        <v>254100000</v>
      </c>
      <c r="N1616" s="82" t="s">
        <v>273</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x</v>
      </c>
    </row>
    <row r="1617" spans="1:30" ht="15.75" hidden="1" customHeight="1">
      <c r="A1617" s="332"/>
      <c r="B1617" s="63">
        <f t="shared" si="118"/>
        <v>11</v>
      </c>
      <c r="C1617" s="78">
        <v>42692</v>
      </c>
      <c r="D1617" s="78" t="s">
        <v>2296</v>
      </c>
      <c r="E1617" s="78">
        <f t="shared" si="120"/>
        <v>42692</v>
      </c>
      <c r="F1617" s="79" t="s">
        <v>1960</v>
      </c>
      <c r="G1617" s="79" t="s">
        <v>337</v>
      </c>
      <c r="H1617" s="80" t="s">
        <v>384</v>
      </c>
      <c r="I1617" s="427">
        <v>14456</v>
      </c>
      <c r="J1617" s="428">
        <v>17500</v>
      </c>
      <c r="K1617" s="418"/>
      <c r="L1617" s="427"/>
      <c r="M1617" s="81">
        <f t="shared" si="119"/>
        <v>252980000</v>
      </c>
      <c r="N1617" s="82" t="s">
        <v>273</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x</v>
      </c>
    </row>
    <row r="1618" spans="1:30" ht="15.75" hidden="1" customHeight="1">
      <c r="A1618" s="332" t="str">
        <f>IF(B1618&lt;&gt;"",IF(AND(B1618='IN-TC'!$S$4,OR(TH!N1618="1111",TH!O1618="1111")),TH!D1618,""),"")</f>
        <v/>
      </c>
      <c r="B1618" s="63">
        <f t="shared" si="118"/>
        <v>11</v>
      </c>
      <c r="C1618" s="78">
        <v>42693</v>
      </c>
      <c r="D1618" s="78" t="s">
        <v>2297</v>
      </c>
      <c r="E1618" s="78">
        <f t="shared" si="120"/>
        <v>42693</v>
      </c>
      <c r="F1618" s="79" t="s">
        <v>1960</v>
      </c>
      <c r="G1618" s="79" t="s">
        <v>337</v>
      </c>
      <c r="H1618" s="80" t="s">
        <v>392</v>
      </c>
      <c r="I1618" s="427">
        <v>14458</v>
      </c>
      <c r="J1618" s="428">
        <v>17500</v>
      </c>
      <c r="K1618" s="418"/>
      <c r="L1618" s="427"/>
      <c r="M1618" s="81">
        <f t="shared" si="119"/>
        <v>253015000</v>
      </c>
      <c r="N1618" s="82" t="s">
        <v>273</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x</v>
      </c>
    </row>
    <row r="1619" spans="1:30" ht="15.75" hidden="1" customHeight="1">
      <c r="A1619" s="332" t="str">
        <f>IF(B1619&lt;&gt;"",IF(AND(B1619='IN-TC'!$S$4,OR(TH!N1619="1111",TH!O1619="1111")),TH!D1619,""),"")</f>
        <v/>
      </c>
      <c r="B1619" s="63">
        <f t="shared" si="118"/>
        <v>11</v>
      </c>
      <c r="C1619" s="78">
        <v>42693</v>
      </c>
      <c r="D1619" s="78" t="s">
        <v>2298</v>
      </c>
      <c r="E1619" s="78">
        <f t="shared" si="120"/>
        <v>42693</v>
      </c>
      <c r="F1619" s="79" t="s">
        <v>1960</v>
      </c>
      <c r="G1619" s="79" t="s">
        <v>337</v>
      </c>
      <c r="H1619" s="80" t="s">
        <v>382</v>
      </c>
      <c r="I1619" s="427">
        <v>14530</v>
      </c>
      <c r="J1619" s="428">
        <v>17500</v>
      </c>
      <c r="K1619" s="418"/>
      <c r="L1619" s="427"/>
      <c r="M1619" s="81">
        <f t="shared" si="119"/>
        <v>254275000</v>
      </c>
      <c r="N1619" s="82" t="s">
        <v>273</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x</v>
      </c>
    </row>
    <row r="1620" spans="1:30" ht="15.75" hidden="1" customHeight="1">
      <c r="A1620" s="332" t="str">
        <f>IF(B1620&lt;&gt;"",IF(AND(B1620='IN-TC'!$S$4,OR(TH!N1620="1111",TH!O1620="1111")),TH!D1620,""),"")</f>
        <v/>
      </c>
      <c r="B1620" s="63">
        <f t="shared" si="118"/>
        <v>11</v>
      </c>
      <c r="C1620" s="78">
        <v>42693</v>
      </c>
      <c r="D1620" s="78" t="s">
        <v>2299</v>
      </c>
      <c r="E1620" s="78">
        <f t="shared" si="120"/>
        <v>42693</v>
      </c>
      <c r="F1620" s="79" t="s">
        <v>1960</v>
      </c>
      <c r="G1620" s="79" t="s">
        <v>337</v>
      </c>
      <c r="H1620" s="80" t="s">
        <v>1961</v>
      </c>
      <c r="I1620" s="427">
        <v>14680</v>
      </c>
      <c r="J1620" s="428">
        <v>17500</v>
      </c>
      <c r="K1620" s="418"/>
      <c r="L1620" s="427"/>
      <c r="M1620" s="81">
        <f t="shared" si="119"/>
        <v>256900000</v>
      </c>
      <c r="N1620" s="82" t="s">
        <v>273</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x</v>
      </c>
    </row>
    <row r="1621" spans="1:30" ht="15.75" hidden="1" customHeight="1">
      <c r="A1621" s="332" t="str">
        <f>IF(B1621&lt;&gt;"",IF(AND(B1621='IN-TC'!$S$4,OR(TH!N1621="1111",TH!O1621="1111")),TH!D1621,""),"")</f>
        <v/>
      </c>
      <c r="B1621" s="63">
        <f t="shared" si="118"/>
        <v>11</v>
      </c>
      <c r="C1621" s="78">
        <v>42693</v>
      </c>
      <c r="D1621" s="78" t="s">
        <v>2300</v>
      </c>
      <c r="E1621" s="78">
        <f t="shared" si="120"/>
        <v>42693</v>
      </c>
      <c r="F1621" s="79" t="s">
        <v>1960</v>
      </c>
      <c r="G1621" s="79" t="s">
        <v>337</v>
      </c>
      <c r="H1621" s="80" t="s">
        <v>377</v>
      </c>
      <c r="I1621" s="427">
        <v>14520</v>
      </c>
      <c r="J1621" s="428">
        <v>17500</v>
      </c>
      <c r="K1621" s="418"/>
      <c r="L1621" s="427"/>
      <c r="M1621" s="81">
        <f t="shared" si="119"/>
        <v>254100000</v>
      </c>
      <c r="N1621" s="82" t="s">
        <v>273</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x</v>
      </c>
    </row>
    <row r="1622" spans="1:30" ht="15.75" hidden="1" customHeight="1">
      <c r="A1622" s="332" t="str">
        <f>IF(B1622&lt;&gt;"",IF(AND(B1622='IN-TC'!$S$4,OR(TH!N1622="1111",TH!O1622="1111")),TH!D1622,""),"")</f>
        <v/>
      </c>
      <c r="B1622" s="63">
        <f t="shared" si="118"/>
        <v>11</v>
      </c>
      <c r="C1622" s="78">
        <v>42694</v>
      </c>
      <c r="D1622" s="78" t="s">
        <v>2301</v>
      </c>
      <c r="E1622" s="78">
        <f t="shared" si="120"/>
        <v>42694</v>
      </c>
      <c r="F1622" s="79" t="s">
        <v>1960</v>
      </c>
      <c r="G1622" s="79" t="s">
        <v>337</v>
      </c>
      <c r="H1622" s="80" t="s">
        <v>382</v>
      </c>
      <c r="I1622" s="427">
        <v>14360</v>
      </c>
      <c r="J1622" s="428">
        <v>17500</v>
      </c>
      <c r="K1622" s="418"/>
      <c r="L1622" s="427"/>
      <c r="M1622" s="81">
        <f t="shared" si="119"/>
        <v>251300000</v>
      </c>
      <c r="N1622" s="82" t="s">
        <v>273</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x</v>
      </c>
    </row>
    <row r="1623" spans="1:30" ht="15.75" hidden="1" customHeight="1">
      <c r="A1623" s="332" t="str">
        <f>IF(B1623&lt;&gt;"",IF(AND(B1623='IN-TC'!$S$4,OR(TH!N1623="1111",TH!O1623="1111")),TH!D1623,""),"")</f>
        <v/>
      </c>
      <c r="B1623" s="63">
        <f t="shared" si="118"/>
        <v>11</v>
      </c>
      <c r="C1623" s="78">
        <v>42694</v>
      </c>
      <c r="D1623" s="78" t="s">
        <v>2302</v>
      </c>
      <c r="E1623" s="78">
        <f t="shared" si="120"/>
        <v>42694</v>
      </c>
      <c r="F1623" s="79" t="s">
        <v>1960</v>
      </c>
      <c r="G1623" s="79" t="s">
        <v>337</v>
      </c>
      <c r="H1623" s="80" t="s">
        <v>387</v>
      </c>
      <c r="I1623" s="427">
        <v>14850</v>
      </c>
      <c r="J1623" s="428">
        <v>17500</v>
      </c>
      <c r="K1623" s="418"/>
      <c r="L1623" s="427"/>
      <c r="M1623" s="81">
        <f t="shared" si="119"/>
        <v>259875000</v>
      </c>
      <c r="N1623" s="82" t="s">
        <v>273</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x</v>
      </c>
    </row>
    <row r="1624" spans="1:30" ht="15.75" hidden="1" customHeight="1">
      <c r="A1624" s="332" t="str">
        <f>IF(B1624&lt;&gt;"",IF(AND(B1624='IN-TC'!$S$4,OR(TH!N1624="1111",TH!O1624="1111")),TH!D1624,""),"")</f>
        <v/>
      </c>
      <c r="B1624" s="63">
        <f t="shared" si="118"/>
        <v>11</v>
      </c>
      <c r="C1624" s="78">
        <v>42694</v>
      </c>
      <c r="D1624" s="78" t="s">
        <v>2303</v>
      </c>
      <c r="E1624" s="78">
        <f t="shared" si="120"/>
        <v>42694</v>
      </c>
      <c r="F1624" s="79" t="s">
        <v>1960</v>
      </c>
      <c r="G1624" s="79" t="s">
        <v>337</v>
      </c>
      <c r="H1624" s="80" t="s">
        <v>1961</v>
      </c>
      <c r="I1624" s="427">
        <v>14450</v>
      </c>
      <c r="J1624" s="428">
        <v>17500</v>
      </c>
      <c r="K1624" s="418"/>
      <c r="L1624" s="427"/>
      <c r="M1624" s="81">
        <f t="shared" si="119"/>
        <v>252875000</v>
      </c>
      <c r="N1624" s="82" t="s">
        <v>273</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x</v>
      </c>
    </row>
    <row r="1625" spans="1:30" ht="15.75" hidden="1" customHeight="1">
      <c r="A1625" s="332" t="str">
        <f>IF(B1625&lt;&gt;"",IF(AND(B1625='IN-TC'!$S$4,OR(TH!N1625="1111",TH!O1625="1111")),TH!D1625,""),"")</f>
        <v/>
      </c>
      <c r="B1625" s="63">
        <f t="shared" si="118"/>
        <v>11</v>
      </c>
      <c r="C1625" s="78">
        <v>42694</v>
      </c>
      <c r="D1625" s="78" t="s">
        <v>2304</v>
      </c>
      <c r="E1625" s="78">
        <f t="shared" si="120"/>
        <v>42694</v>
      </c>
      <c r="F1625" s="79" t="s">
        <v>1960</v>
      </c>
      <c r="G1625" s="79" t="s">
        <v>337</v>
      </c>
      <c r="H1625" s="80" t="s">
        <v>377</v>
      </c>
      <c r="I1625" s="427">
        <v>14630</v>
      </c>
      <c r="J1625" s="428">
        <v>17500</v>
      </c>
      <c r="K1625" s="418"/>
      <c r="L1625" s="427"/>
      <c r="M1625" s="81">
        <f t="shared" si="119"/>
        <v>256025000</v>
      </c>
      <c r="N1625" s="82" t="s">
        <v>273</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x</v>
      </c>
    </row>
    <row r="1626" spans="1:30" ht="15.75" hidden="1" customHeight="1">
      <c r="A1626" s="332" t="str">
        <f>IF(B1626&lt;&gt;"",IF(AND(B1626='IN-TC'!$S$4,OR(TH!N1626="1111",TH!O1626="1111")),TH!D1626,""),"")</f>
        <v/>
      </c>
      <c r="B1626" s="63">
        <f t="shared" si="118"/>
        <v>11</v>
      </c>
      <c r="C1626" s="78">
        <v>42695</v>
      </c>
      <c r="D1626" s="78" t="s">
        <v>2305</v>
      </c>
      <c r="E1626" s="78">
        <f t="shared" si="120"/>
        <v>42695</v>
      </c>
      <c r="F1626" s="79" t="s">
        <v>1960</v>
      </c>
      <c r="G1626" s="79" t="s">
        <v>337</v>
      </c>
      <c r="H1626" s="80" t="s">
        <v>394</v>
      </c>
      <c r="I1626" s="427">
        <v>14800</v>
      </c>
      <c r="J1626" s="428">
        <v>17500</v>
      </c>
      <c r="K1626" s="418"/>
      <c r="L1626" s="427"/>
      <c r="M1626" s="81">
        <f t="shared" si="119"/>
        <v>259000000</v>
      </c>
      <c r="N1626" s="82" t="s">
        <v>273</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x</v>
      </c>
    </row>
    <row r="1627" spans="1:30" ht="15.75" hidden="1" customHeight="1">
      <c r="A1627" s="332" t="str">
        <f>IF(B1627&lt;&gt;"",IF(AND(B1627='IN-TC'!$S$4,OR(TH!N1627="1111",TH!O1627="1111")),TH!D1627,""),"")</f>
        <v/>
      </c>
      <c r="B1627" s="63">
        <f t="shared" si="118"/>
        <v>11</v>
      </c>
      <c r="C1627" s="78">
        <v>42695</v>
      </c>
      <c r="D1627" s="78" t="s">
        <v>2306</v>
      </c>
      <c r="E1627" s="78">
        <f t="shared" si="120"/>
        <v>42695</v>
      </c>
      <c r="F1627" s="79" t="s">
        <v>1960</v>
      </c>
      <c r="G1627" s="79" t="s">
        <v>337</v>
      </c>
      <c r="H1627" s="80" t="s">
        <v>390</v>
      </c>
      <c r="I1627" s="427">
        <v>14850</v>
      </c>
      <c r="J1627" s="428">
        <v>17500</v>
      </c>
      <c r="K1627" s="418"/>
      <c r="L1627" s="427"/>
      <c r="M1627" s="81">
        <f t="shared" si="119"/>
        <v>259875000</v>
      </c>
      <c r="N1627" s="82" t="s">
        <v>273</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x</v>
      </c>
    </row>
    <row r="1628" spans="1:30" ht="15.75" hidden="1" customHeight="1">
      <c r="A1628" s="332" t="str">
        <f>IF(B1628&lt;&gt;"",IF(AND(B1628='IN-TC'!$S$4,OR(TH!N1628="1111",TH!O1628="1111")),TH!D1628,""),"")</f>
        <v/>
      </c>
      <c r="B1628" s="63">
        <f t="shared" si="118"/>
        <v>11</v>
      </c>
      <c r="C1628" s="78">
        <v>42695</v>
      </c>
      <c r="D1628" s="78" t="s">
        <v>2307</v>
      </c>
      <c r="E1628" s="78">
        <f t="shared" si="120"/>
        <v>42695</v>
      </c>
      <c r="F1628" s="79" t="s">
        <v>1960</v>
      </c>
      <c r="G1628" s="79" t="s">
        <v>337</v>
      </c>
      <c r="H1628" s="80" t="s">
        <v>384</v>
      </c>
      <c r="I1628" s="427">
        <v>14450</v>
      </c>
      <c r="J1628" s="428">
        <v>17500</v>
      </c>
      <c r="K1628" s="418"/>
      <c r="L1628" s="427"/>
      <c r="M1628" s="81">
        <f t="shared" si="119"/>
        <v>252875000</v>
      </c>
      <c r="N1628" s="82" t="s">
        <v>273</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x</v>
      </c>
    </row>
    <row r="1629" spans="1:30" ht="15.75" hidden="1" customHeight="1">
      <c r="A1629" s="332" t="str">
        <f>IF(B1629&lt;&gt;"",IF(AND(B1629='IN-TC'!$S$4,OR(TH!N1629="1111",TH!O1629="1111")),TH!D1629,""),"")</f>
        <v/>
      </c>
      <c r="B1629" s="63">
        <f t="shared" si="118"/>
        <v>11</v>
      </c>
      <c r="C1629" s="78">
        <v>42695</v>
      </c>
      <c r="D1629" s="78" t="s">
        <v>2308</v>
      </c>
      <c r="E1629" s="78">
        <f t="shared" si="120"/>
        <v>42695</v>
      </c>
      <c r="F1629" s="79" t="s">
        <v>1960</v>
      </c>
      <c r="G1629" s="79" t="s">
        <v>337</v>
      </c>
      <c r="H1629" s="80" t="s">
        <v>392</v>
      </c>
      <c r="I1629" s="427">
        <v>14630</v>
      </c>
      <c r="J1629" s="428">
        <v>17500</v>
      </c>
      <c r="K1629" s="418"/>
      <c r="L1629" s="427"/>
      <c r="M1629" s="81">
        <f t="shared" si="119"/>
        <v>256025000</v>
      </c>
      <c r="N1629" s="82" t="s">
        <v>273</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x</v>
      </c>
    </row>
    <row r="1630" spans="1:30" ht="15.75" hidden="1" customHeight="1">
      <c r="A1630" s="332" t="str">
        <f>IF(B1630&lt;&gt;"",IF(AND(B1630='IN-TC'!$S$4,OR(TH!N1630="1111",TH!O1630="1111")),TH!D1630,""),"")</f>
        <v/>
      </c>
      <c r="B1630" s="63">
        <f t="shared" si="118"/>
        <v>11</v>
      </c>
      <c r="C1630" s="78">
        <v>42696</v>
      </c>
      <c r="D1630" s="78" t="s">
        <v>2309</v>
      </c>
      <c r="E1630" s="78">
        <f t="shared" si="120"/>
        <v>42696</v>
      </c>
      <c r="F1630" s="79" t="s">
        <v>1960</v>
      </c>
      <c r="G1630" s="79" t="s">
        <v>337</v>
      </c>
      <c r="H1630" s="80" t="s">
        <v>382</v>
      </c>
      <c r="I1630" s="427">
        <v>14800</v>
      </c>
      <c r="J1630" s="428">
        <v>17500</v>
      </c>
      <c r="K1630" s="418"/>
      <c r="L1630" s="427"/>
      <c r="M1630" s="81">
        <f t="shared" si="119"/>
        <v>259000000</v>
      </c>
      <c r="N1630" s="82" t="s">
        <v>273</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x</v>
      </c>
    </row>
    <row r="1631" spans="1:30" ht="15.75" hidden="1" customHeight="1">
      <c r="A1631" s="332" t="str">
        <f>IF(B1631&lt;&gt;"",IF(AND(B1631='IN-TC'!$S$4,OR(TH!N1631="1111",TH!O1631="1111")),TH!D1631,""),"")</f>
        <v/>
      </c>
      <c r="B1631" s="63">
        <f t="shared" si="118"/>
        <v>11</v>
      </c>
      <c r="C1631" s="78">
        <v>42696</v>
      </c>
      <c r="D1631" s="78" t="s">
        <v>2310</v>
      </c>
      <c r="E1631" s="78">
        <f t="shared" si="120"/>
        <v>42696</v>
      </c>
      <c r="F1631" s="79" t="s">
        <v>1960</v>
      </c>
      <c r="G1631" s="79" t="s">
        <v>337</v>
      </c>
      <c r="H1631" s="80" t="s">
        <v>1961</v>
      </c>
      <c r="I1631" s="427">
        <v>14520</v>
      </c>
      <c r="J1631" s="428">
        <v>17500</v>
      </c>
      <c r="K1631" s="418"/>
      <c r="L1631" s="427"/>
      <c r="M1631" s="81">
        <f t="shared" si="119"/>
        <v>254100000</v>
      </c>
      <c r="N1631" s="82" t="s">
        <v>273</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x</v>
      </c>
    </row>
    <row r="1632" spans="1:30" ht="15.75" hidden="1" customHeight="1">
      <c r="A1632" s="332" t="str">
        <f>IF(B1632&lt;&gt;"",IF(AND(B1632='IN-TC'!$S$4,OR(TH!N1632="1111",TH!O1632="1111")),TH!D1632,""),"")</f>
        <v/>
      </c>
      <c r="B1632" s="63">
        <f t="shared" si="118"/>
        <v>11</v>
      </c>
      <c r="C1632" s="78">
        <v>42696</v>
      </c>
      <c r="D1632" s="78" t="s">
        <v>2311</v>
      </c>
      <c r="E1632" s="78">
        <f t="shared" si="120"/>
        <v>42696</v>
      </c>
      <c r="F1632" s="79" t="s">
        <v>1960</v>
      </c>
      <c r="G1632" s="79" t="s">
        <v>337</v>
      </c>
      <c r="H1632" s="80" t="s">
        <v>377</v>
      </c>
      <c r="I1632" s="427">
        <v>14360</v>
      </c>
      <c r="J1632" s="428">
        <v>17500</v>
      </c>
      <c r="K1632" s="418"/>
      <c r="L1632" s="427"/>
      <c r="M1632" s="81">
        <f t="shared" si="119"/>
        <v>251300000</v>
      </c>
      <c r="N1632" s="82" t="s">
        <v>273</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x</v>
      </c>
    </row>
    <row r="1633" spans="1:30" ht="15.75" hidden="1" customHeight="1">
      <c r="A1633" s="332" t="str">
        <f>IF(B1633&lt;&gt;"",IF(AND(B1633='IN-TC'!$S$4,OR(TH!N1633="1111",TH!O1633="1111")),TH!D1633,""),"")</f>
        <v/>
      </c>
      <c r="B1633" s="63">
        <f t="shared" si="118"/>
        <v>11</v>
      </c>
      <c r="C1633" s="78">
        <v>42696</v>
      </c>
      <c r="D1633" s="78" t="s">
        <v>2312</v>
      </c>
      <c r="E1633" s="78">
        <f t="shared" si="120"/>
        <v>42696</v>
      </c>
      <c r="F1633" s="79" t="s">
        <v>1960</v>
      </c>
      <c r="G1633" s="79" t="s">
        <v>337</v>
      </c>
      <c r="H1633" s="80" t="s">
        <v>387</v>
      </c>
      <c r="I1633" s="427">
        <v>14850</v>
      </c>
      <c r="J1633" s="428">
        <v>17500</v>
      </c>
      <c r="K1633" s="418"/>
      <c r="L1633" s="427"/>
      <c r="M1633" s="81">
        <f t="shared" si="119"/>
        <v>259875000</v>
      </c>
      <c r="N1633" s="82" t="s">
        <v>273</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x</v>
      </c>
    </row>
    <row r="1634" spans="1:30" ht="15.75" hidden="1" customHeight="1">
      <c r="A1634" s="332" t="str">
        <f>IF(B1634&lt;&gt;"",IF(AND(B1634='IN-TC'!$S$4,OR(TH!N1634="1111",TH!O1634="1111")),TH!D1634,""),"")</f>
        <v/>
      </c>
      <c r="B1634" s="63">
        <f t="shared" si="118"/>
        <v>11</v>
      </c>
      <c r="C1634" s="78">
        <v>42698</v>
      </c>
      <c r="D1634" s="78" t="s">
        <v>2313</v>
      </c>
      <c r="E1634" s="78">
        <f t="shared" si="120"/>
        <v>42698</v>
      </c>
      <c r="F1634" s="79" t="s">
        <v>1960</v>
      </c>
      <c r="G1634" s="79" t="s">
        <v>337</v>
      </c>
      <c r="H1634" s="80" t="s">
        <v>382</v>
      </c>
      <c r="I1634" s="427">
        <v>14450</v>
      </c>
      <c r="J1634" s="428">
        <v>17500</v>
      </c>
      <c r="K1634" s="418"/>
      <c r="L1634" s="427"/>
      <c r="M1634" s="81">
        <f t="shared" si="119"/>
        <v>252875000</v>
      </c>
      <c r="N1634" s="82" t="s">
        <v>273</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x</v>
      </c>
    </row>
    <row r="1635" spans="1:30" ht="15.75" hidden="1" customHeight="1">
      <c r="A1635" s="332" t="str">
        <f>IF(B1635&lt;&gt;"",IF(AND(B1635='IN-TC'!$S$4,OR(TH!N1635="1111",TH!O1635="1111")),TH!D1635,""),"")</f>
        <v/>
      </c>
      <c r="B1635" s="63">
        <f t="shared" si="118"/>
        <v>11</v>
      </c>
      <c r="C1635" s="78">
        <v>42698</v>
      </c>
      <c r="D1635" s="78" t="s">
        <v>2314</v>
      </c>
      <c r="E1635" s="78">
        <f t="shared" si="120"/>
        <v>42698</v>
      </c>
      <c r="F1635" s="79" t="s">
        <v>1960</v>
      </c>
      <c r="G1635" s="79" t="s">
        <v>337</v>
      </c>
      <c r="H1635" s="80" t="s">
        <v>390</v>
      </c>
      <c r="I1635" s="427">
        <v>14630</v>
      </c>
      <c r="J1635" s="428">
        <v>17500</v>
      </c>
      <c r="K1635" s="418"/>
      <c r="L1635" s="427"/>
      <c r="M1635" s="81">
        <f t="shared" si="119"/>
        <v>256025000</v>
      </c>
      <c r="N1635" s="82" t="s">
        <v>273</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x</v>
      </c>
    </row>
    <row r="1636" spans="1:30" ht="15.75" hidden="1" customHeight="1">
      <c r="A1636" s="332" t="str">
        <f>IF(B1636&lt;&gt;"",IF(AND(B1636='IN-TC'!$S$4,OR(TH!N1636="1111",TH!O1636="1111")),TH!D1636,""),"")</f>
        <v/>
      </c>
      <c r="B1636" s="63">
        <f t="shared" si="118"/>
        <v>11</v>
      </c>
      <c r="C1636" s="78">
        <v>42698</v>
      </c>
      <c r="D1636" s="78" t="s">
        <v>2315</v>
      </c>
      <c r="E1636" s="78">
        <f t="shared" si="120"/>
        <v>42698</v>
      </c>
      <c r="F1636" s="79" t="s">
        <v>1960</v>
      </c>
      <c r="G1636" s="79" t="s">
        <v>337</v>
      </c>
      <c r="H1636" s="80" t="s">
        <v>394</v>
      </c>
      <c r="I1636" s="427">
        <v>14800</v>
      </c>
      <c r="J1636" s="428">
        <v>17500</v>
      </c>
      <c r="K1636" s="418"/>
      <c r="L1636" s="427"/>
      <c r="M1636" s="81">
        <f t="shared" si="119"/>
        <v>259000000</v>
      </c>
      <c r="N1636" s="82" t="s">
        <v>273</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x</v>
      </c>
    </row>
    <row r="1637" spans="1:30" ht="15.75" hidden="1" customHeight="1">
      <c r="A1637" s="332" t="str">
        <f>IF(B1637&lt;&gt;"",IF(AND(B1637='IN-TC'!$S$4,OR(TH!N1637="1111",TH!O1637="1111")),TH!D1637,""),"")</f>
        <v/>
      </c>
      <c r="B1637" s="63">
        <f t="shared" si="118"/>
        <v>11</v>
      </c>
      <c r="C1637" s="78">
        <v>42698</v>
      </c>
      <c r="D1637" s="78" t="s">
        <v>2641</v>
      </c>
      <c r="E1637" s="78">
        <f t="shared" si="120"/>
        <v>42698</v>
      </c>
      <c r="F1637" s="79" t="s">
        <v>1960</v>
      </c>
      <c r="G1637" s="79" t="s">
        <v>337</v>
      </c>
      <c r="H1637" s="80" t="s">
        <v>377</v>
      </c>
      <c r="I1637" s="427">
        <v>14556</v>
      </c>
      <c r="J1637" s="428">
        <v>17500</v>
      </c>
      <c r="K1637" s="418"/>
      <c r="L1637" s="427"/>
      <c r="M1637" s="81">
        <f t="shared" si="119"/>
        <v>254730000</v>
      </c>
      <c r="N1637" s="82" t="s">
        <v>273</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x</v>
      </c>
    </row>
    <row r="1638" spans="1:30" ht="15.75" hidden="1" customHeight="1">
      <c r="A1638" s="332" t="str">
        <f>IF(B1638&lt;&gt;"",IF(AND(B1638='IN-TC'!$S$4,OR(TH!N1638="1111",TH!O1638="1111")),TH!D1638,""),"")</f>
        <v/>
      </c>
      <c r="B1638" s="63">
        <f t="shared" si="118"/>
        <v>11</v>
      </c>
      <c r="C1638" s="78">
        <v>42699</v>
      </c>
      <c r="D1638" s="78" t="s">
        <v>2642</v>
      </c>
      <c r="E1638" s="78">
        <f t="shared" si="120"/>
        <v>42699</v>
      </c>
      <c r="F1638" s="79" t="s">
        <v>1960</v>
      </c>
      <c r="G1638" s="79" t="s">
        <v>337</v>
      </c>
      <c r="H1638" s="80" t="s">
        <v>384</v>
      </c>
      <c r="I1638" s="427">
        <v>14458</v>
      </c>
      <c r="J1638" s="428">
        <v>17500</v>
      </c>
      <c r="K1638" s="418"/>
      <c r="L1638" s="427"/>
      <c r="M1638" s="81">
        <f t="shared" si="119"/>
        <v>253015000</v>
      </c>
      <c r="N1638" s="82" t="s">
        <v>273</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x</v>
      </c>
    </row>
    <row r="1639" spans="1:30" ht="15.75" hidden="1" customHeight="1">
      <c r="A1639" s="332" t="str">
        <f>IF(B1639&lt;&gt;"",IF(AND(B1639='IN-TC'!$S$4,OR(TH!N1639="1111",TH!O1639="1111")),TH!D1639,""),"")</f>
        <v/>
      </c>
      <c r="B1639" s="63">
        <f t="shared" si="118"/>
        <v>11</v>
      </c>
      <c r="C1639" s="78">
        <v>42699</v>
      </c>
      <c r="D1639" s="78" t="s">
        <v>2643</v>
      </c>
      <c r="E1639" s="78">
        <f t="shared" si="120"/>
        <v>42699</v>
      </c>
      <c r="F1639" s="79" t="s">
        <v>1960</v>
      </c>
      <c r="G1639" s="79" t="s">
        <v>337</v>
      </c>
      <c r="H1639" s="80" t="s">
        <v>392</v>
      </c>
      <c r="I1639" s="427">
        <v>14530</v>
      </c>
      <c r="J1639" s="428">
        <v>17500</v>
      </c>
      <c r="K1639" s="418"/>
      <c r="L1639" s="427"/>
      <c r="M1639" s="81">
        <f t="shared" si="119"/>
        <v>254275000</v>
      </c>
      <c r="N1639" s="82" t="s">
        <v>273</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x</v>
      </c>
    </row>
    <row r="1640" spans="1:30" ht="15.75" hidden="1" customHeight="1">
      <c r="A1640" s="332" t="str">
        <f>IF(B1640&lt;&gt;"",IF(AND(B1640='IN-TC'!$S$4,OR(TH!N1640="1111",TH!O1640="1111")),TH!D1640,""),"")</f>
        <v/>
      </c>
      <c r="B1640" s="63">
        <f t="shared" si="118"/>
        <v>11</v>
      </c>
      <c r="C1640" s="78">
        <v>42699</v>
      </c>
      <c r="D1640" s="78" t="s">
        <v>2644</v>
      </c>
      <c r="E1640" s="78">
        <f t="shared" si="120"/>
        <v>42699</v>
      </c>
      <c r="F1640" s="79" t="s">
        <v>1960</v>
      </c>
      <c r="G1640" s="79" t="s">
        <v>337</v>
      </c>
      <c r="H1640" s="80" t="s">
        <v>387</v>
      </c>
      <c r="I1640" s="427">
        <v>14480</v>
      </c>
      <c r="J1640" s="428">
        <v>17500</v>
      </c>
      <c r="K1640" s="418"/>
      <c r="L1640" s="427"/>
      <c r="M1640" s="81">
        <f t="shared" si="119"/>
        <v>253400000</v>
      </c>
      <c r="N1640" s="82" t="s">
        <v>273</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x</v>
      </c>
    </row>
    <row r="1641" spans="1:30" ht="15.75" hidden="1" customHeight="1">
      <c r="A1641" s="332" t="str">
        <f>IF(B1641&lt;&gt;"",IF(AND(B1641='IN-TC'!$S$4,OR(TH!N1641="1111",TH!O1641="1111")),TH!D1641,""),"")</f>
        <v/>
      </c>
      <c r="B1641" s="63">
        <f t="shared" si="118"/>
        <v>11</v>
      </c>
      <c r="C1641" s="78">
        <v>42699</v>
      </c>
      <c r="D1641" s="78" t="s">
        <v>2645</v>
      </c>
      <c r="E1641" s="78">
        <f t="shared" si="120"/>
        <v>42699</v>
      </c>
      <c r="F1641" s="79" t="s">
        <v>1960</v>
      </c>
      <c r="G1641" s="79" t="s">
        <v>337</v>
      </c>
      <c r="H1641" s="80" t="s">
        <v>390</v>
      </c>
      <c r="I1641" s="427">
        <v>14520</v>
      </c>
      <c r="J1641" s="428">
        <v>17500</v>
      </c>
      <c r="K1641" s="418"/>
      <c r="L1641" s="427"/>
      <c r="M1641" s="81">
        <f t="shared" si="119"/>
        <v>254100000</v>
      </c>
      <c r="N1641" s="82" t="s">
        <v>273</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x</v>
      </c>
    </row>
    <row r="1642" spans="1:30" ht="15.75" hidden="1" customHeight="1">
      <c r="A1642" s="332" t="str">
        <f>IF(B1642&lt;&gt;"",IF(AND(B1642='IN-TC'!$S$4,OR(TH!N1642="1111",TH!O1642="1111")),TH!D1642,""),"")</f>
        <v/>
      </c>
      <c r="B1642" s="63">
        <f t="shared" si="118"/>
        <v>11</v>
      </c>
      <c r="C1642" s="78">
        <v>42699</v>
      </c>
      <c r="D1642" s="78" t="s">
        <v>2646</v>
      </c>
      <c r="E1642" s="78">
        <f t="shared" si="120"/>
        <v>42699</v>
      </c>
      <c r="F1642" s="79" t="s">
        <v>2233</v>
      </c>
      <c r="G1642" s="79" t="s">
        <v>343</v>
      </c>
      <c r="H1642" s="80" t="s">
        <v>415</v>
      </c>
      <c r="I1642" s="427">
        <v>7450</v>
      </c>
      <c r="J1642" s="428">
        <v>26000</v>
      </c>
      <c r="K1642" s="418"/>
      <c r="L1642" s="427"/>
      <c r="M1642" s="81">
        <f t="shared" si="119"/>
        <v>193700000</v>
      </c>
      <c r="N1642" s="82" t="s">
        <v>273</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x</v>
      </c>
    </row>
    <row r="1643" spans="1:30" ht="15.75" hidden="1" customHeight="1">
      <c r="A1643" s="332" t="str">
        <f>IF(B1643&lt;&gt;"",IF(AND(B1643='IN-TC'!$S$4,OR(TH!N1643="1111",TH!O1643="1111")),TH!D1643,""),"")</f>
        <v/>
      </c>
      <c r="B1643" s="63">
        <f t="shared" si="118"/>
        <v>11</v>
      </c>
      <c r="C1643" s="78">
        <v>42699</v>
      </c>
      <c r="D1643" s="78" t="s">
        <v>2647</v>
      </c>
      <c r="E1643" s="78">
        <f t="shared" si="120"/>
        <v>42699</v>
      </c>
      <c r="F1643" s="79" t="s">
        <v>2233</v>
      </c>
      <c r="G1643" s="79" t="s">
        <v>343</v>
      </c>
      <c r="H1643" s="80" t="s">
        <v>410</v>
      </c>
      <c r="I1643" s="427">
        <v>6960</v>
      </c>
      <c r="J1643" s="428">
        <v>26000</v>
      </c>
      <c r="K1643" s="418"/>
      <c r="L1643" s="427"/>
      <c r="M1643" s="81">
        <f t="shared" si="119"/>
        <v>180960000</v>
      </c>
      <c r="N1643" s="82" t="s">
        <v>273</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x</v>
      </c>
    </row>
    <row r="1644" spans="1:30" ht="15.75" hidden="1" customHeight="1">
      <c r="A1644" s="332" t="str">
        <f>IF(B1644&lt;&gt;"",IF(AND(B1644='IN-TC'!$S$4,OR(TH!N1644="1111",TH!O1644="1111")),TH!D1644,""),"")</f>
        <v/>
      </c>
      <c r="B1644" s="63">
        <f t="shared" si="118"/>
        <v>11</v>
      </c>
      <c r="C1644" s="78">
        <v>42699</v>
      </c>
      <c r="D1644" s="78" t="s">
        <v>2648</v>
      </c>
      <c r="E1644" s="78">
        <f t="shared" si="120"/>
        <v>42699</v>
      </c>
      <c r="F1644" s="79" t="s">
        <v>2233</v>
      </c>
      <c r="G1644" s="79" t="s">
        <v>343</v>
      </c>
      <c r="H1644" s="80" t="s">
        <v>417</v>
      </c>
      <c r="I1644" s="427">
        <v>6590</v>
      </c>
      <c r="J1644" s="428">
        <v>26000</v>
      </c>
      <c r="K1644" s="418"/>
      <c r="L1644" s="427"/>
      <c r="M1644" s="81">
        <f t="shared" si="119"/>
        <v>171340000</v>
      </c>
      <c r="N1644" s="82" t="s">
        <v>273</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x</v>
      </c>
    </row>
    <row r="1645" spans="1:30" ht="15.75" hidden="1" customHeight="1">
      <c r="A1645" s="332" t="str">
        <f>IF(B1645&lt;&gt;"",IF(AND(B1645='IN-TC'!$S$4,OR(TH!N1645="1111",TH!O1645="1111")),TH!D1645,""),"")</f>
        <v/>
      </c>
      <c r="B1645" s="63">
        <f t="shared" si="118"/>
        <v>11</v>
      </c>
      <c r="C1645" s="78">
        <v>42700</v>
      </c>
      <c r="D1645" s="78" t="s">
        <v>2649</v>
      </c>
      <c r="E1645" s="78">
        <f t="shared" si="120"/>
        <v>42700</v>
      </c>
      <c r="F1645" s="79" t="s">
        <v>2233</v>
      </c>
      <c r="G1645" s="79" t="s">
        <v>343</v>
      </c>
      <c r="H1645" s="80" t="s">
        <v>423</v>
      </c>
      <c r="I1645" s="427">
        <v>6280</v>
      </c>
      <c r="J1645" s="428">
        <v>26000</v>
      </c>
      <c r="K1645" s="418"/>
      <c r="L1645" s="427"/>
      <c r="M1645" s="81">
        <f t="shared" si="119"/>
        <v>163280000</v>
      </c>
      <c r="N1645" s="82" t="s">
        <v>273</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x</v>
      </c>
    </row>
    <row r="1646" spans="1:30" ht="15.75" hidden="1" customHeight="1">
      <c r="A1646" s="332" t="str">
        <f>IF(B1646&lt;&gt;"",IF(AND(B1646='IN-TC'!$S$4,OR(TH!N1646="1111",TH!O1646="1111")),TH!D1646,""),"")</f>
        <v/>
      </c>
      <c r="B1646" s="63">
        <f t="shared" si="118"/>
        <v>11</v>
      </c>
      <c r="C1646" s="78">
        <v>42700</v>
      </c>
      <c r="D1646" s="78" t="s">
        <v>2650</v>
      </c>
      <c r="E1646" s="78">
        <f t="shared" si="120"/>
        <v>42700</v>
      </c>
      <c r="F1646" s="79" t="s">
        <v>2233</v>
      </c>
      <c r="G1646" s="79" t="s">
        <v>343</v>
      </c>
      <c r="H1646" s="80" t="s">
        <v>413</v>
      </c>
      <c r="I1646" s="427">
        <v>6500</v>
      </c>
      <c r="J1646" s="428">
        <v>26000</v>
      </c>
      <c r="K1646" s="418"/>
      <c r="L1646" s="427"/>
      <c r="M1646" s="81">
        <f t="shared" si="119"/>
        <v>169000000</v>
      </c>
      <c r="N1646" s="82" t="s">
        <v>273</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x</v>
      </c>
    </row>
    <row r="1647" spans="1:30" ht="15.75" hidden="1" customHeight="1">
      <c r="A1647" s="332" t="str">
        <f>IF(B1647&lt;&gt;"",IF(AND(B1647='IN-TC'!$S$4,OR(TH!N1647="1111",TH!O1647="1111")),TH!D1647,""),"")</f>
        <v/>
      </c>
      <c r="B1647" s="63">
        <f t="shared" si="118"/>
        <v>11</v>
      </c>
      <c r="C1647" s="78">
        <v>42700</v>
      </c>
      <c r="D1647" s="78" t="s">
        <v>2651</v>
      </c>
      <c r="E1647" s="78">
        <f t="shared" si="120"/>
        <v>42700</v>
      </c>
      <c r="F1647" s="79" t="s">
        <v>675</v>
      </c>
      <c r="G1647" s="79" t="s">
        <v>337</v>
      </c>
      <c r="H1647" s="80" t="s">
        <v>348</v>
      </c>
      <c r="I1647" s="427">
        <v>4150</v>
      </c>
      <c r="J1647" s="428">
        <v>18000</v>
      </c>
      <c r="K1647" s="418"/>
      <c r="L1647" s="427"/>
      <c r="M1647" s="81">
        <f t="shared" si="119"/>
        <v>74700000</v>
      </c>
      <c r="N1647" s="82" t="s">
        <v>273</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x</v>
      </c>
    </row>
    <row r="1648" spans="1:30" ht="15.75" hidden="1" customHeight="1">
      <c r="A1648" s="332" t="str">
        <f>IF(B1648&lt;&gt;"",IF(AND(B1648='IN-TC'!$S$4,OR(TH!N1648="1111",TH!O1648="1111")),TH!D1648,""),"")</f>
        <v/>
      </c>
      <c r="B1648" s="63">
        <f t="shared" si="118"/>
        <v>11</v>
      </c>
      <c r="C1648" s="78">
        <v>42700</v>
      </c>
      <c r="D1648" s="78" t="s">
        <v>2652</v>
      </c>
      <c r="E1648" s="78">
        <f t="shared" ref="E1648:E1681" si="121">C1648</f>
        <v>42700</v>
      </c>
      <c r="F1648" s="79" t="s">
        <v>675</v>
      </c>
      <c r="G1648" s="79" t="s">
        <v>337</v>
      </c>
      <c r="H1648" s="80" t="s">
        <v>366</v>
      </c>
      <c r="I1648" s="427">
        <v>4670</v>
      </c>
      <c r="J1648" s="428">
        <v>18000</v>
      </c>
      <c r="K1648" s="418"/>
      <c r="L1648" s="427"/>
      <c r="M1648" s="81">
        <f t="shared" si="119"/>
        <v>84060000</v>
      </c>
      <c r="N1648" s="82" t="s">
        <v>273</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x</v>
      </c>
    </row>
    <row r="1649" spans="1:30" ht="15.75" hidden="1" customHeight="1">
      <c r="A1649" s="332" t="str">
        <f>IF(B1649&lt;&gt;"",IF(AND(B1649='IN-TC'!$S$4,OR(TH!N1649="1111",TH!O1649="1111")),TH!D1649,""),"")</f>
        <v/>
      </c>
      <c r="B1649" s="63">
        <f t="shared" si="118"/>
        <v>11</v>
      </c>
      <c r="C1649" s="78">
        <v>42700</v>
      </c>
      <c r="D1649" s="78" t="s">
        <v>2653</v>
      </c>
      <c r="E1649" s="78">
        <f t="shared" si="121"/>
        <v>42700</v>
      </c>
      <c r="F1649" s="79" t="s">
        <v>675</v>
      </c>
      <c r="G1649" s="79" t="s">
        <v>337</v>
      </c>
      <c r="H1649" s="80" t="s">
        <v>360</v>
      </c>
      <c r="I1649" s="427">
        <v>4850</v>
      </c>
      <c r="J1649" s="428">
        <v>18000</v>
      </c>
      <c r="K1649" s="418"/>
      <c r="L1649" s="427"/>
      <c r="M1649" s="81">
        <f t="shared" si="119"/>
        <v>87300000</v>
      </c>
      <c r="N1649" s="82" t="s">
        <v>273</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x</v>
      </c>
    </row>
    <row r="1650" spans="1:30" ht="15.75" hidden="1" customHeight="1">
      <c r="A1650" s="332" t="str">
        <f>IF(B1650&lt;&gt;"",IF(AND(B1650='IN-TC'!$S$4,OR(TH!N1650="1111",TH!O1650="1111")),TH!D1650,""),"")</f>
        <v/>
      </c>
      <c r="B1650" s="63">
        <f t="shared" si="118"/>
        <v>11</v>
      </c>
      <c r="C1650" s="78">
        <v>42700</v>
      </c>
      <c r="D1650" s="78" t="s">
        <v>2654</v>
      </c>
      <c r="E1650" s="78">
        <f t="shared" si="121"/>
        <v>42700</v>
      </c>
      <c r="F1650" s="79" t="s">
        <v>675</v>
      </c>
      <c r="G1650" s="79" t="s">
        <v>337</v>
      </c>
      <c r="H1650" s="85" t="s">
        <v>345</v>
      </c>
      <c r="I1650" s="427">
        <v>5030</v>
      </c>
      <c r="J1650" s="428">
        <v>18000</v>
      </c>
      <c r="K1650" s="418"/>
      <c r="L1650" s="427"/>
      <c r="M1650" s="81">
        <f t="shared" si="119"/>
        <v>90540000</v>
      </c>
      <c r="N1650" s="82" t="s">
        <v>273</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x</v>
      </c>
    </row>
    <row r="1651" spans="1:30" ht="15.75" hidden="1" customHeight="1">
      <c r="A1651" s="332" t="str">
        <f>IF(B1651&lt;&gt;"",IF(AND(B1651='IN-TC'!$S$4,OR(TH!N1651="1111",TH!O1651="1111")),TH!D1651,""),"")</f>
        <v/>
      </c>
      <c r="B1651" s="63">
        <f t="shared" si="118"/>
        <v>11</v>
      </c>
      <c r="C1651" s="78">
        <v>42700</v>
      </c>
      <c r="D1651" s="78" t="s">
        <v>2865</v>
      </c>
      <c r="E1651" s="78">
        <f t="shared" si="121"/>
        <v>42700</v>
      </c>
      <c r="F1651" s="79" t="s">
        <v>1960</v>
      </c>
      <c r="G1651" s="79" t="s">
        <v>337</v>
      </c>
      <c r="H1651" s="80" t="s">
        <v>387</v>
      </c>
      <c r="I1651" s="427">
        <v>14850</v>
      </c>
      <c r="J1651" s="428">
        <v>17500</v>
      </c>
      <c r="K1651" s="418"/>
      <c r="L1651" s="427"/>
      <c r="M1651" s="81">
        <f t="shared" si="119"/>
        <v>259875000</v>
      </c>
      <c r="N1651" s="82" t="s">
        <v>273</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x</v>
      </c>
    </row>
    <row r="1652" spans="1:30" ht="15.75" hidden="1" customHeight="1">
      <c r="A1652" s="332" t="str">
        <f>IF(B1652&lt;&gt;"",IF(AND(B1652='IN-TC'!$S$4,OR(TH!N1652="1111",TH!O1652="1111")),TH!D1652,""),"")</f>
        <v/>
      </c>
      <c r="B1652" s="63">
        <f t="shared" si="118"/>
        <v>11</v>
      </c>
      <c r="C1652" s="78">
        <v>42700</v>
      </c>
      <c r="D1652" s="78" t="s">
        <v>2867</v>
      </c>
      <c r="E1652" s="78">
        <f t="shared" si="121"/>
        <v>42700</v>
      </c>
      <c r="F1652" s="79" t="s">
        <v>1960</v>
      </c>
      <c r="G1652" s="79" t="s">
        <v>337</v>
      </c>
      <c r="H1652" s="80" t="s">
        <v>390</v>
      </c>
      <c r="I1652" s="427">
        <v>14450</v>
      </c>
      <c r="J1652" s="428">
        <v>17500</v>
      </c>
      <c r="K1652" s="418"/>
      <c r="L1652" s="427"/>
      <c r="M1652" s="81">
        <f t="shared" si="119"/>
        <v>252875000</v>
      </c>
      <c r="N1652" s="82" t="s">
        <v>273</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x</v>
      </c>
    </row>
    <row r="1653" spans="1:30" ht="15.75" hidden="1" customHeight="1">
      <c r="A1653" s="332" t="str">
        <f>IF(B1653&lt;&gt;"",IF(AND(B1653='IN-TC'!$S$4,OR(TH!N1653="1111",TH!O1653="1111")),TH!D1653,""),"")</f>
        <v/>
      </c>
      <c r="B1653" s="63">
        <f t="shared" si="118"/>
        <v>11</v>
      </c>
      <c r="C1653" s="78">
        <v>42700</v>
      </c>
      <c r="D1653" s="78" t="s">
        <v>2866</v>
      </c>
      <c r="E1653" s="78">
        <f t="shared" si="121"/>
        <v>42700</v>
      </c>
      <c r="F1653" s="79" t="s">
        <v>1960</v>
      </c>
      <c r="G1653" s="79" t="s">
        <v>337</v>
      </c>
      <c r="H1653" s="80" t="s">
        <v>384</v>
      </c>
      <c r="I1653" s="427">
        <v>14630</v>
      </c>
      <c r="J1653" s="428">
        <v>17500</v>
      </c>
      <c r="K1653" s="418"/>
      <c r="L1653" s="427"/>
      <c r="M1653" s="81">
        <f t="shared" si="119"/>
        <v>256025000</v>
      </c>
      <c r="N1653" s="82" t="s">
        <v>273</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x</v>
      </c>
    </row>
    <row r="1654" spans="1:30" ht="15.75" hidden="1" customHeight="1">
      <c r="A1654" s="332" t="str">
        <f>IF(B1654&lt;&gt;"",IF(AND(B1654='IN-TC'!$S$4,OR(TH!N1654="1111",TH!O1654="1111")),TH!D1654,""),"")</f>
        <v/>
      </c>
      <c r="B1654" s="63">
        <f t="shared" si="118"/>
        <v>11</v>
      </c>
      <c r="C1654" s="78">
        <v>42700</v>
      </c>
      <c r="D1654" s="78" t="s">
        <v>2868</v>
      </c>
      <c r="E1654" s="78">
        <f t="shared" si="121"/>
        <v>42700</v>
      </c>
      <c r="F1654" s="79" t="s">
        <v>1960</v>
      </c>
      <c r="G1654" s="79" t="s">
        <v>337</v>
      </c>
      <c r="H1654" s="80" t="s">
        <v>392</v>
      </c>
      <c r="I1654" s="427">
        <v>14800</v>
      </c>
      <c r="J1654" s="428">
        <v>17500</v>
      </c>
      <c r="K1654" s="418"/>
      <c r="L1654" s="427"/>
      <c r="M1654" s="81">
        <f t="shared" si="119"/>
        <v>259000000</v>
      </c>
      <c r="N1654" s="82" t="s">
        <v>273</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x</v>
      </c>
    </row>
    <row r="1655" spans="1:30" ht="15.75" hidden="1" customHeight="1">
      <c r="A1655" s="332" t="str">
        <f>IF(B1655&lt;&gt;"",IF(AND(B1655='IN-TC'!$S$4,OR(TH!N1655="1111",TH!O1655="1111")),TH!D1655,""),"")</f>
        <v/>
      </c>
      <c r="B1655" s="63">
        <f t="shared" si="118"/>
        <v>11</v>
      </c>
      <c r="C1655" s="78">
        <v>42702</v>
      </c>
      <c r="D1655" s="78" t="s">
        <v>2869</v>
      </c>
      <c r="E1655" s="78">
        <f t="shared" si="121"/>
        <v>42702</v>
      </c>
      <c r="F1655" s="79" t="s">
        <v>675</v>
      </c>
      <c r="G1655" s="79" t="s">
        <v>337</v>
      </c>
      <c r="H1655" s="80" t="s">
        <v>363</v>
      </c>
      <c r="I1655" s="427">
        <v>5120</v>
      </c>
      <c r="J1655" s="428">
        <v>18000</v>
      </c>
      <c r="K1655" s="418"/>
      <c r="L1655" s="427"/>
      <c r="M1655" s="81">
        <f t="shared" si="119"/>
        <v>92160000</v>
      </c>
      <c r="N1655" s="82" t="s">
        <v>273</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x</v>
      </c>
    </row>
    <row r="1656" spans="1:30" ht="15.75" hidden="1" customHeight="1">
      <c r="A1656" s="332" t="str">
        <f>IF(B1656&lt;&gt;"",IF(AND(B1656='IN-TC'!$S$4,OR(TH!N1656="1111",TH!O1656="1111")),TH!D1656,""),"")</f>
        <v/>
      </c>
      <c r="B1656" s="63">
        <f t="shared" si="118"/>
        <v>11</v>
      </c>
      <c r="C1656" s="78">
        <v>42702</v>
      </c>
      <c r="D1656" s="78" t="s">
        <v>2870</v>
      </c>
      <c r="E1656" s="78">
        <f t="shared" si="121"/>
        <v>42702</v>
      </c>
      <c r="F1656" s="79" t="s">
        <v>675</v>
      </c>
      <c r="G1656" s="79" t="s">
        <v>337</v>
      </c>
      <c r="H1656" s="80" t="s">
        <v>360</v>
      </c>
      <c r="I1656" s="427">
        <v>5200</v>
      </c>
      <c r="J1656" s="428">
        <v>18000</v>
      </c>
      <c r="K1656" s="418"/>
      <c r="L1656" s="427"/>
      <c r="M1656" s="81">
        <f t="shared" si="119"/>
        <v>93600000</v>
      </c>
      <c r="N1656" s="82" t="s">
        <v>273</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x</v>
      </c>
    </row>
    <row r="1657" spans="1:30" ht="15.75" hidden="1" customHeight="1">
      <c r="A1657" s="332" t="str">
        <f>IF(B1657&lt;&gt;"",IF(AND(B1657='IN-TC'!$S$4,OR(TH!N1657="1111",TH!O1657="1111")),TH!D1657,""),"")</f>
        <v/>
      </c>
      <c r="B1657" s="63">
        <f t="shared" si="118"/>
        <v>11</v>
      </c>
      <c r="C1657" s="78">
        <v>42702</v>
      </c>
      <c r="D1657" s="78" t="s">
        <v>2871</v>
      </c>
      <c r="E1657" s="78">
        <f t="shared" si="121"/>
        <v>42702</v>
      </c>
      <c r="F1657" s="79" t="s">
        <v>675</v>
      </c>
      <c r="G1657" s="79" t="s">
        <v>337</v>
      </c>
      <c r="H1657" s="80" t="s">
        <v>348</v>
      </c>
      <c r="I1657" s="427">
        <v>5140</v>
      </c>
      <c r="J1657" s="428">
        <v>18000</v>
      </c>
      <c r="K1657" s="418"/>
      <c r="L1657" s="427"/>
      <c r="M1657" s="81">
        <f t="shared" si="119"/>
        <v>92520000</v>
      </c>
      <c r="N1657" s="82" t="s">
        <v>273</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x</v>
      </c>
    </row>
    <row r="1658" spans="1:30" ht="15.75" hidden="1" customHeight="1">
      <c r="A1658" s="332" t="str">
        <f>IF(B1658&lt;&gt;"",IF(AND(B1658='IN-TC'!$S$4,OR(TH!N1658="1111",TH!O1658="1111")),TH!D1658,""),"")</f>
        <v/>
      </c>
      <c r="B1658" s="63">
        <f t="shared" si="118"/>
        <v>11</v>
      </c>
      <c r="C1658" s="78">
        <v>42702</v>
      </c>
      <c r="D1658" s="78" t="s">
        <v>2872</v>
      </c>
      <c r="E1658" s="78">
        <f t="shared" si="121"/>
        <v>42702</v>
      </c>
      <c r="F1658" s="79" t="s">
        <v>675</v>
      </c>
      <c r="G1658" s="79" t="s">
        <v>337</v>
      </c>
      <c r="H1658" s="85" t="s">
        <v>345</v>
      </c>
      <c r="I1658" s="427">
        <v>4240</v>
      </c>
      <c r="J1658" s="428">
        <v>18000</v>
      </c>
      <c r="K1658" s="418"/>
      <c r="L1658" s="427"/>
      <c r="M1658" s="81">
        <f t="shared" si="119"/>
        <v>76320000</v>
      </c>
      <c r="N1658" s="82" t="s">
        <v>273</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x</v>
      </c>
    </row>
    <row r="1659" spans="1:30" ht="15.75" hidden="1" customHeight="1">
      <c r="A1659" s="332" t="str">
        <f>IF(B1659&lt;&gt;"",IF(AND(B1659='IN-TC'!$S$4,OR(TH!N1659="1111",TH!O1659="1111")),TH!D1659,""),"")</f>
        <v/>
      </c>
      <c r="B1659" s="63">
        <f t="shared" si="118"/>
        <v>11</v>
      </c>
      <c r="C1659" s="78">
        <v>42702</v>
      </c>
      <c r="D1659" s="78" t="s">
        <v>2873</v>
      </c>
      <c r="E1659" s="78">
        <f t="shared" si="121"/>
        <v>42702</v>
      </c>
      <c r="F1659" s="79" t="s">
        <v>1960</v>
      </c>
      <c r="G1659" s="79" t="s">
        <v>337</v>
      </c>
      <c r="H1659" s="80" t="s">
        <v>377</v>
      </c>
      <c r="I1659" s="427">
        <v>14520</v>
      </c>
      <c r="J1659" s="428">
        <v>17500</v>
      </c>
      <c r="K1659" s="418"/>
      <c r="L1659" s="427"/>
      <c r="M1659" s="81">
        <f t="shared" si="119"/>
        <v>254100000</v>
      </c>
      <c r="N1659" s="82" t="s">
        <v>273</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x</v>
      </c>
    </row>
    <row r="1660" spans="1:30" ht="15.75" hidden="1" customHeight="1">
      <c r="A1660" s="332" t="str">
        <f>IF(B1660&lt;&gt;"",IF(AND(B1660='IN-TC'!$S$4,OR(TH!N1660="1111",TH!O1660="1111")),TH!D1660,""),"")</f>
        <v/>
      </c>
      <c r="B1660" s="63">
        <f t="shared" si="118"/>
        <v>11</v>
      </c>
      <c r="C1660" s="78">
        <v>42702</v>
      </c>
      <c r="D1660" s="78" t="s">
        <v>2874</v>
      </c>
      <c r="E1660" s="78">
        <f t="shared" si="121"/>
        <v>42702</v>
      </c>
      <c r="F1660" s="79" t="s">
        <v>1960</v>
      </c>
      <c r="G1660" s="79" t="s">
        <v>337</v>
      </c>
      <c r="H1660" s="80" t="s">
        <v>1961</v>
      </c>
      <c r="I1660" s="427">
        <v>14360</v>
      </c>
      <c r="J1660" s="428">
        <v>17500</v>
      </c>
      <c r="K1660" s="418"/>
      <c r="L1660" s="427"/>
      <c r="M1660" s="81">
        <f t="shared" si="119"/>
        <v>251300000</v>
      </c>
      <c r="N1660" s="82" t="s">
        <v>273</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x</v>
      </c>
    </row>
    <row r="1661" spans="1:30" ht="15.75" hidden="1" customHeight="1">
      <c r="A1661" s="332" t="str">
        <f>IF(B1661&lt;&gt;"",IF(AND(B1661='IN-TC'!$S$4,OR(TH!N1661="1111",TH!O1661="1111")),TH!D1661,""),"")</f>
        <v/>
      </c>
      <c r="B1661" s="63">
        <f t="shared" si="118"/>
        <v>11</v>
      </c>
      <c r="C1661" s="78">
        <v>42702</v>
      </c>
      <c r="D1661" s="78" t="s">
        <v>2875</v>
      </c>
      <c r="E1661" s="78">
        <f t="shared" si="121"/>
        <v>42702</v>
      </c>
      <c r="F1661" s="79" t="s">
        <v>1960</v>
      </c>
      <c r="G1661" s="79" t="s">
        <v>337</v>
      </c>
      <c r="H1661" s="80" t="s">
        <v>394</v>
      </c>
      <c r="I1661" s="427">
        <v>14850</v>
      </c>
      <c r="J1661" s="428">
        <v>17500</v>
      </c>
      <c r="K1661" s="418"/>
      <c r="L1661" s="427"/>
      <c r="M1661" s="81">
        <f t="shared" si="119"/>
        <v>259875000</v>
      </c>
      <c r="N1661" s="82" t="s">
        <v>273</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x</v>
      </c>
    </row>
    <row r="1662" spans="1:30" ht="15.75" hidden="1" customHeight="1">
      <c r="A1662" s="332" t="str">
        <f>IF(B1662&lt;&gt;"",IF(AND(B1662='IN-TC'!$S$4,OR(TH!N1662="1111",TH!O1662="1111")),TH!D1662,""),"")</f>
        <v/>
      </c>
      <c r="B1662" s="63">
        <f t="shared" si="118"/>
        <v>11</v>
      </c>
      <c r="C1662" s="78">
        <v>42702</v>
      </c>
      <c r="D1662" s="78" t="s">
        <v>2876</v>
      </c>
      <c r="E1662" s="78">
        <f t="shared" si="121"/>
        <v>42702</v>
      </c>
      <c r="F1662" s="79" t="s">
        <v>1960</v>
      </c>
      <c r="G1662" s="79" t="s">
        <v>337</v>
      </c>
      <c r="H1662" s="80" t="s">
        <v>384</v>
      </c>
      <c r="I1662" s="427">
        <v>14450</v>
      </c>
      <c r="J1662" s="428">
        <v>17500</v>
      </c>
      <c r="K1662" s="418"/>
      <c r="L1662" s="427"/>
      <c r="M1662" s="81">
        <f t="shared" si="119"/>
        <v>252875000</v>
      </c>
      <c r="N1662" s="82" t="s">
        <v>273</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x</v>
      </c>
    </row>
    <row r="1663" spans="1:30" ht="15.75" hidden="1" customHeight="1">
      <c r="A1663" s="332" t="str">
        <f>IF(B1663&lt;&gt;"",IF(AND(B1663='IN-TC'!$S$4,OR(TH!N1663="1111",TH!O1663="1111")),TH!D1663,""),"")</f>
        <v/>
      </c>
      <c r="B1663" s="63">
        <f t="shared" si="118"/>
        <v>11</v>
      </c>
      <c r="C1663" s="78">
        <v>42703</v>
      </c>
      <c r="D1663" s="78" t="s">
        <v>2877</v>
      </c>
      <c r="E1663" s="78">
        <f t="shared" si="121"/>
        <v>42703</v>
      </c>
      <c r="F1663" s="79" t="s">
        <v>1960</v>
      </c>
      <c r="G1663" s="79" t="s">
        <v>337</v>
      </c>
      <c r="H1663" s="80" t="s">
        <v>377</v>
      </c>
      <c r="I1663" s="427">
        <v>14630</v>
      </c>
      <c r="J1663" s="428">
        <v>17500</v>
      </c>
      <c r="K1663" s="418"/>
      <c r="L1663" s="427"/>
      <c r="M1663" s="81">
        <f t="shared" si="119"/>
        <v>256025000</v>
      </c>
      <c r="N1663" s="82" t="s">
        <v>273</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x</v>
      </c>
    </row>
    <row r="1664" spans="1:30" ht="15.75" hidden="1" customHeight="1">
      <c r="A1664" s="332" t="str">
        <f>IF(B1664&lt;&gt;"",IF(AND(B1664='IN-TC'!$S$4,OR(TH!N1664="1111",TH!O1664="1111")),TH!D1664,""),"")</f>
        <v/>
      </c>
      <c r="B1664" s="63">
        <f t="shared" si="118"/>
        <v>11</v>
      </c>
      <c r="C1664" s="78">
        <v>42703</v>
      </c>
      <c r="D1664" s="78" t="s">
        <v>2878</v>
      </c>
      <c r="E1664" s="78">
        <f t="shared" si="121"/>
        <v>42703</v>
      </c>
      <c r="F1664" s="79" t="s">
        <v>1960</v>
      </c>
      <c r="G1664" s="79" t="s">
        <v>337</v>
      </c>
      <c r="H1664" s="80" t="s">
        <v>387</v>
      </c>
      <c r="I1664" s="427">
        <v>14800</v>
      </c>
      <c r="J1664" s="428">
        <v>17500</v>
      </c>
      <c r="K1664" s="418"/>
      <c r="L1664" s="427"/>
      <c r="M1664" s="81">
        <f t="shared" si="119"/>
        <v>259000000</v>
      </c>
      <c r="N1664" s="82" t="s">
        <v>273</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x</v>
      </c>
    </row>
    <row r="1665" spans="1:30" ht="15.75" hidden="1" customHeight="1">
      <c r="A1665" s="332" t="str">
        <f>IF(B1665&lt;&gt;"",IF(AND(B1665='IN-TC'!$S$4,OR(TH!N1665="1111",TH!O1665="1111")),TH!D1665,""),"")</f>
        <v/>
      </c>
      <c r="B1665" s="63">
        <f t="shared" si="118"/>
        <v>11</v>
      </c>
      <c r="C1665" s="78">
        <v>42703</v>
      </c>
      <c r="D1665" s="78" t="s">
        <v>2879</v>
      </c>
      <c r="E1665" s="78">
        <f t="shared" si="121"/>
        <v>42703</v>
      </c>
      <c r="F1665" s="79" t="s">
        <v>1960</v>
      </c>
      <c r="G1665" s="79" t="s">
        <v>337</v>
      </c>
      <c r="H1665" s="80" t="s">
        <v>390</v>
      </c>
      <c r="I1665" s="427">
        <v>14850</v>
      </c>
      <c r="J1665" s="428">
        <v>17500</v>
      </c>
      <c r="K1665" s="418"/>
      <c r="L1665" s="427"/>
      <c r="M1665" s="81">
        <f t="shared" si="119"/>
        <v>259875000</v>
      </c>
      <c r="N1665" s="82" t="s">
        <v>273</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x</v>
      </c>
    </row>
    <row r="1666" spans="1:30" ht="15.75" hidden="1" customHeight="1">
      <c r="A1666" s="332" t="str">
        <f>IF(B1666&lt;&gt;"",IF(AND(B1666='IN-TC'!$S$4,OR(TH!N1666="1111",TH!O1666="1111")),TH!D1666,""),"")</f>
        <v/>
      </c>
      <c r="B1666" s="63">
        <f t="shared" si="118"/>
        <v>11</v>
      </c>
      <c r="C1666" s="78">
        <v>42703</v>
      </c>
      <c r="D1666" s="78" t="s">
        <v>2880</v>
      </c>
      <c r="E1666" s="78">
        <f t="shared" si="121"/>
        <v>42703</v>
      </c>
      <c r="F1666" s="79" t="s">
        <v>1960</v>
      </c>
      <c r="G1666" s="79" t="s">
        <v>337</v>
      </c>
      <c r="H1666" s="80" t="s">
        <v>384</v>
      </c>
      <c r="I1666" s="427">
        <v>14830</v>
      </c>
      <c r="J1666" s="428">
        <v>17500</v>
      </c>
      <c r="K1666" s="418"/>
      <c r="L1666" s="427"/>
      <c r="M1666" s="81">
        <f t="shared" si="119"/>
        <v>259525000</v>
      </c>
      <c r="N1666" s="82" t="s">
        <v>273</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x</v>
      </c>
    </row>
    <row r="1667" spans="1:30" ht="15.75" hidden="1" customHeight="1">
      <c r="A1667" s="332" t="str">
        <f>IF(B1667&lt;&gt;"",IF(AND(B1667='IN-TC'!$S$4,OR(TH!N1667="1111",TH!O1667="1111")),TH!D1667,""),"")</f>
        <v/>
      </c>
      <c r="B1667" s="63">
        <f t="shared" si="118"/>
        <v>11</v>
      </c>
      <c r="C1667" s="78">
        <v>42703</v>
      </c>
      <c r="D1667" s="78" t="s">
        <v>2881</v>
      </c>
      <c r="E1667" s="78">
        <f t="shared" si="121"/>
        <v>42703</v>
      </c>
      <c r="F1667" s="79" t="s">
        <v>1960</v>
      </c>
      <c r="G1667" s="79" t="s">
        <v>337</v>
      </c>
      <c r="H1667" s="80" t="s">
        <v>392</v>
      </c>
      <c r="I1667" s="427">
        <v>14800</v>
      </c>
      <c r="J1667" s="428">
        <v>17500</v>
      </c>
      <c r="K1667" s="418"/>
      <c r="L1667" s="427"/>
      <c r="M1667" s="81">
        <f t="shared" si="119"/>
        <v>259000000</v>
      </c>
      <c r="N1667" s="82" t="s">
        <v>273</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x</v>
      </c>
    </row>
    <row r="1668" spans="1:30" ht="15.75" hidden="1" customHeight="1">
      <c r="A1668" s="332" t="str">
        <f>IF(B1668&lt;&gt;"",IF(AND(B1668='IN-TC'!$S$4,OR(TH!N1668="1111",TH!O1668="1111")),TH!D1668,""),"")</f>
        <v/>
      </c>
      <c r="B1668" s="63">
        <f t="shared" si="118"/>
        <v>11</v>
      </c>
      <c r="C1668" s="78">
        <v>42704</v>
      </c>
      <c r="D1668" s="78" t="s">
        <v>2882</v>
      </c>
      <c r="E1668" s="78">
        <f t="shared" si="121"/>
        <v>42704</v>
      </c>
      <c r="F1668" s="79" t="s">
        <v>1960</v>
      </c>
      <c r="G1668" s="79" t="s">
        <v>337</v>
      </c>
      <c r="H1668" s="80" t="s">
        <v>377</v>
      </c>
      <c r="I1668" s="427">
        <v>14865</v>
      </c>
      <c r="J1668" s="428">
        <v>17500</v>
      </c>
      <c r="K1668" s="418"/>
      <c r="L1668" s="427"/>
      <c r="M1668" s="81">
        <f t="shared" si="119"/>
        <v>260137500</v>
      </c>
      <c r="N1668" s="82" t="s">
        <v>273</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x</v>
      </c>
    </row>
    <row r="1669" spans="1:30" ht="15.75" hidden="1" customHeight="1">
      <c r="A1669" s="332" t="str">
        <f>IF(B1669&lt;&gt;"",IF(AND(B1669='IN-TC'!$S$4,OR(TH!N1669="1111",TH!O1669="1111")),TH!D1669,""),"")</f>
        <v/>
      </c>
      <c r="B1669" s="63">
        <f t="shared" si="118"/>
        <v>11</v>
      </c>
      <c r="C1669" s="78">
        <v>42704</v>
      </c>
      <c r="D1669" s="78" t="s">
        <v>2883</v>
      </c>
      <c r="E1669" s="78">
        <f t="shared" si="121"/>
        <v>42704</v>
      </c>
      <c r="F1669" s="79" t="s">
        <v>1960</v>
      </c>
      <c r="G1669" s="79" t="s">
        <v>337</v>
      </c>
      <c r="H1669" s="80" t="s">
        <v>382</v>
      </c>
      <c r="I1669" s="427">
        <v>14730</v>
      </c>
      <c r="J1669" s="428">
        <v>17500</v>
      </c>
      <c r="K1669" s="418"/>
      <c r="L1669" s="427"/>
      <c r="M1669" s="81">
        <f t="shared" si="119"/>
        <v>257775000</v>
      </c>
      <c r="N1669" s="82" t="s">
        <v>273</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x</v>
      </c>
    </row>
    <row r="1670" spans="1:30" ht="15.75" hidden="1" customHeight="1">
      <c r="A1670" s="332" t="str">
        <f>IF(B1670&lt;&gt;"",IF(AND(B1670='IN-TC'!$S$4,OR(TH!N1670="1111",TH!O1670="1111")),TH!D1670,""),"")</f>
        <v/>
      </c>
      <c r="B1670" s="63">
        <f t="shared" si="118"/>
        <v>11</v>
      </c>
      <c r="C1670" s="78">
        <v>42704</v>
      </c>
      <c r="D1670" s="78" t="s">
        <v>2884</v>
      </c>
      <c r="E1670" s="78">
        <f t="shared" si="121"/>
        <v>42704</v>
      </c>
      <c r="F1670" s="79" t="s">
        <v>1960</v>
      </c>
      <c r="G1670" s="79" t="s">
        <v>337</v>
      </c>
      <c r="H1670" s="80" t="s">
        <v>387</v>
      </c>
      <c r="I1670" s="427">
        <v>14800</v>
      </c>
      <c r="J1670" s="428">
        <v>17500</v>
      </c>
      <c r="K1670" s="418"/>
      <c r="L1670" s="427"/>
      <c r="M1670" s="81">
        <f t="shared" si="119"/>
        <v>259000000</v>
      </c>
      <c r="N1670" s="82" t="s">
        <v>273</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x</v>
      </c>
    </row>
    <row r="1671" spans="1:30" ht="15.75" hidden="1" customHeight="1">
      <c r="A1671" s="332" t="str">
        <f>IF(B1671&lt;&gt;"",IF(AND(B1671='IN-TC'!$S$4,OR(TH!N1671="1111",TH!O1671="1111")),TH!D1671,""),"")</f>
        <v/>
      </c>
      <c r="B1671" s="63">
        <f t="shared" si="118"/>
        <v>11</v>
      </c>
      <c r="C1671" s="78">
        <v>42704</v>
      </c>
      <c r="D1671" s="78" t="s">
        <v>2885</v>
      </c>
      <c r="E1671" s="78">
        <f t="shared" si="121"/>
        <v>42704</v>
      </c>
      <c r="F1671" s="79" t="s">
        <v>1960</v>
      </c>
      <c r="G1671" s="79" t="s">
        <v>337</v>
      </c>
      <c r="H1671" s="80" t="s">
        <v>390</v>
      </c>
      <c r="I1671" s="427">
        <v>14850</v>
      </c>
      <c r="J1671" s="428">
        <v>17500</v>
      </c>
      <c r="K1671" s="418"/>
      <c r="L1671" s="427"/>
      <c r="M1671" s="81">
        <f t="shared" si="119"/>
        <v>259875000</v>
      </c>
      <c r="N1671" s="82" t="s">
        <v>273</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x</v>
      </c>
    </row>
    <row r="1672" spans="1:30" ht="15.75" hidden="1" customHeight="1">
      <c r="A1672" s="332" t="str">
        <f>IF(B1672&lt;&gt;"",IF(AND(B1672='IN-TC'!$S$4,OR(TH!N1672="1111",TH!O1672="1111")),TH!D1672,""),"")</f>
        <v/>
      </c>
      <c r="B1672" s="63">
        <f t="shared" si="118"/>
        <v>11</v>
      </c>
      <c r="C1672" s="78">
        <v>42704</v>
      </c>
      <c r="D1672" s="78" t="s">
        <v>2886</v>
      </c>
      <c r="E1672" s="78">
        <f t="shared" si="121"/>
        <v>42704</v>
      </c>
      <c r="F1672" s="79" t="s">
        <v>1960</v>
      </c>
      <c r="G1672" s="79" t="s">
        <v>337</v>
      </c>
      <c r="H1672" s="80" t="s">
        <v>390</v>
      </c>
      <c r="I1672" s="427">
        <v>45</v>
      </c>
      <c r="J1672" s="428">
        <v>18000</v>
      </c>
      <c r="K1672" s="418"/>
      <c r="L1672" s="427"/>
      <c r="M1672" s="81">
        <f t="shared" si="119"/>
        <v>810000</v>
      </c>
      <c r="N1672" s="82" t="s">
        <v>273</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x</v>
      </c>
    </row>
    <row r="1673" spans="1:30" ht="15.75" hidden="1" customHeight="1">
      <c r="A1673" s="1283"/>
      <c r="B1673" s="1284">
        <f t="shared" si="118"/>
        <v>11</v>
      </c>
      <c r="C1673" s="1285">
        <v>42704</v>
      </c>
      <c r="D1673" s="1285" t="s">
        <v>2887</v>
      </c>
      <c r="E1673" s="1285">
        <f t="shared" si="121"/>
        <v>42704</v>
      </c>
      <c r="F1673" s="1286" t="s">
        <v>2839</v>
      </c>
      <c r="G1673" s="1286"/>
      <c r="H1673" s="1287" t="s">
        <v>413</v>
      </c>
      <c r="I1673" s="1288">
        <v>600</v>
      </c>
      <c r="J1673" s="1289">
        <v>32000</v>
      </c>
      <c r="K1673" s="1290"/>
      <c r="L1673" s="1288"/>
      <c r="M1673" s="1291">
        <f t="shared" si="119"/>
        <v>19200000</v>
      </c>
      <c r="N1673" s="1292" t="s">
        <v>273</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x</v>
      </c>
    </row>
    <row r="1674" spans="1:30" ht="15.75" hidden="1" customHeight="1">
      <c r="A1674" s="1283"/>
      <c r="B1674" s="1284">
        <f t="shared" ref="B1674:B1737" si="122">IF(C1674&lt;&gt;"",MONTH(C1674),"")</f>
        <v>11</v>
      </c>
      <c r="C1674" s="1285">
        <v>42704</v>
      </c>
      <c r="D1674" s="1285" t="s">
        <v>2888</v>
      </c>
      <c r="E1674" s="1285">
        <f t="shared" si="121"/>
        <v>42704</v>
      </c>
      <c r="F1674" s="1286" t="s">
        <v>2840</v>
      </c>
      <c r="G1674" s="1286"/>
      <c r="H1674" s="1287" t="s">
        <v>413</v>
      </c>
      <c r="I1674" s="1288">
        <v>660</v>
      </c>
      <c r="J1674" s="1289">
        <v>35000</v>
      </c>
      <c r="K1674" s="1290"/>
      <c r="L1674" s="1288"/>
      <c r="M1674" s="1291">
        <f t="shared" si="119"/>
        <v>23100000</v>
      </c>
      <c r="N1674" s="1292" t="s">
        <v>273</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x</v>
      </c>
    </row>
    <row r="1675" spans="1:30" ht="15.75" hidden="1" customHeight="1">
      <c r="A1675" s="1283"/>
      <c r="B1675" s="1284">
        <f t="shared" si="122"/>
        <v>11</v>
      </c>
      <c r="C1675" s="1285">
        <v>42704</v>
      </c>
      <c r="D1675" s="1285" t="s">
        <v>2889</v>
      </c>
      <c r="E1675" s="1285">
        <f t="shared" si="121"/>
        <v>42704</v>
      </c>
      <c r="F1675" s="1286" t="s">
        <v>2233</v>
      </c>
      <c r="G1675" s="1286"/>
      <c r="H1675" s="1287" t="s">
        <v>423</v>
      </c>
      <c r="I1675" s="1288">
        <v>2530</v>
      </c>
      <c r="J1675" s="1289">
        <v>26000</v>
      </c>
      <c r="K1675" s="1290"/>
      <c r="L1675" s="1288"/>
      <c r="M1675" s="1291">
        <f t="shared" si="119"/>
        <v>65780000</v>
      </c>
      <c r="N1675" s="1292" t="s">
        <v>273</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x</v>
      </c>
    </row>
    <row r="1676" spans="1:30" ht="15.75" hidden="1" customHeight="1">
      <c r="A1676" s="1283"/>
      <c r="B1676" s="1284">
        <f t="shared" si="122"/>
        <v>11</v>
      </c>
      <c r="C1676" s="1285">
        <v>42704</v>
      </c>
      <c r="D1676" s="1285" t="s">
        <v>2890</v>
      </c>
      <c r="E1676" s="1285">
        <f t="shared" si="121"/>
        <v>42704</v>
      </c>
      <c r="F1676" s="1286" t="s">
        <v>2841</v>
      </c>
      <c r="G1676" s="1286"/>
      <c r="H1676" s="1330" t="s">
        <v>429</v>
      </c>
      <c r="I1676" s="1288">
        <v>300</v>
      </c>
      <c r="J1676" s="1289">
        <v>9000</v>
      </c>
      <c r="K1676" s="1290"/>
      <c r="L1676" s="1288"/>
      <c r="M1676" s="1291">
        <f t="shared" ref="M1676:M1739" si="123">ROUND(I1676*J1676,0)</f>
        <v>2700000</v>
      </c>
      <c r="N1676" s="1292" t="s">
        <v>273</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x</v>
      </c>
    </row>
    <row r="1677" spans="1:30" ht="15.75" hidden="1" customHeight="1">
      <c r="A1677" s="1283"/>
      <c r="B1677" s="1284">
        <f t="shared" si="122"/>
        <v>11</v>
      </c>
      <c r="C1677" s="1285">
        <v>42704</v>
      </c>
      <c r="D1677" s="1285" t="s">
        <v>2891</v>
      </c>
      <c r="E1677" s="1285">
        <f t="shared" si="121"/>
        <v>42704</v>
      </c>
      <c r="F1677" s="1286" t="s">
        <v>1944</v>
      </c>
      <c r="G1677" s="1286"/>
      <c r="H1677" s="1330" t="s">
        <v>429</v>
      </c>
      <c r="I1677" s="1288">
        <v>175</v>
      </c>
      <c r="J1677" s="1289">
        <v>151000</v>
      </c>
      <c r="K1677" s="1290"/>
      <c r="L1677" s="1288"/>
      <c r="M1677" s="1291">
        <f t="shared" si="123"/>
        <v>26425000</v>
      </c>
      <c r="N1677" s="1292" t="s">
        <v>273</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x</v>
      </c>
    </row>
    <row r="1678" spans="1:30" ht="15" hidden="1" customHeight="1">
      <c r="A1678" s="1283"/>
      <c r="B1678" s="1284">
        <f t="shared" si="122"/>
        <v>11</v>
      </c>
      <c r="C1678" s="1285">
        <v>42704</v>
      </c>
      <c r="D1678" s="1285" t="s">
        <v>2892</v>
      </c>
      <c r="E1678" s="1285">
        <f t="shared" si="121"/>
        <v>42704</v>
      </c>
      <c r="F1678" s="1286" t="s">
        <v>2842</v>
      </c>
      <c r="G1678" s="1286"/>
      <c r="H1678" s="1330" t="s">
        <v>417</v>
      </c>
      <c r="I1678" s="1288">
        <v>11</v>
      </c>
      <c r="J1678" s="1289">
        <v>105000</v>
      </c>
      <c r="K1678" s="1290"/>
      <c r="L1678" s="1288"/>
      <c r="M1678" s="1291">
        <f t="shared" si="123"/>
        <v>1155000</v>
      </c>
      <c r="N1678" s="1292" t="s">
        <v>273</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x</v>
      </c>
    </row>
    <row r="1679" spans="1:30" ht="15.75" hidden="1" customHeight="1">
      <c r="A1679" s="1206"/>
      <c r="B1679" s="1235">
        <f t="shared" si="122"/>
        <v>11</v>
      </c>
      <c r="C1679" s="1112">
        <v>42675</v>
      </c>
      <c r="D1679" s="90" t="s">
        <v>677</v>
      </c>
      <c r="E1679" s="90">
        <f t="shared" si="121"/>
        <v>42675</v>
      </c>
      <c r="F1679" s="1189" t="s">
        <v>1960</v>
      </c>
      <c r="G1679" s="1191"/>
      <c r="H1679" s="1189" t="s">
        <v>445</v>
      </c>
      <c r="I1679" s="435">
        <v>45990</v>
      </c>
      <c r="J1679" s="1140">
        <v>18000</v>
      </c>
      <c r="K1679" s="1142"/>
      <c r="L1679" s="1141"/>
      <c r="M1679" s="93">
        <f t="shared" si="123"/>
        <v>827820000</v>
      </c>
      <c r="N1679" s="83" t="s">
        <v>281</v>
      </c>
      <c r="O1679" s="83" t="s">
        <v>273</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hidden="1" customHeight="1">
      <c r="A1680" s="1206"/>
      <c r="B1680" s="1235">
        <f t="shared" si="122"/>
        <v>11</v>
      </c>
      <c r="C1680" s="1112">
        <v>42675</v>
      </c>
      <c r="D1680" s="90" t="s">
        <v>684</v>
      </c>
      <c r="E1680" s="90">
        <f t="shared" si="121"/>
        <v>42675</v>
      </c>
      <c r="F1680" s="1189" t="s">
        <v>1960</v>
      </c>
      <c r="G1680" s="1191" t="s">
        <v>2319</v>
      </c>
      <c r="H1680" s="1189" t="s">
        <v>1205</v>
      </c>
      <c r="I1680" s="427">
        <v>40000</v>
      </c>
      <c r="J1680" s="1140">
        <v>18000</v>
      </c>
      <c r="K1680" s="1142"/>
      <c r="L1680" s="1141"/>
      <c r="M1680" s="93">
        <f t="shared" si="123"/>
        <v>720000000</v>
      </c>
      <c r="N1680" s="83" t="s">
        <v>281</v>
      </c>
      <c r="O1680" s="83" t="s">
        <v>273</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hidden="1" customHeight="1">
      <c r="A1681" s="332" t="str">
        <f>IF(B1681&lt;&gt;"",IF(AND(B1681='IN-TC'!$S$4,OR(TH!N1681="1111",TH!O1681="1111")),TH!D1681,""),"")</f>
        <v/>
      </c>
      <c r="B1681" s="63">
        <f t="shared" si="122"/>
        <v>11</v>
      </c>
      <c r="C1681" s="90">
        <v>42675</v>
      </c>
      <c r="D1681" s="90" t="s">
        <v>685</v>
      </c>
      <c r="E1681" s="90">
        <f t="shared" si="121"/>
        <v>42675</v>
      </c>
      <c r="F1681" s="91" t="s">
        <v>1943</v>
      </c>
      <c r="G1681" s="91"/>
      <c r="H1681" s="1189" t="s">
        <v>445</v>
      </c>
      <c r="I1681" s="1141">
        <v>34220</v>
      </c>
      <c r="J1681" s="1140">
        <v>19000</v>
      </c>
      <c r="K1681" s="1142"/>
      <c r="L1681" s="1141"/>
      <c r="M1681" s="93">
        <f t="shared" si="123"/>
        <v>650180000</v>
      </c>
      <c r="N1681" s="83" t="s">
        <v>281</v>
      </c>
      <c r="O1681" s="83" t="s">
        <v>273</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hidden="1" customHeight="1">
      <c r="A1682" s="332" t="str">
        <f>IF(B1682&lt;&gt;"",IF(AND(B1682='IN-TC'!$S$4,OR(TH!N1682="1111",TH!O1682="1111")),TH!D1682,""),"")</f>
        <v/>
      </c>
      <c r="B1682" s="63">
        <f t="shared" si="122"/>
        <v>11</v>
      </c>
      <c r="C1682" s="90">
        <f>E1682</f>
        <v>42675</v>
      </c>
      <c r="D1682" s="90" t="s">
        <v>686</v>
      </c>
      <c r="E1682" s="90">
        <v>42675</v>
      </c>
      <c r="F1682" s="91" t="s">
        <v>676</v>
      </c>
      <c r="G1682" s="91"/>
      <c r="H1682" s="1189" t="s">
        <v>445</v>
      </c>
      <c r="I1682" s="1141">
        <v>40463</v>
      </c>
      <c r="J1682" s="1140">
        <v>16500</v>
      </c>
      <c r="K1682" s="1142"/>
      <c r="L1682" s="1141"/>
      <c r="M1682" s="93">
        <f t="shared" si="123"/>
        <v>667639500</v>
      </c>
      <c r="N1682" s="83" t="s">
        <v>281</v>
      </c>
      <c r="O1682" s="83" t="s">
        <v>273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hidden="1" customHeight="1">
      <c r="A1683" s="332" t="str">
        <f>IF(B1683&lt;&gt;"",IF(AND(B1683='IN-TC'!$S$4,OR(TH!N1683="1111",TH!O1683="1111")),TH!D1683,""),"")</f>
        <v/>
      </c>
      <c r="B1683" s="63">
        <f t="shared" si="122"/>
        <v>11</v>
      </c>
      <c r="C1683" s="90">
        <v>42676</v>
      </c>
      <c r="D1683" s="90" t="s">
        <v>687</v>
      </c>
      <c r="E1683" s="90">
        <v>42677</v>
      </c>
      <c r="F1683" s="91" t="s">
        <v>1943</v>
      </c>
      <c r="G1683" s="91"/>
      <c r="H1683" s="1189" t="s">
        <v>445</v>
      </c>
      <c r="I1683" s="1141">
        <v>24143</v>
      </c>
      <c r="J1683" s="1140">
        <v>19000</v>
      </c>
      <c r="K1683" s="1142"/>
      <c r="L1683" s="1141"/>
      <c r="M1683" s="93">
        <f t="shared" si="123"/>
        <v>458717000</v>
      </c>
      <c r="N1683" s="83" t="s">
        <v>281</v>
      </c>
      <c r="O1683" s="83" t="s">
        <v>273</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hidden="1" customHeight="1">
      <c r="A1684" s="1206"/>
      <c r="B1684" s="1235">
        <f t="shared" si="122"/>
        <v>11</v>
      </c>
      <c r="C1684" s="1112">
        <v>42676</v>
      </c>
      <c r="D1684" s="1112" t="s">
        <v>688</v>
      </c>
      <c r="E1684" s="90">
        <f>C1684</f>
        <v>42676</v>
      </c>
      <c r="F1684" s="1189" t="s">
        <v>1960</v>
      </c>
      <c r="G1684" s="1191"/>
      <c r="H1684" s="1189" t="s">
        <v>445</v>
      </c>
      <c r="I1684" s="435">
        <v>46572</v>
      </c>
      <c r="J1684" s="1140">
        <v>18000</v>
      </c>
      <c r="K1684" s="1142"/>
      <c r="L1684" s="1141"/>
      <c r="M1684" s="93">
        <f t="shared" si="123"/>
        <v>838296000</v>
      </c>
      <c r="N1684" s="83" t="s">
        <v>281</v>
      </c>
      <c r="O1684" s="83" t="s">
        <v>273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hidden="1" customHeight="1">
      <c r="A1685" s="332" t="str">
        <f>IF(B1685&lt;&gt;"",IF(AND(B1685='IN-TC'!$S$4,OR(TH!N1685="1111",TH!O1685="1111")),TH!D1685,""),"")</f>
        <v/>
      </c>
      <c r="B1685" s="63">
        <f t="shared" si="122"/>
        <v>11</v>
      </c>
      <c r="C1685" s="90">
        <v>42677</v>
      </c>
      <c r="D1685" s="90" t="s">
        <v>935</v>
      </c>
      <c r="E1685" s="90">
        <v>42679</v>
      </c>
      <c r="F1685" s="91" t="s">
        <v>1943</v>
      </c>
      <c r="G1685" s="91"/>
      <c r="H1685" s="1189" t="s">
        <v>445</v>
      </c>
      <c r="I1685" s="1141">
        <v>21637</v>
      </c>
      <c r="J1685" s="1140">
        <v>19000</v>
      </c>
      <c r="K1685" s="1142"/>
      <c r="L1685" s="1141"/>
      <c r="M1685" s="93">
        <f t="shared" si="123"/>
        <v>411103000</v>
      </c>
      <c r="N1685" s="83" t="s">
        <v>281</v>
      </c>
      <c r="O1685" s="83" t="s">
        <v>273</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hidden="1" customHeight="1">
      <c r="A1686" s="1206"/>
      <c r="B1686" s="1235">
        <f t="shared" si="122"/>
        <v>11</v>
      </c>
      <c r="C1686" s="1112">
        <v>42678</v>
      </c>
      <c r="D1686" s="1112" t="s">
        <v>936</v>
      </c>
      <c r="E1686" s="90">
        <f>C1686</f>
        <v>42678</v>
      </c>
      <c r="F1686" s="1189" t="s">
        <v>1960</v>
      </c>
      <c r="G1686" s="1191"/>
      <c r="H1686" s="1189" t="s">
        <v>445</v>
      </c>
      <c r="I1686" s="435">
        <v>47128</v>
      </c>
      <c r="J1686" s="1140">
        <v>18000</v>
      </c>
      <c r="K1686" s="1142"/>
      <c r="L1686" s="1141"/>
      <c r="M1686" s="93">
        <f t="shared" si="123"/>
        <v>848304000</v>
      </c>
      <c r="N1686" s="83" t="s">
        <v>281</v>
      </c>
      <c r="O1686" s="83" t="s">
        <v>273</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hidden="1" customHeight="1">
      <c r="A1687" s="1206"/>
      <c r="B1687" s="1235">
        <f t="shared" si="122"/>
        <v>11</v>
      </c>
      <c r="C1687" s="1112">
        <v>42678</v>
      </c>
      <c r="D1687" s="1112" t="s">
        <v>937</v>
      </c>
      <c r="E1687" s="90">
        <f>C1687</f>
        <v>42678</v>
      </c>
      <c r="F1687" s="1189" t="s">
        <v>1960</v>
      </c>
      <c r="G1687" s="1191" t="s">
        <v>2319</v>
      </c>
      <c r="H1687" s="1189" t="s">
        <v>1205</v>
      </c>
      <c r="I1687" s="427">
        <v>38550</v>
      </c>
      <c r="J1687" s="1140">
        <v>18000</v>
      </c>
      <c r="K1687" s="1142"/>
      <c r="L1687" s="1141"/>
      <c r="M1687" s="93">
        <f t="shared" si="123"/>
        <v>693900000</v>
      </c>
      <c r="N1687" s="83" t="s">
        <v>281</v>
      </c>
      <c r="O1687" s="83" t="s">
        <v>273</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hidden="1" customHeight="1">
      <c r="A1688" s="1206"/>
      <c r="B1688" s="1235">
        <f t="shared" si="122"/>
        <v>11</v>
      </c>
      <c r="C1688" s="1112">
        <v>42679</v>
      </c>
      <c r="D1688" s="1112" t="s">
        <v>938</v>
      </c>
      <c r="E1688" s="90">
        <f>C1688</f>
        <v>42679</v>
      </c>
      <c r="F1688" s="1189" t="s">
        <v>1960</v>
      </c>
      <c r="G1688" s="1191"/>
      <c r="H1688" s="1189" t="s">
        <v>445</v>
      </c>
      <c r="I1688" s="435">
        <v>49662</v>
      </c>
      <c r="J1688" s="1140">
        <v>18000</v>
      </c>
      <c r="K1688" s="1142"/>
      <c r="L1688" s="1141"/>
      <c r="M1688" s="93">
        <f t="shared" si="123"/>
        <v>893916000</v>
      </c>
      <c r="N1688" s="83" t="s">
        <v>281</v>
      </c>
      <c r="O1688" s="83" t="s">
        <v>273</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hidden="1" customHeight="1">
      <c r="A1689" s="332" t="str">
        <f>IF(B1689&lt;&gt;"",IF(AND(B1689='IN-TC'!$S$4,OR(TH!N1689="1111",TH!O1689="1111")),TH!D1689,""),"")</f>
        <v/>
      </c>
      <c r="B1689" s="63">
        <f t="shared" si="122"/>
        <v>11</v>
      </c>
      <c r="C1689" s="90">
        <f>E1689</f>
        <v>42679</v>
      </c>
      <c r="D1689" s="90" t="s">
        <v>2271</v>
      </c>
      <c r="E1689" s="90">
        <v>42679</v>
      </c>
      <c r="F1689" s="91" t="s">
        <v>676</v>
      </c>
      <c r="G1689" s="91"/>
      <c r="H1689" s="1189" t="s">
        <v>445</v>
      </c>
      <c r="I1689" s="1141">
        <v>39890</v>
      </c>
      <c r="J1689" s="1140">
        <v>16500</v>
      </c>
      <c r="K1689" s="1142"/>
      <c r="L1689" s="1141"/>
      <c r="M1689" s="93">
        <f t="shared" si="123"/>
        <v>658185000</v>
      </c>
      <c r="N1689" s="83" t="s">
        <v>281</v>
      </c>
      <c r="O1689" s="83" t="s">
        <v>273</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hidden="1" customHeight="1">
      <c r="A1690" s="332" t="str">
        <f>IF(B1690&lt;&gt;"",IF(AND(B1690='IN-TC'!$S$4,OR(TH!N1690="1111",TH!O1690="1111")),TH!D1690,""),"")</f>
        <v/>
      </c>
      <c r="B1690" s="63">
        <f t="shared" si="122"/>
        <v>11</v>
      </c>
      <c r="C1690" s="90">
        <f>E1690</f>
        <v>42681</v>
      </c>
      <c r="D1690" s="90" t="s">
        <v>2272</v>
      </c>
      <c r="E1690" s="90">
        <v>42681</v>
      </c>
      <c r="F1690" s="91" t="s">
        <v>676</v>
      </c>
      <c r="G1690" s="91"/>
      <c r="H1690" s="1189" t="s">
        <v>445</v>
      </c>
      <c r="I1690" s="1141">
        <v>29647</v>
      </c>
      <c r="J1690" s="1140">
        <v>16500</v>
      </c>
      <c r="K1690" s="1142"/>
      <c r="L1690" s="1141"/>
      <c r="M1690" s="93">
        <f t="shared" si="123"/>
        <v>489175500</v>
      </c>
      <c r="N1690" s="83" t="s">
        <v>281</v>
      </c>
      <c r="O1690" s="83" t="s">
        <v>273</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hidden="1" customHeight="1">
      <c r="A1691" s="1206"/>
      <c r="B1691" s="1235">
        <f t="shared" si="122"/>
        <v>11</v>
      </c>
      <c r="C1691" s="1112">
        <v>42681</v>
      </c>
      <c r="D1691" s="1112" t="s">
        <v>2273</v>
      </c>
      <c r="E1691" s="90">
        <f t="shared" ref="E1691:E1722" si="124">C1691</f>
        <v>42681</v>
      </c>
      <c r="F1691" s="1189" t="s">
        <v>1960</v>
      </c>
      <c r="G1691" s="1191"/>
      <c r="H1691" s="1189" t="s">
        <v>445</v>
      </c>
      <c r="I1691" s="435">
        <v>47619</v>
      </c>
      <c r="J1691" s="1140">
        <v>18000</v>
      </c>
      <c r="K1691" s="1142"/>
      <c r="L1691" s="1141"/>
      <c r="M1691" s="93">
        <f t="shared" si="123"/>
        <v>857142000</v>
      </c>
      <c r="N1691" s="83" t="s">
        <v>281</v>
      </c>
      <c r="O1691" s="83" t="s">
        <v>273</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hidden="1" customHeight="1">
      <c r="A1692" s="1206"/>
      <c r="B1692" s="1235">
        <f t="shared" si="122"/>
        <v>11</v>
      </c>
      <c r="C1692" s="1112">
        <v>42681</v>
      </c>
      <c r="D1692" s="1112" t="s">
        <v>2274</v>
      </c>
      <c r="E1692" s="90">
        <f t="shared" si="124"/>
        <v>42681</v>
      </c>
      <c r="F1692" s="1189" t="s">
        <v>1960</v>
      </c>
      <c r="G1692" s="1191" t="s">
        <v>2319</v>
      </c>
      <c r="H1692" s="1189" t="s">
        <v>1205</v>
      </c>
      <c r="I1692" s="427">
        <v>39000</v>
      </c>
      <c r="J1692" s="1140">
        <v>18000</v>
      </c>
      <c r="K1692" s="1142"/>
      <c r="L1692" s="1141"/>
      <c r="M1692" s="93">
        <f t="shared" si="123"/>
        <v>702000000</v>
      </c>
      <c r="N1692" s="83" t="s">
        <v>281</v>
      </c>
      <c r="O1692" s="83" t="s">
        <v>273</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hidden="1" customHeight="1">
      <c r="A1693" s="1206"/>
      <c r="B1693" s="1235">
        <f t="shared" si="122"/>
        <v>11</v>
      </c>
      <c r="C1693" s="1112">
        <v>42682</v>
      </c>
      <c r="D1693" s="1112" t="s">
        <v>2275</v>
      </c>
      <c r="E1693" s="90">
        <f t="shared" si="124"/>
        <v>42682</v>
      </c>
      <c r="F1693" s="1189" t="s">
        <v>1960</v>
      </c>
      <c r="G1693" s="1191"/>
      <c r="H1693" s="1189" t="s">
        <v>445</v>
      </c>
      <c r="I1693" s="435">
        <v>33538</v>
      </c>
      <c r="J1693" s="1140">
        <v>18000</v>
      </c>
      <c r="K1693" s="1142"/>
      <c r="L1693" s="1141"/>
      <c r="M1693" s="93">
        <f t="shared" si="123"/>
        <v>603684000</v>
      </c>
      <c r="N1693" s="83" t="s">
        <v>281</v>
      </c>
      <c r="O1693" s="83" t="s">
        <v>273</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hidden="1" customHeight="1">
      <c r="A1694" s="1206"/>
      <c r="B1694" s="1235">
        <f t="shared" si="122"/>
        <v>11</v>
      </c>
      <c r="C1694" s="1112">
        <v>42684</v>
      </c>
      <c r="D1694" s="1112" t="s">
        <v>2276</v>
      </c>
      <c r="E1694" s="90">
        <f t="shared" si="124"/>
        <v>42684</v>
      </c>
      <c r="F1694" s="1189" t="s">
        <v>1960</v>
      </c>
      <c r="G1694" s="1191"/>
      <c r="H1694" s="1189" t="s">
        <v>445</v>
      </c>
      <c r="I1694" s="435">
        <v>39889</v>
      </c>
      <c r="J1694" s="1140">
        <v>18000</v>
      </c>
      <c r="K1694" s="1142"/>
      <c r="L1694" s="1141"/>
      <c r="M1694" s="93">
        <f t="shared" si="123"/>
        <v>718002000</v>
      </c>
      <c r="N1694" s="83" t="s">
        <v>281</v>
      </c>
      <c r="O1694" s="83" t="s">
        <v>273</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hidden="1" customHeight="1">
      <c r="A1695" s="1206"/>
      <c r="B1695" s="1235">
        <f t="shared" si="122"/>
        <v>11</v>
      </c>
      <c r="C1695" s="1112">
        <v>42684</v>
      </c>
      <c r="D1695" s="1112" t="s">
        <v>2277</v>
      </c>
      <c r="E1695" s="90">
        <f t="shared" si="124"/>
        <v>42684</v>
      </c>
      <c r="F1695" s="1189" t="s">
        <v>1960</v>
      </c>
      <c r="G1695" s="1191" t="s">
        <v>2319</v>
      </c>
      <c r="H1695" s="1189" t="s">
        <v>1205</v>
      </c>
      <c r="I1695" s="427">
        <v>34300</v>
      </c>
      <c r="J1695" s="1140">
        <v>18000</v>
      </c>
      <c r="K1695" s="1142"/>
      <c r="L1695" s="1141"/>
      <c r="M1695" s="93">
        <f t="shared" si="123"/>
        <v>617400000</v>
      </c>
      <c r="N1695" s="83" t="s">
        <v>281</v>
      </c>
      <c r="O1695" s="83" t="s">
        <v>273</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hidden="1" customHeight="1">
      <c r="A1696" s="1206"/>
      <c r="B1696" s="1235">
        <f t="shared" si="122"/>
        <v>11</v>
      </c>
      <c r="C1696" s="1112">
        <v>42685</v>
      </c>
      <c r="D1696" s="1112" t="s">
        <v>2278</v>
      </c>
      <c r="E1696" s="90">
        <f t="shared" si="124"/>
        <v>42685</v>
      </c>
      <c r="F1696" s="1189" t="s">
        <v>1960</v>
      </c>
      <c r="G1696" s="1191"/>
      <c r="H1696" s="1189" t="s">
        <v>445</v>
      </c>
      <c r="I1696" s="435">
        <v>39151</v>
      </c>
      <c r="J1696" s="1140">
        <v>18000</v>
      </c>
      <c r="K1696" s="1142"/>
      <c r="L1696" s="1141"/>
      <c r="M1696" s="93">
        <f t="shared" si="123"/>
        <v>704718000</v>
      </c>
      <c r="N1696" s="83" t="s">
        <v>281</v>
      </c>
      <c r="O1696" s="83" t="s">
        <v>273</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hidden="1" customHeight="1">
      <c r="A1697" s="1206"/>
      <c r="B1697" s="1235">
        <f t="shared" si="122"/>
        <v>11</v>
      </c>
      <c r="C1697" s="1112">
        <v>42686</v>
      </c>
      <c r="D1697" s="1112" t="s">
        <v>2848</v>
      </c>
      <c r="E1697" s="90">
        <f t="shared" si="124"/>
        <v>42686</v>
      </c>
      <c r="F1697" s="1189" t="s">
        <v>1960</v>
      </c>
      <c r="G1697" s="1191"/>
      <c r="H1697" s="1189" t="s">
        <v>445</v>
      </c>
      <c r="I1697" s="435">
        <v>36325</v>
      </c>
      <c r="J1697" s="1140">
        <v>18000</v>
      </c>
      <c r="K1697" s="1142"/>
      <c r="L1697" s="1141"/>
      <c r="M1697" s="93">
        <f t="shared" si="123"/>
        <v>653850000</v>
      </c>
      <c r="N1697" s="83" t="s">
        <v>281</v>
      </c>
      <c r="O1697" s="83" t="s">
        <v>273</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hidden="1" customHeight="1">
      <c r="A1698" s="1206"/>
      <c r="B1698" s="1235">
        <f t="shared" si="122"/>
        <v>11</v>
      </c>
      <c r="C1698" s="1112">
        <v>42688</v>
      </c>
      <c r="D1698" s="1112" t="s">
        <v>2849</v>
      </c>
      <c r="E1698" s="90">
        <f t="shared" si="124"/>
        <v>42688</v>
      </c>
      <c r="F1698" s="1189" t="s">
        <v>1960</v>
      </c>
      <c r="G1698" s="1191"/>
      <c r="H1698" s="1189" t="s">
        <v>445</v>
      </c>
      <c r="I1698" s="435">
        <v>28417</v>
      </c>
      <c r="J1698" s="1140">
        <v>18000</v>
      </c>
      <c r="K1698" s="1142"/>
      <c r="L1698" s="1141"/>
      <c r="M1698" s="93">
        <f t="shared" si="123"/>
        <v>511506000</v>
      </c>
      <c r="N1698" s="83" t="s">
        <v>281</v>
      </c>
      <c r="O1698" s="83" t="s">
        <v>273</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hidden="1" customHeight="1">
      <c r="A1699" s="1206"/>
      <c r="B1699" s="1235">
        <f t="shared" si="122"/>
        <v>11</v>
      </c>
      <c r="C1699" s="1112">
        <v>42689</v>
      </c>
      <c r="D1699" s="1112" t="s">
        <v>2850</v>
      </c>
      <c r="E1699" s="90">
        <f t="shared" si="124"/>
        <v>42689</v>
      </c>
      <c r="F1699" s="1189" t="s">
        <v>1960</v>
      </c>
      <c r="G1699" s="1191"/>
      <c r="H1699" s="1189" t="s">
        <v>445</v>
      </c>
      <c r="I1699" s="435">
        <v>40421</v>
      </c>
      <c r="J1699" s="1140">
        <v>18000</v>
      </c>
      <c r="K1699" s="1142"/>
      <c r="L1699" s="1141"/>
      <c r="M1699" s="93">
        <f t="shared" si="123"/>
        <v>727578000</v>
      </c>
      <c r="N1699" s="83" t="s">
        <v>281</v>
      </c>
      <c r="O1699" s="83" t="s">
        <v>273</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hidden="1" customHeight="1">
      <c r="A1700" s="1206"/>
      <c r="B1700" s="1235">
        <f t="shared" si="122"/>
        <v>11</v>
      </c>
      <c r="C1700" s="1112">
        <v>42690</v>
      </c>
      <c r="D1700" s="1112" t="s">
        <v>2316</v>
      </c>
      <c r="E1700" s="90">
        <f t="shared" si="124"/>
        <v>42690</v>
      </c>
      <c r="F1700" s="1189" t="s">
        <v>1960</v>
      </c>
      <c r="G1700" s="1191"/>
      <c r="H1700" s="1189" t="s">
        <v>2838</v>
      </c>
      <c r="I1700" s="435">
        <v>35750</v>
      </c>
      <c r="J1700" s="1140">
        <v>18000</v>
      </c>
      <c r="K1700" s="1142"/>
      <c r="L1700" s="1141"/>
      <c r="M1700" s="93">
        <f t="shared" si="123"/>
        <v>643500000</v>
      </c>
      <c r="N1700" s="83" t="s">
        <v>281</v>
      </c>
      <c r="O1700" s="83" t="s">
        <v>273</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hidden="1" customHeight="1">
      <c r="A1701" s="1206"/>
      <c r="B1701" s="1235">
        <f t="shared" si="122"/>
        <v>11</v>
      </c>
      <c r="C1701" s="1112">
        <v>42691</v>
      </c>
      <c r="D1701" s="1112" t="s">
        <v>2317</v>
      </c>
      <c r="E1701" s="90">
        <f t="shared" si="124"/>
        <v>42691</v>
      </c>
      <c r="F1701" s="1189" t="s">
        <v>1960</v>
      </c>
      <c r="G1701" s="1191"/>
      <c r="H1701" s="1189" t="s">
        <v>2838</v>
      </c>
      <c r="I1701" s="435">
        <v>27850</v>
      </c>
      <c r="J1701" s="1140">
        <v>18000</v>
      </c>
      <c r="K1701" s="1142"/>
      <c r="L1701" s="1141"/>
      <c r="M1701" s="93">
        <f t="shared" si="123"/>
        <v>501300000</v>
      </c>
      <c r="N1701" s="83" t="s">
        <v>281</v>
      </c>
      <c r="O1701" s="83" t="s">
        <v>273</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hidden="1" customHeight="1">
      <c r="A1702" s="1206"/>
      <c r="B1702" s="1235">
        <f t="shared" si="122"/>
        <v>11</v>
      </c>
      <c r="C1702" s="1112">
        <v>42692</v>
      </c>
      <c r="D1702" s="1112" t="s">
        <v>2851</v>
      </c>
      <c r="E1702" s="90">
        <f t="shared" si="124"/>
        <v>42692</v>
      </c>
      <c r="F1702" s="1189" t="s">
        <v>1960</v>
      </c>
      <c r="G1702" s="1191"/>
      <c r="H1702" s="1189" t="s">
        <v>2838</v>
      </c>
      <c r="I1702" s="435">
        <v>28750</v>
      </c>
      <c r="J1702" s="1140">
        <v>18000</v>
      </c>
      <c r="K1702" s="1142"/>
      <c r="L1702" s="1141"/>
      <c r="M1702" s="93">
        <f t="shared" si="123"/>
        <v>517500000</v>
      </c>
      <c r="N1702" s="83" t="s">
        <v>281</v>
      </c>
      <c r="O1702" s="83" t="s">
        <v>273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hidden="1" customHeight="1">
      <c r="A1703" s="1206"/>
      <c r="B1703" s="1235">
        <f t="shared" si="122"/>
        <v>11</v>
      </c>
      <c r="C1703" s="1112">
        <v>42693</v>
      </c>
      <c r="D1703" s="1112" t="s">
        <v>2852</v>
      </c>
      <c r="E1703" s="90">
        <f t="shared" si="124"/>
        <v>42693</v>
      </c>
      <c r="F1703" s="1189" t="s">
        <v>1960</v>
      </c>
      <c r="G1703" s="1191"/>
      <c r="H1703" s="1189" t="s">
        <v>2838</v>
      </c>
      <c r="I1703" s="435">
        <v>30300</v>
      </c>
      <c r="J1703" s="1140">
        <v>18000</v>
      </c>
      <c r="K1703" s="1142"/>
      <c r="L1703" s="1141"/>
      <c r="M1703" s="93">
        <f t="shared" si="123"/>
        <v>545400000</v>
      </c>
      <c r="N1703" s="83" t="s">
        <v>281</v>
      </c>
      <c r="O1703" s="83" t="s">
        <v>273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hidden="1" customHeight="1">
      <c r="A1704" s="1206"/>
      <c r="B1704" s="1235">
        <f t="shared" si="122"/>
        <v>11</v>
      </c>
      <c r="C1704" s="1112">
        <v>42695</v>
      </c>
      <c r="D1704" s="1112" t="s">
        <v>2318</v>
      </c>
      <c r="E1704" s="90">
        <f t="shared" si="124"/>
        <v>42695</v>
      </c>
      <c r="F1704" s="1189" t="s">
        <v>1960</v>
      </c>
      <c r="G1704" s="1191"/>
      <c r="H1704" s="1189" t="s">
        <v>2838</v>
      </c>
      <c r="I1704" s="435">
        <v>35000</v>
      </c>
      <c r="J1704" s="1140">
        <v>18000</v>
      </c>
      <c r="K1704" s="1142"/>
      <c r="L1704" s="1141"/>
      <c r="M1704" s="93">
        <f t="shared" si="123"/>
        <v>630000000</v>
      </c>
      <c r="N1704" s="83" t="s">
        <v>281</v>
      </c>
      <c r="O1704" s="83" t="s">
        <v>273</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hidden="1" customHeight="1">
      <c r="A1705" s="1206"/>
      <c r="B1705" s="1235">
        <f t="shared" si="122"/>
        <v>11</v>
      </c>
      <c r="C1705" s="1112">
        <v>42696</v>
      </c>
      <c r="D1705" s="1112" t="s">
        <v>2853</v>
      </c>
      <c r="E1705" s="90">
        <f t="shared" si="124"/>
        <v>42696</v>
      </c>
      <c r="F1705" s="1189" t="s">
        <v>1960</v>
      </c>
      <c r="G1705" s="1191"/>
      <c r="H1705" s="1189" t="s">
        <v>2838</v>
      </c>
      <c r="I1705" s="435">
        <v>36000</v>
      </c>
      <c r="J1705" s="1140">
        <v>18000</v>
      </c>
      <c r="K1705" s="1142"/>
      <c r="L1705" s="1141"/>
      <c r="M1705" s="93">
        <f t="shared" si="123"/>
        <v>648000000</v>
      </c>
      <c r="N1705" s="83" t="s">
        <v>281</v>
      </c>
      <c r="O1705" s="83" t="s">
        <v>273</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hidden="1" customHeight="1">
      <c r="A1706" s="1206"/>
      <c r="B1706" s="1235">
        <f t="shared" si="122"/>
        <v>11</v>
      </c>
      <c r="C1706" s="1112">
        <v>42697</v>
      </c>
      <c r="D1706" s="1112" t="s">
        <v>2854</v>
      </c>
      <c r="E1706" s="90">
        <f t="shared" si="124"/>
        <v>42697</v>
      </c>
      <c r="F1706" s="1189" t="s">
        <v>1960</v>
      </c>
      <c r="G1706" s="1191"/>
      <c r="H1706" s="1189" t="s">
        <v>2838</v>
      </c>
      <c r="I1706" s="435">
        <v>32000</v>
      </c>
      <c r="J1706" s="1140">
        <v>18000</v>
      </c>
      <c r="K1706" s="1142"/>
      <c r="L1706" s="1141"/>
      <c r="M1706" s="93">
        <f t="shared" si="123"/>
        <v>576000000</v>
      </c>
      <c r="N1706" s="83" t="s">
        <v>281</v>
      </c>
      <c r="O1706" s="83" t="s">
        <v>273</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hidden="1" customHeight="1">
      <c r="A1707" s="1206"/>
      <c r="B1707" s="1235">
        <f t="shared" si="122"/>
        <v>11</v>
      </c>
      <c r="C1707" s="1112">
        <v>42697</v>
      </c>
      <c r="D1707" s="1112" t="s">
        <v>2855</v>
      </c>
      <c r="E1707" s="90">
        <f t="shared" si="124"/>
        <v>42697</v>
      </c>
      <c r="F1707" s="1189" t="s">
        <v>1960</v>
      </c>
      <c r="G1707" s="1191" t="s">
        <v>2319</v>
      </c>
      <c r="H1707" s="1189" t="s">
        <v>1205</v>
      </c>
      <c r="I1707" s="435">
        <v>43814</v>
      </c>
      <c r="J1707" s="1140">
        <v>17500</v>
      </c>
      <c r="K1707" s="1142"/>
      <c r="L1707" s="1141"/>
      <c r="M1707" s="93">
        <f t="shared" si="123"/>
        <v>766745000</v>
      </c>
      <c r="N1707" s="83" t="s">
        <v>281</v>
      </c>
      <c r="O1707" s="83" t="s">
        <v>273</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hidden="1" customHeight="1">
      <c r="A1708" s="1206"/>
      <c r="B1708" s="1235">
        <f t="shared" si="122"/>
        <v>11</v>
      </c>
      <c r="C1708" s="1112">
        <v>42699</v>
      </c>
      <c r="D1708" s="1112" t="s">
        <v>2856</v>
      </c>
      <c r="E1708" s="90">
        <f t="shared" si="124"/>
        <v>42699</v>
      </c>
      <c r="F1708" s="1189" t="s">
        <v>1960</v>
      </c>
      <c r="G1708" s="1191" t="s">
        <v>2319</v>
      </c>
      <c r="H1708" s="1189" t="s">
        <v>1205</v>
      </c>
      <c r="I1708" s="435">
        <v>43530</v>
      </c>
      <c r="J1708" s="1140">
        <v>17500</v>
      </c>
      <c r="K1708" s="1142"/>
      <c r="L1708" s="1141"/>
      <c r="M1708" s="93">
        <f t="shared" si="123"/>
        <v>761775000</v>
      </c>
      <c r="N1708" s="83" t="s">
        <v>281</v>
      </c>
      <c r="O1708" s="83" t="s">
        <v>273</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hidden="1" customHeight="1">
      <c r="A1709" s="332" t="str">
        <f>IF(B1709&lt;&gt;"",IF(AND(B1709='IN-TC'!$S$4,OR(TH!N1709="1111",TH!O1709="1111")),TH!D1709,""),"")</f>
        <v/>
      </c>
      <c r="B1709" s="63">
        <f t="shared" si="122"/>
        <v>11</v>
      </c>
      <c r="C1709" s="90">
        <v>42699</v>
      </c>
      <c r="D1709" s="90" t="s">
        <v>2857</v>
      </c>
      <c r="E1709" s="90">
        <f t="shared" si="124"/>
        <v>42699</v>
      </c>
      <c r="F1709" s="91" t="s">
        <v>2233</v>
      </c>
      <c r="G1709" s="91"/>
      <c r="H1709" s="1189" t="s">
        <v>445</v>
      </c>
      <c r="I1709" s="1141">
        <v>21000</v>
      </c>
      <c r="J1709" s="1140">
        <v>26000</v>
      </c>
      <c r="K1709" s="1142"/>
      <c r="L1709" s="1141"/>
      <c r="M1709" s="93">
        <f t="shared" si="123"/>
        <v>546000000</v>
      </c>
      <c r="N1709" s="83" t="s">
        <v>281</v>
      </c>
      <c r="O1709" s="83" t="s">
        <v>273</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hidden="1" customHeight="1">
      <c r="A1710" s="332" t="str">
        <f>IF(B1710&lt;&gt;"",IF(AND(B1710='IN-TC'!$S$4,OR(TH!N1710="1111",TH!O1710="1111")),TH!D1710,""),"")</f>
        <v/>
      </c>
      <c r="B1710" s="63">
        <f t="shared" si="122"/>
        <v>11</v>
      </c>
      <c r="C1710" s="90">
        <v>42700</v>
      </c>
      <c r="D1710" s="90" t="s">
        <v>2858</v>
      </c>
      <c r="E1710" s="90">
        <f t="shared" si="124"/>
        <v>42700</v>
      </c>
      <c r="F1710" s="91" t="s">
        <v>2233</v>
      </c>
      <c r="G1710" s="91"/>
      <c r="H1710" s="1189" t="s">
        <v>445</v>
      </c>
      <c r="I1710" s="1141">
        <v>12780</v>
      </c>
      <c r="J1710" s="1140">
        <v>26000</v>
      </c>
      <c r="K1710" s="1142"/>
      <c r="L1710" s="1141"/>
      <c r="M1710" s="93">
        <f t="shared" si="123"/>
        <v>332280000</v>
      </c>
      <c r="N1710" s="83" t="s">
        <v>281</v>
      </c>
      <c r="O1710" s="83" t="s">
        <v>273</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hidden="1" customHeight="1">
      <c r="A1711" s="332" t="str">
        <f>IF(B1711&lt;&gt;"",IF(AND(B1711='IN-TC'!$S$4,OR(TH!N1711="1111",TH!O1711="1111")),TH!D1711,""),"")</f>
        <v/>
      </c>
      <c r="B1711" s="63">
        <f t="shared" si="122"/>
        <v>11</v>
      </c>
      <c r="C1711" s="90">
        <v>42700</v>
      </c>
      <c r="D1711" s="90" t="s">
        <v>2859</v>
      </c>
      <c r="E1711" s="90">
        <f t="shared" si="124"/>
        <v>42700</v>
      </c>
      <c r="F1711" s="91" t="s">
        <v>675</v>
      </c>
      <c r="G1711" s="91"/>
      <c r="H1711" s="1189" t="s">
        <v>445</v>
      </c>
      <c r="I1711" s="1141">
        <v>18700</v>
      </c>
      <c r="J1711" s="1140">
        <v>18000</v>
      </c>
      <c r="K1711" s="1142"/>
      <c r="L1711" s="1141"/>
      <c r="M1711" s="93">
        <f t="shared" si="123"/>
        <v>336600000</v>
      </c>
      <c r="N1711" s="83" t="s">
        <v>281</v>
      </c>
      <c r="O1711" s="83" t="s">
        <v>273</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hidden="1" customHeight="1">
      <c r="A1712" s="1206"/>
      <c r="B1712" s="1235">
        <f t="shared" si="122"/>
        <v>11</v>
      </c>
      <c r="C1712" s="1112">
        <v>42700</v>
      </c>
      <c r="D1712" s="1112" t="s">
        <v>2860</v>
      </c>
      <c r="E1712" s="90">
        <f t="shared" si="124"/>
        <v>42700</v>
      </c>
      <c r="F1712" s="1189" t="s">
        <v>1960</v>
      </c>
      <c r="G1712" s="1191" t="s">
        <v>2319</v>
      </c>
      <c r="H1712" s="1189" t="s">
        <v>1205</v>
      </c>
      <c r="I1712" s="435">
        <v>43444</v>
      </c>
      <c r="J1712" s="1140">
        <v>17500</v>
      </c>
      <c r="K1712" s="1142"/>
      <c r="L1712" s="1141"/>
      <c r="M1712" s="93">
        <f t="shared" si="123"/>
        <v>760270000</v>
      </c>
      <c r="N1712" s="83" t="s">
        <v>281</v>
      </c>
      <c r="O1712" s="83" t="s">
        <v>273</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hidden="1" customHeight="1">
      <c r="A1713" s="1206"/>
      <c r="B1713" s="1235">
        <f t="shared" si="122"/>
        <v>11</v>
      </c>
      <c r="C1713" s="1112">
        <v>42702</v>
      </c>
      <c r="D1713" s="1112" t="s">
        <v>2861</v>
      </c>
      <c r="E1713" s="90">
        <f t="shared" si="124"/>
        <v>42702</v>
      </c>
      <c r="F1713" s="1189" t="s">
        <v>1960</v>
      </c>
      <c r="G1713" s="1191" t="s">
        <v>2319</v>
      </c>
      <c r="H1713" s="1189" t="s">
        <v>1205</v>
      </c>
      <c r="I1713" s="435">
        <v>43560</v>
      </c>
      <c r="J1713" s="1140">
        <v>17500</v>
      </c>
      <c r="K1713" s="1142"/>
      <c r="L1713" s="1141"/>
      <c r="M1713" s="93">
        <f t="shared" si="123"/>
        <v>762300000</v>
      </c>
      <c r="N1713" s="83" t="s">
        <v>281</v>
      </c>
      <c r="O1713" s="83" t="s">
        <v>273</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hidden="1" customHeight="1">
      <c r="A1714" s="332" t="str">
        <f>IF(B1714&lt;&gt;"",IF(AND(B1714='IN-TC'!$S$4,OR(TH!N1714="1111",TH!O1714="1111")),TH!D1714,""),"")</f>
        <v/>
      </c>
      <c r="B1714" s="63">
        <f t="shared" si="122"/>
        <v>11</v>
      </c>
      <c r="C1714" s="90">
        <v>42702</v>
      </c>
      <c r="D1714" s="90" t="s">
        <v>2862</v>
      </c>
      <c r="E1714" s="90">
        <f t="shared" si="124"/>
        <v>42702</v>
      </c>
      <c r="F1714" s="91" t="s">
        <v>675</v>
      </c>
      <c r="G1714" s="91"/>
      <c r="H1714" s="1189" t="s">
        <v>445</v>
      </c>
      <c r="I1714" s="1141">
        <v>19700</v>
      </c>
      <c r="J1714" s="1140">
        <v>18000</v>
      </c>
      <c r="K1714" s="1142"/>
      <c r="L1714" s="1141"/>
      <c r="M1714" s="93">
        <f t="shared" si="123"/>
        <v>354600000</v>
      </c>
      <c r="N1714" s="83" t="s">
        <v>281</v>
      </c>
      <c r="O1714" s="83" t="s">
        <v>273</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hidden="1" customHeight="1">
      <c r="A1715" s="1206"/>
      <c r="B1715" s="1235">
        <f t="shared" si="122"/>
        <v>11</v>
      </c>
      <c r="C1715" s="1112">
        <v>42703</v>
      </c>
      <c r="D1715" s="1112" t="s">
        <v>2863</v>
      </c>
      <c r="E1715" s="90">
        <f t="shared" si="124"/>
        <v>42703</v>
      </c>
      <c r="F1715" s="1189" t="s">
        <v>1960</v>
      </c>
      <c r="G1715" s="1191" t="s">
        <v>2319</v>
      </c>
      <c r="H1715" s="1189" t="s">
        <v>1205</v>
      </c>
      <c r="I1715" s="435">
        <v>43930</v>
      </c>
      <c r="J1715" s="1140">
        <v>17500</v>
      </c>
      <c r="K1715" s="1142"/>
      <c r="L1715" s="1141"/>
      <c r="M1715" s="93">
        <f t="shared" si="123"/>
        <v>768775000</v>
      </c>
      <c r="N1715" s="83" t="s">
        <v>281</v>
      </c>
      <c r="O1715" s="83" t="s">
        <v>273</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hidden="1" customHeight="1">
      <c r="A1716" s="1206"/>
      <c r="B1716" s="1235">
        <f t="shared" si="122"/>
        <v>11</v>
      </c>
      <c r="C1716" s="1112">
        <v>42704</v>
      </c>
      <c r="D1716" s="1112" t="s">
        <v>2864</v>
      </c>
      <c r="E1716" s="90">
        <f t="shared" si="124"/>
        <v>42704</v>
      </c>
      <c r="F1716" s="1189" t="s">
        <v>1960</v>
      </c>
      <c r="G1716" s="1191" t="s">
        <v>2319</v>
      </c>
      <c r="H1716" s="1189" t="s">
        <v>1205</v>
      </c>
      <c r="I1716" s="435">
        <v>44100</v>
      </c>
      <c r="J1716" s="1140">
        <v>17500</v>
      </c>
      <c r="K1716" s="1142"/>
      <c r="L1716" s="1141"/>
      <c r="M1716" s="93">
        <f t="shared" si="123"/>
        <v>771750000</v>
      </c>
      <c r="N1716" s="83" t="s">
        <v>281</v>
      </c>
      <c r="O1716" s="83" t="s">
        <v>273</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c r="B1717" s="63">
        <f t="shared" si="122"/>
        <v>12</v>
      </c>
      <c r="C1717" s="1102">
        <v>42705</v>
      </c>
      <c r="D1717" s="1102" t="s">
        <v>924</v>
      </c>
      <c r="E1717" s="78">
        <f t="shared" si="124"/>
        <v>42705</v>
      </c>
      <c r="F1717" s="318" t="s">
        <v>1960</v>
      </c>
      <c r="G1717" s="1139"/>
      <c r="H1717" s="318" t="s">
        <v>382</v>
      </c>
      <c r="I1717" s="427">
        <v>14556</v>
      </c>
      <c r="J1717" s="428">
        <v>17500</v>
      </c>
      <c r="K1717" s="1142"/>
      <c r="L1717" s="1141"/>
      <c r="M1717" s="81">
        <f t="shared" si="123"/>
        <v>254730000</v>
      </c>
      <c r="N1717" s="82" t="s">
        <v>273</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row>
    <row r="1718" spans="1:30" ht="15.75" hidden="1" customHeight="1">
      <c r="A1718" s="332"/>
      <c r="B1718" s="63">
        <f t="shared" si="122"/>
        <v>12</v>
      </c>
      <c r="C1718" s="1102">
        <v>42705</v>
      </c>
      <c r="D1718" s="1102" t="s">
        <v>925</v>
      </c>
      <c r="E1718" s="78">
        <f t="shared" si="124"/>
        <v>42705</v>
      </c>
      <c r="F1718" s="318" t="s">
        <v>1960</v>
      </c>
      <c r="G1718" s="1139"/>
      <c r="H1718" s="318" t="s">
        <v>384</v>
      </c>
      <c r="I1718" s="427">
        <v>14458</v>
      </c>
      <c r="J1718" s="428">
        <v>17500</v>
      </c>
      <c r="K1718" s="1142"/>
      <c r="L1718" s="1141"/>
      <c r="M1718" s="81">
        <f t="shared" si="123"/>
        <v>253015000</v>
      </c>
      <c r="N1718" s="82" t="s">
        <v>273</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row>
    <row r="1719" spans="1:30" ht="15.75" hidden="1" customHeight="1">
      <c r="A1719" s="332"/>
      <c r="B1719" s="63">
        <f t="shared" si="122"/>
        <v>12</v>
      </c>
      <c r="C1719" s="1102">
        <v>42705</v>
      </c>
      <c r="D1719" s="1102" t="s">
        <v>926</v>
      </c>
      <c r="E1719" s="78">
        <f t="shared" si="124"/>
        <v>42705</v>
      </c>
      <c r="F1719" s="318" t="s">
        <v>1960</v>
      </c>
      <c r="G1719" s="1139"/>
      <c r="H1719" s="318" t="s">
        <v>1961</v>
      </c>
      <c r="I1719" s="427">
        <v>14530</v>
      </c>
      <c r="J1719" s="428">
        <v>17500</v>
      </c>
      <c r="K1719" s="1142"/>
      <c r="L1719" s="1141"/>
      <c r="M1719" s="81">
        <f t="shared" si="123"/>
        <v>254275000</v>
      </c>
      <c r="N1719" s="82" t="s">
        <v>273</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row>
    <row r="1720" spans="1:30" ht="15.75" hidden="1" customHeight="1">
      <c r="A1720" s="332"/>
      <c r="B1720" s="63">
        <f t="shared" si="122"/>
        <v>12</v>
      </c>
      <c r="C1720" s="1102">
        <v>42705</v>
      </c>
      <c r="D1720" s="1102" t="s">
        <v>927</v>
      </c>
      <c r="E1720" s="78">
        <f t="shared" si="124"/>
        <v>42705</v>
      </c>
      <c r="F1720" s="318" t="s">
        <v>1960</v>
      </c>
      <c r="G1720" s="1139"/>
      <c r="H1720" s="318" t="s">
        <v>390</v>
      </c>
      <c r="I1720" s="427">
        <v>14480</v>
      </c>
      <c r="J1720" s="428">
        <v>17500</v>
      </c>
      <c r="K1720" s="1142"/>
      <c r="L1720" s="1141"/>
      <c r="M1720" s="81">
        <f t="shared" si="123"/>
        <v>253400000</v>
      </c>
      <c r="N1720" s="82" t="s">
        <v>273</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row>
    <row r="1721" spans="1:30" ht="15.75" hidden="1" customHeight="1">
      <c r="A1721" s="332"/>
      <c r="B1721" s="63">
        <f t="shared" si="122"/>
        <v>12</v>
      </c>
      <c r="C1721" s="1102">
        <v>42706</v>
      </c>
      <c r="D1721" s="1102" t="s">
        <v>928</v>
      </c>
      <c r="E1721" s="78">
        <f t="shared" si="124"/>
        <v>42706</v>
      </c>
      <c r="F1721" s="318" t="s">
        <v>1960</v>
      </c>
      <c r="G1721" s="1139"/>
      <c r="H1721" s="318" t="s">
        <v>394</v>
      </c>
      <c r="I1721" s="427">
        <v>14520</v>
      </c>
      <c r="J1721" s="428">
        <v>17500</v>
      </c>
      <c r="K1721" s="1142"/>
      <c r="L1721" s="1141"/>
      <c r="M1721" s="81">
        <f t="shared" si="123"/>
        <v>254100000</v>
      </c>
      <c r="N1721" s="82" t="s">
        <v>273</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row>
    <row r="1722" spans="1:30" ht="15.75" hidden="1" customHeight="1">
      <c r="A1722" s="332"/>
      <c r="B1722" s="63">
        <f t="shared" si="122"/>
        <v>12</v>
      </c>
      <c r="C1722" s="1102">
        <v>42706</v>
      </c>
      <c r="D1722" s="1102" t="s">
        <v>929</v>
      </c>
      <c r="E1722" s="78">
        <f t="shared" si="124"/>
        <v>42706</v>
      </c>
      <c r="F1722" s="318" t="s">
        <v>1960</v>
      </c>
      <c r="G1722" s="1139"/>
      <c r="H1722" s="318" t="s">
        <v>377</v>
      </c>
      <c r="I1722" s="427">
        <v>14471</v>
      </c>
      <c r="J1722" s="428">
        <v>17500</v>
      </c>
      <c r="K1722" s="1142"/>
      <c r="L1722" s="1141"/>
      <c r="M1722" s="81">
        <f t="shared" si="123"/>
        <v>253242500</v>
      </c>
      <c r="N1722" s="82" t="s">
        <v>273</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row>
    <row r="1723" spans="1:30" ht="15.75" hidden="1" customHeight="1">
      <c r="A1723" s="332"/>
      <c r="B1723" s="63">
        <f t="shared" si="122"/>
        <v>12</v>
      </c>
      <c r="C1723" s="1102">
        <v>42706</v>
      </c>
      <c r="D1723" s="1102" t="s">
        <v>930</v>
      </c>
      <c r="E1723" s="78">
        <f t="shared" ref="E1723:E1754" si="125">C1723</f>
        <v>42706</v>
      </c>
      <c r="F1723" s="318" t="s">
        <v>1960</v>
      </c>
      <c r="G1723" s="1139"/>
      <c r="H1723" s="318" t="s">
        <v>387</v>
      </c>
      <c r="I1723" s="427">
        <v>14850</v>
      </c>
      <c r="J1723" s="428">
        <v>17500</v>
      </c>
      <c r="K1723" s="1142"/>
      <c r="L1723" s="1141"/>
      <c r="M1723" s="81">
        <f t="shared" si="123"/>
        <v>259875000</v>
      </c>
      <c r="N1723" s="82" t="s">
        <v>273</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row>
    <row r="1724" spans="1:30" ht="15.75" hidden="1" customHeight="1">
      <c r="A1724" s="332"/>
      <c r="B1724" s="63">
        <f t="shared" si="122"/>
        <v>12</v>
      </c>
      <c r="C1724" s="1102">
        <v>42706</v>
      </c>
      <c r="D1724" s="1102" t="s">
        <v>931</v>
      </c>
      <c r="E1724" s="78">
        <f t="shared" si="125"/>
        <v>42706</v>
      </c>
      <c r="F1724" s="318" t="s">
        <v>1960</v>
      </c>
      <c r="G1724" s="1139"/>
      <c r="H1724" s="318" t="s">
        <v>392</v>
      </c>
      <c r="I1724" s="427">
        <v>14450</v>
      </c>
      <c r="J1724" s="428">
        <v>17500</v>
      </c>
      <c r="K1724" s="1142"/>
      <c r="L1724" s="1141"/>
      <c r="M1724" s="81">
        <f t="shared" si="123"/>
        <v>252875000</v>
      </c>
      <c r="N1724" s="82" t="s">
        <v>273</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row>
    <row r="1725" spans="1:30" ht="15.75" hidden="1" customHeight="1">
      <c r="A1725" s="332"/>
      <c r="B1725" s="63">
        <f t="shared" si="122"/>
        <v>12</v>
      </c>
      <c r="C1725" s="1102">
        <v>42707</v>
      </c>
      <c r="D1725" s="1102" t="s">
        <v>932</v>
      </c>
      <c r="E1725" s="78">
        <f t="shared" si="125"/>
        <v>42707</v>
      </c>
      <c r="F1725" s="318" t="s">
        <v>1960</v>
      </c>
      <c r="G1725" s="1139"/>
      <c r="H1725" s="318" t="s">
        <v>382</v>
      </c>
      <c r="I1725" s="427">
        <v>14630</v>
      </c>
      <c r="J1725" s="428">
        <v>17500</v>
      </c>
      <c r="K1725" s="1142"/>
      <c r="L1725" s="1141"/>
      <c r="M1725" s="81">
        <f t="shared" si="123"/>
        <v>256025000</v>
      </c>
      <c r="N1725" s="82" t="s">
        <v>273</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row>
    <row r="1726" spans="1:30" ht="15.75" hidden="1" customHeight="1">
      <c r="A1726" s="332"/>
      <c r="B1726" s="63">
        <f t="shared" si="122"/>
        <v>12</v>
      </c>
      <c r="C1726" s="1102">
        <v>42707</v>
      </c>
      <c r="D1726" s="1102" t="s">
        <v>933</v>
      </c>
      <c r="E1726" s="78">
        <f t="shared" si="125"/>
        <v>42707</v>
      </c>
      <c r="F1726" s="318" t="s">
        <v>1960</v>
      </c>
      <c r="G1726" s="1139"/>
      <c r="H1726" s="318" t="s">
        <v>384</v>
      </c>
      <c r="I1726" s="427">
        <v>14800</v>
      </c>
      <c r="J1726" s="428">
        <v>17500</v>
      </c>
      <c r="K1726" s="1142"/>
      <c r="L1726" s="1141"/>
      <c r="M1726" s="81">
        <f t="shared" si="123"/>
        <v>259000000</v>
      </c>
      <c r="N1726" s="82" t="s">
        <v>273</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row>
    <row r="1727" spans="1:30" ht="15.75" hidden="1" customHeight="1">
      <c r="A1727" s="332"/>
      <c r="B1727" s="63">
        <f t="shared" si="122"/>
        <v>12</v>
      </c>
      <c r="C1727" s="1102">
        <v>42707</v>
      </c>
      <c r="D1727" s="1102" t="s">
        <v>934</v>
      </c>
      <c r="E1727" s="78">
        <f t="shared" si="125"/>
        <v>42707</v>
      </c>
      <c r="F1727" s="318" t="s">
        <v>1960</v>
      </c>
      <c r="G1727" s="1139"/>
      <c r="H1727" s="318" t="s">
        <v>1961</v>
      </c>
      <c r="I1727" s="427">
        <v>14556</v>
      </c>
      <c r="J1727" s="428">
        <v>17500</v>
      </c>
      <c r="K1727" s="1142"/>
      <c r="L1727" s="1141"/>
      <c r="M1727" s="81">
        <f t="shared" si="123"/>
        <v>254730000</v>
      </c>
      <c r="N1727" s="82" t="s">
        <v>273</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row>
    <row r="1728" spans="1:30" ht="15.75" hidden="1" customHeight="1">
      <c r="A1728" s="332"/>
      <c r="B1728" s="63">
        <f t="shared" si="122"/>
        <v>12</v>
      </c>
      <c r="C1728" s="1102">
        <v>42707</v>
      </c>
      <c r="D1728" s="1102" t="s">
        <v>940</v>
      </c>
      <c r="E1728" s="78">
        <f t="shared" si="125"/>
        <v>42707</v>
      </c>
      <c r="F1728" s="318" t="s">
        <v>1960</v>
      </c>
      <c r="G1728" s="1139"/>
      <c r="H1728" s="318" t="s">
        <v>390</v>
      </c>
      <c r="I1728" s="427">
        <v>14458</v>
      </c>
      <c r="J1728" s="428">
        <v>17500</v>
      </c>
      <c r="K1728" s="1142"/>
      <c r="L1728" s="1141"/>
      <c r="M1728" s="81">
        <f t="shared" si="123"/>
        <v>253015000</v>
      </c>
      <c r="N1728" s="82" t="s">
        <v>273</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row>
    <row r="1729" spans="1:30" ht="15.75" hidden="1" customHeight="1">
      <c r="A1729" s="332"/>
      <c r="B1729" s="63">
        <f t="shared" si="122"/>
        <v>12</v>
      </c>
      <c r="C1729" s="1102">
        <v>42709</v>
      </c>
      <c r="D1729" s="1102" t="s">
        <v>941</v>
      </c>
      <c r="E1729" s="78">
        <f t="shared" si="125"/>
        <v>42709</v>
      </c>
      <c r="F1729" s="318" t="s">
        <v>1960</v>
      </c>
      <c r="G1729" s="1139"/>
      <c r="H1729" s="318" t="s">
        <v>394</v>
      </c>
      <c r="I1729" s="427">
        <v>14530</v>
      </c>
      <c r="J1729" s="428">
        <v>17500</v>
      </c>
      <c r="K1729" s="1142"/>
      <c r="L1729" s="1141"/>
      <c r="M1729" s="81">
        <f t="shared" si="123"/>
        <v>254275000</v>
      </c>
      <c r="N1729" s="82" t="s">
        <v>273</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0" ht="15.75" hidden="1" customHeight="1">
      <c r="A1730" s="332"/>
      <c r="B1730" s="63">
        <f t="shared" si="122"/>
        <v>12</v>
      </c>
      <c r="C1730" s="1102">
        <v>42709</v>
      </c>
      <c r="D1730" s="1102" t="s">
        <v>942</v>
      </c>
      <c r="E1730" s="78">
        <f t="shared" si="125"/>
        <v>42709</v>
      </c>
      <c r="F1730" s="318" t="s">
        <v>1960</v>
      </c>
      <c r="G1730" s="1139"/>
      <c r="H1730" s="318" t="s">
        <v>377</v>
      </c>
      <c r="I1730" s="427">
        <v>14480</v>
      </c>
      <c r="J1730" s="428">
        <v>17500</v>
      </c>
      <c r="K1730" s="1142"/>
      <c r="L1730" s="1141"/>
      <c r="M1730" s="81">
        <f t="shared" si="123"/>
        <v>253400000</v>
      </c>
      <c r="N1730" s="82" t="s">
        <v>273</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row>
    <row r="1731" spans="1:30" ht="15.75" hidden="1" customHeight="1">
      <c r="A1731" s="332"/>
      <c r="B1731" s="63">
        <f t="shared" si="122"/>
        <v>12</v>
      </c>
      <c r="C1731" s="1102">
        <v>42709</v>
      </c>
      <c r="D1731" s="1102" t="s">
        <v>943</v>
      </c>
      <c r="E1731" s="78">
        <f t="shared" si="125"/>
        <v>42709</v>
      </c>
      <c r="F1731" s="318" t="s">
        <v>1960</v>
      </c>
      <c r="G1731" s="1139"/>
      <c r="H1731" s="318" t="s">
        <v>387</v>
      </c>
      <c r="I1731" s="427">
        <v>14520</v>
      </c>
      <c r="J1731" s="428">
        <v>17500</v>
      </c>
      <c r="K1731" s="1142"/>
      <c r="L1731" s="1141"/>
      <c r="M1731" s="81">
        <f t="shared" si="123"/>
        <v>254100000</v>
      </c>
      <c r="N1731" s="82" t="s">
        <v>273</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row>
    <row r="1732" spans="1:30" ht="15.75" hidden="1" customHeight="1">
      <c r="A1732" s="332"/>
      <c r="B1732" s="63">
        <f t="shared" si="122"/>
        <v>12</v>
      </c>
      <c r="C1732" s="1102">
        <v>42709</v>
      </c>
      <c r="D1732" s="1102" t="s">
        <v>944</v>
      </c>
      <c r="E1732" s="78">
        <f t="shared" si="125"/>
        <v>42709</v>
      </c>
      <c r="F1732" s="318" t="s">
        <v>1960</v>
      </c>
      <c r="G1732" s="1139"/>
      <c r="H1732" s="318" t="s">
        <v>392</v>
      </c>
      <c r="I1732" s="427">
        <v>14456</v>
      </c>
      <c r="J1732" s="428">
        <v>17500</v>
      </c>
      <c r="K1732" s="1142"/>
      <c r="L1732" s="1141"/>
      <c r="M1732" s="81">
        <f t="shared" si="123"/>
        <v>252980000</v>
      </c>
      <c r="N1732" s="82" t="s">
        <v>273</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row>
    <row r="1733" spans="1:30" ht="15.75" hidden="1" customHeight="1">
      <c r="A1733" s="332"/>
      <c r="B1733" s="63">
        <f t="shared" si="122"/>
        <v>12</v>
      </c>
      <c r="C1733" s="1102">
        <v>42710</v>
      </c>
      <c r="D1733" s="1102" t="s">
        <v>945</v>
      </c>
      <c r="E1733" s="78">
        <f t="shared" si="125"/>
        <v>42710</v>
      </c>
      <c r="F1733" s="318" t="s">
        <v>1960</v>
      </c>
      <c r="G1733" s="1139"/>
      <c r="H1733" s="318" t="s">
        <v>1961</v>
      </c>
      <c r="I1733" s="427">
        <v>14458</v>
      </c>
      <c r="J1733" s="428">
        <v>17500</v>
      </c>
      <c r="K1733" s="1142"/>
      <c r="L1733" s="1141"/>
      <c r="M1733" s="81">
        <f t="shared" si="123"/>
        <v>253015000</v>
      </c>
      <c r="N1733" s="82" t="s">
        <v>273</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0" ht="15.75" hidden="1" customHeight="1">
      <c r="A1734" s="332"/>
      <c r="B1734" s="63">
        <f t="shared" si="122"/>
        <v>12</v>
      </c>
      <c r="C1734" s="1102">
        <v>42710</v>
      </c>
      <c r="D1734" s="1102" t="s">
        <v>946</v>
      </c>
      <c r="E1734" s="78">
        <f t="shared" si="125"/>
        <v>42710</v>
      </c>
      <c r="F1734" s="318" t="s">
        <v>1960</v>
      </c>
      <c r="G1734" s="1139"/>
      <c r="H1734" s="318" t="s">
        <v>3024</v>
      </c>
      <c r="I1734" s="427">
        <v>14530</v>
      </c>
      <c r="J1734" s="428">
        <v>17500</v>
      </c>
      <c r="K1734" s="1142"/>
      <c r="L1734" s="1141"/>
      <c r="M1734" s="81">
        <f t="shared" si="123"/>
        <v>254275000</v>
      </c>
      <c r="N1734" s="82" t="s">
        <v>273</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row>
    <row r="1735" spans="1:30" ht="15.75" hidden="1" customHeight="1">
      <c r="A1735" s="332"/>
      <c r="B1735" s="63">
        <f t="shared" si="122"/>
        <v>12</v>
      </c>
      <c r="C1735" s="1102">
        <v>42710</v>
      </c>
      <c r="D1735" s="1102" t="s">
        <v>947</v>
      </c>
      <c r="E1735" s="78">
        <f t="shared" si="125"/>
        <v>42710</v>
      </c>
      <c r="F1735" s="318" t="s">
        <v>1960</v>
      </c>
      <c r="G1735" s="1139"/>
      <c r="H1735" s="318" t="s">
        <v>3027</v>
      </c>
      <c r="I1735" s="427">
        <v>14480</v>
      </c>
      <c r="J1735" s="428">
        <v>17500</v>
      </c>
      <c r="K1735" s="1142"/>
      <c r="L1735" s="1141"/>
      <c r="M1735" s="81">
        <f t="shared" si="123"/>
        <v>253400000</v>
      </c>
      <c r="N1735" s="82" t="s">
        <v>273</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0" ht="15.75" hidden="1" customHeight="1">
      <c r="A1736" s="332"/>
      <c r="B1736" s="63">
        <f t="shared" si="122"/>
        <v>12</v>
      </c>
      <c r="C1736" s="1102">
        <v>42710</v>
      </c>
      <c r="D1736" s="1102" t="s">
        <v>948</v>
      </c>
      <c r="E1736" s="78">
        <f t="shared" si="125"/>
        <v>42710</v>
      </c>
      <c r="F1736" s="318" t="s">
        <v>1960</v>
      </c>
      <c r="G1736" s="1139"/>
      <c r="H1736" s="318" t="s">
        <v>384</v>
      </c>
      <c r="I1736" s="427">
        <v>14520</v>
      </c>
      <c r="J1736" s="428">
        <v>17500</v>
      </c>
      <c r="K1736" s="1142"/>
      <c r="L1736" s="1141"/>
      <c r="M1736" s="81">
        <f t="shared" si="123"/>
        <v>254100000</v>
      </c>
      <c r="N1736" s="82" t="s">
        <v>273</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row>
    <row r="1737" spans="1:30" ht="15.75" hidden="1" customHeight="1">
      <c r="A1737" s="332"/>
      <c r="B1737" s="63">
        <f t="shared" si="122"/>
        <v>12</v>
      </c>
      <c r="C1737" s="1102">
        <v>42711</v>
      </c>
      <c r="D1737" s="1102" t="s">
        <v>949</v>
      </c>
      <c r="E1737" s="78">
        <f t="shared" si="125"/>
        <v>42711</v>
      </c>
      <c r="F1737" s="318" t="s">
        <v>1960</v>
      </c>
      <c r="G1737" s="1139"/>
      <c r="H1737" s="318" t="s">
        <v>387</v>
      </c>
      <c r="I1737" s="427">
        <v>14660</v>
      </c>
      <c r="J1737" s="428">
        <v>17500</v>
      </c>
      <c r="K1737" s="1142"/>
      <c r="L1737" s="1141"/>
      <c r="M1737" s="81">
        <f t="shared" si="123"/>
        <v>256550000</v>
      </c>
      <c r="N1737" s="82" t="s">
        <v>273</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row>
    <row r="1738" spans="1:30" ht="15.75" hidden="1" customHeight="1">
      <c r="A1738" s="332"/>
      <c r="B1738" s="63">
        <f t="shared" ref="B1738:B1801" si="126">IF(C1738&lt;&gt;"",MONTH(C1738),"")</f>
        <v>12</v>
      </c>
      <c r="C1738" s="1102">
        <v>42711</v>
      </c>
      <c r="D1738" s="1102" t="s">
        <v>950</v>
      </c>
      <c r="E1738" s="78">
        <f t="shared" si="125"/>
        <v>42711</v>
      </c>
      <c r="F1738" s="318" t="s">
        <v>1960</v>
      </c>
      <c r="G1738" s="1139"/>
      <c r="H1738" s="318" t="s">
        <v>392</v>
      </c>
      <c r="I1738" s="427">
        <v>14850</v>
      </c>
      <c r="J1738" s="428">
        <v>17500</v>
      </c>
      <c r="K1738" s="1142"/>
      <c r="L1738" s="1141"/>
      <c r="M1738" s="81">
        <f t="shared" si="123"/>
        <v>259875000</v>
      </c>
      <c r="N1738" s="82" t="s">
        <v>273</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row>
    <row r="1739" spans="1:30" ht="15.75" hidden="1" customHeight="1">
      <c r="A1739" s="332"/>
      <c r="B1739" s="63">
        <f t="shared" si="126"/>
        <v>12</v>
      </c>
      <c r="C1739" s="1102">
        <v>42711</v>
      </c>
      <c r="D1739" s="1102" t="s">
        <v>951</v>
      </c>
      <c r="E1739" s="78">
        <f t="shared" si="125"/>
        <v>42711</v>
      </c>
      <c r="F1739" s="318" t="s">
        <v>1960</v>
      </c>
      <c r="G1739" s="1139"/>
      <c r="H1739" s="318" t="s">
        <v>394</v>
      </c>
      <c r="I1739" s="427">
        <v>14450</v>
      </c>
      <c r="J1739" s="428">
        <v>17500</v>
      </c>
      <c r="K1739" s="1142"/>
      <c r="L1739" s="1141"/>
      <c r="M1739" s="81">
        <f t="shared" si="123"/>
        <v>252875000</v>
      </c>
      <c r="N1739" s="82" t="s">
        <v>273</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row>
    <row r="1740" spans="1:30" ht="15.75" hidden="1" customHeight="1">
      <c r="A1740" s="332"/>
      <c r="B1740" s="63">
        <f t="shared" si="126"/>
        <v>12</v>
      </c>
      <c r="C1740" s="1102">
        <v>42711</v>
      </c>
      <c r="D1740" s="1102" t="s">
        <v>1948</v>
      </c>
      <c r="E1740" s="78">
        <f t="shared" si="125"/>
        <v>42711</v>
      </c>
      <c r="F1740" s="318" t="s">
        <v>1960</v>
      </c>
      <c r="G1740" s="1139"/>
      <c r="H1740" s="318" t="s">
        <v>3028</v>
      </c>
      <c r="I1740" s="427">
        <v>14630</v>
      </c>
      <c r="J1740" s="428">
        <v>17500</v>
      </c>
      <c r="K1740" s="1142"/>
      <c r="L1740" s="1141"/>
      <c r="M1740" s="81">
        <f t="shared" ref="M1740:M1803" si="127">ROUND(I1740*J1740,0)</f>
        <v>256025000</v>
      </c>
      <c r="N1740" s="82" t="s">
        <v>273</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0" ht="15.75" hidden="1" customHeight="1">
      <c r="A1741" s="332"/>
      <c r="B1741" s="63">
        <f t="shared" si="126"/>
        <v>12</v>
      </c>
      <c r="C1741" s="1102">
        <v>42712</v>
      </c>
      <c r="D1741" s="1102" t="s">
        <v>1949</v>
      </c>
      <c r="E1741" s="78">
        <f t="shared" si="125"/>
        <v>42712</v>
      </c>
      <c r="F1741" s="318" t="s">
        <v>1960</v>
      </c>
      <c r="G1741" s="1139"/>
      <c r="H1741" s="318" t="s">
        <v>3027</v>
      </c>
      <c r="I1741" s="427">
        <v>14800</v>
      </c>
      <c r="J1741" s="428">
        <v>17500</v>
      </c>
      <c r="K1741" s="1142"/>
      <c r="L1741" s="1141"/>
      <c r="M1741" s="81">
        <f t="shared" si="127"/>
        <v>259000000</v>
      </c>
      <c r="N1741" s="82" t="s">
        <v>273</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0" ht="15.75" hidden="1" customHeight="1">
      <c r="A1742" s="332"/>
      <c r="B1742" s="63">
        <f t="shared" si="126"/>
        <v>12</v>
      </c>
      <c r="C1742" s="1102">
        <v>42712</v>
      </c>
      <c r="D1742" s="1102" t="s">
        <v>1950</v>
      </c>
      <c r="E1742" s="78">
        <f t="shared" si="125"/>
        <v>42712</v>
      </c>
      <c r="F1742" s="318" t="s">
        <v>1960</v>
      </c>
      <c r="G1742" s="1139"/>
      <c r="H1742" s="318" t="s">
        <v>384</v>
      </c>
      <c r="I1742" s="427">
        <v>14850</v>
      </c>
      <c r="J1742" s="428">
        <v>17500</v>
      </c>
      <c r="K1742" s="1142"/>
      <c r="L1742" s="1141"/>
      <c r="M1742" s="81">
        <f t="shared" si="127"/>
        <v>259875000</v>
      </c>
      <c r="N1742" s="82" t="s">
        <v>273</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row>
    <row r="1743" spans="1:30" ht="15.75" hidden="1" customHeight="1">
      <c r="A1743" s="332"/>
      <c r="B1743" s="63">
        <f t="shared" si="126"/>
        <v>12</v>
      </c>
      <c r="C1743" s="1102">
        <v>42712</v>
      </c>
      <c r="D1743" s="1102" t="s">
        <v>1951</v>
      </c>
      <c r="E1743" s="78">
        <f t="shared" si="125"/>
        <v>42712</v>
      </c>
      <c r="F1743" s="318" t="s">
        <v>1960</v>
      </c>
      <c r="G1743" s="1139"/>
      <c r="H1743" s="318" t="s">
        <v>3022</v>
      </c>
      <c r="I1743" s="427">
        <v>14450</v>
      </c>
      <c r="J1743" s="428">
        <v>17500</v>
      </c>
      <c r="K1743" s="1142"/>
      <c r="L1743" s="1141"/>
      <c r="M1743" s="81">
        <f t="shared" si="127"/>
        <v>252875000</v>
      </c>
      <c r="N1743" s="82" t="s">
        <v>273</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0" ht="15.75" hidden="1" customHeight="1">
      <c r="A1744" s="332"/>
      <c r="B1744" s="63">
        <f t="shared" si="126"/>
        <v>12</v>
      </c>
      <c r="C1744" s="1102">
        <v>42712</v>
      </c>
      <c r="D1744" s="1102" t="s">
        <v>1952</v>
      </c>
      <c r="E1744" s="78">
        <f t="shared" si="125"/>
        <v>42712</v>
      </c>
      <c r="F1744" s="318" t="s">
        <v>1960</v>
      </c>
      <c r="G1744" s="1139"/>
      <c r="H1744" s="318" t="s">
        <v>3024</v>
      </c>
      <c r="I1744" s="427">
        <v>14630</v>
      </c>
      <c r="J1744" s="428">
        <v>17500</v>
      </c>
      <c r="K1744" s="1142"/>
      <c r="L1744" s="1141"/>
      <c r="M1744" s="81">
        <f t="shared" si="127"/>
        <v>256025000</v>
      </c>
      <c r="N1744" s="82" t="s">
        <v>273</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row>
    <row r="1745" spans="1:30" ht="15.75" hidden="1" customHeight="1">
      <c r="A1745" s="332"/>
      <c r="B1745" s="63">
        <f t="shared" si="126"/>
        <v>12</v>
      </c>
      <c r="C1745" s="1102">
        <v>42713</v>
      </c>
      <c r="D1745" s="1102" t="s">
        <v>1953</v>
      </c>
      <c r="E1745" s="78">
        <f t="shared" si="125"/>
        <v>42713</v>
      </c>
      <c r="F1745" s="318" t="s">
        <v>1960</v>
      </c>
      <c r="G1745" s="1139"/>
      <c r="H1745" s="318" t="s">
        <v>394</v>
      </c>
      <c r="I1745" s="427">
        <v>14800</v>
      </c>
      <c r="J1745" s="428">
        <v>17500</v>
      </c>
      <c r="K1745" s="1142"/>
      <c r="L1745" s="1141"/>
      <c r="M1745" s="81">
        <f t="shared" si="127"/>
        <v>259000000</v>
      </c>
      <c r="N1745" s="82" t="s">
        <v>273</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row>
    <row r="1746" spans="1:30" ht="15.75" hidden="1" customHeight="1">
      <c r="A1746" s="332"/>
      <c r="B1746" s="63">
        <f t="shared" si="126"/>
        <v>12</v>
      </c>
      <c r="C1746" s="1102">
        <v>42713</v>
      </c>
      <c r="D1746" s="1102" t="s">
        <v>1954</v>
      </c>
      <c r="E1746" s="78">
        <f t="shared" si="125"/>
        <v>42713</v>
      </c>
      <c r="F1746" s="318" t="s">
        <v>1960</v>
      </c>
      <c r="G1746" s="1139"/>
      <c r="H1746" s="318" t="s">
        <v>3028</v>
      </c>
      <c r="I1746" s="427">
        <v>14520</v>
      </c>
      <c r="J1746" s="428">
        <v>17500</v>
      </c>
      <c r="K1746" s="1142"/>
      <c r="L1746" s="1141"/>
      <c r="M1746" s="81">
        <f t="shared" si="127"/>
        <v>254100000</v>
      </c>
      <c r="N1746" s="82" t="s">
        <v>273</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row>
    <row r="1747" spans="1:30" ht="15.75" hidden="1" customHeight="1">
      <c r="A1747" s="332"/>
      <c r="B1747" s="63">
        <f t="shared" si="126"/>
        <v>12</v>
      </c>
      <c r="C1747" s="1102">
        <v>42713</v>
      </c>
      <c r="D1747" s="1102" t="s">
        <v>2234</v>
      </c>
      <c r="E1747" s="78">
        <f t="shared" si="125"/>
        <v>42713</v>
      </c>
      <c r="F1747" s="318" t="s">
        <v>1960</v>
      </c>
      <c r="G1747" s="1139"/>
      <c r="H1747" s="318" t="s">
        <v>387</v>
      </c>
      <c r="I1747" s="427">
        <v>14360</v>
      </c>
      <c r="J1747" s="428">
        <v>17500</v>
      </c>
      <c r="K1747" s="1142"/>
      <c r="L1747" s="1141"/>
      <c r="M1747" s="81">
        <f t="shared" si="127"/>
        <v>251300000</v>
      </c>
      <c r="N1747" s="82" t="s">
        <v>273</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0" ht="15.75" hidden="1" customHeight="1">
      <c r="A1748" s="332"/>
      <c r="B1748" s="63">
        <f t="shared" si="126"/>
        <v>12</v>
      </c>
      <c r="C1748" s="1102">
        <v>42713</v>
      </c>
      <c r="D1748" s="1102" t="s">
        <v>2235</v>
      </c>
      <c r="E1748" s="78">
        <f t="shared" si="125"/>
        <v>42713</v>
      </c>
      <c r="F1748" s="318" t="s">
        <v>1960</v>
      </c>
      <c r="G1748" s="1139"/>
      <c r="H1748" s="318" t="s">
        <v>392</v>
      </c>
      <c r="I1748" s="427">
        <v>14850</v>
      </c>
      <c r="J1748" s="428">
        <v>17500</v>
      </c>
      <c r="K1748" s="1142"/>
      <c r="L1748" s="1141"/>
      <c r="M1748" s="81">
        <f t="shared" si="127"/>
        <v>259875000</v>
      </c>
      <c r="N1748" s="82" t="s">
        <v>273</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row>
    <row r="1749" spans="1:30" ht="15.75" hidden="1" customHeight="1">
      <c r="A1749" s="332"/>
      <c r="B1749" s="63">
        <f t="shared" si="126"/>
        <v>12</v>
      </c>
      <c r="C1749" s="1102">
        <v>42714</v>
      </c>
      <c r="D1749" s="1102" t="s">
        <v>2236</v>
      </c>
      <c r="E1749" s="78">
        <f t="shared" si="125"/>
        <v>42714</v>
      </c>
      <c r="F1749" s="318" t="s">
        <v>1960</v>
      </c>
      <c r="G1749" s="1139"/>
      <c r="H1749" s="318" t="s">
        <v>3022</v>
      </c>
      <c r="I1749" s="427">
        <v>14450</v>
      </c>
      <c r="J1749" s="428">
        <v>17500</v>
      </c>
      <c r="K1749" s="1142"/>
      <c r="L1749" s="1141"/>
      <c r="M1749" s="81">
        <f t="shared" si="127"/>
        <v>252875000</v>
      </c>
      <c r="N1749" s="82" t="s">
        <v>273</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row>
    <row r="1750" spans="1:30" ht="15.75" hidden="1" customHeight="1">
      <c r="A1750" s="332"/>
      <c r="B1750" s="63">
        <f t="shared" si="126"/>
        <v>12</v>
      </c>
      <c r="C1750" s="1102">
        <v>42714</v>
      </c>
      <c r="D1750" s="1102" t="s">
        <v>2237</v>
      </c>
      <c r="E1750" s="78">
        <f t="shared" si="125"/>
        <v>42714</v>
      </c>
      <c r="F1750" s="318" t="s">
        <v>1960</v>
      </c>
      <c r="G1750" s="1139"/>
      <c r="H1750" s="318" t="s">
        <v>3024</v>
      </c>
      <c r="I1750" s="427">
        <v>14630</v>
      </c>
      <c r="J1750" s="428">
        <v>17500</v>
      </c>
      <c r="K1750" s="1142"/>
      <c r="L1750" s="1141"/>
      <c r="M1750" s="81">
        <f t="shared" si="127"/>
        <v>256025000</v>
      </c>
      <c r="N1750" s="82" t="s">
        <v>273</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row>
    <row r="1751" spans="1:30" ht="15.75" hidden="1" customHeight="1">
      <c r="A1751" s="332"/>
      <c r="B1751" s="63">
        <f t="shared" si="126"/>
        <v>12</v>
      </c>
      <c r="C1751" s="1102">
        <v>42714</v>
      </c>
      <c r="D1751" s="1102" t="s">
        <v>2238</v>
      </c>
      <c r="E1751" s="78">
        <f t="shared" si="125"/>
        <v>42714</v>
      </c>
      <c r="F1751" s="318" t="s">
        <v>1960</v>
      </c>
      <c r="G1751" s="1139"/>
      <c r="H1751" s="318" t="s">
        <v>3027</v>
      </c>
      <c r="I1751" s="427">
        <v>14800</v>
      </c>
      <c r="J1751" s="428">
        <v>17500</v>
      </c>
      <c r="K1751" s="1142"/>
      <c r="L1751" s="1141"/>
      <c r="M1751" s="81">
        <f t="shared" si="127"/>
        <v>259000000</v>
      </c>
      <c r="N1751" s="82" t="s">
        <v>273</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row>
    <row r="1752" spans="1:30" ht="15.75" hidden="1" customHeight="1">
      <c r="A1752" s="332"/>
      <c r="B1752" s="63">
        <f t="shared" si="126"/>
        <v>12</v>
      </c>
      <c r="C1752" s="1102">
        <v>42714</v>
      </c>
      <c r="D1752" s="1102" t="s">
        <v>2239</v>
      </c>
      <c r="E1752" s="78">
        <f t="shared" si="125"/>
        <v>42714</v>
      </c>
      <c r="F1752" s="318" t="s">
        <v>1960</v>
      </c>
      <c r="G1752" s="1139"/>
      <c r="H1752" s="318" t="s">
        <v>384</v>
      </c>
      <c r="I1752" s="427">
        <v>14557</v>
      </c>
      <c r="J1752" s="428">
        <v>17500</v>
      </c>
      <c r="K1752" s="1142"/>
      <c r="L1752" s="1141"/>
      <c r="M1752" s="81">
        <f t="shared" si="127"/>
        <v>254747500</v>
      </c>
      <c r="N1752" s="82" t="s">
        <v>273</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row>
    <row r="1753" spans="1:30" ht="15.75" hidden="1" customHeight="1">
      <c r="A1753" s="332"/>
      <c r="B1753" s="63">
        <f t="shared" si="126"/>
        <v>12</v>
      </c>
      <c r="C1753" s="1102">
        <v>42714</v>
      </c>
      <c r="D1753" s="1102" t="s">
        <v>2240</v>
      </c>
      <c r="E1753" s="78">
        <f t="shared" si="125"/>
        <v>42714</v>
      </c>
      <c r="F1753" s="318" t="s">
        <v>2233</v>
      </c>
      <c r="G1753" s="1139"/>
      <c r="H1753" s="318" t="s">
        <v>417</v>
      </c>
      <c r="I1753" s="427">
        <v>4195</v>
      </c>
      <c r="J1753" s="428">
        <v>25000</v>
      </c>
      <c r="K1753" s="1142"/>
      <c r="L1753" s="1141"/>
      <c r="M1753" s="81">
        <f t="shared" si="127"/>
        <v>104875000</v>
      </c>
      <c r="N1753" s="82" t="s">
        <v>273</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row>
    <row r="1754" spans="1:30" ht="15.75" hidden="1" customHeight="1">
      <c r="A1754" s="332"/>
      <c r="B1754" s="63">
        <f t="shared" si="126"/>
        <v>12</v>
      </c>
      <c r="C1754" s="1102">
        <v>42714</v>
      </c>
      <c r="D1754" s="1102" t="s">
        <v>2241</v>
      </c>
      <c r="E1754" s="78">
        <f t="shared" si="125"/>
        <v>42714</v>
      </c>
      <c r="F1754" s="318" t="s">
        <v>2233</v>
      </c>
      <c r="G1754" s="1139"/>
      <c r="H1754" s="318" t="s">
        <v>413</v>
      </c>
      <c r="I1754" s="427">
        <v>4550</v>
      </c>
      <c r="J1754" s="428">
        <v>25000</v>
      </c>
      <c r="K1754" s="1142"/>
      <c r="L1754" s="1141"/>
      <c r="M1754" s="81">
        <f t="shared" si="127"/>
        <v>113750000</v>
      </c>
      <c r="N1754" s="82" t="s">
        <v>273</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row>
    <row r="1755" spans="1:30" ht="15.75" hidden="1" customHeight="1">
      <c r="A1755" s="332"/>
      <c r="B1755" s="63">
        <f t="shared" si="126"/>
        <v>12</v>
      </c>
      <c r="C1755" s="1102">
        <v>42714</v>
      </c>
      <c r="D1755" s="1102" t="s">
        <v>2242</v>
      </c>
      <c r="E1755" s="78">
        <f t="shared" ref="E1755:E1786" si="128">C1755</f>
        <v>42714</v>
      </c>
      <c r="F1755" s="318" t="s">
        <v>2233</v>
      </c>
      <c r="G1755" s="1139"/>
      <c r="H1755" s="318" t="s">
        <v>423</v>
      </c>
      <c r="I1755" s="427">
        <v>4450</v>
      </c>
      <c r="J1755" s="428">
        <v>25000</v>
      </c>
      <c r="K1755" s="1142"/>
      <c r="L1755" s="1141"/>
      <c r="M1755" s="81">
        <f t="shared" si="127"/>
        <v>111250000</v>
      </c>
      <c r="N1755" s="82" t="s">
        <v>273</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row>
    <row r="1756" spans="1:30" ht="15.75" hidden="1" customHeight="1">
      <c r="A1756" s="1196"/>
      <c r="B1756" s="973">
        <f t="shared" si="126"/>
        <v>12</v>
      </c>
      <c r="C1756" s="1102">
        <v>42716</v>
      </c>
      <c r="D1756" s="1102" t="s">
        <v>2243</v>
      </c>
      <c r="E1756" s="78">
        <f t="shared" si="128"/>
        <v>42716</v>
      </c>
      <c r="F1756" s="318" t="s">
        <v>2844</v>
      </c>
      <c r="G1756" s="1139"/>
      <c r="H1756" s="318" t="s">
        <v>402</v>
      </c>
      <c r="I1756" s="427">
        <v>3440</v>
      </c>
      <c r="J1756" s="428">
        <v>17500</v>
      </c>
      <c r="K1756" s="1293"/>
      <c r="L1756" s="937"/>
      <c r="M1756" s="81">
        <f t="shared" si="127"/>
        <v>60200000</v>
      </c>
      <c r="N1756" s="82" t="s">
        <v>273</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row>
    <row r="1757" spans="1:30" ht="15.75" hidden="1" customHeight="1">
      <c r="A1757" s="1196"/>
      <c r="B1757" s="973">
        <f t="shared" si="126"/>
        <v>12</v>
      </c>
      <c r="C1757" s="1102">
        <v>42716</v>
      </c>
      <c r="D1757" s="1102" t="s">
        <v>2244</v>
      </c>
      <c r="E1757" s="78">
        <f t="shared" si="128"/>
        <v>42716</v>
      </c>
      <c r="F1757" s="318" t="s">
        <v>1959</v>
      </c>
      <c r="G1757" s="1139"/>
      <c r="H1757" s="318" t="s">
        <v>397</v>
      </c>
      <c r="I1757" s="427">
        <v>5000</v>
      </c>
      <c r="J1757" s="428">
        <v>28000</v>
      </c>
      <c r="K1757" s="1293"/>
      <c r="L1757" s="937"/>
      <c r="M1757" s="81">
        <f t="shared" si="127"/>
        <v>140000000</v>
      </c>
      <c r="N1757" s="82" t="s">
        <v>273</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row>
    <row r="1758" spans="1:30" ht="15.75" hidden="1" customHeight="1">
      <c r="A1758" s="1196"/>
      <c r="B1758" s="973">
        <f t="shared" si="126"/>
        <v>12</v>
      </c>
      <c r="C1758" s="1102">
        <v>42716</v>
      </c>
      <c r="D1758" s="1102" t="s">
        <v>2245</v>
      </c>
      <c r="E1758" s="78">
        <f t="shared" si="128"/>
        <v>42716</v>
      </c>
      <c r="F1758" s="318" t="s">
        <v>1959</v>
      </c>
      <c r="G1758" s="1139"/>
      <c r="H1758" s="318" t="s">
        <v>401</v>
      </c>
      <c r="I1758" s="427">
        <v>4750</v>
      </c>
      <c r="J1758" s="428">
        <v>28000</v>
      </c>
      <c r="K1758" s="1293"/>
      <c r="L1758" s="937"/>
      <c r="M1758" s="81">
        <f t="shared" si="127"/>
        <v>133000000</v>
      </c>
      <c r="N1758" s="82" t="s">
        <v>273</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row>
    <row r="1759" spans="1:30" ht="15.75" hidden="1" customHeight="1">
      <c r="A1759" s="332"/>
      <c r="B1759" s="63">
        <f t="shared" si="126"/>
        <v>12</v>
      </c>
      <c r="C1759" s="1102">
        <v>42716</v>
      </c>
      <c r="D1759" s="1102" t="s">
        <v>2246</v>
      </c>
      <c r="E1759" s="78">
        <f t="shared" si="128"/>
        <v>42716</v>
      </c>
      <c r="F1759" s="318" t="s">
        <v>1960</v>
      </c>
      <c r="G1759" s="1139"/>
      <c r="H1759" s="318" t="s">
        <v>387</v>
      </c>
      <c r="I1759" s="427">
        <v>14458</v>
      </c>
      <c r="J1759" s="428">
        <v>17500</v>
      </c>
      <c r="K1759" s="1142"/>
      <c r="L1759" s="1141"/>
      <c r="M1759" s="81">
        <f t="shared" si="127"/>
        <v>253015000</v>
      </c>
      <c r="N1759" s="82" t="s">
        <v>273</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row>
    <row r="1760" spans="1:30" ht="15.75" hidden="1" customHeight="1">
      <c r="A1760" s="332"/>
      <c r="B1760" s="63">
        <f t="shared" si="126"/>
        <v>12</v>
      </c>
      <c r="C1760" s="1102">
        <v>42716</v>
      </c>
      <c r="D1760" s="1102" t="s">
        <v>2247</v>
      </c>
      <c r="E1760" s="78">
        <f t="shared" si="128"/>
        <v>42716</v>
      </c>
      <c r="F1760" s="318" t="s">
        <v>1960</v>
      </c>
      <c r="G1760" s="1139"/>
      <c r="H1760" s="318" t="s">
        <v>392</v>
      </c>
      <c r="I1760" s="427">
        <v>14530</v>
      </c>
      <c r="J1760" s="428">
        <v>17500</v>
      </c>
      <c r="K1760" s="1142"/>
      <c r="L1760" s="1141"/>
      <c r="M1760" s="81">
        <f t="shared" si="127"/>
        <v>254275000</v>
      </c>
      <c r="N1760" s="82" t="s">
        <v>273</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row>
    <row r="1761" spans="1:30" ht="15.75" hidden="1" customHeight="1">
      <c r="A1761" s="332"/>
      <c r="B1761" s="63">
        <f t="shared" si="126"/>
        <v>12</v>
      </c>
      <c r="C1761" s="1102">
        <v>42716</v>
      </c>
      <c r="D1761" s="1102" t="s">
        <v>2248</v>
      </c>
      <c r="E1761" s="78">
        <f t="shared" si="128"/>
        <v>42716</v>
      </c>
      <c r="F1761" s="318" t="s">
        <v>1960</v>
      </c>
      <c r="G1761" s="1139"/>
      <c r="H1761" s="318" t="s">
        <v>394</v>
      </c>
      <c r="I1761" s="427">
        <v>14480</v>
      </c>
      <c r="J1761" s="428">
        <v>17500</v>
      </c>
      <c r="K1761" s="1142"/>
      <c r="L1761" s="1141"/>
      <c r="M1761" s="81">
        <f t="shared" si="127"/>
        <v>253400000</v>
      </c>
      <c r="N1761" s="82" t="s">
        <v>273</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0" ht="15.75" hidden="1" customHeight="1">
      <c r="A1762" s="332"/>
      <c r="B1762" s="63">
        <f t="shared" si="126"/>
        <v>12</v>
      </c>
      <c r="C1762" s="1102">
        <v>42716</v>
      </c>
      <c r="D1762" s="1102" t="s">
        <v>2249</v>
      </c>
      <c r="E1762" s="78">
        <f t="shared" si="128"/>
        <v>42716</v>
      </c>
      <c r="F1762" s="318" t="s">
        <v>1960</v>
      </c>
      <c r="G1762" s="1139"/>
      <c r="H1762" s="318" t="s">
        <v>3028</v>
      </c>
      <c r="I1762" s="427">
        <v>14520</v>
      </c>
      <c r="J1762" s="428">
        <v>17500</v>
      </c>
      <c r="K1762" s="1142"/>
      <c r="L1762" s="1141"/>
      <c r="M1762" s="81">
        <f t="shared" si="127"/>
        <v>254100000</v>
      </c>
      <c r="N1762" s="82" t="s">
        <v>273</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0" ht="15.75" hidden="1" customHeight="1">
      <c r="A1763" s="1196"/>
      <c r="B1763" s="973">
        <f t="shared" si="126"/>
        <v>12</v>
      </c>
      <c r="C1763" s="1102">
        <v>42717</v>
      </c>
      <c r="D1763" s="1102" t="s">
        <v>2250</v>
      </c>
      <c r="E1763" s="78">
        <f t="shared" si="128"/>
        <v>42717</v>
      </c>
      <c r="F1763" s="318" t="s">
        <v>1959</v>
      </c>
      <c r="G1763" s="1139"/>
      <c r="H1763" s="318" t="s">
        <v>402</v>
      </c>
      <c r="I1763" s="427">
        <v>4850</v>
      </c>
      <c r="J1763" s="428">
        <v>28000</v>
      </c>
      <c r="K1763" s="1293"/>
      <c r="L1763" s="937"/>
      <c r="M1763" s="81">
        <f t="shared" si="127"/>
        <v>135800000</v>
      </c>
      <c r="N1763" s="82" t="s">
        <v>273</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0" ht="15.75" hidden="1" customHeight="1">
      <c r="A1764" s="1196"/>
      <c r="B1764" s="973">
        <f t="shared" si="126"/>
        <v>12</v>
      </c>
      <c r="C1764" s="1102">
        <v>42717</v>
      </c>
      <c r="D1764" s="1102" t="s">
        <v>2251</v>
      </c>
      <c r="E1764" s="78">
        <f t="shared" si="128"/>
        <v>42717</v>
      </c>
      <c r="F1764" s="318" t="s">
        <v>1959</v>
      </c>
      <c r="G1764" s="1139"/>
      <c r="H1764" s="318" t="s">
        <v>408</v>
      </c>
      <c r="I1764" s="427">
        <v>5400</v>
      </c>
      <c r="J1764" s="428">
        <v>28000</v>
      </c>
      <c r="K1764" s="1293"/>
      <c r="L1764" s="937"/>
      <c r="M1764" s="81">
        <f t="shared" si="127"/>
        <v>151200000</v>
      </c>
      <c r="N1764" s="82" t="s">
        <v>273</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0" ht="15.75" hidden="1" customHeight="1">
      <c r="A1765" s="332"/>
      <c r="B1765" s="63">
        <f t="shared" si="126"/>
        <v>12</v>
      </c>
      <c r="C1765" s="1102">
        <v>42717</v>
      </c>
      <c r="D1765" s="1102" t="s">
        <v>2252</v>
      </c>
      <c r="E1765" s="78">
        <f t="shared" si="128"/>
        <v>42717</v>
      </c>
      <c r="F1765" s="318" t="s">
        <v>1960</v>
      </c>
      <c r="G1765" s="1139"/>
      <c r="H1765" s="318" t="s">
        <v>3027</v>
      </c>
      <c r="I1765" s="427">
        <v>14456</v>
      </c>
      <c r="J1765" s="428">
        <v>17500</v>
      </c>
      <c r="K1765" s="1142"/>
      <c r="L1765" s="1141"/>
      <c r="M1765" s="81">
        <f t="shared" si="127"/>
        <v>252980000</v>
      </c>
      <c r="N1765" s="82" t="s">
        <v>273</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0" ht="15.75" hidden="1" customHeight="1">
      <c r="A1766" s="332"/>
      <c r="B1766" s="63">
        <f t="shared" si="126"/>
        <v>12</v>
      </c>
      <c r="C1766" s="1102">
        <v>42717</v>
      </c>
      <c r="D1766" s="1102" t="s">
        <v>2253</v>
      </c>
      <c r="E1766" s="78">
        <f t="shared" si="128"/>
        <v>42717</v>
      </c>
      <c r="F1766" s="318" t="s">
        <v>1960</v>
      </c>
      <c r="G1766" s="1139"/>
      <c r="H1766" s="318" t="s">
        <v>384</v>
      </c>
      <c r="I1766" s="427">
        <v>14458</v>
      </c>
      <c r="J1766" s="428">
        <v>17500</v>
      </c>
      <c r="K1766" s="1142"/>
      <c r="L1766" s="1141"/>
      <c r="M1766" s="81">
        <f t="shared" si="127"/>
        <v>253015000</v>
      </c>
      <c r="N1766" s="82" t="s">
        <v>273</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row>
    <row r="1767" spans="1:30" ht="15.75" hidden="1" customHeight="1">
      <c r="A1767" s="332"/>
      <c r="B1767" s="63">
        <f t="shared" si="126"/>
        <v>12</v>
      </c>
      <c r="C1767" s="1102">
        <v>42717</v>
      </c>
      <c r="D1767" s="1102" t="s">
        <v>2254</v>
      </c>
      <c r="E1767" s="78">
        <f t="shared" si="128"/>
        <v>42717</v>
      </c>
      <c r="F1767" s="318" t="s">
        <v>1960</v>
      </c>
      <c r="G1767" s="1139"/>
      <c r="H1767" s="318" t="s">
        <v>3022</v>
      </c>
      <c r="I1767" s="427">
        <v>14530</v>
      </c>
      <c r="J1767" s="428">
        <v>17500</v>
      </c>
      <c r="K1767" s="1142"/>
      <c r="L1767" s="1141"/>
      <c r="M1767" s="81">
        <f t="shared" si="127"/>
        <v>254275000</v>
      </c>
      <c r="N1767" s="82" t="s">
        <v>273</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0" ht="15.75" hidden="1" customHeight="1">
      <c r="A1768" s="332"/>
      <c r="B1768" s="63">
        <f t="shared" si="126"/>
        <v>12</v>
      </c>
      <c r="C1768" s="1102">
        <v>42717</v>
      </c>
      <c r="D1768" s="1102" t="s">
        <v>2255</v>
      </c>
      <c r="E1768" s="78">
        <f t="shared" si="128"/>
        <v>42717</v>
      </c>
      <c r="F1768" s="318" t="s">
        <v>1960</v>
      </c>
      <c r="G1768" s="1139"/>
      <c r="H1768" s="318" t="s">
        <v>3024</v>
      </c>
      <c r="I1768" s="427">
        <v>14480</v>
      </c>
      <c r="J1768" s="428">
        <v>17500</v>
      </c>
      <c r="K1768" s="1142"/>
      <c r="L1768" s="1141"/>
      <c r="M1768" s="81">
        <f t="shared" si="127"/>
        <v>253400000</v>
      </c>
      <c r="N1768" s="82" t="s">
        <v>273</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row>
    <row r="1769" spans="1:30" ht="15.75" hidden="1" customHeight="1">
      <c r="A1769" s="332"/>
      <c r="B1769" s="63">
        <f t="shared" si="126"/>
        <v>12</v>
      </c>
      <c r="C1769" s="1102">
        <v>42718</v>
      </c>
      <c r="D1769" s="1102" t="s">
        <v>2256</v>
      </c>
      <c r="E1769" s="78">
        <f t="shared" si="128"/>
        <v>42718</v>
      </c>
      <c r="F1769" s="318" t="s">
        <v>1960</v>
      </c>
      <c r="G1769" s="1139"/>
      <c r="H1769" s="318" t="s">
        <v>394</v>
      </c>
      <c r="I1769" s="427">
        <v>14520</v>
      </c>
      <c r="J1769" s="428">
        <v>17500</v>
      </c>
      <c r="K1769" s="1142"/>
      <c r="L1769" s="1141"/>
      <c r="M1769" s="81">
        <f t="shared" si="127"/>
        <v>254100000</v>
      </c>
      <c r="N1769" s="82" t="s">
        <v>273</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0" ht="15.75" hidden="1" customHeight="1">
      <c r="A1770" s="332"/>
      <c r="B1770" s="63">
        <f t="shared" si="126"/>
        <v>12</v>
      </c>
      <c r="C1770" s="1102">
        <v>42718</v>
      </c>
      <c r="D1770" s="1102" t="s">
        <v>2257</v>
      </c>
      <c r="E1770" s="78">
        <f t="shared" si="128"/>
        <v>42718</v>
      </c>
      <c r="F1770" s="318" t="s">
        <v>1960</v>
      </c>
      <c r="G1770" s="1139"/>
      <c r="H1770" s="318" t="s">
        <v>3028</v>
      </c>
      <c r="I1770" s="427">
        <v>14360</v>
      </c>
      <c r="J1770" s="428">
        <v>17500</v>
      </c>
      <c r="K1770" s="1142"/>
      <c r="L1770" s="1141"/>
      <c r="M1770" s="81">
        <f t="shared" si="127"/>
        <v>251300000</v>
      </c>
      <c r="N1770" s="82" t="s">
        <v>273</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0" ht="15.75" hidden="1" customHeight="1">
      <c r="A1771" s="332"/>
      <c r="B1771" s="63">
        <f t="shared" si="126"/>
        <v>12</v>
      </c>
      <c r="C1771" s="1102">
        <v>42718</v>
      </c>
      <c r="D1771" s="1102" t="s">
        <v>2258</v>
      </c>
      <c r="E1771" s="78">
        <f t="shared" si="128"/>
        <v>42718</v>
      </c>
      <c r="F1771" s="318" t="s">
        <v>1960</v>
      </c>
      <c r="G1771" s="1139"/>
      <c r="H1771" s="318" t="s">
        <v>3025</v>
      </c>
      <c r="I1771" s="427">
        <v>14850</v>
      </c>
      <c r="J1771" s="428">
        <v>17500</v>
      </c>
      <c r="K1771" s="1142"/>
      <c r="L1771" s="1141"/>
      <c r="M1771" s="81">
        <f t="shared" si="127"/>
        <v>259875000</v>
      </c>
      <c r="N1771" s="82" t="s">
        <v>273</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0" ht="15.75" hidden="1" customHeight="1">
      <c r="A1772" s="332"/>
      <c r="B1772" s="63">
        <f t="shared" si="126"/>
        <v>12</v>
      </c>
      <c r="C1772" s="1102">
        <v>42718</v>
      </c>
      <c r="D1772" s="1102" t="s">
        <v>2259</v>
      </c>
      <c r="E1772" s="78">
        <f t="shared" si="128"/>
        <v>42718</v>
      </c>
      <c r="F1772" s="318" t="s">
        <v>1960</v>
      </c>
      <c r="G1772" s="1139"/>
      <c r="H1772" s="318" t="s">
        <v>392</v>
      </c>
      <c r="I1772" s="427">
        <v>14450</v>
      </c>
      <c r="J1772" s="428">
        <v>17500</v>
      </c>
      <c r="K1772" s="1142"/>
      <c r="L1772" s="1141"/>
      <c r="M1772" s="81">
        <f t="shared" si="127"/>
        <v>252875000</v>
      </c>
      <c r="N1772" s="82" t="s">
        <v>273</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row>
    <row r="1773" spans="1:30" ht="15.75" hidden="1" customHeight="1">
      <c r="A1773" s="332"/>
      <c r="B1773" s="63">
        <f t="shared" si="126"/>
        <v>12</v>
      </c>
      <c r="C1773" s="1102">
        <v>42719</v>
      </c>
      <c r="D1773" s="1102" t="s">
        <v>2260</v>
      </c>
      <c r="E1773" s="78">
        <f t="shared" si="128"/>
        <v>42719</v>
      </c>
      <c r="F1773" s="318" t="s">
        <v>1960</v>
      </c>
      <c r="G1773" s="1139"/>
      <c r="H1773" s="318" t="s">
        <v>3022</v>
      </c>
      <c r="I1773" s="427">
        <v>14630</v>
      </c>
      <c r="J1773" s="428">
        <v>17500</v>
      </c>
      <c r="K1773" s="1142"/>
      <c r="L1773" s="1141"/>
      <c r="M1773" s="81">
        <f t="shared" si="127"/>
        <v>256025000</v>
      </c>
      <c r="N1773" s="82" t="s">
        <v>273</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0" ht="15.75" hidden="1" customHeight="1">
      <c r="A1774" s="332"/>
      <c r="B1774" s="63">
        <f t="shared" si="126"/>
        <v>12</v>
      </c>
      <c r="C1774" s="1102">
        <v>42719</v>
      </c>
      <c r="D1774" s="1102" t="s">
        <v>2261</v>
      </c>
      <c r="E1774" s="78">
        <f t="shared" si="128"/>
        <v>42719</v>
      </c>
      <c r="F1774" s="318" t="s">
        <v>1960</v>
      </c>
      <c r="G1774" s="1139"/>
      <c r="H1774" s="318" t="s">
        <v>3024</v>
      </c>
      <c r="I1774" s="427">
        <v>14800</v>
      </c>
      <c r="J1774" s="428">
        <v>17500</v>
      </c>
      <c r="K1774" s="1142"/>
      <c r="L1774" s="1141"/>
      <c r="M1774" s="81">
        <f t="shared" si="127"/>
        <v>259000000</v>
      </c>
      <c r="N1774" s="82" t="s">
        <v>273</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0" ht="15.75" hidden="1" customHeight="1">
      <c r="A1775" s="332"/>
      <c r="B1775" s="63">
        <f t="shared" si="126"/>
        <v>12</v>
      </c>
      <c r="C1775" s="1102">
        <v>42719</v>
      </c>
      <c r="D1775" s="1102" t="s">
        <v>2262</v>
      </c>
      <c r="E1775" s="78">
        <f t="shared" si="128"/>
        <v>42719</v>
      </c>
      <c r="F1775" s="318" t="s">
        <v>1960</v>
      </c>
      <c r="G1775" s="1139"/>
      <c r="H1775" s="318" t="s">
        <v>3027</v>
      </c>
      <c r="I1775" s="427">
        <v>14850</v>
      </c>
      <c r="J1775" s="428">
        <v>17500</v>
      </c>
      <c r="K1775" s="1142"/>
      <c r="L1775" s="1141"/>
      <c r="M1775" s="81">
        <f t="shared" si="127"/>
        <v>259875000</v>
      </c>
      <c r="N1775" s="82" t="s">
        <v>273</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0" ht="15.75" hidden="1" customHeight="1">
      <c r="A1776" s="332"/>
      <c r="B1776" s="63">
        <f t="shared" si="126"/>
        <v>12</v>
      </c>
      <c r="C1776" s="1102">
        <v>42719</v>
      </c>
      <c r="D1776" s="1102" t="s">
        <v>2263</v>
      </c>
      <c r="E1776" s="78">
        <f t="shared" si="128"/>
        <v>42719</v>
      </c>
      <c r="F1776" s="318" t="s">
        <v>1960</v>
      </c>
      <c r="G1776" s="1139"/>
      <c r="H1776" s="318" t="s">
        <v>384</v>
      </c>
      <c r="I1776" s="427">
        <v>14450</v>
      </c>
      <c r="J1776" s="428">
        <v>17500</v>
      </c>
      <c r="K1776" s="1142"/>
      <c r="L1776" s="1141"/>
      <c r="M1776" s="81">
        <f t="shared" si="127"/>
        <v>252875000</v>
      </c>
      <c r="N1776" s="82" t="s">
        <v>273</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0" ht="15.75" hidden="1" customHeight="1">
      <c r="A1777" s="332"/>
      <c r="B1777" s="63">
        <f t="shared" si="126"/>
        <v>12</v>
      </c>
      <c r="C1777" s="1102">
        <v>42720</v>
      </c>
      <c r="D1777" s="1102" t="s">
        <v>2264</v>
      </c>
      <c r="E1777" s="78">
        <f t="shared" si="128"/>
        <v>42720</v>
      </c>
      <c r="F1777" s="318" t="s">
        <v>1960</v>
      </c>
      <c r="G1777" s="1139"/>
      <c r="H1777" s="318" t="s">
        <v>3025</v>
      </c>
      <c r="I1777" s="427">
        <v>14630</v>
      </c>
      <c r="J1777" s="428">
        <v>17500</v>
      </c>
      <c r="K1777" s="1142"/>
      <c r="L1777" s="1141"/>
      <c r="M1777" s="81">
        <f t="shared" si="127"/>
        <v>256025000</v>
      </c>
      <c r="N1777" s="82" t="s">
        <v>273</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row>
    <row r="1778" spans="1:30" ht="15.75" hidden="1" customHeight="1">
      <c r="A1778" s="332"/>
      <c r="B1778" s="63">
        <f t="shared" si="126"/>
        <v>12</v>
      </c>
      <c r="C1778" s="1102">
        <v>42720</v>
      </c>
      <c r="D1778" s="1102" t="s">
        <v>2265</v>
      </c>
      <c r="E1778" s="78">
        <f t="shared" si="128"/>
        <v>42720</v>
      </c>
      <c r="F1778" s="318" t="s">
        <v>1960</v>
      </c>
      <c r="G1778" s="1139"/>
      <c r="H1778" s="318" t="s">
        <v>3026</v>
      </c>
      <c r="I1778" s="427">
        <v>14800</v>
      </c>
      <c r="J1778" s="428">
        <v>17500</v>
      </c>
      <c r="K1778" s="1142"/>
      <c r="L1778" s="1141"/>
      <c r="M1778" s="81">
        <f t="shared" si="127"/>
        <v>259000000</v>
      </c>
      <c r="N1778" s="82" t="s">
        <v>273</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0" ht="15.75" hidden="1" customHeight="1">
      <c r="A1779" s="332"/>
      <c r="B1779" s="63">
        <f t="shared" si="126"/>
        <v>12</v>
      </c>
      <c r="C1779" s="1102">
        <v>42720</v>
      </c>
      <c r="D1779" s="1102" t="s">
        <v>2266</v>
      </c>
      <c r="E1779" s="78">
        <f t="shared" si="128"/>
        <v>42720</v>
      </c>
      <c r="F1779" s="318" t="s">
        <v>1960</v>
      </c>
      <c r="G1779" s="1139"/>
      <c r="H1779" s="318" t="s">
        <v>3023</v>
      </c>
      <c r="I1779" s="427">
        <v>14520</v>
      </c>
      <c r="J1779" s="428">
        <v>17500</v>
      </c>
      <c r="K1779" s="1142"/>
      <c r="L1779" s="1141"/>
      <c r="M1779" s="81">
        <f t="shared" si="127"/>
        <v>254100000</v>
      </c>
      <c r="N1779" s="82" t="s">
        <v>273</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row>
    <row r="1780" spans="1:30" ht="15.75" hidden="1" customHeight="1">
      <c r="A1780" s="332"/>
      <c r="B1780" s="63">
        <f t="shared" si="126"/>
        <v>12</v>
      </c>
      <c r="C1780" s="1102">
        <v>42720</v>
      </c>
      <c r="D1780" s="1102" t="s">
        <v>2267</v>
      </c>
      <c r="E1780" s="78">
        <f t="shared" si="128"/>
        <v>42720</v>
      </c>
      <c r="F1780" s="318" t="s">
        <v>1960</v>
      </c>
      <c r="G1780" s="1139"/>
      <c r="H1780" s="318" t="s">
        <v>3028</v>
      </c>
      <c r="I1780" s="427">
        <v>14360</v>
      </c>
      <c r="J1780" s="428">
        <v>17500</v>
      </c>
      <c r="K1780" s="1142"/>
      <c r="L1780" s="1141"/>
      <c r="M1780" s="81">
        <f t="shared" si="127"/>
        <v>251300000</v>
      </c>
      <c r="N1780" s="82" t="s">
        <v>273</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row>
    <row r="1781" spans="1:30" ht="15.75" hidden="1" customHeight="1">
      <c r="A1781" s="332"/>
      <c r="B1781" s="63">
        <f t="shared" si="126"/>
        <v>12</v>
      </c>
      <c r="C1781" s="1102">
        <v>42721</v>
      </c>
      <c r="D1781" s="1102" t="s">
        <v>2268</v>
      </c>
      <c r="E1781" s="78">
        <f t="shared" si="128"/>
        <v>42721</v>
      </c>
      <c r="F1781" s="318" t="s">
        <v>1960</v>
      </c>
      <c r="G1781" s="1139"/>
      <c r="H1781" s="318" t="s">
        <v>3027</v>
      </c>
      <c r="I1781" s="427">
        <v>14850</v>
      </c>
      <c r="J1781" s="428">
        <v>17500</v>
      </c>
      <c r="K1781" s="1142"/>
      <c r="L1781" s="1141"/>
      <c r="M1781" s="81">
        <f t="shared" si="127"/>
        <v>259875000</v>
      </c>
      <c r="N1781" s="82" t="s">
        <v>273</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0" ht="15.75" hidden="1" customHeight="1">
      <c r="A1782" s="332"/>
      <c r="B1782" s="63">
        <f t="shared" si="126"/>
        <v>12</v>
      </c>
      <c r="C1782" s="1102">
        <v>42721</v>
      </c>
      <c r="D1782" s="1102" t="s">
        <v>2269</v>
      </c>
      <c r="E1782" s="78">
        <f t="shared" si="128"/>
        <v>42721</v>
      </c>
      <c r="F1782" s="318" t="s">
        <v>1960</v>
      </c>
      <c r="G1782" s="1139"/>
      <c r="H1782" s="318" t="s">
        <v>384</v>
      </c>
      <c r="I1782" s="427">
        <v>14450</v>
      </c>
      <c r="J1782" s="428">
        <v>17500</v>
      </c>
      <c r="K1782" s="1142"/>
      <c r="L1782" s="1141"/>
      <c r="M1782" s="81">
        <f t="shared" si="127"/>
        <v>252875000</v>
      </c>
      <c r="N1782" s="82" t="s">
        <v>273</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0" ht="15.75" hidden="1" customHeight="1">
      <c r="A1783" s="332"/>
      <c r="B1783" s="63">
        <f t="shared" si="126"/>
        <v>12</v>
      </c>
      <c r="C1783" s="1102">
        <v>42721</v>
      </c>
      <c r="D1783" s="1102" t="s">
        <v>2270</v>
      </c>
      <c r="E1783" s="78">
        <f t="shared" si="128"/>
        <v>42721</v>
      </c>
      <c r="F1783" s="318" t="s">
        <v>1960</v>
      </c>
      <c r="G1783" s="1139"/>
      <c r="H1783" s="318" t="s">
        <v>3022</v>
      </c>
      <c r="I1783" s="427">
        <v>14630</v>
      </c>
      <c r="J1783" s="428">
        <v>17500</v>
      </c>
      <c r="K1783" s="1142"/>
      <c r="L1783" s="1141"/>
      <c r="M1783" s="81">
        <f t="shared" si="127"/>
        <v>256025000</v>
      </c>
      <c r="N1783" s="82" t="s">
        <v>273</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row>
    <row r="1784" spans="1:30" ht="15.75" hidden="1" customHeight="1">
      <c r="A1784" s="332"/>
      <c r="B1784" s="63">
        <f t="shared" si="126"/>
        <v>12</v>
      </c>
      <c r="C1784" s="1102">
        <v>42721</v>
      </c>
      <c r="D1784" s="1102" t="s">
        <v>2292</v>
      </c>
      <c r="E1784" s="78">
        <f t="shared" si="128"/>
        <v>42721</v>
      </c>
      <c r="F1784" s="318" t="s">
        <v>1960</v>
      </c>
      <c r="G1784" s="1139"/>
      <c r="H1784" s="318" t="s">
        <v>3024</v>
      </c>
      <c r="I1784" s="427">
        <v>14800</v>
      </c>
      <c r="J1784" s="428">
        <v>17500</v>
      </c>
      <c r="K1784" s="1142"/>
      <c r="L1784" s="1141"/>
      <c r="M1784" s="81">
        <f t="shared" si="127"/>
        <v>259000000</v>
      </c>
      <c r="N1784" s="82" t="s">
        <v>273</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0" ht="15.75" hidden="1" customHeight="1">
      <c r="A1785" s="332"/>
      <c r="B1785" s="63">
        <f t="shared" si="126"/>
        <v>12</v>
      </c>
      <c r="C1785" s="1102">
        <v>42723</v>
      </c>
      <c r="D1785" s="1102" t="s">
        <v>2293</v>
      </c>
      <c r="E1785" s="78">
        <f t="shared" si="128"/>
        <v>42723</v>
      </c>
      <c r="F1785" s="318" t="s">
        <v>1960</v>
      </c>
      <c r="G1785" s="1139"/>
      <c r="H1785" s="318" t="s">
        <v>3023</v>
      </c>
      <c r="I1785" s="427">
        <v>14556</v>
      </c>
      <c r="J1785" s="428">
        <v>17500</v>
      </c>
      <c r="K1785" s="1142"/>
      <c r="L1785" s="1141"/>
      <c r="M1785" s="81">
        <f t="shared" si="127"/>
        <v>254730000</v>
      </c>
      <c r="N1785" s="82" t="s">
        <v>273</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0" ht="15.75" hidden="1" customHeight="1">
      <c r="A1786" s="332"/>
      <c r="B1786" s="63">
        <f t="shared" si="126"/>
        <v>12</v>
      </c>
      <c r="C1786" s="1102">
        <v>42723</v>
      </c>
      <c r="D1786" s="1102" t="s">
        <v>2294</v>
      </c>
      <c r="E1786" s="78">
        <f t="shared" si="128"/>
        <v>42723</v>
      </c>
      <c r="F1786" s="318" t="s">
        <v>1960</v>
      </c>
      <c r="G1786" s="1139"/>
      <c r="H1786" s="318" t="s">
        <v>3028</v>
      </c>
      <c r="I1786" s="427">
        <v>14558</v>
      </c>
      <c r="J1786" s="428">
        <v>17500</v>
      </c>
      <c r="K1786" s="1142"/>
      <c r="L1786" s="1141"/>
      <c r="M1786" s="81">
        <f t="shared" si="127"/>
        <v>254765000</v>
      </c>
      <c r="N1786" s="82" t="s">
        <v>273</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row>
    <row r="1787" spans="1:30" ht="15.75" hidden="1" customHeight="1">
      <c r="A1787" s="332"/>
      <c r="B1787" s="63">
        <f t="shared" si="126"/>
        <v>12</v>
      </c>
      <c r="C1787" s="1102">
        <v>42723</v>
      </c>
      <c r="D1787" s="1102" t="s">
        <v>2295</v>
      </c>
      <c r="E1787" s="78">
        <f t="shared" ref="E1787:E1818" si="129">C1787</f>
        <v>42723</v>
      </c>
      <c r="F1787" s="318" t="s">
        <v>1960</v>
      </c>
      <c r="G1787" s="1139"/>
      <c r="H1787" s="318" t="s">
        <v>3025</v>
      </c>
      <c r="I1787" s="427">
        <v>14530</v>
      </c>
      <c r="J1787" s="428">
        <v>17500</v>
      </c>
      <c r="K1787" s="1142"/>
      <c r="L1787" s="1141"/>
      <c r="M1787" s="81">
        <f t="shared" si="127"/>
        <v>254275000</v>
      </c>
      <c r="N1787" s="82" t="s">
        <v>273</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row>
    <row r="1788" spans="1:30" ht="15.75" hidden="1" customHeight="1">
      <c r="A1788" s="332"/>
      <c r="B1788" s="63">
        <f t="shared" si="126"/>
        <v>12</v>
      </c>
      <c r="C1788" s="1102">
        <v>42723</v>
      </c>
      <c r="D1788" s="1102" t="s">
        <v>2296</v>
      </c>
      <c r="E1788" s="78">
        <f t="shared" si="129"/>
        <v>42723</v>
      </c>
      <c r="F1788" s="318" t="s">
        <v>1960</v>
      </c>
      <c r="G1788" s="1139"/>
      <c r="H1788" s="318" t="s">
        <v>3026</v>
      </c>
      <c r="I1788" s="427">
        <v>14480</v>
      </c>
      <c r="J1788" s="428">
        <v>17500</v>
      </c>
      <c r="K1788" s="1142"/>
      <c r="L1788" s="1141"/>
      <c r="M1788" s="81">
        <f t="shared" si="127"/>
        <v>253400000</v>
      </c>
      <c r="N1788" s="82" t="s">
        <v>273</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0" ht="15.75" hidden="1" customHeight="1">
      <c r="A1789" s="332"/>
      <c r="B1789" s="63">
        <f t="shared" si="126"/>
        <v>12</v>
      </c>
      <c r="C1789" s="1102">
        <v>42724</v>
      </c>
      <c r="D1789" s="1102" t="s">
        <v>2297</v>
      </c>
      <c r="E1789" s="78">
        <f t="shared" si="129"/>
        <v>42724</v>
      </c>
      <c r="F1789" s="318" t="s">
        <v>1960</v>
      </c>
      <c r="G1789" s="1139"/>
      <c r="H1789" s="318" t="s">
        <v>3022</v>
      </c>
      <c r="I1789" s="427">
        <v>14520</v>
      </c>
      <c r="J1789" s="428">
        <v>17500</v>
      </c>
      <c r="K1789" s="1142"/>
      <c r="L1789" s="1141"/>
      <c r="M1789" s="81">
        <f t="shared" si="127"/>
        <v>254100000</v>
      </c>
      <c r="N1789" s="82" t="s">
        <v>273</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row>
    <row r="1790" spans="1:30" ht="15.75" hidden="1" customHeight="1">
      <c r="A1790" s="332"/>
      <c r="B1790" s="63">
        <f t="shared" si="126"/>
        <v>12</v>
      </c>
      <c r="C1790" s="1102">
        <v>42724</v>
      </c>
      <c r="D1790" s="1102" t="s">
        <v>2298</v>
      </c>
      <c r="E1790" s="78">
        <f t="shared" si="129"/>
        <v>42724</v>
      </c>
      <c r="F1790" s="318" t="s">
        <v>1960</v>
      </c>
      <c r="G1790" s="1139"/>
      <c r="H1790" s="318" t="s">
        <v>3024</v>
      </c>
      <c r="I1790" s="427">
        <v>14756</v>
      </c>
      <c r="J1790" s="428">
        <v>17500</v>
      </c>
      <c r="K1790" s="1142"/>
      <c r="L1790" s="1141"/>
      <c r="M1790" s="81">
        <f t="shared" si="127"/>
        <v>258230000</v>
      </c>
      <c r="N1790" s="82" t="s">
        <v>273</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0" ht="15.75" hidden="1" customHeight="1">
      <c r="A1791" s="332"/>
      <c r="B1791" s="63">
        <f t="shared" si="126"/>
        <v>12</v>
      </c>
      <c r="C1791" s="1102">
        <v>42724</v>
      </c>
      <c r="D1791" s="1102" t="s">
        <v>2299</v>
      </c>
      <c r="E1791" s="78">
        <f t="shared" si="129"/>
        <v>42724</v>
      </c>
      <c r="F1791" s="318" t="s">
        <v>1960</v>
      </c>
      <c r="G1791" s="1139"/>
      <c r="H1791" s="318" t="s">
        <v>3027</v>
      </c>
      <c r="I1791" s="427">
        <v>14458</v>
      </c>
      <c r="J1791" s="428">
        <v>17500</v>
      </c>
      <c r="K1791" s="1142"/>
      <c r="L1791" s="1141"/>
      <c r="M1791" s="81">
        <f t="shared" si="127"/>
        <v>253015000</v>
      </c>
      <c r="N1791" s="82" t="s">
        <v>273</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0" ht="15.75" hidden="1" customHeight="1">
      <c r="A1792" s="332"/>
      <c r="B1792" s="63">
        <f t="shared" si="126"/>
        <v>12</v>
      </c>
      <c r="C1792" s="1102">
        <v>42724</v>
      </c>
      <c r="D1792" s="1102" t="s">
        <v>2300</v>
      </c>
      <c r="E1792" s="78">
        <f t="shared" si="129"/>
        <v>42724</v>
      </c>
      <c r="F1792" s="318" t="s">
        <v>1960</v>
      </c>
      <c r="G1792" s="1139"/>
      <c r="H1792" s="318" t="s">
        <v>384</v>
      </c>
      <c r="I1792" s="427">
        <v>14530</v>
      </c>
      <c r="J1792" s="428">
        <v>17500</v>
      </c>
      <c r="K1792" s="1142"/>
      <c r="L1792" s="1141"/>
      <c r="M1792" s="81">
        <f t="shared" si="127"/>
        <v>254275000</v>
      </c>
      <c r="N1792" s="82" t="s">
        <v>273</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row>
    <row r="1793" spans="1:30" ht="15.75" hidden="1" customHeight="1">
      <c r="A1793" s="332"/>
      <c r="B1793" s="63">
        <f t="shared" si="126"/>
        <v>12</v>
      </c>
      <c r="C1793" s="1102">
        <v>42725</v>
      </c>
      <c r="D1793" s="1102" t="s">
        <v>2301</v>
      </c>
      <c r="E1793" s="78">
        <f t="shared" si="129"/>
        <v>42725</v>
      </c>
      <c r="F1793" s="318" t="s">
        <v>1960</v>
      </c>
      <c r="G1793" s="1139"/>
      <c r="H1793" s="318" t="s">
        <v>3025</v>
      </c>
      <c r="I1793" s="427">
        <v>14480</v>
      </c>
      <c r="J1793" s="428">
        <v>17500</v>
      </c>
      <c r="K1793" s="1142"/>
      <c r="L1793" s="1141"/>
      <c r="M1793" s="81">
        <f t="shared" si="127"/>
        <v>253400000</v>
      </c>
      <c r="N1793" s="82" t="s">
        <v>273</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row>
    <row r="1794" spans="1:30" ht="15.75" hidden="1" customHeight="1">
      <c r="A1794" s="332"/>
      <c r="B1794" s="63">
        <f t="shared" si="126"/>
        <v>12</v>
      </c>
      <c r="C1794" s="1102">
        <v>42725</v>
      </c>
      <c r="D1794" s="1102" t="s">
        <v>2302</v>
      </c>
      <c r="E1794" s="78">
        <f t="shared" si="129"/>
        <v>42725</v>
      </c>
      <c r="F1794" s="318" t="s">
        <v>1960</v>
      </c>
      <c r="G1794" s="1139"/>
      <c r="H1794" s="318" t="s">
        <v>3026</v>
      </c>
      <c r="I1794" s="427">
        <v>14520</v>
      </c>
      <c r="J1794" s="428">
        <v>17500</v>
      </c>
      <c r="K1794" s="1142"/>
      <c r="L1794" s="1141"/>
      <c r="M1794" s="81">
        <f t="shared" si="127"/>
        <v>254100000</v>
      </c>
      <c r="N1794" s="82" t="s">
        <v>273</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row>
    <row r="1795" spans="1:30" ht="15.75" hidden="1" customHeight="1">
      <c r="A1795" s="332"/>
      <c r="B1795" s="63">
        <f t="shared" si="126"/>
        <v>12</v>
      </c>
      <c r="C1795" s="1102">
        <v>42725</v>
      </c>
      <c r="D1795" s="1102" t="s">
        <v>2303</v>
      </c>
      <c r="E1795" s="78">
        <f t="shared" si="129"/>
        <v>42725</v>
      </c>
      <c r="F1795" s="318" t="s">
        <v>1960</v>
      </c>
      <c r="G1795" s="1139"/>
      <c r="H1795" s="318" t="s">
        <v>3023</v>
      </c>
      <c r="I1795" s="427">
        <v>14360</v>
      </c>
      <c r="J1795" s="428">
        <v>17500</v>
      </c>
      <c r="K1795" s="1142"/>
      <c r="L1795" s="1141"/>
      <c r="M1795" s="81">
        <f t="shared" si="127"/>
        <v>251300000</v>
      </c>
      <c r="N1795" s="82" t="s">
        <v>273</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row>
    <row r="1796" spans="1:30" ht="15.75" hidden="1" customHeight="1">
      <c r="A1796" s="332"/>
      <c r="B1796" s="63">
        <f t="shared" si="126"/>
        <v>12</v>
      </c>
      <c r="C1796" s="1102">
        <v>42725</v>
      </c>
      <c r="D1796" s="1102" t="s">
        <v>2304</v>
      </c>
      <c r="E1796" s="78">
        <f t="shared" si="129"/>
        <v>42725</v>
      </c>
      <c r="F1796" s="318" t="s">
        <v>1960</v>
      </c>
      <c r="G1796" s="1139"/>
      <c r="H1796" s="318" t="s">
        <v>3028</v>
      </c>
      <c r="I1796" s="427">
        <v>14850</v>
      </c>
      <c r="J1796" s="428">
        <v>17500</v>
      </c>
      <c r="K1796" s="1142"/>
      <c r="L1796" s="1141"/>
      <c r="M1796" s="81">
        <f t="shared" si="127"/>
        <v>259875000</v>
      </c>
      <c r="N1796" s="82" t="s">
        <v>273</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0" ht="15.75" hidden="1" customHeight="1">
      <c r="A1797" s="332"/>
      <c r="B1797" s="63">
        <f t="shared" si="126"/>
        <v>12</v>
      </c>
      <c r="C1797" s="1102">
        <v>42726</v>
      </c>
      <c r="D1797" s="1102" t="s">
        <v>2305</v>
      </c>
      <c r="E1797" s="78">
        <f t="shared" si="129"/>
        <v>42726</v>
      </c>
      <c r="F1797" s="318" t="s">
        <v>1960</v>
      </c>
      <c r="G1797" s="1139"/>
      <c r="H1797" s="318" t="s">
        <v>3027</v>
      </c>
      <c r="I1797" s="427">
        <v>14450</v>
      </c>
      <c r="J1797" s="428">
        <v>17500</v>
      </c>
      <c r="K1797" s="1142"/>
      <c r="L1797" s="1141"/>
      <c r="M1797" s="81">
        <f t="shared" si="127"/>
        <v>252875000</v>
      </c>
      <c r="N1797" s="82" t="s">
        <v>273</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row>
    <row r="1798" spans="1:30" ht="15.75" hidden="1" customHeight="1">
      <c r="A1798" s="332"/>
      <c r="B1798" s="63">
        <f t="shared" si="126"/>
        <v>12</v>
      </c>
      <c r="C1798" s="1102">
        <v>42726</v>
      </c>
      <c r="D1798" s="1102" t="s">
        <v>2306</v>
      </c>
      <c r="E1798" s="78">
        <f t="shared" si="129"/>
        <v>42726</v>
      </c>
      <c r="F1798" s="318" t="s">
        <v>1960</v>
      </c>
      <c r="G1798" s="1139"/>
      <c r="H1798" s="318" t="s">
        <v>384</v>
      </c>
      <c r="I1798" s="427">
        <v>14630</v>
      </c>
      <c r="J1798" s="428">
        <v>17500</v>
      </c>
      <c r="K1798" s="1142"/>
      <c r="L1798" s="1141"/>
      <c r="M1798" s="81">
        <f t="shared" si="127"/>
        <v>256025000</v>
      </c>
      <c r="N1798" s="82" t="s">
        <v>273</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row>
    <row r="1799" spans="1:30" ht="15.75" hidden="1" customHeight="1">
      <c r="A1799" s="332"/>
      <c r="B1799" s="63">
        <f t="shared" si="126"/>
        <v>12</v>
      </c>
      <c r="C1799" s="1102">
        <v>42726</v>
      </c>
      <c r="D1799" s="1102" t="s">
        <v>2307</v>
      </c>
      <c r="E1799" s="78">
        <f t="shared" si="129"/>
        <v>42726</v>
      </c>
      <c r="F1799" s="318" t="s">
        <v>1960</v>
      </c>
      <c r="G1799" s="1139"/>
      <c r="H1799" s="318" t="s">
        <v>3022</v>
      </c>
      <c r="I1799" s="427">
        <v>14800</v>
      </c>
      <c r="J1799" s="428">
        <v>17500</v>
      </c>
      <c r="K1799" s="1142"/>
      <c r="L1799" s="1141"/>
      <c r="M1799" s="81">
        <f t="shared" si="127"/>
        <v>259000000</v>
      </c>
      <c r="N1799" s="82" t="s">
        <v>273</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0" ht="15.75" hidden="1" customHeight="1">
      <c r="A1800" s="332"/>
      <c r="B1800" s="63">
        <f t="shared" si="126"/>
        <v>12</v>
      </c>
      <c r="C1800" s="1102">
        <v>42726</v>
      </c>
      <c r="D1800" s="1102" t="s">
        <v>2308</v>
      </c>
      <c r="E1800" s="78">
        <f t="shared" si="129"/>
        <v>42726</v>
      </c>
      <c r="F1800" s="318" t="s">
        <v>1960</v>
      </c>
      <c r="G1800" s="1139"/>
      <c r="H1800" s="318" t="s">
        <v>3024</v>
      </c>
      <c r="I1800" s="427">
        <v>14850</v>
      </c>
      <c r="J1800" s="428">
        <v>17500</v>
      </c>
      <c r="K1800" s="1142"/>
      <c r="L1800" s="1141"/>
      <c r="M1800" s="81">
        <f t="shared" si="127"/>
        <v>259875000</v>
      </c>
      <c r="N1800" s="82" t="s">
        <v>273</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row>
    <row r="1801" spans="1:30" ht="15.75" hidden="1" customHeight="1">
      <c r="A1801" s="332"/>
      <c r="B1801" s="63">
        <f t="shared" si="126"/>
        <v>12</v>
      </c>
      <c r="C1801" s="1102">
        <v>42727</v>
      </c>
      <c r="D1801" s="1102" t="s">
        <v>2309</v>
      </c>
      <c r="E1801" s="78">
        <f t="shared" si="129"/>
        <v>42727</v>
      </c>
      <c r="F1801" s="318" t="s">
        <v>1960</v>
      </c>
      <c r="G1801" s="1139"/>
      <c r="H1801" s="318" t="s">
        <v>3023</v>
      </c>
      <c r="I1801" s="427">
        <v>14450</v>
      </c>
      <c r="J1801" s="428">
        <v>17500</v>
      </c>
      <c r="K1801" s="1142"/>
      <c r="L1801" s="1141"/>
      <c r="M1801" s="81">
        <f t="shared" si="127"/>
        <v>252875000</v>
      </c>
      <c r="N1801" s="82" t="s">
        <v>273</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0" ht="15.75" hidden="1" customHeight="1">
      <c r="A1802" s="332"/>
      <c r="B1802" s="63">
        <f t="shared" ref="B1802:B1865" si="130">IF(C1802&lt;&gt;"",MONTH(C1802),"")</f>
        <v>12</v>
      </c>
      <c r="C1802" s="1102">
        <v>42727</v>
      </c>
      <c r="D1802" s="1102" t="s">
        <v>2310</v>
      </c>
      <c r="E1802" s="78">
        <f t="shared" si="129"/>
        <v>42727</v>
      </c>
      <c r="F1802" s="318" t="s">
        <v>1960</v>
      </c>
      <c r="G1802" s="1139"/>
      <c r="H1802" s="318" t="s">
        <v>3028</v>
      </c>
      <c r="I1802" s="427">
        <v>14630</v>
      </c>
      <c r="J1802" s="428">
        <v>17500</v>
      </c>
      <c r="K1802" s="1142"/>
      <c r="L1802" s="1141"/>
      <c r="M1802" s="81">
        <f t="shared" si="127"/>
        <v>256025000</v>
      </c>
      <c r="N1802" s="82" t="s">
        <v>273</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0" ht="15.75" hidden="1" customHeight="1">
      <c r="A1803" s="332"/>
      <c r="B1803" s="63">
        <f t="shared" si="130"/>
        <v>12</v>
      </c>
      <c r="C1803" s="1102">
        <v>42727</v>
      </c>
      <c r="D1803" s="1102" t="s">
        <v>2311</v>
      </c>
      <c r="E1803" s="78">
        <f t="shared" si="129"/>
        <v>42727</v>
      </c>
      <c r="F1803" s="318" t="s">
        <v>1960</v>
      </c>
      <c r="G1803" s="1139"/>
      <c r="H1803" s="318" t="s">
        <v>3025</v>
      </c>
      <c r="I1803" s="427">
        <v>14800</v>
      </c>
      <c r="J1803" s="428">
        <v>17500</v>
      </c>
      <c r="K1803" s="1142"/>
      <c r="L1803" s="1141"/>
      <c r="M1803" s="81">
        <f t="shared" si="127"/>
        <v>259000000</v>
      </c>
      <c r="N1803" s="82" t="s">
        <v>273</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row>
    <row r="1804" spans="1:30" ht="15.75" hidden="1" customHeight="1">
      <c r="A1804" s="332"/>
      <c r="B1804" s="63">
        <f t="shared" si="130"/>
        <v>12</v>
      </c>
      <c r="C1804" s="1102">
        <v>42727</v>
      </c>
      <c r="D1804" s="1102" t="s">
        <v>2312</v>
      </c>
      <c r="E1804" s="78">
        <f t="shared" si="129"/>
        <v>42727</v>
      </c>
      <c r="F1804" s="318" t="s">
        <v>1960</v>
      </c>
      <c r="G1804" s="1139"/>
      <c r="H1804" s="318" t="s">
        <v>3026</v>
      </c>
      <c r="I1804" s="427">
        <v>14520</v>
      </c>
      <c r="J1804" s="428">
        <v>17500</v>
      </c>
      <c r="K1804" s="1142"/>
      <c r="L1804" s="1141"/>
      <c r="M1804" s="81">
        <f t="shared" ref="M1804:M1854" si="131">ROUND(I1804*J1804,0)</f>
        <v>254100000</v>
      </c>
      <c r="N1804" s="82" t="s">
        <v>273</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0" ht="15.75" hidden="1" customHeight="1">
      <c r="A1805" s="332"/>
      <c r="B1805" s="63">
        <f t="shared" si="130"/>
        <v>12</v>
      </c>
      <c r="C1805" s="1102">
        <v>42728</v>
      </c>
      <c r="D1805" s="1102" t="s">
        <v>2313</v>
      </c>
      <c r="E1805" s="78">
        <f t="shared" si="129"/>
        <v>42728</v>
      </c>
      <c r="F1805" s="318" t="s">
        <v>1960</v>
      </c>
      <c r="G1805" s="1139"/>
      <c r="H1805" s="318" t="s">
        <v>3022</v>
      </c>
      <c r="I1805" s="427">
        <v>14360</v>
      </c>
      <c r="J1805" s="428">
        <v>17500</v>
      </c>
      <c r="K1805" s="1142"/>
      <c r="L1805" s="1141"/>
      <c r="M1805" s="81">
        <f t="shared" si="131"/>
        <v>251300000</v>
      </c>
      <c r="N1805" s="82" t="s">
        <v>273</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0" ht="15.75" hidden="1" customHeight="1">
      <c r="A1806" s="332"/>
      <c r="B1806" s="63">
        <f t="shared" si="130"/>
        <v>12</v>
      </c>
      <c r="C1806" s="1102">
        <v>42728</v>
      </c>
      <c r="D1806" s="1102" t="s">
        <v>2314</v>
      </c>
      <c r="E1806" s="78">
        <f t="shared" si="129"/>
        <v>42728</v>
      </c>
      <c r="F1806" s="318" t="s">
        <v>1960</v>
      </c>
      <c r="G1806" s="1139"/>
      <c r="H1806" s="318" t="s">
        <v>3024</v>
      </c>
      <c r="I1806" s="427">
        <v>14850</v>
      </c>
      <c r="J1806" s="428">
        <v>17500</v>
      </c>
      <c r="K1806" s="1142"/>
      <c r="L1806" s="1141"/>
      <c r="M1806" s="81">
        <f t="shared" si="131"/>
        <v>259875000</v>
      </c>
      <c r="N1806" s="82" t="s">
        <v>273</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row>
    <row r="1807" spans="1:30" ht="15.75" hidden="1" customHeight="1">
      <c r="A1807" s="332"/>
      <c r="B1807" s="63">
        <f t="shared" si="130"/>
        <v>12</v>
      </c>
      <c r="C1807" s="1102">
        <v>42728</v>
      </c>
      <c r="D1807" s="1102" t="s">
        <v>2315</v>
      </c>
      <c r="E1807" s="78">
        <f t="shared" si="129"/>
        <v>42728</v>
      </c>
      <c r="F1807" s="318" t="s">
        <v>1960</v>
      </c>
      <c r="G1807" s="1139"/>
      <c r="H1807" s="318" t="s">
        <v>3027</v>
      </c>
      <c r="I1807" s="427">
        <v>14450</v>
      </c>
      <c r="J1807" s="428">
        <v>17500</v>
      </c>
      <c r="K1807" s="1142"/>
      <c r="L1807" s="1141"/>
      <c r="M1807" s="81">
        <f t="shared" si="131"/>
        <v>252875000</v>
      </c>
      <c r="N1807" s="82" t="s">
        <v>273</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0" ht="15.75" hidden="1" customHeight="1">
      <c r="A1808" s="332"/>
      <c r="B1808" s="63">
        <f t="shared" si="130"/>
        <v>12</v>
      </c>
      <c r="C1808" s="1102">
        <v>42728</v>
      </c>
      <c r="D1808" s="1102" t="s">
        <v>2641</v>
      </c>
      <c r="E1808" s="78">
        <f t="shared" si="129"/>
        <v>42728</v>
      </c>
      <c r="F1808" s="318" t="s">
        <v>1960</v>
      </c>
      <c r="G1808" s="1139"/>
      <c r="H1808" s="318" t="s">
        <v>3028</v>
      </c>
      <c r="I1808" s="427">
        <v>14630</v>
      </c>
      <c r="J1808" s="428">
        <v>17500</v>
      </c>
      <c r="K1808" s="1142"/>
      <c r="L1808" s="1141"/>
      <c r="M1808" s="81">
        <f t="shared" si="131"/>
        <v>256025000</v>
      </c>
      <c r="N1808" s="82" t="s">
        <v>273</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0" ht="15.75" hidden="1" customHeight="1">
      <c r="A1809" s="1300"/>
      <c r="B1809" s="1301">
        <f t="shared" si="130"/>
        <v>12</v>
      </c>
      <c r="C1809" s="1302">
        <v>42730</v>
      </c>
      <c r="D1809" s="1302" t="s">
        <v>2642</v>
      </c>
      <c r="E1809" s="1303">
        <f t="shared" si="129"/>
        <v>42730</v>
      </c>
      <c r="F1809" s="1304" t="s">
        <v>1960</v>
      </c>
      <c r="G1809" s="1305"/>
      <c r="H1809" s="1304" t="s">
        <v>3023</v>
      </c>
      <c r="I1809" s="1281">
        <v>11220</v>
      </c>
      <c r="J1809" s="1306">
        <v>17000</v>
      </c>
      <c r="K1809" s="1307"/>
      <c r="L1809" s="1308"/>
      <c r="M1809" s="1309">
        <f t="shared" si="131"/>
        <v>190740000</v>
      </c>
      <c r="N1809" s="1310" t="s">
        <v>273</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
      </c>
    </row>
    <row r="1810" spans="1:30" ht="15.75" hidden="1" customHeight="1">
      <c r="A1810" s="1300"/>
      <c r="B1810" s="1301">
        <f t="shared" si="130"/>
        <v>12</v>
      </c>
      <c r="C1810" s="1302">
        <v>42730</v>
      </c>
      <c r="D1810" s="1302" t="s">
        <v>2643</v>
      </c>
      <c r="E1810" s="1303">
        <f t="shared" si="129"/>
        <v>42730</v>
      </c>
      <c r="F1810" s="1304" t="s">
        <v>1960</v>
      </c>
      <c r="G1810" s="1305"/>
      <c r="H1810" s="1304" t="s">
        <v>3028</v>
      </c>
      <c r="I1810" s="1281">
        <v>10630</v>
      </c>
      <c r="J1810" s="1306">
        <v>17000</v>
      </c>
      <c r="K1810" s="1307"/>
      <c r="L1810" s="1308"/>
      <c r="M1810" s="1309">
        <f t="shared" si="131"/>
        <v>180710000</v>
      </c>
      <c r="N1810" s="1310" t="s">
        <v>273</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
      </c>
    </row>
    <row r="1811" spans="1:30" ht="15.75" hidden="1" customHeight="1">
      <c r="A1811" s="1300"/>
      <c r="B1811" s="1301">
        <f t="shared" si="130"/>
        <v>12</v>
      </c>
      <c r="C1811" s="1302">
        <v>42730</v>
      </c>
      <c r="D1811" s="1302" t="s">
        <v>2644</v>
      </c>
      <c r="E1811" s="1303">
        <f t="shared" si="129"/>
        <v>42730</v>
      </c>
      <c r="F1811" s="1304" t="s">
        <v>1960</v>
      </c>
      <c r="G1811" s="1305"/>
      <c r="H1811" s="1304" t="s">
        <v>3025</v>
      </c>
      <c r="I1811" s="1281">
        <v>10080</v>
      </c>
      <c r="J1811" s="1306">
        <v>17000</v>
      </c>
      <c r="K1811" s="1307"/>
      <c r="L1811" s="1308"/>
      <c r="M1811" s="1309">
        <f t="shared" si="131"/>
        <v>171360000</v>
      </c>
      <c r="N1811" s="1310" t="s">
        <v>273</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
      </c>
    </row>
    <row r="1812" spans="1:30" ht="15.75" hidden="1" customHeight="1">
      <c r="A1812" s="1300"/>
      <c r="B1812" s="1301">
        <f t="shared" si="130"/>
        <v>12</v>
      </c>
      <c r="C1812" s="1302">
        <v>42730</v>
      </c>
      <c r="D1812" s="1302" t="s">
        <v>2645</v>
      </c>
      <c r="E1812" s="1303">
        <f t="shared" si="129"/>
        <v>42730</v>
      </c>
      <c r="F1812" s="1304" t="s">
        <v>1960</v>
      </c>
      <c r="G1812" s="1305"/>
      <c r="H1812" s="1304" t="s">
        <v>3026</v>
      </c>
      <c r="I1812" s="1281">
        <v>10257</v>
      </c>
      <c r="J1812" s="1306">
        <v>17000</v>
      </c>
      <c r="K1812" s="1307"/>
      <c r="L1812" s="1308"/>
      <c r="M1812" s="1309">
        <f t="shared" si="131"/>
        <v>174369000</v>
      </c>
      <c r="N1812" s="1310" t="s">
        <v>273</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
      </c>
    </row>
    <row r="1813" spans="1:30" ht="15.75" hidden="1" customHeight="1">
      <c r="A1813" s="1300"/>
      <c r="B1813" s="1301">
        <f t="shared" si="130"/>
        <v>12</v>
      </c>
      <c r="C1813" s="1302">
        <v>42731</v>
      </c>
      <c r="D1813" s="1302" t="s">
        <v>2646</v>
      </c>
      <c r="E1813" s="1303">
        <f t="shared" si="129"/>
        <v>42731</v>
      </c>
      <c r="F1813" s="1304" t="s">
        <v>1960</v>
      </c>
      <c r="G1813" s="1305"/>
      <c r="H1813" s="1304" t="s">
        <v>3022</v>
      </c>
      <c r="I1813" s="1281">
        <v>10350</v>
      </c>
      <c r="J1813" s="1306">
        <v>17000</v>
      </c>
      <c r="K1813" s="1307"/>
      <c r="L1813" s="1308"/>
      <c r="M1813" s="1309">
        <f t="shared" si="131"/>
        <v>175950000</v>
      </c>
      <c r="N1813" s="1310" t="s">
        <v>273</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
      </c>
    </row>
    <row r="1814" spans="1:30" ht="15.75" hidden="1" customHeight="1">
      <c r="A1814" s="1300"/>
      <c r="B1814" s="1301">
        <f t="shared" si="130"/>
        <v>12</v>
      </c>
      <c r="C1814" s="1302">
        <v>42731</v>
      </c>
      <c r="D1814" s="1302" t="s">
        <v>2647</v>
      </c>
      <c r="E1814" s="1303">
        <f t="shared" si="129"/>
        <v>42731</v>
      </c>
      <c r="F1814" s="1304" t="s">
        <v>1960</v>
      </c>
      <c r="G1814" s="1305"/>
      <c r="H1814" s="1304" t="s">
        <v>3024</v>
      </c>
      <c r="I1814" s="1281">
        <v>11053</v>
      </c>
      <c r="J1814" s="1306">
        <v>17000</v>
      </c>
      <c r="K1814" s="1307"/>
      <c r="L1814" s="1308"/>
      <c r="M1814" s="1309">
        <f t="shared" si="131"/>
        <v>187901000</v>
      </c>
      <c r="N1814" s="1310" t="s">
        <v>273</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
      </c>
    </row>
    <row r="1815" spans="1:30" ht="15.75" hidden="1" customHeight="1">
      <c r="A1815" s="1300"/>
      <c r="B1815" s="1301">
        <f t="shared" si="130"/>
        <v>12</v>
      </c>
      <c r="C1815" s="1302">
        <v>42731</v>
      </c>
      <c r="D1815" s="1302" t="s">
        <v>2648</v>
      </c>
      <c r="E1815" s="1303">
        <f t="shared" si="129"/>
        <v>42731</v>
      </c>
      <c r="F1815" s="1304" t="s">
        <v>1960</v>
      </c>
      <c r="G1815" s="1305"/>
      <c r="H1815" s="1304" t="s">
        <v>3027</v>
      </c>
      <c r="I1815" s="1281">
        <v>10228</v>
      </c>
      <c r="J1815" s="1306">
        <v>17000</v>
      </c>
      <c r="K1815" s="1307"/>
      <c r="L1815" s="1308"/>
      <c r="M1815" s="1309">
        <f t="shared" si="131"/>
        <v>173876000</v>
      </c>
      <c r="N1815" s="1310" t="s">
        <v>273</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
      </c>
    </row>
    <row r="1816" spans="1:30" ht="15.75" hidden="1" customHeight="1">
      <c r="A1816" s="1300"/>
      <c r="B1816" s="1301">
        <f t="shared" si="130"/>
        <v>12</v>
      </c>
      <c r="C1816" s="1302">
        <v>42731</v>
      </c>
      <c r="D1816" s="1302" t="s">
        <v>2649</v>
      </c>
      <c r="E1816" s="1303">
        <f t="shared" si="129"/>
        <v>42731</v>
      </c>
      <c r="F1816" s="1304" t="s">
        <v>1960</v>
      </c>
      <c r="G1816" s="1305"/>
      <c r="H1816" s="1304" t="s">
        <v>3028</v>
      </c>
      <c r="I1816" s="1281">
        <v>10630</v>
      </c>
      <c r="J1816" s="1306">
        <v>17000</v>
      </c>
      <c r="K1816" s="1307"/>
      <c r="L1816" s="1308"/>
      <c r="M1816" s="1309">
        <f t="shared" si="131"/>
        <v>180710000</v>
      </c>
      <c r="N1816" s="1310" t="s">
        <v>273</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
      </c>
    </row>
    <row r="1817" spans="1:30" ht="15" hidden="1" customHeight="1">
      <c r="A1817" s="1206"/>
      <c r="B1817" s="1235">
        <f t="shared" si="130"/>
        <v>12</v>
      </c>
      <c r="C1817" s="90">
        <v>42705</v>
      </c>
      <c r="D1817" s="90" t="s">
        <v>677</v>
      </c>
      <c r="E1817" s="90">
        <f t="shared" si="129"/>
        <v>42705</v>
      </c>
      <c r="F1817" s="91" t="s">
        <v>1960</v>
      </c>
      <c r="G1817" s="91"/>
      <c r="H1817" s="1189" t="s">
        <v>445</v>
      </c>
      <c r="I1817" s="435">
        <v>45</v>
      </c>
      <c r="J1817" s="1140">
        <v>18000</v>
      </c>
      <c r="K1817" s="426"/>
      <c r="L1817" s="435"/>
      <c r="M1817" s="93">
        <f t="shared" si="131"/>
        <v>810000</v>
      </c>
      <c r="N1817" s="83" t="s">
        <v>281</v>
      </c>
      <c r="O1817" s="83" t="s">
        <v>273</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hidden="1" customHeight="1">
      <c r="A1818" s="1206"/>
      <c r="B1818" s="1235">
        <f t="shared" si="130"/>
        <v>12</v>
      </c>
      <c r="C1818" s="90">
        <v>42705</v>
      </c>
      <c r="D1818" s="90" t="s">
        <v>684</v>
      </c>
      <c r="E1818" s="90">
        <f t="shared" si="129"/>
        <v>42705</v>
      </c>
      <c r="F1818" s="91" t="s">
        <v>2839</v>
      </c>
      <c r="G1818" s="91"/>
      <c r="H1818" s="1189" t="s">
        <v>445</v>
      </c>
      <c r="I1818" s="435">
        <v>600</v>
      </c>
      <c r="J1818" s="1140">
        <v>32000</v>
      </c>
      <c r="K1818" s="426"/>
      <c r="L1818" s="435"/>
      <c r="M1818" s="93">
        <f t="shared" si="131"/>
        <v>19200000</v>
      </c>
      <c r="N1818" s="83" t="s">
        <v>281</v>
      </c>
      <c r="O1818" s="83" t="s">
        <v>273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hidden="1" customHeight="1">
      <c r="A1819" s="1206"/>
      <c r="B1819" s="1235">
        <f t="shared" si="130"/>
        <v>12</v>
      </c>
      <c r="C1819" s="90">
        <v>42705</v>
      </c>
      <c r="D1819" s="90" t="s">
        <v>685</v>
      </c>
      <c r="E1819" s="90">
        <f t="shared" ref="E1819:E1854" si="132">C1819</f>
        <v>42705</v>
      </c>
      <c r="F1819" s="91" t="s">
        <v>2840</v>
      </c>
      <c r="G1819" s="91"/>
      <c r="H1819" s="1189" t="s">
        <v>445</v>
      </c>
      <c r="I1819" s="435">
        <v>660</v>
      </c>
      <c r="J1819" s="1140">
        <v>35000</v>
      </c>
      <c r="K1819" s="426"/>
      <c r="L1819" s="435"/>
      <c r="M1819" s="93">
        <f t="shared" si="131"/>
        <v>23100000</v>
      </c>
      <c r="N1819" s="83" t="s">
        <v>281</v>
      </c>
      <c r="O1819" s="83" t="s">
        <v>273</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1206"/>
      <c r="B1820" s="1235">
        <f t="shared" si="130"/>
        <v>12</v>
      </c>
      <c r="C1820" s="90">
        <v>42705</v>
      </c>
      <c r="D1820" s="90" t="s">
        <v>686</v>
      </c>
      <c r="E1820" s="90">
        <f t="shared" si="132"/>
        <v>42705</v>
      </c>
      <c r="F1820" s="91" t="s">
        <v>2233</v>
      </c>
      <c r="G1820" s="91"/>
      <c r="H1820" s="1189" t="s">
        <v>445</v>
      </c>
      <c r="I1820" s="435">
        <v>2530</v>
      </c>
      <c r="J1820" s="1140">
        <v>26000</v>
      </c>
      <c r="K1820" s="426"/>
      <c r="L1820" s="435"/>
      <c r="M1820" s="93">
        <f t="shared" si="131"/>
        <v>65780000</v>
      </c>
      <c r="N1820" s="83" t="s">
        <v>281</v>
      </c>
      <c r="O1820" s="83" t="s">
        <v>273</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1206"/>
      <c r="B1821" s="1235">
        <f t="shared" si="130"/>
        <v>12</v>
      </c>
      <c r="C1821" s="90">
        <v>42705</v>
      </c>
      <c r="D1821" s="90" t="s">
        <v>687</v>
      </c>
      <c r="E1821" s="90">
        <f t="shared" si="132"/>
        <v>42705</v>
      </c>
      <c r="F1821" s="91" t="s">
        <v>2841</v>
      </c>
      <c r="G1821" s="91"/>
      <c r="H1821" s="1189" t="s">
        <v>445</v>
      </c>
      <c r="I1821" s="435">
        <v>300</v>
      </c>
      <c r="J1821" s="1140">
        <v>9000</v>
      </c>
      <c r="K1821" s="426"/>
      <c r="L1821" s="435"/>
      <c r="M1821" s="93">
        <f t="shared" si="131"/>
        <v>2700000</v>
      </c>
      <c r="N1821" s="83" t="s">
        <v>281</v>
      </c>
      <c r="O1821" s="83" t="s">
        <v>273</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1206"/>
      <c r="B1822" s="1235">
        <f t="shared" si="130"/>
        <v>12</v>
      </c>
      <c r="C1822" s="90">
        <v>42705</v>
      </c>
      <c r="D1822" s="90" t="s">
        <v>688</v>
      </c>
      <c r="E1822" s="90">
        <f t="shared" si="132"/>
        <v>42705</v>
      </c>
      <c r="F1822" s="91" t="s">
        <v>1944</v>
      </c>
      <c r="G1822" s="91"/>
      <c r="H1822" s="92" t="s">
        <v>445</v>
      </c>
      <c r="I1822" s="435">
        <v>175</v>
      </c>
      <c r="J1822" s="1140">
        <v>151000</v>
      </c>
      <c r="K1822" s="426"/>
      <c r="L1822" s="435"/>
      <c r="M1822" s="93">
        <f t="shared" si="131"/>
        <v>26425000</v>
      </c>
      <c r="N1822" s="83" t="s">
        <v>281</v>
      </c>
      <c r="O1822" s="83" t="s">
        <v>273</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1206"/>
      <c r="B1823" s="1235">
        <f t="shared" si="130"/>
        <v>12</v>
      </c>
      <c r="C1823" s="90">
        <v>42705</v>
      </c>
      <c r="D1823" s="90" t="s">
        <v>935</v>
      </c>
      <c r="E1823" s="90">
        <f t="shared" si="132"/>
        <v>42705</v>
      </c>
      <c r="F1823" s="91" t="s">
        <v>2842</v>
      </c>
      <c r="G1823" s="91"/>
      <c r="H1823" s="92" t="s">
        <v>445</v>
      </c>
      <c r="I1823" s="435">
        <v>11</v>
      </c>
      <c r="J1823" s="1140">
        <v>105000</v>
      </c>
      <c r="K1823" s="426"/>
      <c r="L1823" s="435"/>
      <c r="M1823" s="93">
        <f t="shared" si="131"/>
        <v>1155000</v>
      </c>
      <c r="N1823" s="83" t="s">
        <v>281</v>
      </c>
      <c r="O1823" s="83" t="s">
        <v>273</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1206"/>
      <c r="B1824" s="1235">
        <f t="shared" si="130"/>
        <v>12</v>
      </c>
      <c r="C1824" s="1112">
        <v>42705</v>
      </c>
      <c r="D1824" s="1112" t="s">
        <v>936</v>
      </c>
      <c r="E1824" s="90">
        <f t="shared" si="132"/>
        <v>42705</v>
      </c>
      <c r="F1824" s="1189" t="s">
        <v>1960</v>
      </c>
      <c r="G1824" s="1191" t="s">
        <v>2319</v>
      </c>
      <c r="H1824" s="1189" t="s">
        <v>1205</v>
      </c>
      <c r="I1824" s="435">
        <v>43950</v>
      </c>
      <c r="J1824" s="1140">
        <v>17500</v>
      </c>
      <c r="K1824" s="1142"/>
      <c r="L1824" s="1141"/>
      <c r="M1824" s="93">
        <f t="shared" si="131"/>
        <v>769125000</v>
      </c>
      <c r="N1824" s="83" t="s">
        <v>281</v>
      </c>
      <c r="O1824" s="83" t="s">
        <v>273</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hidden="1" customHeight="1">
      <c r="A1825" s="1206"/>
      <c r="B1825" s="1235">
        <f t="shared" si="130"/>
        <v>12</v>
      </c>
      <c r="C1825" s="1112">
        <v>42705</v>
      </c>
      <c r="D1825" s="1112" t="s">
        <v>937</v>
      </c>
      <c r="E1825" s="90">
        <f t="shared" si="132"/>
        <v>42705</v>
      </c>
      <c r="F1825" s="1189" t="s">
        <v>1960</v>
      </c>
      <c r="G1825" s="1191"/>
      <c r="H1825" s="1189" t="s">
        <v>2838</v>
      </c>
      <c r="I1825" s="435">
        <v>73090</v>
      </c>
      <c r="J1825" s="1140">
        <v>17500</v>
      </c>
      <c r="K1825" s="1142"/>
      <c r="L1825" s="1141"/>
      <c r="M1825" s="93">
        <f t="shared" si="131"/>
        <v>1279075000</v>
      </c>
      <c r="N1825" s="83" t="s">
        <v>281</v>
      </c>
      <c r="O1825" s="83" t="s">
        <v>273</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hidden="1" customHeight="1">
      <c r="A1826" s="1206"/>
      <c r="B1826" s="1235">
        <f t="shared" si="130"/>
        <v>12</v>
      </c>
      <c r="C1826" s="1112">
        <v>42706</v>
      </c>
      <c r="D1826" s="1112" t="s">
        <v>938</v>
      </c>
      <c r="E1826" s="90">
        <f t="shared" si="132"/>
        <v>42706</v>
      </c>
      <c r="F1826" s="1189" t="s">
        <v>1960</v>
      </c>
      <c r="G1826" s="1191"/>
      <c r="H1826" s="1189" t="s">
        <v>2838</v>
      </c>
      <c r="I1826" s="435">
        <v>72544</v>
      </c>
      <c r="J1826" s="1140">
        <v>17500</v>
      </c>
      <c r="K1826" s="1142"/>
      <c r="L1826" s="1141"/>
      <c r="M1826" s="93">
        <f t="shared" si="131"/>
        <v>1269520000</v>
      </c>
      <c r="N1826" s="83" t="s">
        <v>281</v>
      </c>
      <c r="O1826" s="83" t="s">
        <v>273</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hidden="1" customHeight="1">
      <c r="A1827" s="1206"/>
      <c r="B1827" s="1235">
        <f t="shared" si="130"/>
        <v>12</v>
      </c>
      <c r="C1827" s="1112">
        <v>42707</v>
      </c>
      <c r="D1827" s="1112" t="s">
        <v>2271</v>
      </c>
      <c r="E1827" s="90">
        <f t="shared" si="132"/>
        <v>42707</v>
      </c>
      <c r="F1827" s="1189" t="s">
        <v>1960</v>
      </c>
      <c r="G1827" s="1191"/>
      <c r="H1827" s="1189" t="s">
        <v>445</v>
      </c>
      <c r="I1827" s="435">
        <v>58730</v>
      </c>
      <c r="J1827" s="1140">
        <v>17500</v>
      </c>
      <c r="K1827" s="1142"/>
      <c r="L1827" s="1141"/>
      <c r="M1827" s="93">
        <f t="shared" si="131"/>
        <v>1027775000</v>
      </c>
      <c r="N1827" s="83" t="s">
        <v>281</v>
      </c>
      <c r="O1827" s="83" t="s">
        <v>273</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hidden="1" customHeight="1">
      <c r="A1828" s="1206"/>
      <c r="B1828" s="1235">
        <f t="shared" si="130"/>
        <v>12</v>
      </c>
      <c r="C1828" s="1112">
        <v>42707</v>
      </c>
      <c r="D1828" s="1112" t="s">
        <v>2272</v>
      </c>
      <c r="E1828" s="90">
        <f t="shared" si="132"/>
        <v>42707</v>
      </c>
      <c r="F1828" s="1189" t="s">
        <v>1960</v>
      </c>
      <c r="G1828" s="1191" t="s">
        <v>2319</v>
      </c>
      <c r="H1828" s="1189" t="s">
        <v>1205</v>
      </c>
      <c r="I1828" s="435">
        <v>43730</v>
      </c>
      <c r="J1828" s="1140">
        <v>17500</v>
      </c>
      <c r="K1828" s="1142"/>
      <c r="L1828" s="1141"/>
      <c r="M1828" s="93">
        <f t="shared" si="131"/>
        <v>765275000</v>
      </c>
      <c r="N1828" s="83" t="s">
        <v>281</v>
      </c>
      <c r="O1828" s="83" t="s">
        <v>273</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hidden="1" customHeight="1">
      <c r="A1829" s="1206"/>
      <c r="B1829" s="1235">
        <f t="shared" si="130"/>
        <v>12</v>
      </c>
      <c r="C1829" s="1112">
        <v>42709</v>
      </c>
      <c r="D1829" s="1112" t="s">
        <v>2273</v>
      </c>
      <c r="E1829" s="90">
        <f t="shared" si="132"/>
        <v>42709</v>
      </c>
      <c r="F1829" s="1189" t="s">
        <v>1960</v>
      </c>
      <c r="G1829" s="1191"/>
      <c r="H1829" s="1189" t="s">
        <v>445</v>
      </c>
      <c r="I1829" s="435">
        <v>73560</v>
      </c>
      <c r="J1829" s="1140">
        <v>17500</v>
      </c>
      <c r="K1829" s="1142"/>
      <c r="L1829" s="1141"/>
      <c r="M1829" s="93">
        <f t="shared" si="131"/>
        <v>1287300000</v>
      </c>
      <c r="N1829" s="83" t="s">
        <v>281</v>
      </c>
      <c r="O1829" s="83" t="s">
        <v>273</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hidden="1" customHeight="1">
      <c r="A1830" s="1206"/>
      <c r="B1830" s="1235">
        <f t="shared" si="130"/>
        <v>12</v>
      </c>
      <c r="C1830" s="1112">
        <v>42709</v>
      </c>
      <c r="D1830" s="1112" t="s">
        <v>2274</v>
      </c>
      <c r="E1830" s="90">
        <f t="shared" si="132"/>
        <v>42709</v>
      </c>
      <c r="F1830" s="1189" t="s">
        <v>1960</v>
      </c>
      <c r="G1830" s="1191" t="s">
        <v>2319</v>
      </c>
      <c r="H1830" s="1189" t="s">
        <v>1205</v>
      </c>
      <c r="I1830" s="435">
        <v>44395</v>
      </c>
      <c r="J1830" s="1140">
        <v>17500</v>
      </c>
      <c r="K1830" s="1142"/>
      <c r="L1830" s="1141"/>
      <c r="M1830" s="93">
        <f t="shared" si="131"/>
        <v>776912500</v>
      </c>
      <c r="N1830" s="83" t="s">
        <v>281</v>
      </c>
      <c r="O1830" s="83" t="s">
        <v>273</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hidden="1" customHeight="1">
      <c r="A1831" s="1206"/>
      <c r="B1831" s="1235">
        <f t="shared" si="130"/>
        <v>12</v>
      </c>
      <c r="C1831" s="1112">
        <v>42710</v>
      </c>
      <c r="D1831" s="1112" t="s">
        <v>2275</v>
      </c>
      <c r="E1831" s="90">
        <f t="shared" si="132"/>
        <v>42710</v>
      </c>
      <c r="F1831" s="1189" t="s">
        <v>1960</v>
      </c>
      <c r="G1831" s="1191"/>
      <c r="H1831" s="1189" t="s">
        <v>445</v>
      </c>
      <c r="I1831" s="435">
        <v>66127</v>
      </c>
      <c r="J1831" s="1140">
        <v>17500</v>
      </c>
      <c r="K1831" s="1142"/>
      <c r="L1831" s="1141"/>
      <c r="M1831" s="93">
        <f t="shared" si="131"/>
        <v>1157222500</v>
      </c>
      <c r="N1831" s="83" t="s">
        <v>281</v>
      </c>
      <c r="O1831" s="83" t="s">
        <v>273</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hidden="1" customHeight="1">
      <c r="A1832" s="1206"/>
      <c r="B1832" s="1235">
        <f t="shared" si="130"/>
        <v>12</v>
      </c>
      <c r="C1832" s="1112">
        <v>42711</v>
      </c>
      <c r="D1832" s="1112" t="s">
        <v>2276</v>
      </c>
      <c r="E1832" s="90">
        <f t="shared" si="132"/>
        <v>42711</v>
      </c>
      <c r="F1832" s="1189" t="s">
        <v>1960</v>
      </c>
      <c r="G1832" s="1191" t="s">
        <v>2319</v>
      </c>
      <c r="H1832" s="1189" t="s">
        <v>1205</v>
      </c>
      <c r="I1832" s="435">
        <v>21547</v>
      </c>
      <c r="J1832" s="1140">
        <v>17500</v>
      </c>
      <c r="K1832" s="1142"/>
      <c r="L1832" s="1141"/>
      <c r="M1832" s="93">
        <f t="shared" si="131"/>
        <v>377072500</v>
      </c>
      <c r="N1832" s="83" t="s">
        <v>281</v>
      </c>
      <c r="O1832" s="83" t="s">
        <v>273</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hidden="1" customHeight="1">
      <c r="A1833" s="1206"/>
      <c r="B1833" s="1235">
        <f t="shared" si="130"/>
        <v>12</v>
      </c>
      <c r="C1833" s="1112">
        <v>42711</v>
      </c>
      <c r="D1833" s="1112" t="s">
        <v>2277</v>
      </c>
      <c r="E1833" s="90">
        <f t="shared" si="132"/>
        <v>42711</v>
      </c>
      <c r="F1833" s="1189" t="s">
        <v>1960</v>
      </c>
      <c r="G1833" s="1191"/>
      <c r="H1833" s="1189" t="s">
        <v>445</v>
      </c>
      <c r="I1833" s="435">
        <v>58291</v>
      </c>
      <c r="J1833" s="1140">
        <v>17500</v>
      </c>
      <c r="K1833" s="1142"/>
      <c r="L1833" s="1141"/>
      <c r="M1833" s="93">
        <f t="shared" si="131"/>
        <v>1020092500</v>
      </c>
      <c r="N1833" s="83" t="s">
        <v>281</v>
      </c>
      <c r="O1833" s="83" t="s">
        <v>273</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hidden="1" customHeight="1">
      <c r="A1834" s="1206"/>
      <c r="B1834" s="1235">
        <f t="shared" si="130"/>
        <v>12</v>
      </c>
      <c r="C1834" s="1112">
        <v>42712</v>
      </c>
      <c r="D1834" s="1112" t="s">
        <v>2278</v>
      </c>
      <c r="E1834" s="90">
        <f t="shared" si="132"/>
        <v>42712</v>
      </c>
      <c r="F1834" s="1189" t="s">
        <v>1960</v>
      </c>
      <c r="G1834" s="1191"/>
      <c r="H1834" s="1189" t="s">
        <v>445</v>
      </c>
      <c r="I1834" s="435">
        <v>72974</v>
      </c>
      <c r="J1834" s="1140">
        <v>17500</v>
      </c>
      <c r="K1834" s="1142"/>
      <c r="L1834" s="1141"/>
      <c r="M1834" s="93">
        <f t="shared" si="131"/>
        <v>1277045000</v>
      </c>
      <c r="N1834" s="83" t="s">
        <v>281</v>
      </c>
      <c r="O1834" s="83" t="s">
        <v>273</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hidden="1" customHeight="1">
      <c r="A1835" s="1206"/>
      <c r="B1835" s="1235">
        <f t="shared" si="130"/>
        <v>12</v>
      </c>
      <c r="C1835" s="1112">
        <v>42713</v>
      </c>
      <c r="D1835" s="1112" t="s">
        <v>2848</v>
      </c>
      <c r="E1835" s="90">
        <f t="shared" si="132"/>
        <v>42713</v>
      </c>
      <c r="F1835" s="1189" t="s">
        <v>1960</v>
      </c>
      <c r="G1835" s="1191"/>
      <c r="H1835" s="1189" t="s">
        <v>445</v>
      </c>
      <c r="I1835" s="435">
        <v>72444</v>
      </c>
      <c r="J1835" s="1140">
        <v>17500</v>
      </c>
      <c r="K1835" s="1142"/>
      <c r="L1835" s="1141"/>
      <c r="M1835" s="93">
        <f t="shared" si="131"/>
        <v>1267770000</v>
      </c>
      <c r="N1835" s="83" t="s">
        <v>281</v>
      </c>
      <c r="O1835" s="83" t="s">
        <v>273</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hidden="1" customHeight="1">
      <c r="A1836" s="1206"/>
      <c r="B1836" s="1235">
        <f t="shared" si="130"/>
        <v>12</v>
      </c>
      <c r="C1836" s="1112">
        <v>42714</v>
      </c>
      <c r="D1836" s="1112" t="s">
        <v>2849</v>
      </c>
      <c r="E1836" s="90">
        <f t="shared" si="132"/>
        <v>42714</v>
      </c>
      <c r="F1836" s="1189" t="s">
        <v>1960</v>
      </c>
      <c r="G1836" s="1191"/>
      <c r="H1836" s="1189" t="s">
        <v>445</v>
      </c>
      <c r="I1836" s="435">
        <v>72960</v>
      </c>
      <c r="J1836" s="1140">
        <v>17500</v>
      </c>
      <c r="K1836" s="1142"/>
      <c r="L1836" s="1141"/>
      <c r="M1836" s="93">
        <f t="shared" si="131"/>
        <v>1276800000</v>
      </c>
      <c r="N1836" s="83" t="s">
        <v>281</v>
      </c>
      <c r="O1836" s="83" t="s">
        <v>273</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hidden="1" customHeight="1">
      <c r="A1837" s="1206"/>
      <c r="B1837" s="1235">
        <f t="shared" si="130"/>
        <v>12</v>
      </c>
      <c r="C1837" s="1112">
        <v>42716</v>
      </c>
      <c r="D1837" s="1112" t="s">
        <v>2850</v>
      </c>
      <c r="E1837" s="90">
        <f t="shared" si="132"/>
        <v>42716</v>
      </c>
      <c r="F1837" s="1189" t="s">
        <v>1960</v>
      </c>
      <c r="G1837" s="1191"/>
      <c r="H1837" s="1189" t="s">
        <v>445</v>
      </c>
      <c r="I1837" s="435">
        <v>73360</v>
      </c>
      <c r="J1837" s="1140">
        <v>17500</v>
      </c>
      <c r="K1837" s="1142"/>
      <c r="L1837" s="1141"/>
      <c r="M1837" s="93">
        <f t="shared" si="131"/>
        <v>1283800000</v>
      </c>
      <c r="N1837" s="83" t="s">
        <v>281</v>
      </c>
      <c r="O1837" s="83" t="s">
        <v>273</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hidden="1" customHeight="1">
      <c r="A1838" s="1206"/>
      <c r="B1838" s="1235">
        <f t="shared" si="130"/>
        <v>12</v>
      </c>
      <c r="C1838" s="1112">
        <v>42716</v>
      </c>
      <c r="D1838" s="1112" t="s">
        <v>2316</v>
      </c>
      <c r="E1838" s="90">
        <f t="shared" si="132"/>
        <v>42716</v>
      </c>
      <c r="F1838" s="1189" t="s">
        <v>2233</v>
      </c>
      <c r="G1838" s="1191"/>
      <c r="H1838" s="1189" t="s">
        <v>2843</v>
      </c>
      <c r="I1838" s="435">
        <v>13195</v>
      </c>
      <c r="J1838" s="1140">
        <v>25000</v>
      </c>
      <c r="K1838" s="1142"/>
      <c r="L1838" s="1141"/>
      <c r="M1838" s="93">
        <f t="shared" si="131"/>
        <v>329875000</v>
      </c>
      <c r="N1838" s="83" t="s">
        <v>281</v>
      </c>
      <c r="O1838" s="83" t="s">
        <v>273</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hidden="1" customHeight="1">
      <c r="A1839" s="1206"/>
      <c r="B1839" s="1235">
        <f t="shared" si="130"/>
        <v>12</v>
      </c>
      <c r="C1839" s="1112">
        <v>42717</v>
      </c>
      <c r="D1839" s="1112" t="s">
        <v>2317</v>
      </c>
      <c r="E1839" s="90">
        <f t="shared" si="132"/>
        <v>42717</v>
      </c>
      <c r="F1839" s="1189" t="s">
        <v>2844</v>
      </c>
      <c r="G1839" s="1191"/>
      <c r="H1839" s="1189" t="s">
        <v>2843</v>
      </c>
      <c r="I1839" s="435">
        <v>3440</v>
      </c>
      <c r="J1839" s="1140">
        <v>17500</v>
      </c>
      <c r="K1839" s="1142"/>
      <c r="L1839" s="1141"/>
      <c r="M1839" s="93">
        <f t="shared" si="131"/>
        <v>60200000</v>
      </c>
      <c r="N1839" s="83" t="s">
        <v>281</v>
      </c>
      <c r="O1839" s="83" t="s">
        <v>273</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hidden="1" customHeight="1">
      <c r="A1840" s="1206"/>
      <c r="B1840" s="1235">
        <f t="shared" si="130"/>
        <v>12</v>
      </c>
      <c r="C1840" s="1112">
        <v>42717</v>
      </c>
      <c r="D1840" s="1112" t="s">
        <v>2851</v>
      </c>
      <c r="E1840" s="90">
        <f t="shared" si="132"/>
        <v>42717</v>
      </c>
      <c r="F1840" s="1189" t="s">
        <v>1959</v>
      </c>
      <c r="G1840" s="1191"/>
      <c r="H1840" s="1189" t="s">
        <v>2843</v>
      </c>
      <c r="I1840" s="435">
        <v>20000</v>
      </c>
      <c r="J1840" s="1140">
        <v>28000</v>
      </c>
      <c r="K1840" s="1142"/>
      <c r="L1840" s="1141"/>
      <c r="M1840" s="93">
        <f t="shared" si="131"/>
        <v>560000000</v>
      </c>
      <c r="N1840" s="83" t="s">
        <v>281</v>
      </c>
      <c r="O1840" s="83" t="s">
        <v>273</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hidden="1" customHeight="1">
      <c r="A1841" s="1206"/>
      <c r="B1841" s="1235">
        <f t="shared" si="130"/>
        <v>12</v>
      </c>
      <c r="C1841" s="1112">
        <v>42717</v>
      </c>
      <c r="D1841" s="1112" t="s">
        <v>2852</v>
      </c>
      <c r="E1841" s="90">
        <f t="shared" si="132"/>
        <v>42717</v>
      </c>
      <c r="F1841" s="1189" t="s">
        <v>1960</v>
      </c>
      <c r="G1841" s="1191"/>
      <c r="H1841" s="1189" t="s">
        <v>445</v>
      </c>
      <c r="I1841" s="435">
        <v>72980</v>
      </c>
      <c r="J1841" s="1140">
        <v>17500</v>
      </c>
      <c r="K1841" s="1142"/>
      <c r="L1841" s="1141"/>
      <c r="M1841" s="93">
        <f t="shared" si="131"/>
        <v>1277150000</v>
      </c>
      <c r="N1841" s="83" t="s">
        <v>281</v>
      </c>
      <c r="O1841" s="83" t="s">
        <v>273</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hidden="1" customHeight="1">
      <c r="A1842" s="1206"/>
      <c r="B1842" s="1235">
        <f t="shared" si="130"/>
        <v>12</v>
      </c>
      <c r="C1842" s="1112">
        <v>42718</v>
      </c>
      <c r="D1842" s="1112" t="s">
        <v>2318</v>
      </c>
      <c r="E1842" s="90">
        <f t="shared" si="132"/>
        <v>42718</v>
      </c>
      <c r="F1842" s="1189" t="s">
        <v>1960</v>
      </c>
      <c r="G1842" s="1191"/>
      <c r="H1842" s="1189" t="s">
        <v>445</v>
      </c>
      <c r="I1842" s="435">
        <v>72974</v>
      </c>
      <c r="J1842" s="1140">
        <v>17500</v>
      </c>
      <c r="K1842" s="1142"/>
      <c r="L1842" s="1141"/>
      <c r="M1842" s="93">
        <f t="shared" si="131"/>
        <v>1277045000</v>
      </c>
      <c r="N1842" s="83" t="s">
        <v>281</v>
      </c>
      <c r="O1842" s="83" t="s">
        <v>273</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hidden="1" customHeight="1">
      <c r="A1843" s="1206"/>
      <c r="B1843" s="1235">
        <f t="shared" si="130"/>
        <v>12</v>
      </c>
      <c r="C1843" s="1112">
        <v>42719</v>
      </c>
      <c r="D1843" s="1112" t="s">
        <v>2853</v>
      </c>
      <c r="E1843" s="90">
        <f t="shared" si="132"/>
        <v>42719</v>
      </c>
      <c r="F1843" s="1189" t="s">
        <v>1960</v>
      </c>
      <c r="G1843" s="1191"/>
      <c r="H1843" s="1189" t="s">
        <v>445</v>
      </c>
      <c r="I1843" s="435">
        <v>57915</v>
      </c>
      <c r="J1843" s="1140">
        <v>17500</v>
      </c>
      <c r="K1843" s="1142"/>
      <c r="L1843" s="1141"/>
      <c r="M1843" s="93">
        <f t="shared" si="131"/>
        <v>1013512500</v>
      </c>
      <c r="N1843" s="83" t="s">
        <v>281</v>
      </c>
      <c r="O1843" s="83" t="s">
        <v>273</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hidden="1" customHeight="1">
      <c r="A1844" s="1206"/>
      <c r="B1844" s="1235">
        <f t="shared" si="130"/>
        <v>12</v>
      </c>
      <c r="C1844" s="1112">
        <v>42720</v>
      </c>
      <c r="D1844" s="1112" t="s">
        <v>2854</v>
      </c>
      <c r="E1844" s="90">
        <f t="shared" si="132"/>
        <v>42720</v>
      </c>
      <c r="F1844" s="1189" t="s">
        <v>1960</v>
      </c>
      <c r="G1844" s="1191"/>
      <c r="H1844" s="1189" t="s">
        <v>445</v>
      </c>
      <c r="I1844" s="435">
        <v>72740</v>
      </c>
      <c r="J1844" s="1140">
        <v>17500</v>
      </c>
      <c r="K1844" s="1142"/>
      <c r="L1844" s="1141"/>
      <c r="M1844" s="93">
        <f t="shared" si="131"/>
        <v>1272950000</v>
      </c>
      <c r="N1844" s="83" t="s">
        <v>281</v>
      </c>
      <c r="O1844" s="83" t="s">
        <v>273</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hidden="1" customHeight="1">
      <c r="A1845" s="1206"/>
      <c r="B1845" s="1235">
        <f t="shared" si="130"/>
        <v>12</v>
      </c>
      <c r="C1845" s="1112">
        <v>42721</v>
      </c>
      <c r="D1845" s="1112" t="s">
        <v>2855</v>
      </c>
      <c r="E1845" s="90">
        <f t="shared" si="132"/>
        <v>42721</v>
      </c>
      <c r="F1845" s="1189" t="s">
        <v>1960</v>
      </c>
      <c r="G1845" s="1191"/>
      <c r="H1845" s="1189" t="s">
        <v>445</v>
      </c>
      <c r="I1845" s="435">
        <v>73180</v>
      </c>
      <c r="J1845" s="1140">
        <v>17500</v>
      </c>
      <c r="K1845" s="1142"/>
      <c r="L1845" s="1141"/>
      <c r="M1845" s="93">
        <f t="shared" si="131"/>
        <v>1280650000</v>
      </c>
      <c r="N1845" s="83" t="s">
        <v>281</v>
      </c>
      <c r="O1845" s="83" t="s">
        <v>273</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hidden="1" customHeight="1">
      <c r="A1846" s="1206"/>
      <c r="B1846" s="1235">
        <f t="shared" si="130"/>
        <v>12</v>
      </c>
      <c r="C1846" s="1112">
        <v>42723</v>
      </c>
      <c r="D1846" s="1112" t="s">
        <v>2856</v>
      </c>
      <c r="E1846" s="90">
        <f t="shared" si="132"/>
        <v>42723</v>
      </c>
      <c r="F1846" s="1189" t="s">
        <v>1960</v>
      </c>
      <c r="G1846" s="1191"/>
      <c r="H1846" s="1189" t="s">
        <v>445</v>
      </c>
      <c r="I1846" s="435">
        <v>73160</v>
      </c>
      <c r="J1846" s="1140">
        <v>17500</v>
      </c>
      <c r="K1846" s="1142"/>
      <c r="L1846" s="1141"/>
      <c r="M1846" s="93">
        <f t="shared" si="131"/>
        <v>1280300000</v>
      </c>
      <c r="N1846" s="83" t="s">
        <v>281</v>
      </c>
      <c r="O1846" s="83" t="s">
        <v>273</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hidden="1" customHeight="1">
      <c r="A1847" s="1206"/>
      <c r="B1847" s="1235">
        <f t="shared" si="130"/>
        <v>12</v>
      </c>
      <c r="C1847" s="1112">
        <v>42724</v>
      </c>
      <c r="D1847" s="1112" t="s">
        <v>2857</v>
      </c>
      <c r="E1847" s="90">
        <f t="shared" si="132"/>
        <v>42724</v>
      </c>
      <c r="F1847" s="1189" t="s">
        <v>1960</v>
      </c>
      <c r="G1847" s="1191"/>
      <c r="H1847" s="1189" t="s">
        <v>445</v>
      </c>
      <c r="I1847" s="435">
        <v>72994</v>
      </c>
      <c r="J1847" s="1140">
        <v>17500</v>
      </c>
      <c r="K1847" s="1142"/>
      <c r="L1847" s="1141"/>
      <c r="M1847" s="93">
        <f t="shared" si="131"/>
        <v>1277395000</v>
      </c>
      <c r="N1847" s="83" t="s">
        <v>281</v>
      </c>
      <c r="O1847" s="83" t="s">
        <v>273</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hidden="1" customHeight="1">
      <c r="A1848" s="1206"/>
      <c r="B1848" s="1235">
        <f t="shared" si="130"/>
        <v>12</v>
      </c>
      <c r="C1848" s="1112">
        <v>42725</v>
      </c>
      <c r="D1848" s="1112" t="s">
        <v>2858</v>
      </c>
      <c r="E1848" s="90">
        <f t="shared" si="132"/>
        <v>42725</v>
      </c>
      <c r="F1848" s="1189" t="s">
        <v>1960</v>
      </c>
      <c r="G1848" s="1191"/>
      <c r="H1848" s="1189" t="s">
        <v>445</v>
      </c>
      <c r="I1848" s="435">
        <v>72744</v>
      </c>
      <c r="J1848" s="1140">
        <v>17500</v>
      </c>
      <c r="K1848" s="1142"/>
      <c r="L1848" s="1141"/>
      <c r="M1848" s="93">
        <f t="shared" si="131"/>
        <v>1273020000</v>
      </c>
      <c r="N1848" s="83" t="s">
        <v>281</v>
      </c>
      <c r="O1848" s="83" t="s">
        <v>273</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hidden="1" customHeight="1">
      <c r="A1849" s="1206"/>
      <c r="B1849" s="1235">
        <f t="shared" si="130"/>
        <v>12</v>
      </c>
      <c r="C1849" s="1112">
        <v>42726</v>
      </c>
      <c r="D1849" s="1112" t="s">
        <v>2859</v>
      </c>
      <c r="E1849" s="90">
        <f t="shared" si="132"/>
        <v>42726</v>
      </c>
      <c r="F1849" s="1189" t="s">
        <v>1960</v>
      </c>
      <c r="G1849" s="1191"/>
      <c r="H1849" s="1189" t="s">
        <v>445</v>
      </c>
      <c r="I1849" s="435">
        <v>72740</v>
      </c>
      <c r="J1849" s="1140">
        <v>17500</v>
      </c>
      <c r="K1849" s="1142"/>
      <c r="L1849" s="1141"/>
      <c r="M1849" s="93">
        <f t="shared" si="131"/>
        <v>1272950000</v>
      </c>
      <c r="N1849" s="83" t="s">
        <v>281</v>
      </c>
      <c r="O1849" s="83" t="s">
        <v>273</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hidden="1" customHeight="1">
      <c r="A1850" s="1206"/>
      <c r="B1850" s="1235">
        <f t="shared" si="130"/>
        <v>12</v>
      </c>
      <c r="C1850" s="1112">
        <v>42727</v>
      </c>
      <c r="D1850" s="1112" t="s">
        <v>2860</v>
      </c>
      <c r="E1850" s="90">
        <f t="shared" si="132"/>
        <v>42727</v>
      </c>
      <c r="F1850" s="1189" t="s">
        <v>1960</v>
      </c>
      <c r="G1850" s="1191"/>
      <c r="H1850" s="1189" t="s">
        <v>445</v>
      </c>
      <c r="I1850" s="435">
        <v>73180</v>
      </c>
      <c r="J1850" s="1140">
        <v>17500</v>
      </c>
      <c r="K1850" s="1142"/>
      <c r="L1850" s="1141"/>
      <c r="M1850" s="93">
        <f t="shared" si="131"/>
        <v>1280650000</v>
      </c>
      <c r="N1850" s="83" t="s">
        <v>281</v>
      </c>
      <c r="O1850" s="83" t="s">
        <v>273</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hidden="1" customHeight="1">
      <c r="A1851" s="1206"/>
      <c r="B1851" s="1235">
        <f t="shared" si="130"/>
        <v>12</v>
      </c>
      <c r="C1851" s="1112">
        <v>42728</v>
      </c>
      <c r="D1851" s="1112" t="s">
        <v>2861</v>
      </c>
      <c r="E1851" s="90">
        <f t="shared" si="132"/>
        <v>42728</v>
      </c>
      <c r="F1851" s="1189" t="s">
        <v>1960</v>
      </c>
      <c r="G1851" s="1191"/>
      <c r="H1851" s="1189" t="s">
        <v>445</v>
      </c>
      <c r="I1851" s="435">
        <v>70240</v>
      </c>
      <c r="J1851" s="1140">
        <v>17500</v>
      </c>
      <c r="K1851" s="1142"/>
      <c r="L1851" s="1141"/>
      <c r="M1851" s="93">
        <f t="shared" si="131"/>
        <v>1229200000</v>
      </c>
      <c r="N1851" s="83" t="s">
        <v>281</v>
      </c>
      <c r="O1851" s="83" t="s">
        <v>273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hidden="1" customHeight="1">
      <c r="A1852" s="1206"/>
      <c r="B1852" s="1235">
        <f t="shared" si="130"/>
        <v>12</v>
      </c>
      <c r="C1852" s="1112">
        <v>42730</v>
      </c>
      <c r="D1852" s="1112" t="s">
        <v>2862</v>
      </c>
      <c r="E1852" s="90">
        <f t="shared" si="132"/>
        <v>42730</v>
      </c>
      <c r="F1852" s="1189" t="s">
        <v>1960</v>
      </c>
      <c r="G1852" s="1191"/>
      <c r="H1852" s="1189" t="s">
        <v>445</v>
      </c>
      <c r="I1852" s="435">
        <v>32000</v>
      </c>
      <c r="J1852" s="1140">
        <v>17500</v>
      </c>
      <c r="K1852" s="1142"/>
      <c r="L1852" s="1141"/>
      <c r="M1852" s="93">
        <f t="shared" si="131"/>
        <v>560000000</v>
      </c>
      <c r="N1852" s="83" t="s">
        <v>281</v>
      </c>
      <c r="O1852" s="83" t="s">
        <v>273</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hidden="1" customHeight="1">
      <c r="A1853" s="1206"/>
      <c r="B1853" s="1235">
        <f t="shared" si="130"/>
        <v>12</v>
      </c>
      <c r="C1853" s="1112">
        <v>42731</v>
      </c>
      <c r="D1853" s="1112" t="s">
        <v>2863</v>
      </c>
      <c r="E1853" s="90">
        <f t="shared" si="132"/>
        <v>42731</v>
      </c>
      <c r="F1853" s="1189" t="s">
        <v>1960</v>
      </c>
      <c r="G1853" s="1191" t="s">
        <v>2319</v>
      </c>
      <c r="H1853" s="1189" t="s">
        <v>1205</v>
      </c>
      <c r="I1853" s="435">
        <v>42187</v>
      </c>
      <c r="J1853" s="1140">
        <v>17000</v>
      </c>
      <c r="K1853" s="1142"/>
      <c r="L1853" s="1141"/>
      <c r="M1853" s="93">
        <f t="shared" si="131"/>
        <v>717179000</v>
      </c>
      <c r="N1853" s="83" t="s">
        <v>281</v>
      </c>
      <c r="O1853" s="83" t="s">
        <v>273</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hidden="1" customHeight="1">
      <c r="A1854" s="332"/>
      <c r="B1854" s="1235">
        <f t="shared" si="130"/>
        <v>12</v>
      </c>
      <c r="C1854" s="1112">
        <v>42732</v>
      </c>
      <c r="D1854" s="1112" t="s">
        <v>2864</v>
      </c>
      <c r="E1854" s="90">
        <f t="shared" si="132"/>
        <v>42732</v>
      </c>
      <c r="F1854" s="1189" t="s">
        <v>1960</v>
      </c>
      <c r="G1854" s="1191" t="s">
        <v>2319</v>
      </c>
      <c r="H1854" s="1189" t="s">
        <v>1205</v>
      </c>
      <c r="I1854" s="435">
        <v>42261</v>
      </c>
      <c r="J1854" s="1140">
        <v>17000</v>
      </c>
      <c r="K1854" s="1142"/>
      <c r="L1854" s="1141"/>
      <c r="M1854" s="81">
        <f t="shared" si="131"/>
        <v>718437000</v>
      </c>
      <c r="N1854" s="83" t="s">
        <v>281</v>
      </c>
      <c r="O1854" s="83" t="s">
        <v>273</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hidden="1" customHeight="1">
      <c r="A1855" s="332" t="str">
        <f>IF(B1855&lt;&gt;"",IF(AND(B1855='IN-TC'!$S$4,OR(TH!N1855="1111",TH!O1855="1111")),TH!D1855,""),"")</f>
        <v/>
      </c>
      <c r="B1855" s="63">
        <f t="shared" si="130"/>
        <v>1</v>
      </c>
      <c r="C1855" s="78">
        <v>42400</v>
      </c>
      <c r="D1855" s="78" t="s">
        <v>576</v>
      </c>
      <c r="E1855" s="78">
        <v>42370</v>
      </c>
      <c r="F1855" s="80" t="s">
        <v>627</v>
      </c>
      <c r="G1855" s="79" t="s">
        <v>647</v>
      </c>
      <c r="H1855" s="80" t="s">
        <v>623</v>
      </c>
      <c r="I1855" s="427"/>
      <c r="J1855" s="427"/>
      <c r="K1855" s="418"/>
      <c r="L1855" s="427"/>
      <c r="M1855" s="81">
        <v>10134000</v>
      </c>
      <c r="N1855" s="82" t="s">
        <v>585</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hidden="1" customHeight="1">
      <c r="A1856" s="332" t="str">
        <f>IF(B1856&lt;&gt;"",IF(AND(B1856='IN-TC'!$S$4,OR(TH!N1856="1111",TH!O1856="1111")),TH!D1856,""),"")</f>
        <v/>
      </c>
      <c r="B1856" s="63">
        <f t="shared" si="130"/>
        <v>1</v>
      </c>
      <c r="C1856" s="78">
        <v>42400</v>
      </c>
      <c r="D1856" s="78" t="s">
        <v>576</v>
      </c>
      <c r="E1856" s="78">
        <v>42370</v>
      </c>
      <c r="F1856" s="80" t="s">
        <v>628</v>
      </c>
      <c r="G1856" s="79" t="s">
        <v>648</v>
      </c>
      <c r="H1856" s="80" t="s">
        <v>623</v>
      </c>
      <c r="I1856" s="427"/>
      <c r="J1856" s="427"/>
      <c r="K1856" s="418"/>
      <c r="L1856" s="427"/>
      <c r="M1856" s="81">
        <v>6823560</v>
      </c>
      <c r="N1856" s="82" t="s">
        <v>585</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hidden="1" customHeight="1">
      <c r="A1857" s="332" t="str">
        <f>IF(B1857&lt;&gt;"",IF(AND(B1857='IN-TC'!$S$4,OR(TH!N1857="1111",TH!O1857="1111")),TH!D1857,""),"")</f>
        <v/>
      </c>
      <c r="B1857" s="63">
        <f t="shared" si="130"/>
        <v>1</v>
      </c>
      <c r="C1857" s="78">
        <v>42400</v>
      </c>
      <c r="D1857" s="78" t="s">
        <v>576</v>
      </c>
      <c r="E1857" s="78">
        <v>42370</v>
      </c>
      <c r="F1857" s="80" t="s">
        <v>629</v>
      </c>
      <c r="G1857" s="79" t="s">
        <v>648</v>
      </c>
      <c r="H1857" s="80" t="s">
        <v>623</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hidden="1" customHeight="1">
      <c r="A1858" s="332" t="str">
        <f>IF(B1858&lt;&gt;"",IF(AND(B1858='IN-TC'!$S$4,OR(TH!N1858="1111",TH!O1858="1111")),TH!D1858,""),"")</f>
        <v/>
      </c>
      <c r="B1858" s="63">
        <f t="shared" si="130"/>
        <v>1</v>
      </c>
      <c r="C1858" s="78">
        <v>42400</v>
      </c>
      <c r="D1858" s="78" t="s">
        <v>576</v>
      </c>
      <c r="E1858" s="78">
        <v>42369</v>
      </c>
      <c r="F1858" s="80" t="s">
        <v>630</v>
      </c>
      <c r="G1858" s="79" t="s">
        <v>649</v>
      </c>
      <c r="H1858" s="80" t="s">
        <v>621</v>
      </c>
      <c r="I1858" s="427"/>
      <c r="J1858" s="427"/>
      <c r="K1858" s="418"/>
      <c r="L1858" s="427"/>
      <c r="M1858" s="81">
        <v>4645000</v>
      </c>
      <c r="N1858" s="82" t="s">
        <v>585</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hidden="1" customHeight="1">
      <c r="A1859" s="332" t="str">
        <f>IF(B1859&lt;&gt;"",IF(AND(B1859='IN-TC'!$S$4,OR(TH!N1859="1111",TH!O1859="1111")),TH!D1859,""),"")</f>
        <v/>
      </c>
      <c r="B1859" s="63">
        <f t="shared" si="130"/>
        <v>1</v>
      </c>
      <c r="C1859" s="78">
        <v>42400</v>
      </c>
      <c r="D1859" s="78" t="s">
        <v>576</v>
      </c>
      <c r="E1859" s="78">
        <v>42369</v>
      </c>
      <c r="F1859" s="80" t="s">
        <v>630</v>
      </c>
      <c r="G1859" s="79" t="s">
        <v>650</v>
      </c>
      <c r="H1859" s="80" t="s">
        <v>621</v>
      </c>
      <c r="I1859" s="427"/>
      <c r="J1859" s="427"/>
      <c r="K1859" s="418"/>
      <c r="L1859" s="427"/>
      <c r="M1859" s="81">
        <v>1300000</v>
      </c>
      <c r="N1859" s="82" t="s">
        <v>585</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hidden="1" customHeight="1">
      <c r="A1860" s="332" t="str">
        <f>IF(B1860&lt;&gt;"",IF(AND(B1860='IN-TC'!$S$4,OR(TH!N1860="1111",TH!O1860="1111")),TH!D1860,""),"")</f>
        <v/>
      </c>
      <c r="B1860" s="63">
        <f t="shared" si="130"/>
        <v>1</v>
      </c>
      <c r="C1860" s="78">
        <v>42400</v>
      </c>
      <c r="D1860" s="78" t="s">
        <v>576</v>
      </c>
      <c r="E1860" s="78">
        <v>42380</v>
      </c>
      <c r="F1860" s="80" t="s">
        <v>631</v>
      </c>
      <c r="G1860" s="79" t="s">
        <v>651</v>
      </c>
      <c r="H1860" s="80" t="s">
        <v>622</v>
      </c>
      <c r="I1860" s="427"/>
      <c r="J1860" s="427"/>
      <c r="K1860" s="418"/>
      <c r="L1860" s="427"/>
      <c r="M1860" s="81">
        <v>2000000</v>
      </c>
      <c r="N1860" s="82" t="s">
        <v>585</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hidden="1" customHeight="1">
      <c r="A1861" s="332" t="str">
        <f>IF(B1861&lt;&gt;"",IF(AND(B1861='IN-TC'!$S$4,OR(TH!N1861="1111",TH!O1861="1111")),TH!D1861,""),"")</f>
        <v/>
      </c>
      <c r="B1861" s="63">
        <f t="shared" si="130"/>
        <v>1</v>
      </c>
      <c r="C1861" s="78">
        <v>42400</v>
      </c>
      <c r="D1861" s="78" t="s">
        <v>576</v>
      </c>
      <c r="E1861" s="78">
        <v>42380</v>
      </c>
      <c r="F1861" s="80" t="s">
        <v>632</v>
      </c>
      <c r="G1861" s="79" t="s">
        <v>651</v>
      </c>
      <c r="H1861" s="80" t="s">
        <v>622</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hidden="1" customHeight="1">
      <c r="A1862" s="332" t="str">
        <f>IF(B1862&lt;&gt;"",IF(AND(B1862='IN-TC'!$S$4,OR(TH!N1862="1111",TH!O1862="1111")),TH!D1862,""),"")</f>
        <v/>
      </c>
      <c r="B1862" s="63">
        <f t="shared" si="130"/>
        <v>1</v>
      </c>
      <c r="C1862" s="78">
        <v>42400</v>
      </c>
      <c r="D1862" s="78" t="s">
        <v>576</v>
      </c>
      <c r="E1862" s="78">
        <v>42381</v>
      </c>
      <c r="F1862" s="80" t="s">
        <v>631</v>
      </c>
      <c r="G1862" s="79" t="s">
        <v>652</v>
      </c>
      <c r="H1862" s="80" t="s">
        <v>622</v>
      </c>
      <c r="I1862" s="427"/>
      <c r="J1862" s="427"/>
      <c r="K1862" s="418"/>
      <c r="L1862" s="427"/>
      <c r="M1862" s="81">
        <v>2000000</v>
      </c>
      <c r="N1862" s="82" t="s">
        <v>585</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hidden="1" customHeight="1">
      <c r="A1863" s="332" t="str">
        <f>IF(B1863&lt;&gt;"",IF(AND(B1863='IN-TC'!$S$4,OR(TH!N1863="1111",TH!O1863="1111")),TH!D1863,""),"")</f>
        <v/>
      </c>
      <c r="B1863" s="63">
        <f t="shared" si="130"/>
        <v>1</v>
      </c>
      <c r="C1863" s="78">
        <v>42400</v>
      </c>
      <c r="D1863" s="78" t="s">
        <v>576</v>
      </c>
      <c r="E1863" s="78">
        <v>42381</v>
      </c>
      <c r="F1863" s="80" t="s">
        <v>632</v>
      </c>
      <c r="G1863" s="79" t="s">
        <v>652</v>
      </c>
      <c r="H1863" s="80" t="s">
        <v>622</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hidden="1" customHeight="1">
      <c r="A1864" s="332" t="str">
        <f>IF(B1864&lt;&gt;"",IF(AND(B1864='IN-TC'!$S$4,OR(TH!N1864="1111",TH!O1864="1111")),TH!D1864,""),"")</f>
        <v/>
      </c>
      <c r="B1864" s="63">
        <f t="shared" si="130"/>
        <v>1</v>
      </c>
      <c r="C1864" s="78">
        <v>42400</v>
      </c>
      <c r="D1864" s="78" t="s">
        <v>576</v>
      </c>
      <c r="E1864" s="78">
        <v>42394</v>
      </c>
      <c r="F1864" s="80" t="s">
        <v>631</v>
      </c>
      <c r="G1864" s="79" t="s">
        <v>653</v>
      </c>
      <c r="H1864" s="80" t="s">
        <v>622</v>
      </c>
      <c r="I1864" s="427"/>
      <c r="J1864" s="427"/>
      <c r="K1864" s="418"/>
      <c r="L1864" s="427"/>
      <c r="M1864" s="81">
        <v>1818182</v>
      </c>
      <c r="N1864" s="82" t="s">
        <v>585</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hidden="1" customHeight="1">
      <c r="A1865" s="332" t="str">
        <f>IF(B1865&lt;&gt;"",IF(AND(B1865='IN-TC'!$S$4,OR(TH!N1865="1111",TH!O1865="1111")),TH!D1865,""),"")</f>
        <v/>
      </c>
      <c r="B1865" s="63">
        <f t="shared" si="130"/>
        <v>1</v>
      </c>
      <c r="C1865" s="78">
        <v>42400</v>
      </c>
      <c r="D1865" s="78" t="s">
        <v>576</v>
      </c>
      <c r="E1865" s="78">
        <v>42394</v>
      </c>
      <c r="F1865" s="80" t="s">
        <v>632</v>
      </c>
      <c r="G1865" s="79" t="s">
        <v>653</v>
      </c>
      <c r="H1865" s="80" t="s">
        <v>622</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hidden="1" customHeight="1">
      <c r="A1866" s="332" t="str">
        <f>IF(B1866&lt;&gt;"",IF(AND(B1866='IN-TC'!$S$4,OR(TH!N1866="1111",TH!O1866="1111")),TH!D1866,""),"")</f>
        <v/>
      </c>
      <c r="B1866" s="63">
        <f t="shared" ref="B1866:B1929" si="133">IF(C1866&lt;&gt;"",MONTH(C1866),"")</f>
        <v>1</v>
      </c>
      <c r="C1866" s="78">
        <v>42400</v>
      </c>
      <c r="D1866" s="78" t="s">
        <v>576</v>
      </c>
      <c r="E1866" s="78">
        <v>42398</v>
      </c>
      <c r="F1866" s="80" t="s">
        <v>627</v>
      </c>
      <c r="G1866" s="79" t="s">
        <v>654</v>
      </c>
      <c r="H1866" s="80" t="s">
        <v>623</v>
      </c>
      <c r="I1866" s="427"/>
      <c r="J1866" s="427"/>
      <c r="K1866" s="418"/>
      <c r="L1866" s="427"/>
      <c r="M1866" s="81">
        <v>11135000</v>
      </c>
      <c r="N1866" s="82" t="s">
        <v>585</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hidden="1" customHeight="1">
      <c r="A1867" s="332" t="str">
        <f>IF(B1867&lt;&gt;"",IF(AND(B1867='IN-TC'!$S$4,OR(TH!N1867="1111",TH!O1867="1111")),TH!D1867,""),"")</f>
        <v/>
      </c>
      <c r="B1867" s="63">
        <f t="shared" si="133"/>
        <v>1</v>
      </c>
      <c r="C1867" s="78">
        <v>42400</v>
      </c>
      <c r="D1867" s="78" t="s">
        <v>576</v>
      </c>
      <c r="E1867" s="78">
        <v>42398</v>
      </c>
      <c r="F1867" s="80" t="s">
        <v>633</v>
      </c>
      <c r="G1867" s="79" t="s">
        <v>655</v>
      </c>
      <c r="H1867" s="80" t="s">
        <v>623</v>
      </c>
      <c r="I1867" s="427"/>
      <c r="J1867" s="427"/>
      <c r="K1867" s="418"/>
      <c r="L1867" s="427"/>
      <c r="M1867" s="81">
        <v>5077560</v>
      </c>
      <c r="N1867" s="82" t="s">
        <v>585</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hidden="1" customHeight="1">
      <c r="A1868" s="332" t="str">
        <f>IF(B1868&lt;&gt;"",IF(AND(B1868='IN-TC'!$S$4,OR(TH!N1868="1111",TH!O1868="1111")),TH!D1868,""),"")</f>
        <v/>
      </c>
      <c r="B1868" s="63">
        <f t="shared" si="133"/>
        <v>1</v>
      </c>
      <c r="C1868" s="78">
        <v>42400</v>
      </c>
      <c r="D1868" s="78" t="s">
        <v>576</v>
      </c>
      <c r="E1868" s="78">
        <v>42398</v>
      </c>
      <c r="F1868" s="80" t="s">
        <v>634</v>
      </c>
      <c r="G1868" s="79" t="s">
        <v>655</v>
      </c>
      <c r="H1868" s="80" t="s">
        <v>623</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hidden="1" customHeight="1">
      <c r="A1869" s="332" t="str">
        <f>IF(B1869&lt;&gt;"",IF(AND(B1869='IN-TC'!$S$4,OR(TH!N1869="1111",TH!O1869="1111")),TH!D1869,""),"")</f>
        <v/>
      </c>
      <c r="B1869" s="63">
        <f t="shared" si="133"/>
        <v>1</v>
      </c>
      <c r="C1869" s="78">
        <v>42400</v>
      </c>
      <c r="D1869" s="78" t="s">
        <v>576</v>
      </c>
      <c r="E1869" s="78">
        <v>42398</v>
      </c>
      <c r="F1869" s="80" t="s">
        <v>627</v>
      </c>
      <c r="G1869" s="79" t="s">
        <v>656</v>
      </c>
      <c r="H1869" s="80" t="s">
        <v>623</v>
      </c>
      <c r="I1869" s="427"/>
      <c r="J1869" s="427"/>
      <c r="K1869" s="418"/>
      <c r="L1869" s="427"/>
      <c r="M1869" s="81">
        <v>23383500</v>
      </c>
      <c r="N1869" s="82" t="s">
        <v>585</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hidden="1" customHeight="1">
      <c r="A1870" s="332" t="str">
        <f>IF(B1870&lt;&gt;"",IF(AND(B1870='IN-TC'!$S$4,OR(TH!N1870="1111",TH!O1870="1111")),TH!D1870,""),"")</f>
        <v/>
      </c>
      <c r="B1870" s="63">
        <f t="shared" si="133"/>
        <v>1</v>
      </c>
      <c r="C1870" s="78">
        <v>42400</v>
      </c>
      <c r="D1870" s="78" t="s">
        <v>576</v>
      </c>
      <c r="E1870" s="78">
        <v>42398</v>
      </c>
      <c r="F1870" s="80" t="s">
        <v>628</v>
      </c>
      <c r="G1870" s="79" t="s">
        <v>657</v>
      </c>
      <c r="H1870" s="80" t="s">
        <v>623</v>
      </c>
      <c r="I1870" s="427"/>
      <c r="J1870" s="427"/>
      <c r="K1870" s="418"/>
      <c r="L1870" s="427"/>
      <c r="M1870" s="81">
        <v>6413760</v>
      </c>
      <c r="N1870" s="82" t="s">
        <v>585</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hidden="1" customHeight="1">
      <c r="A1871" s="332" t="str">
        <f>IF(B1871&lt;&gt;"",IF(AND(B1871='IN-TC'!$S$4,OR(TH!N1871="1111",TH!O1871="1111")),TH!D1871,""),"")</f>
        <v/>
      </c>
      <c r="B1871" s="63">
        <f t="shared" si="133"/>
        <v>1</v>
      </c>
      <c r="C1871" s="78">
        <v>42400</v>
      </c>
      <c r="D1871" s="78" t="s">
        <v>576</v>
      </c>
      <c r="E1871" s="78">
        <v>42398</v>
      </c>
      <c r="F1871" s="80" t="s">
        <v>629</v>
      </c>
      <c r="G1871" s="79" t="s">
        <v>657</v>
      </c>
      <c r="H1871" s="80" t="s">
        <v>623</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hidden="1" customHeight="1">
      <c r="A1872" s="332" t="str">
        <f>IF(B1872&lt;&gt;"",IF(AND(B1872='IN-TC'!$S$4,OR(TH!N1872="1111",TH!O1872="1111")),TH!D1872,""),"")</f>
        <v/>
      </c>
      <c r="B1872" s="63">
        <f t="shared" si="133"/>
        <v>1</v>
      </c>
      <c r="C1872" s="78">
        <v>42400</v>
      </c>
      <c r="D1872" s="78" t="s">
        <v>576</v>
      </c>
      <c r="E1872" s="78">
        <v>42400</v>
      </c>
      <c r="F1872" s="80" t="s">
        <v>631</v>
      </c>
      <c r="G1872" s="79" t="s">
        <v>658</v>
      </c>
      <c r="H1872" s="80" t="s">
        <v>622</v>
      </c>
      <c r="I1872" s="427"/>
      <c r="J1872" s="427"/>
      <c r="K1872" s="418"/>
      <c r="L1872" s="427"/>
      <c r="M1872" s="81">
        <v>2000000</v>
      </c>
      <c r="N1872" s="82" t="s">
        <v>585</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hidden="1" customHeight="1">
      <c r="A1873" s="332" t="str">
        <f>IF(B1873&lt;&gt;"",IF(AND(B1873='IN-TC'!$S$4,OR(TH!N1873="1111",TH!O1873="1111")),TH!D1873,""),"")</f>
        <v/>
      </c>
      <c r="B1873" s="63">
        <f t="shared" si="133"/>
        <v>1</v>
      </c>
      <c r="C1873" s="78">
        <v>42400</v>
      </c>
      <c r="D1873" s="78" t="s">
        <v>576</v>
      </c>
      <c r="E1873" s="78">
        <v>42400</v>
      </c>
      <c r="F1873" s="80" t="s">
        <v>632</v>
      </c>
      <c r="G1873" s="79" t="s">
        <v>658</v>
      </c>
      <c r="H1873" s="80" t="s">
        <v>622</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hidden="1" customHeight="1">
      <c r="A1874" s="332" t="str">
        <f>IF(B1874&lt;&gt;"",IF(AND(B1874='IN-TC'!$S$4,OR(TH!N1874="1111",TH!O1874="1111")),TH!D1874,""),"")</f>
        <v/>
      </c>
      <c r="B1874" s="63">
        <f t="shared" si="133"/>
        <v>1</v>
      </c>
      <c r="C1874" s="78">
        <v>42400</v>
      </c>
      <c r="D1874" s="78" t="s">
        <v>576</v>
      </c>
      <c r="E1874" s="78">
        <v>42375</v>
      </c>
      <c r="F1874" s="80" t="s">
        <v>635</v>
      </c>
      <c r="G1874" s="958" t="s">
        <v>659</v>
      </c>
      <c r="H1874" s="80" t="s">
        <v>624</v>
      </c>
      <c r="I1874" s="427"/>
      <c r="J1874" s="427"/>
      <c r="K1874" s="418"/>
      <c r="L1874" s="427"/>
      <c r="M1874" s="81">
        <v>24653000</v>
      </c>
      <c r="N1874" s="82" t="s">
        <v>281</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hidden="1" customHeight="1">
      <c r="A1875" s="332" t="str">
        <f>IF(B1875&lt;&gt;"",IF(AND(B1875='IN-TC'!$S$4,OR(TH!N1875="1111",TH!O1875="1111")),TH!D1875,""),"")</f>
        <v/>
      </c>
      <c r="B1875" s="63">
        <f t="shared" si="133"/>
        <v>1</v>
      </c>
      <c r="C1875" s="78">
        <v>42400</v>
      </c>
      <c r="D1875" s="78" t="s">
        <v>576</v>
      </c>
      <c r="E1875" s="78">
        <v>42375</v>
      </c>
      <c r="F1875" s="80" t="s">
        <v>636</v>
      </c>
      <c r="G1875" s="958" t="s">
        <v>659</v>
      </c>
      <c r="H1875" s="80" t="s">
        <v>624</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hidden="1" customHeight="1">
      <c r="A1876" s="332" t="str">
        <f>IF(B1876&lt;&gt;"",IF(AND(B1876='IN-TC'!$S$4,OR(TH!N1876="1111",TH!O1876="1111")),TH!D1876,""),"")</f>
        <v/>
      </c>
      <c r="B1876" s="63">
        <f t="shared" si="133"/>
        <v>1</v>
      </c>
      <c r="C1876" s="78">
        <v>42400</v>
      </c>
      <c r="D1876" s="78" t="s">
        <v>576</v>
      </c>
      <c r="E1876" s="78">
        <v>42385</v>
      </c>
      <c r="F1876" s="80" t="s">
        <v>637</v>
      </c>
      <c r="G1876" s="79" t="s">
        <v>660</v>
      </c>
      <c r="H1876" s="80" t="s">
        <v>624</v>
      </c>
      <c r="I1876" s="427"/>
      <c r="J1876" s="427"/>
      <c r="K1876" s="418"/>
      <c r="L1876" s="427"/>
      <c r="M1876" s="81">
        <v>29327400</v>
      </c>
      <c r="N1876" s="1138" t="s">
        <v>281</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hidden="1" customHeight="1">
      <c r="A1877" s="332" t="str">
        <f>IF(B1877&lt;&gt;"",IF(AND(B1877='IN-TC'!$S$4,OR(TH!N1877="1111",TH!O1877="1111")),TH!D1877,""),"")</f>
        <v/>
      </c>
      <c r="B1877" s="63">
        <f t="shared" si="133"/>
        <v>1</v>
      </c>
      <c r="C1877" s="78">
        <v>42400</v>
      </c>
      <c r="D1877" s="78" t="s">
        <v>576</v>
      </c>
      <c r="E1877" s="78">
        <v>42385</v>
      </c>
      <c r="F1877" s="80" t="s">
        <v>638</v>
      </c>
      <c r="G1877" s="79" t="s">
        <v>660</v>
      </c>
      <c r="H1877" s="80" t="s">
        <v>624</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hidden="1" customHeight="1">
      <c r="A1878" s="332" t="str">
        <f>IF(B1878&lt;&gt;"",IF(AND(B1878='IN-TC'!$S$4,OR(TH!N1878="1111",TH!O1878="1111")),TH!D1878,""),"")</f>
        <v/>
      </c>
      <c r="B1878" s="63">
        <f t="shared" si="133"/>
        <v>1</v>
      </c>
      <c r="C1878" s="78">
        <v>42400</v>
      </c>
      <c r="D1878" s="78" t="s">
        <v>576</v>
      </c>
      <c r="E1878" s="78">
        <v>42395</v>
      </c>
      <c r="F1878" s="80" t="s">
        <v>639</v>
      </c>
      <c r="G1878" s="79" t="s">
        <v>661</v>
      </c>
      <c r="H1878" s="80" t="s">
        <v>624</v>
      </c>
      <c r="I1878" s="427"/>
      <c r="J1878" s="427"/>
      <c r="K1878" s="418"/>
      <c r="L1878" s="427"/>
      <c r="M1878" s="81">
        <v>28991500</v>
      </c>
      <c r="N1878" s="82" t="s">
        <v>281</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hidden="1" customHeight="1">
      <c r="A1879" s="332" t="str">
        <f>IF(B1879&lt;&gt;"",IF(AND(B1879='IN-TC'!$S$4,OR(TH!N1879="1111",TH!O1879="1111")),TH!D1879,""),"")</f>
        <v/>
      </c>
      <c r="B1879" s="63">
        <f t="shared" si="133"/>
        <v>1</v>
      </c>
      <c r="C1879" s="78">
        <v>42400</v>
      </c>
      <c r="D1879" s="78" t="s">
        <v>576</v>
      </c>
      <c r="E1879" s="78">
        <v>42395</v>
      </c>
      <c r="F1879" s="80" t="s">
        <v>640</v>
      </c>
      <c r="G1879" s="958" t="s">
        <v>661</v>
      </c>
      <c r="H1879" s="80" t="s">
        <v>624</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hidden="1" customHeight="1">
      <c r="A1880" s="332" t="str">
        <f>IF(B1880&lt;&gt;"",IF(AND(B1880='IN-TC'!$S$4,OR(TH!N1880="1111",TH!O1880="1111")),TH!D1880,""),"")</f>
        <v/>
      </c>
      <c r="B1880" s="63">
        <f t="shared" si="133"/>
        <v>2</v>
      </c>
      <c r="C1880" s="1102">
        <v>42429</v>
      </c>
      <c r="D1880" s="1102" t="s">
        <v>576</v>
      </c>
      <c r="E1880" s="1102">
        <v>42407</v>
      </c>
      <c r="F1880" s="80" t="s">
        <v>627</v>
      </c>
      <c r="G1880" s="974" t="s">
        <v>1063</v>
      </c>
      <c r="H1880" s="318" t="s">
        <v>623</v>
      </c>
      <c r="I1880" s="427"/>
      <c r="J1880" s="427"/>
      <c r="K1880" s="418"/>
      <c r="L1880" s="427"/>
      <c r="M1880" s="81">
        <v>11175000</v>
      </c>
      <c r="N1880" s="82" t="s">
        <v>585</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hidden="1" customHeight="1">
      <c r="A1881" s="332" t="str">
        <f>IF(B1881&lt;&gt;"",IF(AND(B1881='IN-TC'!$S$4,OR(TH!N1881="1111",TH!O1881="1111")),TH!D1881,""),"")</f>
        <v/>
      </c>
      <c r="B1881" s="63">
        <f t="shared" si="133"/>
        <v>2</v>
      </c>
      <c r="C1881" s="1102">
        <v>42429</v>
      </c>
      <c r="D1881" s="1102" t="s">
        <v>576</v>
      </c>
      <c r="E1881" s="1102">
        <v>42407</v>
      </c>
      <c r="F1881" s="80" t="s">
        <v>1069</v>
      </c>
      <c r="G1881" s="974" t="s">
        <v>1064</v>
      </c>
      <c r="H1881" s="318" t="s">
        <v>623</v>
      </c>
      <c r="I1881" s="427"/>
      <c r="J1881" s="427"/>
      <c r="K1881" s="418"/>
      <c r="L1881" s="427"/>
      <c r="M1881" s="81">
        <v>5319300</v>
      </c>
      <c r="N1881" s="82" t="s">
        <v>585</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hidden="1" customHeight="1">
      <c r="A1882" s="332" t="str">
        <f>IF(B1882&lt;&gt;"",IF(AND(B1882='IN-TC'!$S$4,OR(TH!N1882="1111",TH!O1882="1111")),TH!D1882,""),"")</f>
        <v/>
      </c>
      <c r="B1882" s="63">
        <f t="shared" si="133"/>
        <v>2</v>
      </c>
      <c r="C1882" s="1102">
        <v>42429</v>
      </c>
      <c r="D1882" s="1102" t="s">
        <v>576</v>
      </c>
      <c r="E1882" s="1102">
        <v>42407</v>
      </c>
      <c r="F1882" s="80" t="s">
        <v>1070</v>
      </c>
      <c r="G1882" s="974" t="s">
        <v>1064</v>
      </c>
      <c r="H1882" s="318" t="s">
        <v>623</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hidden="1" customHeight="1">
      <c r="A1883" s="332" t="str">
        <f>IF(B1883&lt;&gt;"",IF(AND(B1883='IN-TC'!$S$4,OR(TH!N1883="1111",TH!O1883="1111")),TH!D1883,""),"")</f>
        <v/>
      </c>
      <c r="B1883" s="63">
        <f t="shared" si="133"/>
        <v>2</v>
      </c>
      <c r="C1883" s="1102">
        <v>42429</v>
      </c>
      <c r="D1883" s="1102" t="s">
        <v>576</v>
      </c>
      <c r="E1883" s="1102">
        <v>42429</v>
      </c>
      <c r="F1883" s="80" t="s">
        <v>631</v>
      </c>
      <c r="G1883" s="974" t="s">
        <v>1065</v>
      </c>
      <c r="H1883" s="318" t="s">
        <v>622</v>
      </c>
      <c r="I1883" s="427"/>
      <c r="J1883" s="427"/>
      <c r="K1883" s="418"/>
      <c r="L1883" s="427"/>
      <c r="M1883" s="81">
        <v>2000000</v>
      </c>
      <c r="N1883" s="82" t="s">
        <v>585</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hidden="1" customHeight="1">
      <c r="A1884" s="332" t="str">
        <f>IF(B1884&lt;&gt;"",IF(AND(B1884='IN-TC'!$S$4,OR(TH!N1884="1111",TH!O1884="1111")),TH!D1884,""),"")</f>
        <v/>
      </c>
      <c r="B1884" s="63">
        <f t="shared" si="133"/>
        <v>2</v>
      </c>
      <c r="C1884" s="1102">
        <v>42429</v>
      </c>
      <c r="D1884" s="1102" t="s">
        <v>576</v>
      </c>
      <c r="E1884" s="1102">
        <v>42429</v>
      </c>
      <c r="F1884" s="80" t="s">
        <v>632</v>
      </c>
      <c r="G1884" s="974" t="s">
        <v>1065</v>
      </c>
      <c r="H1884" s="318" t="s">
        <v>622</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hidden="1" customHeight="1">
      <c r="A1885" s="332" t="str">
        <f>IF(B1885&lt;&gt;"",IF(AND(B1885='IN-TC'!$S$4,OR(TH!N1885="1111",TH!O1885="1111")),TH!D1885,""),"")</f>
        <v/>
      </c>
      <c r="B1885" s="63">
        <f t="shared" si="133"/>
        <v>2</v>
      </c>
      <c r="C1885" s="1102">
        <v>42429</v>
      </c>
      <c r="D1885" s="1102" t="s">
        <v>576</v>
      </c>
      <c r="E1885" s="1102">
        <v>42406</v>
      </c>
      <c r="F1885" s="80" t="s">
        <v>1071</v>
      </c>
      <c r="G1885" s="974" t="s">
        <v>1066</v>
      </c>
      <c r="H1885" s="318" t="s">
        <v>624</v>
      </c>
      <c r="I1885" s="427"/>
      <c r="J1885" s="427"/>
      <c r="K1885" s="418"/>
      <c r="L1885" s="427"/>
      <c r="M1885" s="81">
        <v>29442000</v>
      </c>
      <c r="N1885" s="1098" t="s">
        <v>281</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hidden="1" customHeight="1">
      <c r="A1886" s="332" t="str">
        <f>IF(B1886&lt;&gt;"",IF(AND(B1886='IN-TC'!$S$4,OR(TH!N1886="1111",TH!O1886="1111")),TH!D1886,""),"")</f>
        <v/>
      </c>
      <c r="B1886" s="63">
        <f t="shared" si="133"/>
        <v>2</v>
      </c>
      <c r="C1886" s="1102">
        <v>42429</v>
      </c>
      <c r="D1886" s="1102" t="s">
        <v>576</v>
      </c>
      <c r="E1886" s="1102">
        <v>42406</v>
      </c>
      <c r="F1886" s="80" t="s">
        <v>1072</v>
      </c>
      <c r="G1886" s="974" t="s">
        <v>1066</v>
      </c>
      <c r="H1886" s="318" t="s">
        <v>624</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hidden="1" customHeight="1">
      <c r="A1887" s="332" t="str">
        <f>IF(B1887&lt;&gt;"",IF(AND(B1887='IN-TC'!$S$4,OR(TH!N1887="1111",TH!O1887="1111")),TH!D1887,""),"")</f>
        <v/>
      </c>
      <c r="B1887" s="63">
        <f t="shared" si="133"/>
        <v>2</v>
      </c>
      <c r="C1887" s="1102">
        <v>42429</v>
      </c>
      <c r="D1887" s="1102" t="s">
        <v>576</v>
      </c>
      <c r="E1887" s="1102">
        <v>42426</v>
      </c>
      <c r="F1887" s="80" t="s">
        <v>1075</v>
      </c>
      <c r="G1887" s="974" t="s">
        <v>1093</v>
      </c>
      <c r="H1887" s="318" t="s">
        <v>624</v>
      </c>
      <c r="I1887" s="427"/>
      <c r="J1887" s="427"/>
      <c r="K1887" s="418"/>
      <c r="L1887" s="427"/>
      <c r="M1887" s="81">
        <v>21102800</v>
      </c>
      <c r="N1887" s="1098" t="s">
        <v>281</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hidden="1" customHeight="1">
      <c r="A1888" s="332" t="str">
        <f>IF(B1888&lt;&gt;"",IF(AND(B1888='IN-TC'!$S$4,OR(TH!N1888="1111",TH!O1888="1111")),TH!D1888,""),"")</f>
        <v/>
      </c>
      <c r="B1888" s="63">
        <f t="shared" si="133"/>
        <v>2</v>
      </c>
      <c r="C1888" s="1102">
        <v>42429</v>
      </c>
      <c r="D1888" s="1102" t="s">
        <v>576</v>
      </c>
      <c r="E1888" s="1102">
        <v>42426</v>
      </c>
      <c r="F1888" s="80" t="s">
        <v>1076</v>
      </c>
      <c r="G1888" s="974" t="s">
        <v>1093</v>
      </c>
      <c r="H1888" s="318" t="s">
        <v>624</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hidden="1" customHeight="1">
      <c r="A1889" s="332" t="str">
        <f>IF(B1889&lt;&gt;"",IF(AND(B1889='IN-TC'!$S$4,OR(TH!N1889="1111",TH!O1889="1111")),TH!D1889,""),"")</f>
        <v/>
      </c>
      <c r="B1889" s="63">
        <f t="shared" si="133"/>
        <v>2</v>
      </c>
      <c r="C1889" s="1102">
        <v>42429</v>
      </c>
      <c r="D1889" s="1102" t="s">
        <v>576</v>
      </c>
      <c r="E1889" s="1102">
        <v>42384</v>
      </c>
      <c r="F1889" s="80" t="s">
        <v>1077</v>
      </c>
      <c r="G1889" s="1139" t="s">
        <v>1068</v>
      </c>
      <c r="H1889" s="318" t="s">
        <v>625</v>
      </c>
      <c r="I1889" s="427"/>
      <c r="J1889" s="427"/>
      <c r="K1889" s="418"/>
      <c r="L1889" s="427"/>
      <c r="M1889" s="81">
        <v>124981818</v>
      </c>
      <c r="N1889" s="1098" t="s">
        <v>162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hidden="1" customHeight="1">
      <c r="A1890" s="332" t="str">
        <f>IF(B1890&lt;&gt;"",IF(AND(B1890='IN-TC'!$S$4,OR(TH!N1890="1111",TH!O1890="1111")),TH!D1890,""),"")</f>
        <v/>
      </c>
      <c r="B1890" s="63">
        <f t="shared" si="133"/>
        <v>2</v>
      </c>
      <c r="C1890" s="1102">
        <v>42429</v>
      </c>
      <c r="D1890" s="1102" t="s">
        <v>576</v>
      </c>
      <c r="E1890" s="1102">
        <v>42384</v>
      </c>
      <c r="F1890" s="80" t="s">
        <v>1078</v>
      </c>
      <c r="G1890" s="1139" t="s">
        <v>1068</v>
      </c>
      <c r="H1890" s="318" t="s">
        <v>625</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hidden="1" customHeight="1">
      <c r="A1891" s="332" t="str">
        <f>IF(B1891&lt;&gt;"",IF(AND(B1891='IN-TC'!$S$4,OR(TH!N1891="1111",TH!O1891="1111")),TH!D1891,""),"")</f>
        <v/>
      </c>
      <c r="B1891" s="63">
        <f t="shared" si="133"/>
        <v>3</v>
      </c>
      <c r="C1891" s="1102">
        <v>42460</v>
      </c>
      <c r="D1891" s="1102" t="s">
        <v>576</v>
      </c>
      <c r="E1891" s="1102">
        <v>42426</v>
      </c>
      <c r="F1891" s="80" t="s">
        <v>1134</v>
      </c>
      <c r="G1891" s="974" t="s">
        <v>1136</v>
      </c>
      <c r="H1891" s="318" t="s">
        <v>624</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hidden="1" customHeight="1">
      <c r="A1892" s="332" t="str">
        <f>IF(B1892&lt;&gt;"",IF(AND(B1892='IN-TC'!$S$4,OR(TH!N1892="1111",TH!O1892="1111")),TH!D1892,""),"")</f>
        <v/>
      </c>
      <c r="B1892" s="63">
        <f t="shared" si="133"/>
        <v>3</v>
      </c>
      <c r="C1892" s="1102">
        <v>42460</v>
      </c>
      <c r="D1892" s="1102" t="s">
        <v>576</v>
      </c>
      <c r="E1892" s="1102">
        <v>42426</v>
      </c>
      <c r="F1892" s="80" t="s">
        <v>1135</v>
      </c>
      <c r="G1892" s="974" t="s">
        <v>1136</v>
      </c>
      <c r="H1892" s="318" t="s">
        <v>624</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hidden="1" customHeight="1">
      <c r="A1893" s="332" t="str">
        <f>IF(B1893&lt;&gt;"",IF(AND(B1893='IN-TC'!$S$4,OR(TH!N1893="1111",TH!O1893="1111")),TH!D1893,""),"")</f>
        <v/>
      </c>
      <c r="B1893" s="63">
        <f t="shared" si="133"/>
        <v>3</v>
      </c>
      <c r="C1893" s="1102">
        <v>42460</v>
      </c>
      <c r="D1893" s="1102" t="s">
        <v>576</v>
      </c>
      <c r="E1893" s="1102">
        <v>42436</v>
      </c>
      <c r="F1893" s="80" t="s">
        <v>1153</v>
      </c>
      <c r="G1893" s="974" t="s">
        <v>1376</v>
      </c>
      <c r="H1893" s="318" t="s">
        <v>624</v>
      </c>
      <c r="I1893" s="427"/>
      <c r="J1893" s="427"/>
      <c r="K1893" s="418"/>
      <c r="L1893" s="427"/>
      <c r="M1893" s="81">
        <v>20681300</v>
      </c>
      <c r="N1893" s="1098" t="s">
        <v>281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hidden="1" customHeight="1">
      <c r="A1894" s="332" t="str">
        <f>IF(B1894&lt;&gt;"",IF(AND(B1894='IN-TC'!$S$4,OR(TH!N1894="1111",TH!O1894="1111")),TH!D1894,""),"")</f>
        <v/>
      </c>
      <c r="B1894" s="63">
        <f t="shared" si="133"/>
        <v>3</v>
      </c>
      <c r="C1894" s="1102">
        <v>42460</v>
      </c>
      <c r="D1894" s="1102" t="s">
        <v>576</v>
      </c>
      <c r="E1894" s="1102">
        <v>42436</v>
      </c>
      <c r="F1894" s="80" t="s">
        <v>1154</v>
      </c>
      <c r="G1894" s="974" t="s">
        <v>1376</v>
      </c>
      <c r="H1894" s="318" t="s">
        <v>624</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hidden="1" customHeight="1">
      <c r="A1895" s="332" t="str">
        <f>IF(B1895&lt;&gt;"",IF(AND(B1895='IN-TC'!$S$4,OR(TH!N1895="1111",TH!O1895="1111")),TH!D1895,""),"")</f>
        <v/>
      </c>
      <c r="B1895" s="63">
        <f t="shared" si="133"/>
        <v>3</v>
      </c>
      <c r="C1895" s="1102">
        <v>42460</v>
      </c>
      <c r="D1895" s="1102" t="s">
        <v>576</v>
      </c>
      <c r="E1895" s="1102">
        <v>42445</v>
      </c>
      <c r="F1895" s="80" t="s">
        <v>1155</v>
      </c>
      <c r="G1895" s="974" t="s">
        <v>1378</v>
      </c>
      <c r="H1895" s="318" t="s">
        <v>624</v>
      </c>
      <c r="I1895" s="427"/>
      <c r="J1895" s="427"/>
      <c r="K1895" s="418"/>
      <c r="L1895" s="427"/>
      <c r="M1895" s="81">
        <v>21269200</v>
      </c>
      <c r="N1895" s="1098" t="s">
        <v>281</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hidden="1" customHeight="1">
      <c r="A1896" s="332" t="str">
        <f>IF(B1896&lt;&gt;"",IF(AND(B1896='IN-TC'!$S$4,OR(TH!N1896="1111",TH!O1896="1111")),TH!D1896,""),"")</f>
        <v/>
      </c>
      <c r="B1896" s="63">
        <f t="shared" si="133"/>
        <v>3</v>
      </c>
      <c r="C1896" s="1102">
        <v>42460</v>
      </c>
      <c r="D1896" s="1102" t="s">
        <v>576</v>
      </c>
      <c r="E1896" s="1102">
        <v>42445</v>
      </c>
      <c r="F1896" s="80" t="s">
        <v>1156</v>
      </c>
      <c r="G1896" s="974" t="s">
        <v>1378</v>
      </c>
      <c r="H1896" s="318" t="s">
        <v>624</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hidden="1" customHeight="1">
      <c r="A1897" s="332" t="str">
        <f>IF(B1897&lt;&gt;"",IF(AND(B1897='IN-TC'!$S$4,OR(TH!N1897="1111",TH!O1897="1111")),TH!D1897,""),"")</f>
        <v/>
      </c>
      <c r="B1897" s="63">
        <f t="shared" si="133"/>
        <v>3</v>
      </c>
      <c r="C1897" s="1102">
        <v>42460</v>
      </c>
      <c r="D1897" s="1102" t="s">
        <v>576</v>
      </c>
      <c r="E1897" s="1102">
        <v>42455</v>
      </c>
      <c r="F1897" s="80" t="s">
        <v>1157</v>
      </c>
      <c r="G1897" s="974" t="s">
        <v>1377</v>
      </c>
      <c r="H1897" s="318" t="s">
        <v>624</v>
      </c>
      <c r="I1897" s="427"/>
      <c r="J1897" s="427"/>
      <c r="K1897" s="418"/>
      <c r="L1897" s="427"/>
      <c r="M1897" s="81">
        <v>20169600</v>
      </c>
      <c r="N1897" s="1098" t="s">
        <v>281</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hidden="1" customHeight="1">
      <c r="A1898" s="332" t="str">
        <f>IF(B1898&lt;&gt;"",IF(AND(B1898='IN-TC'!$S$4,OR(TH!N1898="1111",TH!O1898="1111")),TH!D1898,""),"")</f>
        <v/>
      </c>
      <c r="B1898" s="63">
        <f t="shared" si="133"/>
        <v>3</v>
      </c>
      <c r="C1898" s="1102">
        <v>42460</v>
      </c>
      <c r="D1898" s="1102" t="s">
        <v>576</v>
      </c>
      <c r="E1898" s="1102">
        <v>42455</v>
      </c>
      <c r="F1898" s="80" t="s">
        <v>1158</v>
      </c>
      <c r="G1898" s="974" t="s">
        <v>1377</v>
      </c>
      <c r="H1898" s="318" t="s">
        <v>624</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hidden="1" customHeight="1">
      <c r="A1899" s="332" t="str">
        <f>IF(B1899&lt;&gt;"",IF(AND(B1899='IN-TC'!$S$4,OR(TH!N1899="1111",TH!O1899="1111")),TH!D1899,""),"")</f>
        <v/>
      </c>
      <c r="B1899" s="63">
        <f t="shared" si="133"/>
        <v>3</v>
      </c>
      <c r="C1899" s="1102">
        <v>42460</v>
      </c>
      <c r="D1899" s="1102" t="s">
        <v>576</v>
      </c>
      <c r="E1899" s="78">
        <v>42447</v>
      </c>
      <c r="F1899" s="80" t="s">
        <v>1159</v>
      </c>
      <c r="G1899" s="958" t="s">
        <v>1161</v>
      </c>
      <c r="H1899" s="80" t="s">
        <v>1162</v>
      </c>
      <c r="I1899" s="427"/>
      <c r="J1899" s="427"/>
      <c r="K1899" s="418"/>
      <c r="L1899" s="427"/>
      <c r="M1899" s="81">
        <v>33545455</v>
      </c>
      <c r="N1899" s="82" t="s">
        <v>162</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hidden="1" customHeight="1">
      <c r="A1900" s="332" t="str">
        <f>IF(B1900&lt;&gt;"",IF(AND(B1900='IN-TC'!$S$4,OR(TH!N1900="1111",TH!O1900="1111")),TH!D1900,""),"")</f>
        <v/>
      </c>
      <c r="B1900" s="63">
        <f t="shared" si="133"/>
        <v>3</v>
      </c>
      <c r="C1900" s="1102">
        <v>42460</v>
      </c>
      <c r="D1900" s="1102" t="s">
        <v>576</v>
      </c>
      <c r="E1900" s="78">
        <v>42447</v>
      </c>
      <c r="F1900" s="80" t="s">
        <v>1160</v>
      </c>
      <c r="G1900" s="958" t="s">
        <v>1161</v>
      </c>
      <c r="H1900" s="80" t="s">
        <v>1162</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hidden="1" customHeight="1">
      <c r="A1901" s="332" t="str">
        <f>IF(B1901&lt;&gt;"",IF(AND(B1901='IN-TC'!$S$4,OR(TH!N1901="1111",TH!O1901="1111")),TH!D1901,""),"")</f>
        <v/>
      </c>
      <c r="B1901" s="63">
        <f t="shared" si="133"/>
        <v>3</v>
      </c>
      <c r="C1901" s="1102">
        <v>42460</v>
      </c>
      <c r="D1901" s="1102" t="s">
        <v>576</v>
      </c>
      <c r="E1901" s="78">
        <v>42454</v>
      </c>
      <c r="F1901" s="80" t="s">
        <v>1416</v>
      </c>
      <c r="G1901" s="958"/>
      <c r="H1901" s="80" t="s">
        <v>1417</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hidden="1" customHeight="1">
      <c r="A1902" s="332" t="str">
        <f>IF(B1902&lt;&gt;"",IF(AND(B1902='IN-TC'!$S$4,OR(TH!N1902="1111",TH!O1902="1111")),TH!D1902,""),"")</f>
        <v/>
      </c>
      <c r="B1902" s="63">
        <f t="shared" si="133"/>
        <v>3</v>
      </c>
      <c r="C1902" s="1102">
        <v>42460</v>
      </c>
      <c r="D1902" s="1102" t="s">
        <v>576</v>
      </c>
      <c r="E1902" s="78">
        <v>42369</v>
      </c>
      <c r="F1902" s="80" t="s">
        <v>630</v>
      </c>
      <c r="G1902" s="958" t="s">
        <v>1164</v>
      </c>
      <c r="H1902" s="1152" t="s">
        <v>621</v>
      </c>
      <c r="I1902" s="427"/>
      <c r="J1902" s="427"/>
      <c r="K1902" s="418"/>
      <c r="L1902" s="427"/>
      <c r="M1902" s="81">
        <v>480000</v>
      </c>
      <c r="N1902" s="82" t="s">
        <v>585</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hidden="1" customHeight="1">
      <c r="A1903" s="332" t="str">
        <f>IF(B1903&lt;&gt;"",IF(AND(B1903='IN-TC'!$S$4,OR(TH!N1903="1111",TH!O1903="1111")),TH!D1903,""),"")</f>
        <v/>
      </c>
      <c r="B1903" s="63">
        <f t="shared" si="133"/>
        <v>3</v>
      </c>
      <c r="C1903" s="1102">
        <v>42460</v>
      </c>
      <c r="D1903" s="1102" t="s">
        <v>576</v>
      </c>
      <c r="E1903" s="78">
        <v>42369</v>
      </c>
      <c r="F1903" s="80" t="s">
        <v>1163</v>
      </c>
      <c r="G1903" s="958" t="s">
        <v>1165</v>
      </c>
      <c r="H1903" s="1152" t="s">
        <v>621</v>
      </c>
      <c r="I1903" s="427"/>
      <c r="J1903" s="427"/>
      <c r="K1903" s="418"/>
      <c r="L1903" s="427"/>
      <c r="M1903" s="81">
        <v>5737000</v>
      </c>
      <c r="N1903" s="82" t="s">
        <v>585</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hidden="1" customHeight="1">
      <c r="A1904" s="332" t="str">
        <f>IF(B1904&lt;&gt;"",IF(AND(B1904='IN-TC'!$S$4,OR(TH!N1904="1111",TH!O1904="1111")),TH!D1904,""),"")</f>
        <v/>
      </c>
      <c r="B1904" s="63">
        <f t="shared" si="133"/>
        <v>3</v>
      </c>
      <c r="C1904" s="1102">
        <v>42460</v>
      </c>
      <c r="D1904" s="1102" t="s">
        <v>576</v>
      </c>
      <c r="E1904" s="1102">
        <v>42445</v>
      </c>
      <c r="F1904" s="80" t="s">
        <v>761</v>
      </c>
      <c r="G1904" s="958" t="s">
        <v>1127</v>
      </c>
      <c r="H1904" s="318" t="s">
        <v>1126</v>
      </c>
      <c r="I1904" s="427"/>
      <c r="J1904" s="427"/>
      <c r="K1904" s="418"/>
      <c r="L1904" s="427"/>
      <c r="M1904" s="81">
        <v>10528000</v>
      </c>
      <c r="N1904" s="82" t="s">
        <v>585</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hidden="1" customHeight="1">
      <c r="A1905" s="332" t="str">
        <f>IF(B1905&lt;&gt;"",IF(AND(B1905='IN-TC'!$S$4,OR(TH!N1905="1111",TH!O1905="1111")),TH!D1905,""),"")</f>
        <v/>
      </c>
      <c r="B1905" s="63">
        <f t="shared" si="133"/>
        <v>3</v>
      </c>
      <c r="C1905" s="1102">
        <v>42460</v>
      </c>
      <c r="D1905" s="1102" t="s">
        <v>576</v>
      </c>
      <c r="E1905" s="1102">
        <v>42445</v>
      </c>
      <c r="F1905" s="80" t="s">
        <v>1123</v>
      </c>
      <c r="G1905" s="974" t="s">
        <v>1125</v>
      </c>
      <c r="H1905" s="318" t="s">
        <v>1126</v>
      </c>
      <c r="I1905" s="427"/>
      <c r="J1905" s="427"/>
      <c r="K1905" s="418"/>
      <c r="L1905" s="427"/>
      <c r="M1905" s="81">
        <v>5219200</v>
      </c>
      <c r="N1905" s="82" t="s">
        <v>585</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hidden="1" customHeight="1">
      <c r="A1906" s="332" t="str">
        <f>IF(B1906&lt;&gt;"",IF(AND(B1906='IN-TC'!$S$4,OR(TH!N1906="1111",TH!O1906="1111")),TH!D1906,""),"")</f>
        <v/>
      </c>
      <c r="B1906" s="63">
        <f t="shared" si="133"/>
        <v>3</v>
      </c>
      <c r="C1906" s="1102">
        <v>42460</v>
      </c>
      <c r="D1906" s="1102" t="s">
        <v>576</v>
      </c>
      <c r="E1906" s="1102">
        <v>42445</v>
      </c>
      <c r="F1906" s="80" t="s">
        <v>1124</v>
      </c>
      <c r="G1906" s="974" t="s">
        <v>1125</v>
      </c>
      <c r="H1906" s="318" t="s">
        <v>1126</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hidden="1" customHeight="1">
      <c r="A1907" s="332" t="str">
        <f>IF(B1907&lt;&gt;"",IF(AND(B1907='IN-TC'!$S$4,OR(TH!N1907="1111",TH!O1907="1111")),TH!D1907,""),"")</f>
        <v/>
      </c>
      <c r="B1907" s="63">
        <f t="shared" si="133"/>
        <v>4</v>
      </c>
      <c r="C1907" s="78">
        <v>42490</v>
      </c>
      <c r="D1907" s="78" t="s">
        <v>576</v>
      </c>
      <c r="E1907" s="78">
        <v>42466</v>
      </c>
      <c r="F1907" s="80" t="s">
        <v>631</v>
      </c>
      <c r="G1907" s="958" t="s">
        <v>1403</v>
      </c>
      <c r="H1907" s="80" t="s">
        <v>622</v>
      </c>
      <c r="I1907" s="427"/>
      <c r="J1907" s="427"/>
      <c r="K1907" s="418"/>
      <c r="L1907" s="427"/>
      <c r="M1907" s="81">
        <v>2000000</v>
      </c>
      <c r="N1907" s="82" t="s">
        <v>585</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hidden="1" customHeight="1">
      <c r="A1908" s="332" t="str">
        <f>IF(B1908&lt;&gt;"",IF(AND(B1908='IN-TC'!$S$4,OR(TH!N1908="1111",TH!O1908="1111")),TH!D1908,""),"")</f>
        <v/>
      </c>
      <c r="B1908" s="63">
        <f t="shared" si="133"/>
        <v>4</v>
      </c>
      <c r="C1908" s="78">
        <v>42490</v>
      </c>
      <c r="D1908" s="78" t="s">
        <v>576</v>
      </c>
      <c r="E1908" s="78">
        <v>42466</v>
      </c>
      <c r="F1908" s="80" t="s">
        <v>632</v>
      </c>
      <c r="G1908" s="958" t="s">
        <v>1403</v>
      </c>
      <c r="H1908" s="80" t="s">
        <v>622</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hidden="1" customHeight="1">
      <c r="A1909" s="332" t="str">
        <f>IF(B1909&lt;&gt;"",IF(AND(B1909='IN-TC'!$S$4,OR(TH!N1909="1111",TH!O1909="1111")),TH!D1909,""),"")</f>
        <v/>
      </c>
      <c r="B1909" s="63">
        <f t="shared" si="133"/>
        <v>4</v>
      </c>
      <c r="C1909" s="78">
        <v>42490</v>
      </c>
      <c r="D1909" s="78" t="s">
        <v>576</v>
      </c>
      <c r="E1909" s="78">
        <v>42475</v>
      </c>
      <c r="F1909" s="80" t="s">
        <v>627</v>
      </c>
      <c r="G1909" s="958" t="s">
        <v>1404</v>
      </c>
      <c r="H1909" s="80" t="s">
        <v>623</v>
      </c>
      <c r="I1909" s="427"/>
      <c r="J1909" s="427"/>
      <c r="K1909" s="418"/>
      <c r="L1909" s="427"/>
      <c r="M1909" s="81">
        <v>11856100</v>
      </c>
      <c r="N1909" s="82" t="s">
        <v>585</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hidden="1" customHeight="1">
      <c r="A1910" s="332" t="str">
        <f>IF(B1910&lt;&gt;"",IF(AND(B1910='IN-TC'!$S$4,OR(TH!N1910="1111",TH!O1910="1111")),TH!D1910,""),"")</f>
        <v/>
      </c>
      <c r="B1910" s="63">
        <f t="shared" si="133"/>
        <v>4</v>
      </c>
      <c r="C1910" s="78">
        <v>42490</v>
      </c>
      <c r="D1910" s="78" t="s">
        <v>576</v>
      </c>
      <c r="E1910" s="78">
        <v>42475</v>
      </c>
      <c r="F1910" s="80" t="s">
        <v>1069</v>
      </c>
      <c r="G1910" s="958" t="s">
        <v>1405</v>
      </c>
      <c r="H1910" s="80" t="s">
        <v>623</v>
      </c>
      <c r="I1910" s="427"/>
      <c r="J1910" s="427"/>
      <c r="K1910" s="418"/>
      <c r="L1910" s="427"/>
      <c r="M1910" s="81">
        <v>6218860</v>
      </c>
      <c r="N1910" s="82" t="s">
        <v>585</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hidden="1" customHeight="1">
      <c r="A1911" s="332" t="str">
        <f>IF(B1911&lt;&gt;"",IF(AND(B1911='IN-TC'!$S$4,OR(TH!N1911="1111",TH!O1911="1111")),TH!D1911,""),"")</f>
        <v/>
      </c>
      <c r="B1911" s="63">
        <f t="shared" si="133"/>
        <v>4</v>
      </c>
      <c r="C1911" s="78">
        <v>42490</v>
      </c>
      <c r="D1911" s="78" t="s">
        <v>576</v>
      </c>
      <c r="E1911" s="78">
        <v>42475</v>
      </c>
      <c r="F1911" s="80" t="s">
        <v>1070</v>
      </c>
      <c r="G1911" s="958" t="s">
        <v>1405</v>
      </c>
      <c r="H1911" s="80" t="s">
        <v>623</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hidden="1" customHeight="1">
      <c r="A1912" s="332" t="str">
        <f>IF(B1912&lt;&gt;"",IF(AND(B1912='IN-TC'!$S$4,OR(TH!N1912="1111",TH!O1912="1111")),TH!D1912,""),"")</f>
        <v/>
      </c>
      <c r="B1912" s="63">
        <f t="shared" si="133"/>
        <v>4</v>
      </c>
      <c r="C1912" s="78">
        <v>42490</v>
      </c>
      <c r="D1912" s="78" t="s">
        <v>576</v>
      </c>
      <c r="E1912" s="78">
        <v>42488</v>
      </c>
      <c r="F1912" s="80" t="s">
        <v>1418</v>
      </c>
      <c r="G1912" s="958" t="s">
        <v>1420</v>
      </c>
      <c r="H1912" s="80" t="s">
        <v>1421</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hidden="1" customHeight="1">
      <c r="A1913" s="332" t="str">
        <f>IF(B1913&lt;&gt;"",IF(AND(B1913='IN-TC'!$S$4,OR(TH!N1913="1111",TH!O1913="1111")),TH!D1913,""),"")</f>
        <v/>
      </c>
      <c r="B1913" s="63">
        <f t="shared" si="133"/>
        <v>4</v>
      </c>
      <c r="C1913" s="78">
        <v>42490</v>
      </c>
      <c r="D1913" s="78" t="s">
        <v>576</v>
      </c>
      <c r="E1913" s="78">
        <v>42488</v>
      </c>
      <c r="F1913" s="80" t="s">
        <v>1419</v>
      </c>
      <c r="G1913" s="958" t="s">
        <v>1420</v>
      </c>
      <c r="H1913" s="80" t="s">
        <v>1421</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hidden="1" customHeight="1">
      <c r="A1914" s="332" t="str">
        <f>IF(B1914&lt;&gt;"",IF(AND(B1914='IN-TC'!$S$4,OR(TH!N1914="1111",TH!O1914="1111")),TH!D1914,""),"")</f>
        <v/>
      </c>
      <c r="B1914" s="63">
        <f t="shared" si="133"/>
        <v>4</v>
      </c>
      <c r="C1914" s="78">
        <v>42490</v>
      </c>
      <c r="D1914" s="78" t="s">
        <v>576</v>
      </c>
      <c r="E1914" s="78">
        <v>42485</v>
      </c>
      <c r="F1914" s="80" t="s">
        <v>630</v>
      </c>
      <c r="G1914" s="958" t="s">
        <v>1447</v>
      </c>
      <c r="H1914" s="80" t="s">
        <v>621</v>
      </c>
      <c r="I1914" s="427"/>
      <c r="J1914" s="427"/>
      <c r="K1914" s="418"/>
      <c r="L1914" s="427"/>
      <c r="M1914" s="81">
        <v>1095000</v>
      </c>
      <c r="N1914" s="82" t="s">
        <v>585</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hidden="1" customHeight="1">
      <c r="A1915" s="332" t="str">
        <f>IF(B1915&lt;&gt;"",IF(AND(B1915='IN-TC'!$S$4,OR(TH!N1915="1111",TH!O1915="1111")),TH!D1915,""),"")</f>
        <v/>
      </c>
      <c r="B1915" s="63">
        <f t="shared" si="133"/>
        <v>4</v>
      </c>
      <c r="C1915" s="78">
        <v>42490</v>
      </c>
      <c r="D1915" s="78" t="s">
        <v>576</v>
      </c>
      <c r="E1915" s="78">
        <v>42485</v>
      </c>
      <c r="F1915" s="80" t="s">
        <v>630</v>
      </c>
      <c r="G1915" s="958" t="s">
        <v>1448</v>
      </c>
      <c r="H1915" s="80" t="s">
        <v>621</v>
      </c>
      <c r="I1915" s="427"/>
      <c r="J1915" s="427"/>
      <c r="K1915" s="418"/>
      <c r="L1915" s="427"/>
      <c r="M1915" s="81">
        <v>780000</v>
      </c>
      <c r="N1915" s="82" t="s">
        <v>585</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hidden="1" customHeight="1">
      <c r="A1916" s="332" t="str">
        <f>IF(B1916&lt;&gt;"",IF(AND(B1916='IN-TC'!$S$4,OR(TH!N1916="1111",TH!O1916="1111")),TH!D1916,""),"")</f>
        <v/>
      </c>
      <c r="B1916" s="63">
        <f t="shared" si="133"/>
        <v>4</v>
      </c>
      <c r="C1916" s="78">
        <v>42490</v>
      </c>
      <c r="D1916" s="78" t="s">
        <v>576</v>
      </c>
      <c r="E1916" s="78">
        <v>42482</v>
      </c>
      <c r="F1916" s="80" t="s">
        <v>630</v>
      </c>
      <c r="G1916" s="958" t="s">
        <v>1449</v>
      </c>
      <c r="H1916" s="80" t="s">
        <v>621</v>
      </c>
      <c r="I1916" s="427"/>
      <c r="J1916" s="427"/>
      <c r="K1916" s="418"/>
      <c r="L1916" s="427"/>
      <c r="M1916" s="81">
        <v>1110000</v>
      </c>
      <c r="N1916" s="82" t="s">
        <v>585</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hidden="1" customHeight="1">
      <c r="A1917" s="332" t="str">
        <f>IF(B1917&lt;&gt;"",IF(AND(B1917='IN-TC'!$S$4,OR(TH!N1917="1111",TH!O1917="1111")),TH!D1917,""),"")</f>
        <v/>
      </c>
      <c r="B1917" s="63">
        <f t="shared" si="133"/>
        <v>4</v>
      </c>
      <c r="C1917" s="78">
        <v>42490</v>
      </c>
      <c r="D1917" s="1102" t="s">
        <v>576</v>
      </c>
      <c r="E1917" s="1102">
        <v>42466</v>
      </c>
      <c r="F1917" s="80" t="s">
        <v>1450</v>
      </c>
      <c r="G1917" s="974" t="s">
        <v>1456</v>
      </c>
      <c r="H1917" s="318" t="s">
        <v>624</v>
      </c>
      <c r="I1917" s="427"/>
      <c r="J1917" s="427"/>
      <c r="K1917" s="418"/>
      <c r="L1917" s="427"/>
      <c r="M1917" s="81">
        <v>23841200</v>
      </c>
      <c r="N1917" s="1098" t="s">
        <v>281</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hidden="1" customHeight="1">
      <c r="A1918" s="332" t="str">
        <f>IF(B1918&lt;&gt;"",IF(AND(B1918='IN-TC'!$S$4,OR(TH!N1918="1111",TH!O1918="1111")),TH!D1918,""),"")</f>
        <v/>
      </c>
      <c r="B1918" s="63">
        <f t="shared" si="133"/>
        <v>4</v>
      </c>
      <c r="C1918" s="78">
        <v>42490</v>
      </c>
      <c r="D1918" s="1102" t="s">
        <v>576</v>
      </c>
      <c r="E1918" s="1102">
        <v>42466</v>
      </c>
      <c r="F1918" s="80" t="s">
        <v>1451</v>
      </c>
      <c r="G1918" s="974" t="s">
        <v>1456</v>
      </c>
      <c r="H1918" s="318" t="s">
        <v>624</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hidden="1" customHeight="1">
      <c r="A1919" s="332" t="str">
        <f>IF(B1919&lt;&gt;"",IF(AND(B1919='IN-TC'!$S$4,OR(TH!N1919="1111",TH!O1919="1111")),TH!D1919,""),"")</f>
        <v/>
      </c>
      <c r="B1919" s="63">
        <f t="shared" si="133"/>
        <v>4</v>
      </c>
      <c r="C1919" s="78">
        <v>42490</v>
      </c>
      <c r="D1919" s="1102" t="s">
        <v>576</v>
      </c>
      <c r="E1919" s="1102">
        <v>42476</v>
      </c>
      <c r="F1919" s="80" t="s">
        <v>1452</v>
      </c>
      <c r="G1919" s="974" t="s">
        <v>1457</v>
      </c>
      <c r="H1919" s="318" t="s">
        <v>624</v>
      </c>
      <c r="I1919" s="427"/>
      <c r="J1919" s="427"/>
      <c r="K1919" s="418"/>
      <c r="L1919" s="427"/>
      <c r="M1919" s="81">
        <v>28369800</v>
      </c>
      <c r="N1919" s="1098" t="s">
        <v>281</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hidden="1" customHeight="1">
      <c r="A1920" s="332" t="str">
        <f>IF(B1920&lt;&gt;"",IF(AND(B1920='IN-TC'!$S$4,OR(TH!N1920="1111",TH!O1920="1111")),TH!D1920,""),"")</f>
        <v/>
      </c>
      <c r="B1920" s="63">
        <f t="shared" si="133"/>
        <v>4</v>
      </c>
      <c r="C1920" s="78">
        <v>42490</v>
      </c>
      <c r="D1920" s="1102" t="s">
        <v>576</v>
      </c>
      <c r="E1920" s="1102">
        <v>42476</v>
      </c>
      <c r="F1920" s="80" t="s">
        <v>1453</v>
      </c>
      <c r="G1920" s="974" t="s">
        <v>1457</v>
      </c>
      <c r="H1920" s="318" t="s">
        <v>624</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hidden="1" customHeight="1">
      <c r="A1921" s="332" t="str">
        <f>IF(B1921&lt;&gt;"",IF(AND(B1921='IN-TC'!$S$4,OR(TH!N1921="1111",TH!O1921="1111")),TH!D1921,""),"")</f>
        <v/>
      </c>
      <c r="B1921" s="63">
        <f t="shared" si="133"/>
        <v>4</v>
      </c>
      <c r="C1921" s="78">
        <v>42490</v>
      </c>
      <c r="D1921" s="1102" t="s">
        <v>576</v>
      </c>
      <c r="E1921" s="1102">
        <v>42486</v>
      </c>
      <c r="F1921" s="80" t="s">
        <v>1454</v>
      </c>
      <c r="G1921" s="974" t="s">
        <v>1481</v>
      </c>
      <c r="H1921" s="318" t="s">
        <v>624</v>
      </c>
      <c r="I1921" s="427"/>
      <c r="J1921" s="427"/>
      <c r="K1921" s="418"/>
      <c r="L1921" s="427"/>
      <c r="M1921" s="81">
        <v>24348800</v>
      </c>
      <c r="N1921" s="1098" t="s">
        <v>281</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hidden="1" customHeight="1">
      <c r="A1922" s="332" t="str">
        <f>IF(B1922&lt;&gt;"",IF(AND(B1922='IN-TC'!$S$4,OR(TH!N1922="1111",TH!O1922="1111")),TH!D1922,""),"")</f>
        <v/>
      </c>
      <c r="B1922" s="63">
        <f t="shared" si="133"/>
        <v>4</v>
      </c>
      <c r="C1922" s="78">
        <v>42490</v>
      </c>
      <c r="D1922" s="1102" t="s">
        <v>576</v>
      </c>
      <c r="E1922" s="1102">
        <v>42486</v>
      </c>
      <c r="F1922" s="80" t="s">
        <v>1455</v>
      </c>
      <c r="G1922" s="974" t="s">
        <v>1481</v>
      </c>
      <c r="H1922" s="318" t="s">
        <v>624</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hidden="1" customHeight="1">
      <c r="A1923" s="332" t="str">
        <f>IF(B1923&lt;&gt;"",IF(AND(B1923='IN-TC'!$S$4,OR(TH!N1923="1111",TH!O1923="1111")),TH!D1923,""),"")</f>
        <v/>
      </c>
      <c r="B1923" s="63">
        <f t="shared" si="133"/>
        <v>5</v>
      </c>
      <c r="C1923" s="1102">
        <v>42521</v>
      </c>
      <c r="D1923" s="1102" t="s">
        <v>576</v>
      </c>
      <c r="E1923" s="1102">
        <v>42502</v>
      </c>
      <c r="F1923" s="80" t="s">
        <v>631</v>
      </c>
      <c r="G1923" s="974" t="s">
        <v>1498</v>
      </c>
      <c r="H1923" s="318" t="s">
        <v>622</v>
      </c>
      <c r="I1923" s="427"/>
      <c r="J1923" s="427"/>
      <c r="K1923" s="418"/>
      <c r="L1923" s="427"/>
      <c r="M1923" s="81">
        <v>2000000</v>
      </c>
      <c r="N1923" s="82" t="s">
        <v>585</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hidden="1" customHeight="1">
      <c r="A1924" s="332" t="str">
        <f>IF(B1924&lt;&gt;"",IF(AND(B1924='IN-TC'!$S$4,OR(TH!N1924="1111",TH!O1924="1111")),TH!D1924,""),"")</f>
        <v/>
      </c>
      <c r="B1924" s="63">
        <f t="shared" si="133"/>
        <v>5</v>
      </c>
      <c r="C1924" s="1102">
        <v>42521</v>
      </c>
      <c r="D1924" s="1102" t="s">
        <v>576</v>
      </c>
      <c r="E1924" s="1102">
        <v>42502</v>
      </c>
      <c r="F1924" s="80" t="s">
        <v>632</v>
      </c>
      <c r="G1924" s="974" t="s">
        <v>1498</v>
      </c>
      <c r="H1924" s="318" t="s">
        <v>622</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hidden="1" customHeight="1">
      <c r="A1925" s="332" t="str">
        <f>IF(B1925&lt;&gt;"",IF(AND(B1925='IN-TC'!$S$4,OR(TH!N1925="1111",TH!O1925="1111")),TH!D1925,""),"")</f>
        <v/>
      </c>
      <c r="B1925" s="63">
        <f t="shared" si="133"/>
        <v>5</v>
      </c>
      <c r="C1925" s="1102">
        <v>42521</v>
      </c>
      <c r="D1925" s="1102" t="s">
        <v>576</v>
      </c>
      <c r="E1925" s="1102">
        <v>42503</v>
      </c>
      <c r="F1925" s="80" t="s">
        <v>1493</v>
      </c>
      <c r="G1925" s="974" t="s">
        <v>1492</v>
      </c>
      <c r="H1925" s="318" t="s">
        <v>1491</v>
      </c>
      <c r="I1925" s="427"/>
      <c r="J1925" s="427"/>
      <c r="K1925" s="418"/>
      <c r="L1925" s="427"/>
      <c r="M1925" s="81">
        <v>18972000</v>
      </c>
      <c r="N1925" s="82" t="s">
        <v>585</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hidden="1" customHeight="1">
      <c r="A1926" s="332" t="str">
        <f>IF(B1926&lt;&gt;"",IF(AND(B1926='IN-TC'!$S$4,OR(TH!N1926="1111",TH!O1926="1111")),TH!D1926,""),"")</f>
        <v/>
      </c>
      <c r="B1926" s="63">
        <f t="shared" si="133"/>
        <v>5</v>
      </c>
      <c r="C1926" s="1102">
        <v>42521</v>
      </c>
      <c r="D1926" s="1102" t="s">
        <v>576</v>
      </c>
      <c r="E1926" s="1102">
        <v>42503</v>
      </c>
      <c r="F1926" s="80" t="s">
        <v>1488</v>
      </c>
      <c r="G1926" s="974" t="s">
        <v>1490</v>
      </c>
      <c r="H1926" s="318" t="s">
        <v>1491</v>
      </c>
      <c r="I1926" s="427"/>
      <c r="J1926" s="427"/>
      <c r="K1926" s="418"/>
      <c r="L1926" s="427"/>
      <c r="M1926" s="81">
        <v>8503920</v>
      </c>
      <c r="N1926" s="82" t="s">
        <v>585</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hidden="1" customHeight="1">
      <c r="A1927" s="332" t="str">
        <f>IF(B1927&lt;&gt;"",IF(AND(B1927='IN-TC'!$S$4,OR(TH!N1927="1111",TH!O1927="1111")),TH!D1927,""),"")</f>
        <v/>
      </c>
      <c r="B1927" s="63">
        <f t="shared" si="133"/>
        <v>5</v>
      </c>
      <c r="C1927" s="1102">
        <v>42521</v>
      </c>
      <c r="D1927" s="1102" t="s">
        <v>576</v>
      </c>
      <c r="E1927" s="1102">
        <v>42503</v>
      </c>
      <c r="F1927" s="80" t="s">
        <v>1489</v>
      </c>
      <c r="G1927" s="974" t="s">
        <v>1490</v>
      </c>
      <c r="H1927" s="318" t="s">
        <v>1491</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hidden="1" customHeight="1">
      <c r="A1928" s="332" t="str">
        <f>IF(B1928&lt;&gt;"",IF(AND(B1928='IN-TC'!$S$4,OR(TH!N1928="1111",TH!O1928="1111")),TH!D1928,""),"")</f>
        <v/>
      </c>
      <c r="B1928" s="63">
        <f t="shared" si="133"/>
        <v>5</v>
      </c>
      <c r="C1928" s="1102">
        <v>42521</v>
      </c>
      <c r="D1928" s="1102" t="s">
        <v>576</v>
      </c>
      <c r="E1928" s="1102">
        <v>42504</v>
      </c>
      <c r="F1928" s="80" t="s">
        <v>1493</v>
      </c>
      <c r="G1928" s="974" t="s">
        <v>1497</v>
      </c>
      <c r="H1928" s="318" t="s">
        <v>1491</v>
      </c>
      <c r="I1928" s="427"/>
      <c r="J1928" s="427"/>
      <c r="K1928" s="418"/>
      <c r="L1928" s="427"/>
      <c r="M1928" s="81">
        <v>9382800</v>
      </c>
      <c r="N1928" s="82" t="s">
        <v>585</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hidden="1" customHeight="1">
      <c r="A1929" s="332" t="str">
        <f>IF(B1929&lt;&gt;"",IF(AND(B1929='IN-TC'!$S$4,OR(TH!N1929="1111",TH!O1929="1111")),TH!D1929,""),"")</f>
        <v/>
      </c>
      <c r="B1929" s="63">
        <f t="shared" si="133"/>
        <v>5</v>
      </c>
      <c r="C1929" s="1102">
        <v>42521</v>
      </c>
      <c r="D1929" s="1102" t="s">
        <v>576</v>
      </c>
      <c r="E1929" s="1102">
        <v>42504</v>
      </c>
      <c r="F1929" s="80" t="s">
        <v>1494</v>
      </c>
      <c r="G1929" s="974" t="s">
        <v>1496</v>
      </c>
      <c r="H1929" s="318" t="s">
        <v>1491</v>
      </c>
      <c r="I1929" s="427"/>
      <c r="J1929" s="427"/>
      <c r="K1929" s="418"/>
      <c r="L1929" s="427"/>
      <c r="M1929" s="81">
        <v>7841340</v>
      </c>
      <c r="N1929" s="82" t="s">
        <v>585</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hidden="1" customHeight="1">
      <c r="A1930" s="332" t="str">
        <f>IF(B1930&lt;&gt;"",IF(AND(B1930='IN-TC'!$S$4,OR(TH!N1930="1111",TH!O1930="1111")),TH!D1930,""),"")</f>
        <v/>
      </c>
      <c r="B1930" s="63">
        <f t="shared" ref="B1930:B1993" si="134">IF(C1930&lt;&gt;"",MONTH(C1930),"")</f>
        <v>5</v>
      </c>
      <c r="C1930" s="1102">
        <v>42521</v>
      </c>
      <c r="D1930" s="1102" t="s">
        <v>576</v>
      </c>
      <c r="E1930" s="1102">
        <v>42504</v>
      </c>
      <c r="F1930" s="80" t="s">
        <v>1495</v>
      </c>
      <c r="G1930" s="974" t="s">
        <v>1496</v>
      </c>
      <c r="H1930" s="318" t="s">
        <v>1491</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hidden="1" customHeight="1">
      <c r="A1931" s="332" t="str">
        <f>IF(B1931&lt;&gt;"",IF(AND(B1931='IN-TC'!$S$4,OR(TH!N1931="1111",TH!O1931="1111")),TH!D1931,""),"")</f>
        <v/>
      </c>
      <c r="B1931" s="63">
        <f t="shared" si="134"/>
        <v>5</v>
      </c>
      <c r="C1931" s="1102">
        <v>42521</v>
      </c>
      <c r="D1931" s="1102" t="s">
        <v>576</v>
      </c>
      <c r="E1931" s="1102">
        <v>42496</v>
      </c>
      <c r="F1931" s="80" t="s">
        <v>1482</v>
      </c>
      <c r="G1931" s="974" t="s">
        <v>1546</v>
      </c>
      <c r="H1931" s="318" t="s">
        <v>624</v>
      </c>
      <c r="I1931" s="427"/>
      <c r="J1931" s="427"/>
      <c r="K1931" s="418"/>
      <c r="L1931" s="427"/>
      <c r="M1931" s="81">
        <v>25896900</v>
      </c>
      <c r="N1931" s="1098" t="s">
        <v>281</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hidden="1" customHeight="1">
      <c r="A1932" s="332" t="str">
        <f>IF(B1932&lt;&gt;"",IF(AND(B1932='IN-TC'!$S$4,OR(TH!N1932="1111",TH!O1932="1111")),TH!D1932,""),"")</f>
        <v/>
      </c>
      <c r="B1932" s="63">
        <f t="shared" si="134"/>
        <v>5</v>
      </c>
      <c r="C1932" s="1102">
        <v>42521</v>
      </c>
      <c r="D1932" s="1102" t="s">
        <v>576</v>
      </c>
      <c r="E1932" s="1102">
        <v>42496</v>
      </c>
      <c r="F1932" s="80" t="s">
        <v>1483</v>
      </c>
      <c r="G1932" s="974" t="s">
        <v>1546</v>
      </c>
      <c r="H1932" s="318" t="s">
        <v>624</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hidden="1" customHeight="1">
      <c r="A1933" s="332" t="str">
        <f>IF(B1933&lt;&gt;"",IF(AND(B1933='IN-TC'!$S$4,OR(TH!N1933="1111",TH!O1933="1111")),TH!D1933,""),"")</f>
        <v/>
      </c>
      <c r="B1933" s="63">
        <f t="shared" si="134"/>
        <v>5</v>
      </c>
      <c r="C1933" s="1102">
        <v>42521</v>
      </c>
      <c r="D1933" s="1102" t="s">
        <v>576</v>
      </c>
      <c r="E1933" s="1102">
        <v>42506</v>
      </c>
      <c r="F1933" s="80" t="s">
        <v>1484</v>
      </c>
      <c r="G1933" s="974" t="s">
        <v>1547</v>
      </c>
      <c r="H1933" s="318" t="s">
        <v>624</v>
      </c>
      <c r="I1933" s="427"/>
      <c r="J1933" s="427"/>
      <c r="K1933" s="418"/>
      <c r="L1933" s="427"/>
      <c r="M1933" s="81">
        <v>32111500</v>
      </c>
      <c r="N1933" s="1098" t="s">
        <v>281</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hidden="1" customHeight="1">
      <c r="A1934" s="332" t="str">
        <f>IF(B1934&lt;&gt;"",IF(AND(B1934='IN-TC'!$S$4,OR(TH!N1934="1111",TH!O1934="1111")),TH!D1934,""),"")</f>
        <v/>
      </c>
      <c r="B1934" s="63">
        <f t="shared" si="134"/>
        <v>5</v>
      </c>
      <c r="C1934" s="1102">
        <v>42521</v>
      </c>
      <c r="D1934" s="1102" t="s">
        <v>576</v>
      </c>
      <c r="E1934" s="1102">
        <v>42506</v>
      </c>
      <c r="F1934" s="80" t="s">
        <v>1485</v>
      </c>
      <c r="G1934" s="974" t="s">
        <v>1547</v>
      </c>
      <c r="H1934" s="318" t="s">
        <v>624</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hidden="1" customHeight="1">
      <c r="A1935" s="332" t="str">
        <f>IF(B1935&lt;&gt;"",IF(AND(B1935='IN-TC'!$S$4,OR(TH!N1935="1111",TH!O1935="1111")),TH!D1935,""),"")</f>
        <v/>
      </c>
      <c r="B1935" s="63">
        <f t="shared" si="134"/>
        <v>5</v>
      </c>
      <c r="C1935" s="1102">
        <v>42521</v>
      </c>
      <c r="D1935" s="1102" t="s">
        <v>576</v>
      </c>
      <c r="E1935" s="1102">
        <v>42516</v>
      </c>
      <c r="F1935" s="80" t="s">
        <v>1486</v>
      </c>
      <c r="G1935" s="974" t="s">
        <v>1548</v>
      </c>
      <c r="H1935" s="318" t="s">
        <v>624</v>
      </c>
      <c r="I1935" s="427"/>
      <c r="J1935" s="427"/>
      <c r="K1935" s="418"/>
      <c r="L1935" s="427"/>
      <c r="M1935" s="81">
        <v>28480300</v>
      </c>
      <c r="N1935" s="1098" t="s">
        <v>281</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hidden="1" customHeight="1">
      <c r="A1936" s="332" t="str">
        <f>IF(B1936&lt;&gt;"",IF(AND(B1936='IN-TC'!$S$4,OR(TH!N1936="1111",TH!O1936="1111")),TH!D1936,""),"")</f>
        <v/>
      </c>
      <c r="B1936" s="63">
        <f t="shared" si="134"/>
        <v>5</v>
      </c>
      <c r="C1936" s="1102">
        <v>42521</v>
      </c>
      <c r="D1936" s="1102" t="s">
        <v>576</v>
      </c>
      <c r="E1936" s="1102">
        <v>42516</v>
      </c>
      <c r="F1936" s="80" t="s">
        <v>1487</v>
      </c>
      <c r="G1936" s="974" t="s">
        <v>1548</v>
      </c>
      <c r="H1936" s="318" t="s">
        <v>624</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hidden="1" customHeight="1">
      <c r="A1937" s="332" t="str">
        <f>IF(B1937&lt;&gt;"",IF(AND(B1937='IN-TC'!$S$4,OR(TH!N1937="1111",TH!O1937="1111")),TH!D1937,""),"")</f>
        <v/>
      </c>
      <c r="B1937" s="63">
        <f t="shared" si="134"/>
        <v>6</v>
      </c>
      <c r="C1937" s="78">
        <v>42551</v>
      </c>
      <c r="D1937" s="78" t="s">
        <v>576</v>
      </c>
      <c r="E1937" s="78">
        <v>42530</v>
      </c>
      <c r="F1937" s="80" t="s">
        <v>1493</v>
      </c>
      <c r="G1937" s="958" t="s">
        <v>1582</v>
      </c>
      <c r="H1937" s="80" t="s">
        <v>1491</v>
      </c>
      <c r="I1937" s="427"/>
      <c r="J1937" s="427"/>
      <c r="K1937" s="418"/>
      <c r="L1937" s="427"/>
      <c r="M1937" s="81">
        <v>9399600</v>
      </c>
      <c r="N1937" s="82" t="s">
        <v>585</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hidden="1" customHeight="1">
      <c r="A1938" s="332" t="str">
        <f>IF(B1938&lt;&gt;"",IF(AND(B1938='IN-TC'!$S$4,OR(TH!N1938="1111",TH!O1938="1111")),TH!D1938,""),"")</f>
        <v/>
      </c>
      <c r="B1938" s="63">
        <f t="shared" si="134"/>
        <v>6</v>
      </c>
      <c r="C1938" s="78">
        <v>42551</v>
      </c>
      <c r="D1938" s="78" t="s">
        <v>576</v>
      </c>
      <c r="E1938" s="78">
        <v>42530</v>
      </c>
      <c r="F1938" s="80" t="s">
        <v>1583</v>
      </c>
      <c r="G1938" s="958" t="s">
        <v>1585</v>
      </c>
      <c r="H1938" s="80" t="s">
        <v>1491</v>
      </c>
      <c r="I1938" s="427"/>
      <c r="J1938" s="427"/>
      <c r="K1938" s="418"/>
      <c r="L1938" s="427"/>
      <c r="M1938" s="81">
        <v>7855380</v>
      </c>
      <c r="N1938" s="82" t="s">
        <v>585</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hidden="1" customHeight="1">
      <c r="A1939" s="332" t="str">
        <f>IF(B1939&lt;&gt;"",IF(AND(B1939='IN-TC'!$S$4,OR(TH!N1939="1111",TH!O1939="1111")),TH!D1939,""),"")</f>
        <v/>
      </c>
      <c r="B1939" s="63">
        <f t="shared" si="134"/>
        <v>6</v>
      </c>
      <c r="C1939" s="78">
        <v>42551</v>
      </c>
      <c r="D1939" s="78" t="s">
        <v>576</v>
      </c>
      <c r="E1939" s="78">
        <v>42530</v>
      </c>
      <c r="F1939" s="80" t="s">
        <v>1584</v>
      </c>
      <c r="G1939" s="958" t="s">
        <v>1585</v>
      </c>
      <c r="H1939" s="80" t="s">
        <v>1491</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hidden="1" customHeight="1">
      <c r="A1940" s="332" t="str">
        <f>IF(B1940&lt;&gt;"",IF(AND(B1940='IN-TC'!$S$4,OR(TH!N1940="1111",TH!O1940="1111")),TH!D1940,""),"")</f>
        <v/>
      </c>
      <c r="B1940" s="63">
        <f t="shared" si="134"/>
        <v>6</v>
      </c>
      <c r="C1940" s="78">
        <v>42551</v>
      </c>
      <c r="D1940" s="78" t="s">
        <v>576</v>
      </c>
      <c r="E1940" s="78">
        <v>42536</v>
      </c>
      <c r="F1940" s="80" t="s">
        <v>1586</v>
      </c>
      <c r="G1940" s="958" t="s">
        <v>1588</v>
      </c>
      <c r="H1940" s="80" t="s">
        <v>1491</v>
      </c>
      <c r="I1940" s="427"/>
      <c r="J1940" s="427"/>
      <c r="K1940" s="418"/>
      <c r="L1940" s="427"/>
      <c r="M1940" s="81">
        <v>8519160</v>
      </c>
      <c r="N1940" s="82" t="s">
        <v>585</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hidden="1" customHeight="1">
      <c r="A1941" s="332" t="str">
        <f>IF(B1941&lt;&gt;"",IF(AND(B1941='IN-TC'!$S$4,OR(TH!N1941="1111",TH!O1941="1111")),TH!D1941,""),"")</f>
        <v/>
      </c>
      <c r="B1941" s="63">
        <f t="shared" si="134"/>
        <v>6</v>
      </c>
      <c r="C1941" s="78">
        <v>42551</v>
      </c>
      <c r="D1941" s="78" t="s">
        <v>576</v>
      </c>
      <c r="E1941" s="78">
        <v>42536</v>
      </c>
      <c r="F1941" s="80" t="s">
        <v>1587</v>
      </c>
      <c r="G1941" s="958" t="s">
        <v>1588</v>
      </c>
      <c r="H1941" s="80" t="s">
        <v>1491</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hidden="1" customHeight="1">
      <c r="A1942" s="332" t="str">
        <f>IF(B1942&lt;&gt;"",IF(AND(B1942='IN-TC'!$S$4,OR(TH!N1942="1111",TH!O1942="1111")),TH!D1942,""),"")</f>
        <v/>
      </c>
      <c r="B1942" s="63">
        <f t="shared" si="134"/>
        <v>6</v>
      </c>
      <c r="C1942" s="78">
        <v>42551</v>
      </c>
      <c r="D1942" s="78" t="s">
        <v>576</v>
      </c>
      <c r="E1942" s="78">
        <v>42536</v>
      </c>
      <c r="F1942" s="80" t="s">
        <v>1493</v>
      </c>
      <c r="G1942" s="958" t="s">
        <v>1589</v>
      </c>
      <c r="H1942" s="80" t="s">
        <v>1491</v>
      </c>
      <c r="I1942" s="427"/>
      <c r="J1942" s="427"/>
      <c r="K1942" s="418"/>
      <c r="L1942" s="427"/>
      <c r="M1942" s="81">
        <v>20124000</v>
      </c>
      <c r="N1942" s="82" t="s">
        <v>585</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hidden="1" customHeight="1">
      <c r="A1943" s="332" t="str">
        <f>IF(B1943&lt;&gt;"",IF(AND(B1943='IN-TC'!$S$4,OR(TH!N1943="1111",TH!O1943="1111")),TH!D1943,""),"")</f>
        <v/>
      </c>
      <c r="B1943" s="63">
        <f t="shared" si="134"/>
        <v>6</v>
      </c>
      <c r="C1943" s="78">
        <v>42551</v>
      </c>
      <c r="D1943" s="78" t="s">
        <v>576</v>
      </c>
      <c r="E1943" s="78">
        <v>42537</v>
      </c>
      <c r="F1943" s="80" t="s">
        <v>1583</v>
      </c>
      <c r="G1943" s="958" t="s">
        <v>1590</v>
      </c>
      <c r="H1943" s="80" t="s">
        <v>1491</v>
      </c>
      <c r="I1943" s="427"/>
      <c r="J1943" s="427"/>
      <c r="K1943" s="418"/>
      <c r="L1943" s="427"/>
      <c r="M1943" s="81">
        <v>7844850</v>
      </c>
      <c r="N1943" s="82" t="s">
        <v>585</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hidden="1" customHeight="1">
      <c r="A1944" s="332" t="str">
        <f>IF(B1944&lt;&gt;"",IF(AND(B1944='IN-TC'!$S$4,OR(TH!N1944="1111",TH!O1944="1111")),TH!D1944,""),"")</f>
        <v/>
      </c>
      <c r="B1944" s="63">
        <f t="shared" si="134"/>
        <v>6</v>
      </c>
      <c r="C1944" s="78">
        <v>42551</v>
      </c>
      <c r="D1944" s="78" t="s">
        <v>576</v>
      </c>
      <c r="E1944" s="78">
        <v>42537</v>
      </c>
      <c r="F1944" s="80" t="s">
        <v>1584</v>
      </c>
      <c r="G1944" s="958" t="s">
        <v>1590</v>
      </c>
      <c r="H1944" s="80" t="s">
        <v>1491</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hidden="1" customHeight="1">
      <c r="A1945" s="332" t="str">
        <f>IF(B1945&lt;&gt;"",IF(AND(B1945='IN-TC'!$S$4,OR(TH!N1945="1111",TH!O1945="1111")),TH!D1945,""),"")</f>
        <v/>
      </c>
      <c r="B1945" s="63">
        <f t="shared" si="134"/>
        <v>6</v>
      </c>
      <c r="C1945" s="78">
        <v>42551</v>
      </c>
      <c r="D1945" s="78" t="s">
        <v>576</v>
      </c>
      <c r="E1945" s="78">
        <v>42537</v>
      </c>
      <c r="F1945" s="80" t="s">
        <v>1493</v>
      </c>
      <c r="G1945" s="958" t="s">
        <v>1591</v>
      </c>
      <c r="H1945" s="80" t="s">
        <v>1491</v>
      </c>
      <c r="I1945" s="427"/>
      <c r="J1945" s="427"/>
      <c r="K1945" s="418"/>
      <c r="L1945" s="427"/>
      <c r="M1945" s="81">
        <v>9387000</v>
      </c>
      <c r="N1945" s="82" t="s">
        <v>585</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hidden="1" customHeight="1">
      <c r="A1946" s="332" t="str">
        <f>IF(B1946&lt;&gt;"",IF(AND(B1946='IN-TC'!$S$4,OR(TH!N1946="1111",TH!O1946="1111")),TH!D1946,""),"")</f>
        <v/>
      </c>
      <c r="B1946" s="63">
        <f t="shared" si="134"/>
        <v>6</v>
      </c>
      <c r="C1946" s="78">
        <v>42551</v>
      </c>
      <c r="D1946" s="78" t="s">
        <v>576</v>
      </c>
      <c r="E1946" s="78">
        <v>42537</v>
      </c>
      <c r="F1946" s="80" t="s">
        <v>1163</v>
      </c>
      <c r="G1946" s="958" t="s">
        <v>1613</v>
      </c>
      <c r="H1946" s="80" t="s">
        <v>621</v>
      </c>
      <c r="I1946" s="427"/>
      <c r="J1946" s="427"/>
      <c r="K1946" s="418"/>
      <c r="L1946" s="427"/>
      <c r="M1946" s="81">
        <v>5500000</v>
      </c>
      <c r="N1946" s="82" t="s">
        <v>585</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hidden="1" customHeight="1">
      <c r="A1947" s="332" t="str">
        <f>IF(B1947&lt;&gt;"",IF(AND(B1947='IN-TC'!$S$4,OR(TH!N1947="1111",TH!O1947="1111")),TH!D1947,""),"")</f>
        <v/>
      </c>
      <c r="B1947" s="63">
        <f t="shared" si="134"/>
        <v>6</v>
      </c>
      <c r="C1947" s="78">
        <v>42551</v>
      </c>
      <c r="D1947" s="78" t="s">
        <v>576</v>
      </c>
      <c r="E1947" s="78">
        <v>42544</v>
      </c>
      <c r="F1947" s="80" t="s">
        <v>630</v>
      </c>
      <c r="G1947" s="958" t="s">
        <v>1614</v>
      </c>
      <c r="H1947" s="80" t="s">
        <v>621</v>
      </c>
      <c r="I1947" s="427"/>
      <c r="J1947" s="427"/>
      <c r="K1947" s="418"/>
      <c r="L1947" s="427"/>
      <c r="M1947" s="81">
        <v>990000</v>
      </c>
      <c r="N1947" s="82" t="s">
        <v>585</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hidden="1" customHeight="1">
      <c r="A1948" s="332" t="str">
        <f>IF(B1948&lt;&gt;"",IF(AND(B1948='IN-TC'!$S$4,OR(TH!N1948="1111",TH!O1948="1111")),TH!D1948,""),"")</f>
        <v/>
      </c>
      <c r="B1948" s="63">
        <f t="shared" si="134"/>
        <v>6</v>
      </c>
      <c r="C1948" s="78">
        <v>42551</v>
      </c>
      <c r="D1948" s="78" t="s">
        <v>576</v>
      </c>
      <c r="E1948" s="78">
        <v>42541</v>
      </c>
      <c r="F1948" s="80" t="s">
        <v>1615</v>
      </c>
      <c r="G1948" s="958" t="s">
        <v>1616</v>
      </c>
      <c r="H1948" s="318" t="s">
        <v>1618</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hidden="1" customHeight="1">
      <c r="A1949" s="332" t="str">
        <f>IF(B1949&lt;&gt;"",IF(AND(B1949='IN-TC'!$S$4,OR(TH!N1949="1111",TH!O1949="1111")),TH!D1949,""),"")</f>
        <v/>
      </c>
      <c r="B1949" s="63">
        <f t="shared" si="134"/>
        <v>6</v>
      </c>
      <c r="C1949" s="78">
        <v>42551</v>
      </c>
      <c r="D1949" s="78" t="s">
        <v>576</v>
      </c>
      <c r="E1949" s="78">
        <v>42541</v>
      </c>
      <c r="F1949" s="80" t="s">
        <v>1617</v>
      </c>
      <c r="G1949" s="958" t="s">
        <v>1616</v>
      </c>
      <c r="H1949" s="318" t="s">
        <v>1618</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hidden="1" customHeight="1">
      <c r="A1950" s="332" t="str">
        <f>IF(B1950&lt;&gt;"",IF(AND(B1950='IN-TC'!$S$4,OR(TH!N1950="1111",TH!O1950="1111")),TH!D1950,""),"")</f>
        <v/>
      </c>
      <c r="B1950" s="63">
        <f t="shared" si="134"/>
        <v>6</v>
      </c>
      <c r="C1950" s="78">
        <v>42551</v>
      </c>
      <c r="D1950" s="78" t="s">
        <v>576</v>
      </c>
      <c r="E1950" s="78">
        <v>42527</v>
      </c>
      <c r="F1950" s="80" t="s">
        <v>1652</v>
      </c>
      <c r="G1950" s="958" t="s">
        <v>1691</v>
      </c>
      <c r="H1950" s="80" t="s">
        <v>624</v>
      </c>
      <c r="I1950" s="427"/>
      <c r="J1950" s="427"/>
      <c r="K1950" s="418"/>
      <c r="L1950" s="427"/>
      <c r="M1950" s="81">
        <v>33334900</v>
      </c>
      <c r="N1950" s="82" t="s">
        <v>281</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hidden="1" customHeight="1">
      <c r="A1951" s="332" t="str">
        <f>IF(B1951&lt;&gt;"",IF(AND(B1951='IN-TC'!$S$4,OR(TH!N1951="1111",TH!O1951="1111")),TH!D1951,""),"")</f>
        <v/>
      </c>
      <c r="B1951" s="63">
        <f t="shared" si="134"/>
        <v>6</v>
      </c>
      <c r="C1951" s="78">
        <v>42551</v>
      </c>
      <c r="D1951" s="78" t="s">
        <v>576</v>
      </c>
      <c r="E1951" s="78">
        <v>42527</v>
      </c>
      <c r="F1951" s="80" t="s">
        <v>1649</v>
      </c>
      <c r="G1951" s="958" t="s">
        <v>1691</v>
      </c>
      <c r="H1951" s="80" t="s">
        <v>624</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hidden="1" customHeight="1">
      <c r="A1952" s="332" t="str">
        <f>IF(B1952&lt;&gt;"",IF(AND(B1952='IN-TC'!$S$4,OR(TH!N1952="1111",TH!O1952="1111")),TH!D1952,""),"")</f>
        <v/>
      </c>
      <c r="B1952" s="63">
        <f t="shared" si="134"/>
        <v>6</v>
      </c>
      <c r="C1952" s="78">
        <v>42551</v>
      </c>
      <c r="D1952" s="78" t="s">
        <v>576</v>
      </c>
      <c r="E1952" s="78">
        <v>42537</v>
      </c>
      <c r="F1952" s="80" t="s">
        <v>1653</v>
      </c>
      <c r="G1952" s="958" t="s">
        <v>1692</v>
      </c>
      <c r="H1952" s="80" t="s">
        <v>624</v>
      </c>
      <c r="I1952" s="427"/>
      <c r="J1952" s="427"/>
      <c r="K1952" s="418"/>
      <c r="L1952" s="427"/>
      <c r="M1952" s="81">
        <v>26409100</v>
      </c>
      <c r="N1952" s="82" t="s">
        <v>281</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hidden="1" customHeight="1">
      <c r="A1953" s="332" t="str">
        <f>IF(B1953&lt;&gt;"",IF(AND(B1953='IN-TC'!$S$4,OR(TH!N1953="1111",TH!O1953="1111")),TH!D1953,""),"")</f>
        <v/>
      </c>
      <c r="B1953" s="63">
        <f t="shared" si="134"/>
        <v>6</v>
      </c>
      <c r="C1953" s="78">
        <v>42551</v>
      </c>
      <c r="D1953" s="78" t="s">
        <v>576</v>
      </c>
      <c r="E1953" s="78">
        <v>42537</v>
      </c>
      <c r="F1953" s="80" t="s">
        <v>1650</v>
      </c>
      <c r="G1953" s="958" t="s">
        <v>1692</v>
      </c>
      <c r="H1953" s="80" t="s">
        <v>624</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hidden="1" customHeight="1">
      <c r="A1954" s="332" t="str">
        <f>IF(B1954&lt;&gt;"",IF(AND(B1954='IN-TC'!$S$4,OR(TH!N1954="1111",TH!O1954="1111")),TH!D1954,""),"")</f>
        <v/>
      </c>
      <c r="B1954" s="63">
        <f t="shared" si="134"/>
        <v>6</v>
      </c>
      <c r="C1954" s="78">
        <v>42551</v>
      </c>
      <c r="D1954" s="78" t="s">
        <v>576</v>
      </c>
      <c r="E1954" s="78">
        <v>42547</v>
      </c>
      <c r="F1954" s="80" t="s">
        <v>1654</v>
      </c>
      <c r="G1954" s="958" t="s">
        <v>1693</v>
      </c>
      <c r="H1954" s="80" t="s">
        <v>624</v>
      </c>
      <c r="I1954" s="427"/>
      <c r="J1954" s="427"/>
      <c r="K1954" s="418"/>
      <c r="L1954" s="427"/>
      <c r="M1954" s="81">
        <v>25426100</v>
      </c>
      <c r="N1954" s="82" t="s">
        <v>281</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hidden="1" customHeight="1">
      <c r="A1955" s="332" t="str">
        <f>IF(B1955&lt;&gt;"",IF(AND(B1955='IN-TC'!$S$4,OR(TH!N1955="1111",TH!O1955="1111")),TH!D1955,""),"")</f>
        <v/>
      </c>
      <c r="B1955" s="63">
        <f t="shared" si="134"/>
        <v>6</v>
      </c>
      <c r="C1955" s="78">
        <v>42551</v>
      </c>
      <c r="D1955" s="78" t="s">
        <v>576</v>
      </c>
      <c r="E1955" s="78">
        <v>42547</v>
      </c>
      <c r="F1955" s="80" t="s">
        <v>1651</v>
      </c>
      <c r="G1955" s="958" t="s">
        <v>1693</v>
      </c>
      <c r="H1955" s="80" t="s">
        <v>624</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hidden="1" customHeight="1">
      <c r="A1956" s="332" t="str">
        <f>IF(B1956&lt;&gt;"",IF(AND(B1956='IN-TC'!$S$4,OR(TH!N1956="1111",TH!O1956="1111")),TH!D1956,""),"")</f>
        <v/>
      </c>
      <c r="B1956" s="63">
        <f t="shared" si="134"/>
        <v>6</v>
      </c>
      <c r="C1956" s="78">
        <v>42551</v>
      </c>
      <c r="D1956" s="78" t="s">
        <v>576</v>
      </c>
      <c r="E1956" s="78">
        <v>42549</v>
      </c>
      <c r="F1956" s="80" t="s">
        <v>1683</v>
      </c>
      <c r="G1956" s="958" t="s">
        <v>1684</v>
      </c>
      <c r="H1956" s="80" t="s">
        <v>621</v>
      </c>
      <c r="I1956" s="427"/>
      <c r="J1956" s="427"/>
      <c r="K1956" s="418"/>
      <c r="L1956" s="427"/>
      <c r="M1956" s="81">
        <v>9785000</v>
      </c>
      <c r="N1956" s="82" t="s">
        <v>585</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hidden="1" customHeight="1">
      <c r="A1957" s="332" t="str">
        <f>IF(B1957&lt;&gt;"",IF(AND(B1957='IN-TC'!$S$4,OR(TH!N1957="1111",TH!O1957="1111")),TH!D1957,""),"")</f>
        <v/>
      </c>
      <c r="B1957" s="63">
        <f t="shared" si="134"/>
        <v>6</v>
      </c>
      <c r="C1957" s="78">
        <v>42551</v>
      </c>
      <c r="D1957" s="78" t="s">
        <v>576</v>
      </c>
      <c r="E1957" s="78">
        <v>42550</v>
      </c>
      <c r="F1957" s="80" t="s">
        <v>630</v>
      </c>
      <c r="G1957" s="958" t="s">
        <v>1685</v>
      </c>
      <c r="H1957" s="80" t="s">
        <v>621</v>
      </c>
      <c r="I1957" s="427"/>
      <c r="J1957" s="427"/>
      <c r="K1957" s="418"/>
      <c r="L1957" s="427"/>
      <c r="M1957" s="81">
        <v>600000</v>
      </c>
      <c r="N1957" s="82" t="s">
        <v>585</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hidden="1" customHeight="1">
      <c r="A1958" s="332" t="str">
        <f>IF(B1958&lt;&gt;"",IF(AND(B1958='IN-TC'!$S$4,OR(TH!N1958="1111",TH!O1958="1111")),TH!D1958,""),"")</f>
        <v/>
      </c>
      <c r="B1958" s="63">
        <f t="shared" si="134"/>
        <v>7</v>
      </c>
      <c r="C1958" s="78">
        <v>42582</v>
      </c>
      <c r="D1958" s="78" t="s">
        <v>576</v>
      </c>
      <c r="E1958" s="78">
        <v>42538</v>
      </c>
      <c r="F1958" s="80" t="s">
        <v>1493</v>
      </c>
      <c r="G1958" s="958" t="s">
        <v>1973</v>
      </c>
      <c r="H1958" s="80" t="s">
        <v>1764</v>
      </c>
      <c r="I1958" s="427"/>
      <c r="J1958" s="427"/>
      <c r="K1958" s="418"/>
      <c r="L1958" s="427"/>
      <c r="M1958" s="81">
        <v>7815500</v>
      </c>
      <c r="N1958" s="82" t="s">
        <v>585</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hidden="1" customHeight="1">
      <c r="A1959" s="332" t="str">
        <f>IF(B1959&lt;&gt;"",IF(AND(B1959='IN-TC'!$S$4,OR(TH!N1959="1111",TH!O1959="1111")),TH!D1959,""),"")</f>
        <v/>
      </c>
      <c r="B1959" s="63">
        <f t="shared" si="134"/>
        <v>7</v>
      </c>
      <c r="C1959" s="78">
        <v>42582</v>
      </c>
      <c r="D1959" s="78" t="s">
        <v>576</v>
      </c>
      <c r="E1959" s="78">
        <v>42538</v>
      </c>
      <c r="F1959" s="80" t="s">
        <v>1583</v>
      </c>
      <c r="G1959" s="958" t="s">
        <v>1974</v>
      </c>
      <c r="H1959" s="80" t="s">
        <v>1764</v>
      </c>
      <c r="I1959" s="427"/>
      <c r="J1959" s="427"/>
      <c r="K1959" s="418"/>
      <c r="L1959" s="427"/>
      <c r="M1959" s="81">
        <v>3669890</v>
      </c>
      <c r="N1959" s="82" t="s">
        <v>585</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hidden="1" customHeight="1">
      <c r="A1960" s="332" t="str">
        <f>IF(B1960&lt;&gt;"",IF(AND(B1960='IN-TC'!$S$4,OR(TH!N1960="1111",TH!O1960="1111")),TH!D1960,""),"")</f>
        <v/>
      </c>
      <c r="B1960" s="63">
        <f t="shared" si="134"/>
        <v>7</v>
      </c>
      <c r="C1960" s="78">
        <v>42582</v>
      </c>
      <c r="D1960" s="78" t="s">
        <v>576</v>
      </c>
      <c r="E1960" s="78">
        <v>42538</v>
      </c>
      <c r="F1960" s="80" t="s">
        <v>1584</v>
      </c>
      <c r="G1960" s="958" t="s">
        <v>1974</v>
      </c>
      <c r="H1960" s="80" t="s">
        <v>1764</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hidden="1" customHeight="1">
      <c r="A1961" s="332" t="str">
        <f>IF(B1961&lt;&gt;"",IF(AND(B1961='IN-TC'!$S$4,OR(TH!N1961="1111",TH!O1961="1111")),TH!D1961,""),"")</f>
        <v/>
      </c>
      <c r="B1961" s="63">
        <f t="shared" si="134"/>
        <v>7</v>
      </c>
      <c r="C1961" s="78">
        <v>42582</v>
      </c>
      <c r="D1961" s="78" t="s">
        <v>576</v>
      </c>
      <c r="E1961" s="78">
        <v>42551</v>
      </c>
      <c r="F1961" s="80" t="s">
        <v>1836</v>
      </c>
      <c r="G1961" s="958" t="s">
        <v>1972</v>
      </c>
      <c r="H1961" s="80" t="s">
        <v>1372</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hidden="1" customHeight="1">
      <c r="A1962" s="332" t="str">
        <f>IF(B1962&lt;&gt;"",IF(AND(B1962='IN-TC'!$S$4,OR(TH!N1962="1111",TH!O1962="1111")),TH!D1962,""),"")</f>
        <v/>
      </c>
      <c r="B1962" s="63">
        <f t="shared" si="134"/>
        <v>7</v>
      </c>
      <c r="C1962" s="78">
        <v>42582</v>
      </c>
      <c r="D1962" s="78" t="s">
        <v>576</v>
      </c>
      <c r="E1962" s="78">
        <v>42551</v>
      </c>
      <c r="F1962" s="80" t="s">
        <v>1837</v>
      </c>
      <c r="G1962" s="958" t="s">
        <v>1972</v>
      </c>
      <c r="H1962" s="80" t="s">
        <v>1372</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hidden="1" customHeight="1">
      <c r="A1963" s="332" t="str">
        <f>IF(B1963&lt;&gt;"",IF(AND(B1963='IN-TC'!$S$4,OR(TH!N1963="1111",TH!O1963="1111")),TH!D1963,""),"")</f>
        <v/>
      </c>
      <c r="B1963" s="63">
        <f t="shared" si="134"/>
        <v>7</v>
      </c>
      <c r="C1963" s="78">
        <v>42582</v>
      </c>
      <c r="D1963" s="78" t="s">
        <v>576</v>
      </c>
      <c r="E1963" s="78">
        <v>42552</v>
      </c>
      <c r="F1963" s="80" t="s">
        <v>1738</v>
      </c>
      <c r="G1963" s="958" t="s">
        <v>1068</v>
      </c>
      <c r="H1963" s="80" t="s">
        <v>1740</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hidden="1" customHeight="1">
      <c r="A1964" s="332" t="str">
        <f>IF(B1964&lt;&gt;"",IF(AND(B1964='IN-TC'!$S$4,OR(TH!N1964="1111",TH!O1964="1111")),TH!D1964,""),"")</f>
        <v/>
      </c>
      <c r="B1964" s="63">
        <f t="shared" si="134"/>
        <v>7</v>
      </c>
      <c r="C1964" s="78">
        <v>42582</v>
      </c>
      <c r="D1964" s="78" t="s">
        <v>576</v>
      </c>
      <c r="E1964" s="78">
        <v>42552</v>
      </c>
      <c r="F1964" s="80" t="s">
        <v>1739</v>
      </c>
      <c r="G1964" s="958" t="s">
        <v>1068</v>
      </c>
      <c r="H1964" s="80" t="s">
        <v>1740</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hidden="1" customHeight="1">
      <c r="A1965" s="332" t="str">
        <f>IF(B1965&lt;&gt;"",IF(AND(B1965='IN-TC'!$S$4,OR(TH!N1965="1111",TH!O1965="1111")),TH!D1965,""),"")</f>
        <v/>
      </c>
      <c r="B1965" s="63">
        <f t="shared" si="134"/>
        <v>7</v>
      </c>
      <c r="C1965" s="78">
        <v>42582</v>
      </c>
      <c r="D1965" s="78" t="s">
        <v>576</v>
      </c>
      <c r="E1965" s="78">
        <v>42556</v>
      </c>
      <c r="F1965" s="80" t="s">
        <v>631</v>
      </c>
      <c r="G1965" s="958" t="s">
        <v>1747</v>
      </c>
      <c r="H1965" s="80" t="s">
        <v>622</v>
      </c>
      <c r="I1965" s="427"/>
      <c r="J1965" s="427"/>
      <c r="K1965" s="418"/>
      <c r="L1965" s="427"/>
      <c r="M1965" s="81">
        <v>2000000</v>
      </c>
      <c r="N1965" s="82" t="s">
        <v>585</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hidden="1" customHeight="1">
      <c r="A1966" s="332" t="str">
        <f>IF(B1966&lt;&gt;"",IF(AND(B1966='IN-TC'!$S$4,OR(TH!N1966="1111",TH!O1966="1111")),TH!D1966,""),"")</f>
        <v/>
      </c>
      <c r="B1966" s="63">
        <f t="shared" si="134"/>
        <v>7</v>
      </c>
      <c r="C1966" s="78">
        <v>42582</v>
      </c>
      <c r="D1966" s="78" t="s">
        <v>576</v>
      </c>
      <c r="E1966" s="78">
        <v>42556</v>
      </c>
      <c r="F1966" s="80" t="s">
        <v>632</v>
      </c>
      <c r="G1966" s="958" t="s">
        <v>1747</v>
      </c>
      <c r="H1966" s="80" t="s">
        <v>622</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hidden="1" customHeight="1">
      <c r="A1967" s="332" t="str">
        <f>IF(B1967&lt;&gt;"",IF(AND(B1967='IN-TC'!$S$4,OR(TH!N1967="1111",TH!O1967="1111")),TH!D1967,""),"")</f>
        <v/>
      </c>
      <c r="B1967" s="63">
        <f t="shared" si="134"/>
        <v>7</v>
      </c>
      <c r="C1967" s="78">
        <v>42582</v>
      </c>
      <c r="D1967" s="78" t="s">
        <v>576</v>
      </c>
      <c r="E1967" s="78">
        <v>42557</v>
      </c>
      <c r="F1967" s="80" t="s">
        <v>1750</v>
      </c>
      <c r="G1967" s="958" t="s">
        <v>1752</v>
      </c>
      <c r="H1967" s="80" t="s">
        <v>624</v>
      </c>
      <c r="I1967" s="427"/>
      <c r="J1967" s="427"/>
      <c r="K1967" s="418"/>
      <c r="L1967" s="427"/>
      <c r="M1967" s="81">
        <v>18881700</v>
      </c>
      <c r="N1967" s="82" t="s">
        <v>281</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hidden="1" customHeight="1">
      <c r="A1968" s="332" t="str">
        <f>IF(B1968&lt;&gt;"",IF(AND(B1968='IN-TC'!$S$4,OR(TH!N1968="1111",TH!O1968="1111")),TH!D1968,""),"")</f>
        <v/>
      </c>
      <c r="B1968" s="63">
        <f t="shared" si="134"/>
        <v>7</v>
      </c>
      <c r="C1968" s="78">
        <v>42582</v>
      </c>
      <c r="D1968" s="78" t="s">
        <v>576</v>
      </c>
      <c r="E1968" s="78">
        <v>42557</v>
      </c>
      <c r="F1968" s="80" t="s">
        <v>1751</v>
      </c>
      <c r="G1968" s="958" t="s">
        <v>1752</v>
      </c>
      <c r="H1968" s="80" t="s">
        <v>624</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hidden="1" customHeight="1">
      <c r="A1969" s="332" t="str">
        <f>IF(B1969&lt;&gt;"",IF(AND(B1969='IN-TC'!$S$4,OR(TH!N1969="1111",TH!O1969="1111")),TH!D1969,""),"")</f>
        <v/>
      </c>
      <c r="B1969" s="63">
        <f t="shared" si="134"/>
        <v>7</v>
      </c>
      <c r="C1969" s="78">
        <v>42582</v>
      </c>
      <c r="D1969" s="78" t="s">
        <v>576</v>
      </c>
      <c r="E1969" s="78">
        <v>42560</v>
      </c>
      <c r="F1969" s="80" t="s">
        <v>1738</v>
      </c>
      <c r="G1969" s="958" t="s">
        <v>1741</v>
      </c>
      <c r="H1969" s="80" t="s">
        <v>1740</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hidden="1" customHeight="1">
      <c r="A1970" s="332" t="str">
        <f>IF(B1970&lt;&gt;"",IF(AND(B1970='IN-TC'!$S$4,OR(TH!N1970="1111",TH!O1970="1111")),TH!D1970,""),"")</f>
        <v/>
      </c>
      <c r="B1970" s="63">
        <f t="shared" si="134"/>
        <v>7</v>
      </c>
      <c r="C1970" s="78">
        <v>42582</v>
      </c>
      <c r="D1970" s="78" t="s">
        <v>576</v>
      </c>
      <c r="E1970" s="78">
        <v>42560</v>
      </c>
      <c r="F1970" s="80" t="s">
        <v>1739</v>
      </c>
      <c r="G1970" s="958" t="s">
        <v>1741</v>
      </c>
      <c r="H1970" s="80" t="s">
        <v>1740</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hidden="1" customHeight="1">
      <c r="A1971" s="332" t="str">
        <f>IF(B1971&lt;&gt;"",IF(AND(B1971='IN-TC'!$S$4,OR(TH!N1971="1111",TH!O1971="1111")),TH!D1971,""),"")</f>
        <v/>
      </c>
      <c r="B1971" s="63">
        <f t="shared" si="134"/>
        <v>7</v>
      </c>
      <c r="C1971" s="78">
        <v>42582</v>
      </c>
      <c r="D1971" s="78" t="s">
        <v>576</v>
      </c>
      <c r="E1971" s="78">
        <v>42562</v>
      </c>
      <c r="F1971" s="80" t="s">
        <v>1493</v>
      </c>
      <c r="G1971" s="958" t="s">
        <v>1860</v>
      </c>
      <c r="H1971" s="80" t="s">
        <v>1491</v>
      </c>
      <c r="I1971" s="427"/>
      <c r="J1971" s="427"/>
      <c r="K1971" s="418"/>
      <c r="L1971" s="427"/>
      <c r="M1971" s="81">
        <v>9380700</v>
      </c>
      <c r="N1971" s="82" t="s">
        <v>585</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hidden="1" customHeight="1">
      <c r="A1972" s="332" t="str">
        <f>IF(B1972&lt;&gt;"",IF(AND(B1972='IN-TC'!$S$4,OR(TH!N1972="1111",TH!O1972="1111")),TH!D1972,""),"")</f>
        <v/>
      </c>
      <c r="B1972" s="63">
        <f t="shared" si="134"/>
        <v>7</v>
      </c>
      <c r="C1972" s="78">
        <v>42582</v>
      </c>
      <c r="D1972" s="78" t="s">
        <v>576</v>
      </c>
      <c r="E1972" s="78">
        <v>42562</v>
      </c>
      <c r="F1972" s="80" t="s">
        <v>1858</v>
      </c>
      <c r="G1972" s="958" t="s">
        <v>1861</v>
      </c>
      <c r="H1972" s="80" t="s">
        <v>1491</v>
      </c>
      <c r="I1972" s="427"/>
      <c r="J1972" s="427"/>
      <c r="K1972" s="418"/>
      <c r="L1972" s="427"/>
      <c r="M1972" s="81">
        <v>7839585</v>
      </c>
      <c r="N1972" s="82" t="s">
        <v>585</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hidden="1" customHeight="1">
      <c r="A1973" s="332" t="str">
        <f>IF(B1973&lt;&gt;"",IF(AND(B1973='IN-TC'!$S$4,OR(TH!N1973="1111",TH!O1973="1111")),TH!D1973,""),"")</f>
        <v/>
      </c>
      <c r="B1973" s="63">
        <f t="shared" si="134"/>
        <v>7</v>
      </c>
      <c r="C1973" s="78">
        <v>42582</v>
      </c>
      <c r="D1973" s="78" t="s">
        <v>576</v>
      </c>
      <c r="E1973" s="78">
        <v>42562</v>
      </c>
      <c r="F1973" s="80" t="s">
        <v>1859</v>
      </c>
      <c r="G1973" s="958" t="s">
        <v>1861</v>
      </c>
      <c r="H1973" s="80" t="s">
        <v>1491</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hidden="1" customHeight="1">
      <c r="A1974" s="332" t="str">
        <f>IF(B1974&lt;&gt;"",IF(AND(B1974='IN-TC'!$S$4,OR(TH!N1974="1111",TH!O1974="1111")),TH!D1974,""),"")</f>
        <v/>
      </c>
      <c r="B1974" s="63">
        <f t="shared" si="134"/>
        <v>7</v>
      </c>
      <c r="C1974" s="78">
        <v>42582</v>
      </c>
      <c r="D1974" s="78" t="s">
        <v>576</v>
      </c>
      <c r="E1974" s="78">
        <v>42567</v>
      </c>
      <c r="F1974" s="80" t="s">
        <v>1753</v>
      </c>
      <c r="G1974" s="958" t="s">
        <v>1777</v>
      </c>
      <c r="H1974" s="80" t="s">
        <v>624</v>
      </c>
      <c r="I1974" s="427"/>
      <c r="J1974" s="427"/>
      <c r="K1974" s="418"/>
      <c r="L1974" s="427"/>
      <c r="M1974" s="81">
        <v>21805300</v>
      </c>
      <c r="N1974" s="82" t="s">
        <v>281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hidden="1" customHeight="1">
      <c r="A1975" s="332" t="str">
        <f>IF(B1975&lt;&gt;"",IF(AND(B1975='IN-TC'!$S$4,OR(TH!N1975="1111",TH!O1975="1111")),TH!D1975,""),"")</f>
        <v/>
      </c>
      <c r="B1975" s="63">
        <f t="shared" si="134"/>
        <v>7</v>
      </c>
      <c r="C1975" s="78">
        <v>42582</v>
      </c>
      <c r="D1975" s="78" t="s">
        <v>576</v>
      </c>
      <c r="E1975" s="78">
        <v>42567</v>
      </c>
      <c r="F1975" s="80" t="s">
        <v>1754</v>
      </c>
      <c r="G1975" s="958" t="s">
        <v>1777</v>
      </c>
      <c r="H1975" s="80" t="s">
        <v>624</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hidden="1" customHeight="1">
      <c r="A1976" s="332" t="str">
        <f>IF(B1976&lt;&gt;"",IF(AND(B1976='IN-TC'!$S$4,OR(TH!N1976="1111",TH!O1976="1111")),TH!D1976,""),"")</f>
        <v/>
      </c>
      <c r="B1976" s="63">
        <f t="shared" si="134"/>
        <v>7</v>
      </c>
      <c r="C1976" s="78">
        <v>42582</v>
      </c>
      <c r="D1976" s="78" t="s">
        <v>576</v>
      </c>
      <c r="E1976" s="78">
        <v>42573</v>
      </c>
      <c r="F1976" s="80" t="s">
        <v>631</v>
      </c>
      <c r="G1976" s="958" t="s">
        <v>1748</v>
      </c>
      <c r="H1976" s="80" t="s">
        <v>622</v>
      </c>
      <c r="I1976" s="427"/>
      <c r="J1976" s="427"/>
      <c r="K1976" s="418"/>
      <c r="L1976" s="427"/>
      <c r="M1976" s="81">
        <v>2000000</v>
      </c>
      <c r="N1976" s="82" t="s">
        <v>585</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hidden="1" customHeight="1">
      <c r="A1977" s="332" t="str">
        <f>IF(B1977&lt;&gt;"",IF(AND(B1977='IN-TC'!$S$4,OR(TH!N1977="1111",TH!O1977="1111")),TH!D1977,""),"")</f>
        <v/>
      </c>
      <c r="B1977" s="63">
        <f t="shared" si="134"/>
        <v>7</v>
      </c>
      <c r="C1977" s="78">
        <v>42582</v>
      </c>
      <c r="D1977" s="78" t="s">
        <v>576</v>
      </c>
      <c r="E1977" s="78">
        <v>42573</v>
      </c>
      <c r="F1977" s="80" t="s">
        <v>632</v>
      </c>
      <c r="G1977" s="958" t="s">
        <v>1748</v>
      </c>
      <c r="H1977" s="80" t="s">
        <v>622</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hidden="1" customHeight="1">
      <c r="A1978" s="332" t="str">
        <f>IF(B1978&lt;&gt;"",IF(AND(B1978='IN-TC'!$S$4,OR(TH!N1978="1111",TH!O1978="1111")),TH!D1978,""),"")</f>
        <v/>
      </c>
      <c r="B1978" s="63">
        <f t="shared" si="134"/>
        <v>7</v>
      </c>
      <c r="C1978" s="78">
        <v>42582</v>
      </c>
      <c r="D1978" s="78" t="s">
        <v>576</v>
      </c>
      <c r="E1978" s="78">
        <v>42577</v>
      </c>
      <c r="F1978" s="80" t="s">
        <v>631</v>
      </c>
      <c r="G1978" s="958" t="s">
        <v>1749</v>
      </c>
      <c r="H1978" s="80" t="s">
        <v>622</v>
      </c>
      <c r="I1978" s="427"/>
      <c r="J1978" s="427"/>
      <c r="K1978" s="418"/>
      <c r="L1978" s="427"/>
      <c r="M1978" s="81">
        <v>2000000</v>
      </c>
      <c r="N1978" s="82" t="s">
        <v>585</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hidden="1" customHeight="1">
      <c r="A1979" s="332" t="str">
        <f>IF(B1979&lt;&gt;"",IF(AND(B1979='IN-TC'!$S$4,OR(TH!N1979="1111",TH!O1979="1111")),TH!D1979,""),"")</f>
        <v/>
      </c>
      <c r="B1979" s="63">
        <f t="shared" si="134"/>
        <v>7</v>
      </c>
      <c r="C1979" s="78">
        <v>42582</v>
      </c>
      <c r="D1979" s="78" t="s">
        <v>576</v>
      </c>
      <c r="E1979" s="78">
        <v>42577</v>
      </c>
      <c r="F1979" s="80" t="s">
        <v>632</v>
      </c>
      <c r="G1979" s="958" t="s">
        <v>1749</v>
      </c>
      <c r="H1979" s="80" t="s">
        <v>622</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hidden="1" customHeight="1">
      <c r="A1980" s="332" t="str">
        <f>IF(B1980&lt;&gt;"",IF(AND(B1980='IN-TC'!$S$4,OR(TH!N1980="1111",TH!O1980="1111")),TH!D1980,""),"")</f>
        <v/>
      </c>
      <c r="B1980" s="63">
        <f t="shared" si="134"/>
        <v>7</v>
      </c>
      <c r="C1980" s="78">
        <v>42582</v>
      </c>
      <c r="D1980" s="78" t="s">
        <v>576</v>
      </c>
      <c r="E1980" s="78">
        <v>42577</v>
      </c>
      <c r="F1980" s="80" t="s">
        <v>1755</v>
      </c>
      <c r="G1980" s="958" t="s">
        <v>1778</v>
      </c>
      <c r="H1980" s="80" t="s">
        <v>624</v>
      </c>
      <c r="I1980" s="427"/>
      <c r="J1980" s="427"/>
      <c r="K1980" s="418"/>
      <c r="L1980" s="427"/>
      <c r="M1980" s="81">
        <v>15847800</v>
      </c>
      <c r="N1980" s="82" t="s">
        <v>281</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hidden="1" customHeight="1">
      <c r="A1981" s="332" t="str">
        <f>IF(B1981&lt;&gt;"",IF(AND(B1981='IN-TC'!$S$4,OR(TH!N1981="1111",TH!O1981="1111")),TH!D1981,""),"")</f>
        <v/>
      </c>
      <c r="B1981" s="63">
        <f t="shared" si="134"/>
        <v>7</v>
      </c>
      <c r="C1981" s="78">
        <v>42582</v>
      </c>
      <c r="D1981" s="78" t="s">
        <v>576</v>
      </c>
      <c r="E1981" s="78">
        <v>42577</v>
      </c>
      <c r="F1981" s="80" t="s">
        <v>1756</v>
      </c>
      <c r="G1981" s="958" t="s">
        <v>1778</v>
      </c>
      <c r="H1981" s="80" t="s">
        <v>624</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hidden="1" customHeight="1">
      <c r="A1982" s="332" t="str">
        <f>IF(B1982&lt;&gt;"",IF(AND(B1982='IN-TC'!$S$4,OR(TH!N1982="1111",TH!O1982="1111")),TH!D1982,""),"")</f>
        <v/>
      </c>
      <c r="B1982" s="63">
        <f t="shared" si="134"/>
        <v>7</v>
      </c>
      <c r="C1982" s="78">
        <v>42582</v>
      </c>
      <c r="D1982" s="78" t="s">
        <v>576</v>
      </c>
      <c r="E1982" s="78">
        <v>42581</v>
      </c>
      <c r="F1982" s="80" t="s">
        <v>1836</v>
      </c>
      <c r="G1982" s="958" t="s">
        <v>1838</v>
      </c>
      <c r="H1982" s="80" t="s">
        <v>1372</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hidden="1" customHeight="1">
      <c r="A1983" s="332" t="str">
        <f>IF(B1983&lt;&gt;"",IF(AND(B1983='IN-TC'!$S$4,OR(TH!N1983="1111",TH!O1983="1111")),TH!D1983,""),"")</f>
        <v/>
      </c>
      <c r="B1983" s="63">
        <f t="shared" si="134"/>
        <v>7</v>
      </c>
      <c r="C1983" s="78">
        <v>42582</v>
      </c>
      <c r="D1983" s="78" t="s">
        <v>576</v>
      </c>
      <c r="E1983" s="78">
        <v>42581</v>
      </c>
      <c r="F1983" s="80" t="s">
        <v>1837</v>
      </c>
      <c r="G1983" s="958" t="s">
        <v>1838</v>
      </c>
      <c r="H1983" s="80" t="s">
        <v>1372</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hidden="1" customHeight="1">
      <c r="A1984" s="332" t="str">
        <f>IF(B1984&lt;&gt;"",IF(AND(B1984='IN-TC'!$S$4,OR(TH!N1984="1111",TH!O1984="1111")),TH!D1984,""),"")</f>
        <v/>
      </c>
      <c r="B1984" s="63">
        <f t="shared" si="134"/>
        <v>7</v>
      </c>
      <c r="C1984" s="78">
        <v>42582</v>
      </c>
      <c r="D1984" s="78" t="s">
        <v>576</v>
      </c>
      <c r="E1984" s="78">
        <v>42582</v>
      </c>
      <c r="F1984" s="80" t="s">
        <v>1369</v>
      </c>
      <c r="G1984" s="958" t="s">
        <v>1742</v>
      </c>
      <c r="H1984" s="80" t="s">
        <v>1372</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hidden="1" customHeight="1">
      <c r="A1985" s="332" t="str">
        <f>IF(B1985&lt;&gt;"",IF(AND(B1985='IN-TC'!$S$4,OR(TH!N1985="1111",TH!O1985="1111")),TH!D1985,""),"")</f>
        <v/>
      </c>
      <c r="B1985" s="63">
        <f t="shared" si="134"/>
        <v>7</v>
      </c>
      <c r="C1985" s="78">
        <v>42582</v>
      </c>
      <c r="D1985" s="78" t="s">
        <v>576</v>
      </c>
      <c r="E1985" s="78">
        <v>42582</v>
      </c>
      <c r="F1985" s="80" t="s">
        <v>1370</v>
      </c>
      <c r="G1985" s="958" t="s">
        <v>1742</v>
      </c>
      <c r="H1985" s="80" t="s">
        <v>1372</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hidden="1" customHeight="1">
      <c r="A1986" s="332" t="str">
        <f>IF(B1986&lt;&gt;"",IF(AND(B1986='IN-TC'!$S$4,OR(TH!N1986="1111",TH!O1986="1111")),TH!D1986,""),"")</f>
        <v/>
      </c>
      <c r="B1986" s="63">
        <f t="shared" si="134"/>
        <v>8</v>
      </c>
      <c r="C1986" s="78">
        <v>42613</v>
      </c>
      <c r="D1986" s="78" t="s">
        <v>576</v>
      </c>
      <c r="E1986" s="78">
        <v>42585</v>
      </c>
      <c r="F1986" s="80" t="s">
        <v>1738</v>
      </c>
      <c r="G1986" s="958" t="s">
        <v>1825</v>
      </c>
      <c r="H1986" s="80" t="s">
        <v>1740</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hidden="1" customHeight="1">
      <c r="A1987" s="332" t="str">
        <f>IF(B1987&lt;&gt;"",IF(AND(B1987='IN-TC'!$S$4,OR(TH!N1987="1111",TH!O1987="1111")),TH!D1987,""),"")</f>
        <v/>
      </c>
      <c r="B1987" s="63">
        <f t="shared" si="134"/>
        <v>8</v>
      </c>
      <c r="C1987" s="78">
        <v>42613</v>
      </c>
      <c r="D1987" s="78" t="s">
        <v>576</v>
      </c>
      <c r="E1987" s="78">
        <v>42585</v>
      </c>
      <c r="F1987" s="80" t="s">
        <v>1739</v>
      </c>
      <c r="G1987" s="958" t="s">
        <v>1825</v>
      </c>
      <c r="H1987" s="80" t="s">
        <v>1740</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hidden="1" customHeight="1">
      <c r="A1988" s="332" t="str">
        <f>IF(B1988&lt;&gt;"",IF(AND(B1988='IN-TC'!$S$4,OR(TH!N1988="1111",TH!O1988="1111")),TH!D1988,""),"")</f>
        <v/>
      </c>
      <c r="B1988" s="63">
        <f t="shared" si="134"/>
        <v>8</v>
      </c>
      <c r="C1988" s="78">
        <v>42613</v>
      </c>
      <c r="D1988" s="78" t="s">
        <v>576</v>
      </c>
      <c r="E1988" s="78">
        <v>42586</v>
      </c>
      <c r="F1988" s="80" t="s">
        <v>1163</v>
      </c>
      <c r="G1988" s="958" t="s">
        <v>1839</v>
      </c>
      <c r="H1988" s="80" t="s">
        <v>621</v>
      </c>
      <c r="I1988" s="427"/>
      <c r="J1988" s="427"/>
      <c r="K1988" s="418"/>
      <c r="L1988" s="427"/>
      <c r="M1988" s="81">
        <v>2775000</v>
      </c>
      <c r="N1988" s="82" t="s">
        <v>585</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hidden="1" customHeight="1">
      <c r="A1989" s="332" t="str">
        <f>IF(B1989&lt;&gt;"",IF(AND(B1989='IN-TC'!$S$4,OR(TH!N1989="1111",TH!O1989="1111")),TH!D1989,""),"")</f>
        <v/>
      </c>
      <c r="B1989" s="63">
        <f t="shared" si="134"/>
        <v>8</v>
      </c>
      <c r="C1989" s="78">
        <v>42613</v>
      </c>
      <c r="D1989" s="78" t="s">
        <v>576</v>
      </c>
      <c r="E1989" s="78">
        <v>42586</v>
      </c>
      <c r="F1989" s="80" t="s">
        <v>630</v>
      </c>
      <c r="G1989" s="958" t="s">
        <v>1840</v>
      </c>
      <c r="H1989" s="80" t="s">
        <v>621</v>
      </c>
      <c r="I1989" s="427"/>
      <c r="J1989" s="427"/>
      <c r="K1989" s="418"/>
      <c r="L1989" s="427"/>
      <c r="M1989" s="81">
        <v>420000</v>
      </c>
      <c r="N1989" s="82" t="s">
        <v>585</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hidden="1" customHeight="1">
      <c r="A1990" s="332" t="str">
        <f>IF(B1990&lt;&gt;"",IF(AND(B1990='IN-TC'!$S$4,OR(TH!N1990="1111",TH!O1990="1111")),TH!D1990,""),"")</f>
        <v/>
      </c>
      <c r="B1990" s="63">
        <f t="shared" si="134"/>
        <v>8</v>
      </c>
      <c r="C1990" s="78">
        <v>42613</v>
      </c>
      <c r="D1990" s="78" t="s">
        <v>576</v>
      </c>
      <c r="E1990" s="78">
        <v>42586</v>
      </c>
      <c r="F1990" s="80" t="s">
        <v>1163</v>
      </c>
      <c r="G1990" s="958" t="s">
        <v>1841</v>
      </c>
      <c r="H1990" s="80" t="s">
        <v>621</v>
      </c>
      <c r="I1990" s="427"/>
      <c r="J1990" s="427"/>
      <c r="K1990" s="418"/>
      <c r="L1990" s="427"/>
      <c r="M1990" s="81">
        <v>6440000</v>
      </c>
      <c r="N1990" s="82" t="s">
        <v>585</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hidden="1" customHeight="1">
      <c r="A1991" s="332" t="str">
        <f>IF(B1991&lt;&gt;"",IF(AND(B1991='IN-TC'!$S$4,OR(TH!N1991="1111",TH!O1991="1111")),TH!D1991,""),"")</f>
        <v/>
      </c>
      <c r="B1991" s="63">
        <f t="shared" si="134"/>
        <v>8</v>
      </c>
      <c r="C1991" s="78">
        <v>42613</v>
      </c>
      <c r="D1991" s="78" t="s">
        <v>576</v>
      </c>
      <c r="E1991" s="78">
        <v>42589</v>
      </c>
      <c r="F1991" s="80" t="s">
        <v>1843</v>
      </c>
      <c r="G1991" s="958" t="s">
        <v>1848</v>
      </c>
      <c r="H1991" s="80" t="s">
        <v>624</v>
      </c>
      <c r="I1991" s="427"/>
      <c r="J1991" s="427"/>
      <c r="K1991" s="418"/>
      <c r="L1991" s="427"/>
      <c r="M1991" s="81">
        <v>29528100</v>
      </c>
      <c r="N1991" s="82" t="s">
        <v>281</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hidden="1" customHeight="1">
      <c r="A1992" s="332" t="str">
        <f>IF(B1992&lt;&gt;"",IF(AND(B1992='IN-TC'!$S$4,OR(TH!N1992="1111",TH!O1992="1111")),TH!D1992,""),"")</f>
        <v/>
      </c>
      <c r="B1992" s="63">
        <f t="shared" si="134"/>
        <v>8</v>
      </c>
      <c r="C1992" s="78">
        <v>42613</v>
      </c>
      <c r="D1992" s="78" t="s">
        <v>576</v>
      </c>
      <c r="E1992" s="78">
        <v>42589</v>
      </c>
      <c r="F1992" s="80" t="s">
        <v>1842</v>
      </c>
      <c r="G1992" s="958" t="s">
        <v>1848</v>
      </c>
      <c r="H1992" s="80" t="s">
        <v>624</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hidden="1" customHeight="1">
      <c r="A1993" s="332" t="str">
        <f>IF(B1993&lt;&gt;"",IF(AND(B1993='IN-TC'!$S$4,OR(TH!N1993="1111",TH!O1993="1111")),TH!D1993,""),"")</f>
        <v/>
      </c>
      <c r="B1993" s="63">
        <f t="shared" si="134"/>
        <v>8</v>
      </c>
      <c r="C1993" s="78">
        <v>42613</v>
      </c>
      <c r="D1993" s="78" t="s">
        <v>576</v>
      </c>
      <c r="E1993" s="78">
        <v>42590</v>
      </c>
      <c r="F1993" s="80" t="s">
        <v>1493</v>
      </c>
      <c r="G1993" s="958" t="s">
        <v>1862</v>
      </c>
      <c r="H1993" s="80" t="s">
        <v>1491</v>
      </c>
      <c r="I1993" s="427"/>
      <c r="J1993" s="427"/>
      <c r="K1993" s="418"/>
      <c r="L1993" s="427"/>
      <c r="M1993" s="81">
        <v>21213500</v>
      </c>
      <c r="N1993" s="82" t="s">
        <v>585</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hidden="1" customHeight="1">
      <c r="A1994" s="332" t="str">
        <f>IF(B1994&lt;&gt;"",IF(AND(B1994='IN-TC'!$S$4,OR(TH!N1994="1111",TH!O1994="1111")),TH!D1994,""),"")</f>
        <v/>
      </c>
      <c r="B1994" s="63">
        <f t="shared" ref="B1994:B2057" si="135">IF(C1994&lt;&gt;"",MONTH(C1994),"")</f>
        <v>8</v>
      </c>
      <c r="C1994" s="78">
        <v>42613</v>
      </c>
      <c r="D1994" s="78" t="s">
        <v>576</v>
      </c>
      <c r="E1994" s="78">
        <v>42590</v>
      </c>
      <c r="F1994" s="80" t="s">
        <v>1858</v>
      </c>
      <c r="G1994" s="958" t="s">
        <v>1863</v>
      </c>
      <c r="H1994" s="80" t="s">
        <v>1491</v>
      </c>
      <c r="I1994" s="427"/>
      <c r="J1994" s="427"/>
      <c r="K1994" s="418"/>
      <c r="L1994" s="427"/>
      <c r="M1994" s="81">
        <v>8507730</v>
      </c>
      <c r="N1994" s="82" t="s">
        <v>585</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hidden="1" customHeight="1">
      <c r="A1995" s="332" t="str">
        <f>IF(B1995&lt;&gt;"",IF(AND(B1995='IN-TC'!$S$4,OR(TH!N1995="1111",TH!O1995="1111")),TH!D1995,""),"")</f>
        <v/>
      </c>
      <c r="B1995" s="63">
        <f t="shared" si="135"/>
        <v>8</v>
      </c>
      <c r="C1995" s="78">
        <v>42613</v>
      </c>
      <c r="D1995" s="78" t="s">
        <v>576</v>
      </c>
      <c r="E1995" s="78">
        <v>42590</v>
      </c>
      <c r="F1995" s="80" t="s">
        <v>1859</v>
      </c>
      <c r="G1995" s="958" t="s">
        <v>1863</v>
      </c>
      <c r="H1995" s="80" t="s">
        <v>1491</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hidden="1" customHeight="1">
      <c r="A1996" s="332" t="str">
        <f>IF(B1996&lt;&gt;"",IF(AND(B1996='IN-TC'!$S$4,OR(TH!N1996="1111",TH!O1996="1111")),TH!D1996,""),"")</f>
        <v/>
      </c>
      <c r="B1996" s="63">
        <f t="shared" si="135"/>
        <v>8</v>
      </c>
      <c r="C1996" s="78">
        <v>42613</v>
      </c>
      <c r="D1996" s="78" t="s">
        <v>576</v>
      </c>
      <c r="E1996" s="78">
        <v>42591</v>
      </c>
      <c r="F1996" s="80" t="s">
        <v>631</v>
      </c>
      <c r="G1996" s="958" t="s">
        <v>1849</v>
      </c>
      <c r="H1996" s="80" t="s">
        <v>622</v>
      </c>
      <c r="I1996" s="427"/>
      <c r="J1996" s="427"/>
      <c r="K1996" s="418"/>
      <c r="L1996" s="427"/>
      <c r="M1996" s="81">
        <v>2000000</v>
      </c>
      <c r="N1996" s="82" t="s">
        <v>585</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hidden="1" customHeight="1">
      <c r="A1997" s="332" t="str">
        <f>IF(B1997&lt;&gt;"",IF(AND(B1997='IN-TC'!$S$4,OR(TH!N1997="1111",TH!O1997="1111")),TH!D1997,""),"")</f>
        <v/>
      </c>
      <c r="B1997" s="63">
        <f t="shared" si="135"/>
        <v>8</v>
      </c>
      <c r="C1997" s="78">
        <v>42613</v>
      </c>
      <c r="D1997" s="78" t="s">
        <v>576</v>
      </c>
      <c r="E1997" s="78">
        <v>42591</v>
      </c>
      <c r="F1997" s="80" t="s">
        <v>632</v>
      </c>
      <c r="G1997" s="958" t="s">
        <v>1849</v>
      </c>
      <c r="H1997" s="80" t="s">
        <v>622</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hidden="1" customHeight="1">
      <c r="A1998" s="332" t="str">
        <f>IF(B1998&lt;&gt;"",IF(AND(B1998='IN-TC'!$S$4,OR(TH!N1998="1111",TH!O1998="1111")),TH!D1998,""),"")</f>
        <v/>
      </c>
      <c r="B1998" s="63">
        <f t="shared" si="135"/>
        <v>8</v>
      </c>
      <c r="C1998" s="78">
        <v>42613</v>
      </c>
      <c r="D1998" s="78" t="s">
        <v>576</v>
      </c>
      <c r="E1998" s="78">
        <v>42593</v>
      </c>
      <c r="F1998" s="80" t="s">
        <v>631</v>
      </c>
      <c r="G1998" s="958" t="s">
        <v>1850</v>
      </c>
      <c r="H1998" s="80" t="s">
        <v>622</v>
      </c>
      <c r="I1998" s="427"/>
      <c r="J1998" s="427"/>
      <c r="K1998" s="418"/>
      <c r="L1998" s="427"/>
      <c r="M1998" s="81">
        <v>2000000</v>
      </c>
      <c r="N1998" s="82" t="s">
        <v>585</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hidden="1" customHeight="1">
      <c r="A1999" s="332" t="str">
        <f>IF(B1999&lt;&gt;"",IF(AND(B1999='IN-TC'!$S$4,OR(TH!N1999="1111",TH!O1999="1111")),TH!D1999,""),"")</f>
        <v/>
      </c>
      <c r="B1999" s="63">
        <f t="shared" si="135"/>
        <v>8</v>
      </c>
      <c r="C1999" s="78">
        <v>42613</v>
      </c>
      <c r="D1999" s="78" t="s">
        <v>576</v>
      </c>
      <c r="E1999" s="78">
        <v>42593</v>
      </c>
      <c r="F1999" s="80" t="s">
        <v>632</v>
      </c>
      <c r="G1999" s="958" t="s">
        <v>1850</v>
      </c>
      <c r="H1999" s="80" t="s">
        <v>622</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hidden="1" customHeight="1">
      <c r="A2000" s="332" t="str">
        <f>IF(B2000&lt;&gt;"",IF(AND(B2000='IN-TC'!$S$4,OR(TH!N2000="1111",TH!O2000="1111")),TH!D2000,""),"")</f>
        <v/>
      </c>
      <c r="B2000" s="63">
        <f t="shared" si="135"/>
        <v>8</v>
      </c>
      <c r="C2000" s="78">
        <v>42613</v>
      </c>
      <c r="D2000" s="78" t="s">
        <v>576</v>
      </c>
      <c r="E2000" s="78">
        <v>42598</v>
      </c>
      <c r="F2000" s="80" t="s">
        <v>1844</v>
      </c>
      <c r="G2000" s="958" t="s">
        <v>2181</v>
      </c>
      <c r="H2000" s="80" t="s">
        <v>624</v>
      </c>
      <c r="I2000" s="427"/>
      <c r="J2000" s="427"/>
      <c r="K2000" s="418"/>
      <c r="L2000" s="427"/>
      <c r="M2000" s="81">
        <v>21931800</v>
      </c>
      <c r="N2000" s="82" t="s">
        <v>281</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hidden="1" customHeight="1">
      <c r="A2001" s="332" t="str">
        <f>IF(B2001&lt;&gt;"",IF(AND(B2001='IN-TC'!$S$4,OR(TH!N2001="1111",TH!O2001="1111")),TH!D2001,""),"")</f>
        <v/>
      </c>
      <c r="B2001" s="63">
        <f t="shared" si="135"/>
        <v>8</v>
      </c>
      <c r="C2001" s="78">
        <v>42613</v>
      </c>
      <c r="D2001" s="78" t="s">
        <v>576</v>
      </c>
      <c r="E2001" s="78">
        <v>42598</v>
      </c>
      <c r="F2001" s="80" t="s">
        <v>1845</v>
      </c>
      <c r="G2001" s="958" t="s">
        <v>2181</v>
      </c>
      <c r="H2001" s="80" t="s">
        <v>624</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hidden="1" customHeight="1">
      <c r="A2002" s="332" t="str">
        <f>IF(B2002&lt;&gt;"",IF(AND(B2002='IN-TC'!$S$4,OR(TH!N2002="1111",TH!O2002="1111")),TH!D2002,""),"")</f>
        <v/>
      </c>
      <c r="B2002" s="63">
        <f t="shared" si="135"/>
        <v>8</v>
      </c>
      <c r="C2002" s="78">
        <v>42613</v>
      </c>
      <c r="D2002" s="78" t="s">
        <v>576</v>
      </c>
      <c r="E2002" s="78">
        <v>42600</v>
      </c>
      <c r="F2002" s="80" t="s">
        <v>1851</v>
      </c>
      <c r="G2002" s="958" t="s">
        <v>1852</v>
      </c>
      <c r="H2002" s="80" t="s">
        <v>1853</v>
      </c>
      <c r="I2002" s="427"/>
      <c r="J2002" s="427"/>
      <c r="K2002" s="418"/>
      <c r="L2002" s="427"/>
      <c r="M2002" s="81">
        <v>6699000</v>
      </c>
      <c r="N2002" s="82" t="s">
        <v>585</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hidden="1" customHeight="1">
      <c r="A2003" s="332" t="str">
        <f>IF(B2003&lt;&gt;"",IF(AND(B2003='IN-TC'!$S$4,OR(TH!N2003="1111",TH!O2003="1111")),TH!D2003,""),"")</f>
        <v/>
      </c>
      <c r="B2003" s="63">
        <f t="shared" si="135"/>
        <v>8</v>
      </c>
      <c r="C2003" s="78">
        <v>42613</v>
      </c>
      <c r="D2003" s="78" t="s">
        <v>576</v>
      </c>
      <c r="E2003" s="78">
        <v>42600</v>
      </c>
      <c r="F2003" s="80" t="s">
        <v>1855</v>
      </c>
      <c r="G2003" s="958" t="s">
        <v>1854</v>
      </c>
      <c r="H2003" s="80" t="s">
        <v>1853</v>
      </c>
      <c r="I2003" s="427"/>
      <c r="J2003" s="427"/>
      <c r="K2003" s="418"/>
      <c r="L2003" s="427"/>
      <c r="M2003" s="81">
        <v>3731540</v>
      </c>
      <c r="N2003" s="82" t="s">
        <v>585</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hidden="1" customHeight="1">
      <c r="A2004" s="332" t="str">
        <f>IF(B2004&lt;&gt;"",IF(AND(B2004='IN-TC'!$S$4,OR(TH!N2004="1111",TH!O2004="1111")),TH!D2004,""),"")</f>
        <v/>
      </c>
      <c r="B2004" s="63">
        <f t="shared" si="135"/>
        <v>8</v>
      </c>
      <c r="C2004" s="78">
        <v>42613</v>
      </c>
      <c r="D2004" s="78" t="s">
        <v>576</v>
      </c>
      <c r="E2004" s="78">
        <v>42600</v>
      </c>
      <c r="F2004" s="80" t="s">
        <v>1856</v>
      </c>
      <c r="G2004" s="958" t="s">
        <v>1854</v>
      </c>
      <c r="H2004" s="80" t="s">
        <v>1853</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hidden="1" customHeight="1">
      <c r="A2005" s="332" t="str">
        <f>IF(B2005&lt;&gt;"",IF(AND(B2005='IN-TC'!$S$4,OR(TH!N2005="1111",TH!O2005="1111")),TH!D2005,""),"")</f>
        <v/>
      </c>
      <c r="B2005" s="63">
        <f t="shared" si="135"/>
        <v>8</v>
      </c>
      <c r="C2005" s="78">
        <v>42613</v>
      </c>
      <c r="D2005" s="78" t="s">
        <v>576</v>
      </c>
      <c r="E2005" s="78">
        <v>42608</v>
      </c>
      <c r="F2005" s="80" t="s">
        <v>1846</v>
      </c>
      <c r="G2005" s="958" t="s">
        <v>3020</v>
      </c>
      <c r="H2005" s="80" t="s">
        <v>624</v>
      </c>
      <c r="I2005" s="427"/>
      <c r="J2005" s="427"/>
      <c r="K2005" s="418"/>
      <c r="L2005" s="427"/>
      <c r="M2005" s="81">
        <v>21880500</v>
      </c>
      <c r="N2005" s="82" t="s">
        <v>281</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hidden="1" customHeight="1">
      <c r="A2006" s="332" t="str">
        <f>IF(B2006&lt;&gt;"",IF(AND(B2006='IN-TC'!$S$4,OR(TH!N2006="1111",TH!O2006="1111")),TH!D2006,""),"")</f>
        <v/>
      </c>
      <c r="B2006" s="63">
        <f t="shared" si="135"/>
        <v>8</v>
      </c>
      <c r="C2006" s="78">
        <v>42613</v>
      </c>
      <c r="D2006" s="78" t="s">
        <v>576</v>
      </c>
      <c r="E2006" s="78">
        <v>42608</v>
      </c>
      <c r="F2006" s="80" t="s">
        <v>1847</v>
      </c>
      <c r="G2006" s="958" t="s">
        <v>3020</v>
      </c>
      <c r="H2006" s="80" t="s">
        <v>624</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hidden="1" customHeight="1">
      <c r="A2007" s="332" t="str">
        <f>IF(B2007&lt;&gt;"",IF(AND(B2007='IN-TC'!$S$4,OR(TH!N2007="1111",TH!O2007="1111")),TH!D2007,""),"")</f>
        <v/>
      </c>
      <c r="B2007" s="63">
        <f t="shared" si="135"/>
        <v>8</v>
      </c>
      <c r="C2007" s="78">
        <v>42613</v>
      </c>
      <c r="D2007" s="78" t="s">
        <v>576</v>
      </c>
      <c r="E2007" s="78">
        <v>42611</v>
      </c>
      <c r="F2007" s="80" t="s">
        <v>631</v>
      </c>
      <c r="G2007" s="958" t="s">
        <v>1925</v>
      </c>
      <c r="H2007" s="80" t="s">
        <v>622</v>
      </c>
      <c r="I2007" s="427"/>
      <c r="J2007" s="427"/>
      <c r="K2007" s="418"/>
      <c r="L2007" s="427"/>
      <c r="M2007" s="81">
        <v>2041360</v>
      </c>
      <c r="N2007" s="82" t="s">
        <v>585</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hidden="1" customHeight="1">
      <c r="A2008" s="332" t="str">
        <f>IF(B2008&lt;&gt;"",IF(AND(B2008='IN-TC'!$S$4,OR(TH!N2008="1111",TH!O2008="1111")),TH!D2008,""),"")</f>
        <v/>
      </c>
      <c r="B2008" s="63">
        <f t="shared" si="135"/>
        <v>8</v>
      </c>
      <c r="C2008" s="78">
        <v>42613</v>
      </c>
      <c r="D2008" s="78" t="s">
        <v>576</v>
      </c>
      <c r="E2008" s="78">
        <v>42611</v>
      </c>
      <c r="F2008" s="80" t="s">
        <v>632</v>
      </c>
      <c r="G2008" s="958" t="s">
        <v>1925</v>
      </c>
      <c r="H2008" s="80" t="s">
        <v>622</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hidden="1" customHeight="1">
      <c r="A2009" s="332" t="str">
        <f>IF(B2009&lt;&gt;"",IF(AND(B2009='IN-TC'!$S$4,OR(TH!N2009="1111",TH!O2009="1111")),TH!D2009,""),"")</f>
        <v/>
      </c>
      <c r="B2009" s="63">
        <f t="shared" si="135"/>
        <v>8</v>
      </c>
      <c r="C2009" s="78">
        <v>42613</v>
      </c>
      <c r="D2009" s="78" t="s">
        <v>576</v>
      </c>
      <c r="E2009" s="78">
        <v>42613</v>
      </c>
      <c r="F2009" s="80" t="s">
        <v>1855</v>
      </c>
      <c r="G2009" s="958" t="s">
        <v>1857</v>
      </c>
      <c r="H2009" s="80" t="s">
        <v>1853</v>
      </c>
      <c r="I2009" s="427"/>
      <c r="J2009" s="427"/>
      <c r="K2009" s="418"/>
      <c r="L2009" s="427"/>
      <c r="M2009" s="81">
        <v>4382920</v>
      </c>
      <c r="N2009" s="82" t="s">
        <v>585</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hidden="1" customHeight="1">
      <c r="A2010" s="332" t="str">
        <f>IF(B2010&lt;&gt;"",IF(AND(B2010='IN-TC'!$S$4,OR(TH!N2010="1111",TH!O2010="1111")),TH!D2010,""),"")</f>
        <v/>
      </c>
      <c r="B2010" s="63">
        <f t="shared" si="135"/>
        <v>8</v>
      </c>
      <c r="C2010" s="78">
        <v>42613</v>
      </c>
      <c r="D2010" s="78" t="s">
        <v>576</v>
      </c>
      <c r="E2010" s="78">
        <v>42613</v>
      </c>
      <c r="F2010" s="80" t="s">
        <v>1856</v>
      </c>
      <c r="G2010" s="958" t="s">
        <v>1857</v>
      </c>
      <c r="H2010" s="80" t="s">
        <v>1853</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hidden="1" customHeight="1">
      <c r="A2011" s="332" t="str">
        <f>IF(B2011&lt;&gt;"",IF(AND(B2011='IN-TC'!$S$4,OR(TH!N2011="1111",TH!O2011="1111")),TH!D2011,""),"")</f>
        <v/>
      </c>
      <c r="B2011" s="63">
        <f t="shared" si="135"/>
        <v>8</v>
      </c>
      <c r="C2011" s="78">
        <v>42613</v>
      </c>
      <c r="D2011" s="78" t="s">
        <v>576</v>
      </c>
      <c r="E2011" s="78">
        <v>42613</v>
      </c>
      <c r="F2011" s="80" t="s">
        <v>1851</v>
      </c>
      <c r="G2011" s="958" t="s">
        <v>1922</v>
      </c>
      <c r="H2011" s="80" t="s">
        <v>1924</v>
      </c>
      <c r="I2011" s="427"/>
      <c r="J2011" s="427"/>
      <c r="K2011" s="418"/>
      <c r="L2011" s="427"/>
      <c r="M2011" s="81">
        <v>24884526</v>
      </c>
      <c r="N2011" s="82" t="s">
        <v>585</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hidden="1" customHeight="1">
      <c r="A2012" s="332" t="str">
        <f>IF(B2012&lt;&gt;"",IF(AND(B2012='IN-TC'!$S$4,OR(TH!N2012="1111",TH!O2012="1111")),TH!D2012,""),"")</f>
        <v/>
      </c>
      <c r="B2012" s="63">
        <f t="shared" si="135"/>
        <v>9</v>
      </c>
      <c r="C2012" s="78">
        <v>42643</v>
      </c>
      <c r="D2012" s="78" t="s">
        <v>576</v>
      </c>
      <c r="E2012" s="78">
        <f>C2012</f>
        <v>42643</v>
      </c>
      <c r="F2012" s="80" t="s">
        <v>1418</v>
      </c>
      <c r="G2012" s="958" t="s">
        <v>1979</v>
      </c>
      <c r="H2012" s="80" t="s">
        <v>1421</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hidden="1" customHeight="1">
      <c r="A2013" s="332" t="str">
        <f>IF(B2013&lt;&gt;"",IF(AND(B2013='IN-TC'!$S$4,OR(TH!N2013="1111",TH!O2013="1111")),TH!D2013,""),"")</f>
        <v/>
      </c>
      <c r="B2013" s="63">
        <f t="shared" si="135"/>
        <v>9</v>
      </c>
      <c r="C2013" s="78">
        <v>42643</v>
      </c>
      <c r="D2013" s="78" t="s">
        <v>576</v>
      </c>
      <c r="E2013" s="78">
        <f>C2013</f>
        <v>42643</v>
      </c>
      <c r="F2013" s="80" t="s">
        <v>1419</v>
      </c>
      <c r="G2013" s="958" t="s">
        <v>1979</v>
      </c>
      <c r="H2013" s="80" t="s">
        <v>1421</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hidden="1" customHeight="1">
      <c r="A2014" s="332" t="str">
        <f>IF(B2014&lt;&gt;"",IF(AND(B2014='IN-TC'!$S$4,OR(TH!N2014="1111",TH!O2014="1111")),TH!D2014,""),"")</f>
        <v/>
      </c>
      <c r="B2014" s="63">
        <f t="shared" si="135"/>
        <v>9</v>
      </c>
      <c r="C2014" s="78">
        <v>42643</v>
      </c>
      <c r="D2014" s="78" t="s">
        <v>576</v>
      </c>
      <c r="E2014" s="78">
        <v>42621</v>
      </c>
      <c r="F2014" s="80" t="s">
        <v>1493</v>
      </c>
      <c r="G2014" s="958" t="s">
        <v>1980</v>
      </c>
      <c r="H2014" s="80" t="s">
        <v>1491</v>
      </c>
      <c r="I2014" s="427"/>
      <c r="J2014" s="427"/>
      <c r="K2014" s="418"/>
      <c r="L2014" s="427"/>
      <c r="M2014" s="81">
        <v>26126100</v>
      </c>
      <c r="N2014" s="82" t="s">
        <v>585</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hidden="1" customHeight="1">
      <c r="A2015" s="332" t="str">
        <f>IF(B2015&lt;&gt;"",IF(AND(B2015='IN-TC'!$S$4,OR(TH!N2015="1111",TH!O2015="1111")),TH!D2015,""),"")</f>
        <v/>
      </c>
      <c r="B2015" s="63">
        <f t="shared" si="135"/>
        <v>9</v>
      </c>
      <c r="C2015" s="78">
        <v>42643</v>
      </c>
      <c r="D2015" s="78" t="s">
        <v>576</v>
      </c>
      <c r="E2015" s="78">
        <v>42621</v>
      </c>
      <c r="F2015" s="80" t="s">
        <v>1981</v>
      </c>
      <c r="G2015" s="958" t="s">
        <v>1982</v>
      </c>
      <c r="H2015" s="80" t="s">
        <v>1491</v>
      </c>
      <c r="I2015" s="427"/>
      <c r="J2015" s="427"/>
      <c r="K2015" s="418"/>
      <c r="L2015" s="427"/>
      <c r="M2015" s="81">
        <v>19355644</v>
      </c>
      <c r="N2015" s="82" t="s">
        <v>585</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hidden="1" customHeight="1">
      <c r="A2016" s="332" t="str">
        <f>IF(B2016&lt;&gt;"",IF(AND(B2016='IN-TC'!$S$4,OR(TH!N2016="1111",TH!O2016="1111")),TH!D2016,""),"")</f>
        <v/>
      </c>
      <c r="B2016" s="63">
        <f t="shared" si="135"/>
        <v>9</v>
      </c>
      <c r="C2016" s="78">
        <v>42643</v>
      </c>
      <c r="D2016" s="78" t="s">
        <v>576</v>
      </c>
      <c r="E2016" s="78">
        <v>42621</v>
      </c>
      <c r="F2016" s="80" t="s">
        <v>1983</v>
      </c>
      <c r="G2016" s="958" t="s">
        <v>1982</v>
      </c>
      <c r="H2016" s="80" t="s">
        <v>1491</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2" t="str">
        <f>IF(B2017&lt;&gt;"",IF(AND(B2017='IN-TC'!$S$4,OR(TH!N2017="1111",TH!O2017="1111")),TH!D2017,""),"")</f>
        <v/>
      </c>
      <c r="B2017" s="63">
        <f t="shared" si="135"/>
        <v>9</v>
      </c>
      <c r="C2017" s="78">
        <v>42643</v>
      </c>
      <c r="D2017" s="78" t="s">
        <v>576</v>
      </c>
      <c r="E2017" s="78">
        <v>42602</v>
      </c>
      <c r="F2017" s="80" t="s">
        <v>1493</v>
      </c>
      <c r="G2017" s="958" t="s">
        <v>1984</v>
      </c>
      <c r="H2017" s="80" t="s">
        <v>1491</v>
      </c>
      <c r="I2017" s="427"/>
      <c r="J2017" s="427"/>
      <c r="K2017" s="418"/>
      <c r="L2017" s="427"/>
      <c r="M2017" s="81">
        <v>26126100</v>
      </c>
      <c r="N2017" s="82" t="s">
        <v>585</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2" t="str">
        <f>IF(B2018&lt;&gt;"",IF(AND(B2018='IN-TC'!$S$4,OR(TH!N2018="1111",TH!O2018="1111")),TH!D2018,""),"")</f>
        <v/>
      </c>
      <c r="B2018" s="63">
        <f t="shared" si="135"/>
        <v>9</v>
      </c>
      <c r="C2018" s="78">
        <v>42643</v>
      </c>
      <c r="D2018" s="78" t="s">
        <v>576</v>
      </c>
      <c r="E2018" s="78">
        <v>42602</v>
      </c>
      <c r="F2018" s="80" t="s">
        <v>1986</v>
      </c>
      <c r="G2018" s="958" t="s">
        <v>1985</v>
      </c>
      <c r="H2018" s="80" t="s">
        <v>1491</v>
      </c>
      <c r="I2018" s="427"/>
      <c r="J2018" s="427"/>
      <c r="K2018" s="418"/>
      <c r="L2018" s="427"/>
      <c r="M2018" s="81">
        <v>19735254</v>
      </c>
      <c r="N2018" s="82" t="s">
        <v>585</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2" t="str">
        <f>IF(B2019&lt;&gt;"",IF(AND(B2019='IN-TC'!$S$4,OR(TH!N2019="1111",TH!O2019="1111")),TH!D2019,""),"")</f>
        <v/>
      </c>
      <c r="B2019" s="63">
        <f t="shared" si="135"/>
        <v>9</v>
      </c>
      <c r="C2019" s="78">
        <v>42643</v>
      </c>
      <c r="D2019" s="78" t="s">
        <v>576</v>
      </c>
      <c r="E2019" s="78">
        <v>42602</v>
      </c>
      <c r="F2019" s="80" t="s">
        <v>1987</v>
      </c>
      <c r="G2019" s="958" t="s">
        <v>1985</v>
      </c>
      <c r="H2019" s="80" t="s">
        <v>1491</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2" t="str">
        <f>IF(B2020&lt;&gt;"",IF(AND(B2020='IN-TC'!$S$4,OR(TH!N2020="1111",TH!O2020="1111")),TH!D2020,""),"")</f>
        <v/>
      </c>
      <c r="B2020" s="63">
        <f t="shared" si="135"/>
        <v>9</v>
      </c>
      <c r="C2020" s="78">
        <v>42635</v>
      </c>
      <c r="D2020" s="78" t="s">
        <v>576</v>
      </c>
      <c r="E2020" s="78">
        <f t="shared" ref="E2020:E2058" si="136">C2020</f>
        <v>42635</v>
      </c>
      <c r="F2020" s="80" t="s">
        <v>1163</v>
      </c>
      <c r="G2020" s="958" t="s">
        <v>1989</v>
      </c>
      <c r="H2020" s="80" t="s">
        <v>621</v>
      </c>
      <c r="I2020" s="427"/>
      <c r="J2020" s="427"/>
      <c r="K2020" s="418"/>
      <c r="L2020" s="427"/>
      <c r="M2020" s="81">
        <v>13360000</v>
      </c>
      <c r="N2020" s="82" t="s">
        <v>585</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2" t="str">
        <f>IF(B2021&lt;&gt;"",IF(AND(B2021='IN-TC'!$S$4,OR(TH!N2021="1111",TH!O2021="1111")),TH!D2021,""),"")</f>
        <v/>
      </c>
      <c r="B2021" s="63">
        <f t="shared" si="135"/>
        <v>9</v>
      </c>
      <c r="C2021" s="78">
        <v>42635</v>
      </c>
      <c r="D2021" s="78" t="s">
        <v>576</v>
      </c>
      <c r="E2021" s="78">
        <f t="shared" si="136"/>
        <v>42635</v>
      </c>
      <c r="F2021" s="80" t="s">
        <v>1163</v>
      </c>
      <c r="G2021" s="958" t="s">
        <v>1990</v>
      </c>
      <c r="H2021" s="80" t="s">
        <v>621</v>
      </c>
      <c r="I2021" s="427"/>
      <c r="J2021" s="427"/>
      <c r="K2021" s="418"/>
      <c r="L2021" s="427"/>
      <c r="M2021" s="81">
        <v>14340000</v>
      </c>
      <c r="N2021" s="82" t="s">
        <v>585</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hidden="1" customHeight="1">
      <c r="A2022" s="332" t="str">
        <f>IF(B2022&lt;&gt;"",IF(AND(B2022='IN-TC'!$S$4,OR(TH!N2022="1111",TH!O2022="1111")),TH!D2022,""),"")</f>
        <v/>
      </c>
      <c r="B2022" s="63">
        <f t="shared" si="135"/>
        <v>9</v>
      </c>
      <c r="C2022" s="78">
        <v>42634</v>
      </c>
      <c r="D2022" s="78" t="s">
        <v>576</v>
      </c>
      <c r="E2022" s="78">
        <f t="shared" si="136"/>
        <v>42634</v>
      </c>
      <c r="F2022" s="80" t="s">
        <v>1988</v>
      </c>
      <c r="G2022" s="958" t="s">
        <v>1991</v>
      </c>
      <c r="H2022" s="80" t="s">
        <v>621</v>
      </c>
      <c r="I2022" s="427"/>
      <c r="J2022" s="427"/>
      <c r="K2022" s="418"/>
      <c r="L2022" s="427"/>
      <c r="M2022" s="81">
        <v>1663000</v>
      </c>
      <c r="N2022" s="82" t="s">
        <v>585</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2" t="str">
        <f>IF(B2023&lt;&gt;"",IF(AND(B2023='IN-TC'!$S$4,OR(TH!N2023="1111",TH!O2023="1111")),TH!D2023,""),"")</f>
        <v/>
      </c>
      <c r="B2023" s="63">
        <f t="shared" si="135"/>
        <v>9</v>
      </c>
      <c r="C2023" s="78">
        <v>42625</v>
      </c>
      <c r="D2023" s="78" t="s">
        <v>576</v>
      </c>
      <c r="E2023" s="78">
        <f t="shared" si="136"/>
        <v>42625</v>
      </c>
      <c r="F2023" s="80" t="s">
        <v>631</v>
      </c>
      <c r="G2023" s="958" t="s">
        <v>1992</v>
      </c>
      <c r="H2023" s="80" t="s">
        <v>622</v>
      </c>
      <c r="I2023" s="427"/>
      <c r="J2023" s="427"/>
      <c r="K2023" s="418"/>
      <c r="L2023" s="427"/>
      <c r="M2023" s="81">
        <v>2000000</v>
      </c>
      <c r="N2023" s="82" t="s">
        <v>585</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2" t="str">
        <f>IF(B2024&lt;&gt;"",IF(AND(B2024='IN-TC'!$S$4,OR(TH!N2024="1111",TH!O2024="1111")),TH!D2024,""),"")</f>
        <v/>
      </c>
      <c r="B2024" s="63">
        <f t="shared" si="135"/>
        <v>9</v>
      </c>
      <c r="C2024" s="78">
        <v>42625</v>
      </c>
      <c r="D2024" s="78" t="s">
        <v>576</v>
      </c>
      <c r="E2024" s="78">
        <f t="shared" si="136"/>
        <v>42625</v>
      </c>
      <c r="F2024" s="80" t="s">
        <v>632</v>
      </c>
      <c r="G2024" s="958" t="s">
        <v>1992</v>
      </c>
      <c r="H2024" s="80" t="s">
        <v>622</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2" t="str">
        <f>IF(B2025&lt;&gt;"",IF(AND(B2025='IN-TC'!$S$4,OR(TH!N2025="1111",TH!O2025="1111")),TH!D2025,""),"")</f>
        <v/>
      </c>
      <c r="B2025" s="63">
        <f t="shared" si="135"/>
        <v>9</v>
      </c>
      <c r="C2025" s="78">
        <v>42627</v>
      </c>
      <c r="D2025" s="78" t="s">
        <v>576</v>
      </c>
      <c r="E2025" s="78">
        <f t="shared" si="136"/>
        <v>42627</v>
      </c>
      <c r="F2025" s="80" t="s">
        <v>631</v>
      </c>
      <c r="G2025" s="958" t="s">
        <v>1993</v>
      </c>
      <c r="H2025" s="80" t="s">
        <v>622</v>
      </c>
      <c r="I2025" s="427"/>
      <c r="J2025" s="427"/>
      <c r="K2025" s="418"/>
      <c r="L2025" s="427"/>
      <c r="M2025" s="81">
        <v>2000000</v>
      </c>
      <c r="N2025" s="82" t="s">
        <v>585</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2" t="str">
        <f>IF(B2026&lt;&gt;"",IF(AND(B2026='IN-TC'!$S$4,OR(TH!N2026="1111",TH!O2026="1111")),TH!D2026,""),"")</f>
        <v/>
      </c>
      <c r="B2026" s="63">
        <f t="shared" si="135"/>
        <v>9</v>
      </c>
      <c r="C2026" s="78">
        <v>42627</v>
      </c>
      <c r="D2026" s="78" t="s">
        <v>576</v>
      </c>
      <c r="E2026" s="78">
        <f t="shared" si="136"/>
        <v>42627</v>
      </c>
      <c r="F2026" s="80" t="s">
        <v>632</v>
      </c>
      <c r="G2026" s="958" t="s">
        <v>1993</v>
      </c>
      <c r="H2026" s="80" t="s">
        <v>622</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2" t="str">
        <f>IF(B2027&lt;&gt;"",IF(AND(B2027='IN-TC'!$S$4,OR(TH!N2027="1111",TH!O2027="1111")),TH!D2027,""),"")</f>
        <v/>
      </c>
      <c r="B2027" s="63">
        <f t="shared" si="135"/>
        <v>9</v>
      </c>
      <c r="C2027" s="78">
        <v>42635</v>
      </c>
      <c r="D2027" s="78" t="s">
        <v>576</v>
      </c>
      <c r="E2027" s="78">
        <f t="shared" si="136"/>
        <v>42635</v>
      </c>
      <c r="F2027" s="80" t="s">
        <v>631</v>
      </c>
      <c r="G2027" s="958" t="s">
        <v>1994</v>
      </c>
      <c r="H2027" s="80" t="s">
        <v>622</v>
      </c>
      <c r="I2027" s="427"/>
      <c r="J2027" s="427"/>
      <c r="K2027" s="418"/>
      <c r="L2027" s="427"/>
      <c r="M2027" s="81">
        <v>163428701</v>
      </c>
      <c r="N2027" s="82" t="s">
        <v>585</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2" t="str">
        <f>IF(B2028&lt;&gt;"",IF(AND(B2028='IN-TC'!$S$4,OR(TH!N2028="1111",TH!O2028="1111")),TH!D2028,""),"")</f>
        <v/>
      </c>
      <c r="B2028" s="63">
        <f t="shared" si="135"/>
        <v>9</v>
      </c>
      <c r="C2028" s="78">
        <v>42635</v>
      </c>
      <c r="D2028" s="78" t="s">
        <v>576</v>
      </c>
      <c r="E2028" s="78">
        <f t="shared" si="136"/>
        <v>42635</v>
      </c>
      <c r="F2028" s="80" t="s">
        <v>632</v>
      </c>
      <c r="G2028" s="958" t="s">
        <v>1994</v>
      </c>
      <c r="H2028" s="80" t="s">
        <v>622</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2" t="str">
        <f>IF(B2029&lt;&gt;"",IF(AND(B2029='IN-TC'!$S$4,OR(TH!N2029="1111",TH!O2029="1111")),TH!D2029,""),"")</f>
        <v/>
      </c>
      <c r="B2029" s="63">
        <f t="shared" si="135"/>
        <v>9</v>
      </c>
      <c r="C2029" s="78">
        <v>42640</v>
      </c>
      <c r="D2029" s="78" t="s">
        <v>576</v>
      </c>
      <c r="E2029" s="78">
        <f t="shared" si="136"/>
        <v>42640</v>
      </c>
      <c r="F2029" s="80" t="s">
        <v>1995</v>
      </c>
      <c r="G2029" s="958" t="s">
        <v>1997</v>
      </c>
      <c r="H2029" s="80" t="s">
        <v>622</v>
      </c>
      <c r="I2029" s="427"/>
      <c r="J2029" s="427"/>
      <c r="K2029" s="418"/>
      <c r="L2029" s="427"/>
      <c r="M2029" s="81">
        <v>581625</v>
      </c>
      <c r="N2029" s="82" t="s">
        <v>585</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2" t="str">
        <f>IF(B2030&lt;&gt;"",IF(AND(B2030='IN-TC'!$S$4,OR(TH!N2030="1111",TH!O2030="1111")),TH!D2030,""),"")</f>
        <v/>
      </c>
      <c r="B2030" s="63">
        <f t="shared" si="135"/>
        <v>9</v>
      </c>
      <c r="C2030" s="78">
        <v>42640</v>
      </c>
      <c r="D2030" s="78" t="s">
        <v>576</v>
      </c>
      <c r="E2030" s="78">
        <f t="shared" si="136"/>
        <v>42640</v>
      </c>
      <c r="F2030" s="80" t="s">
        <v>1996</v>
      </c>
      <c r="G2030" s="958" t="s">
        <v>1997</v>
      </c>
      <c r="H2030" s="80" t="s">
        <v>622</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2" t="str">
        <f>IF(B2031&lt;&gt;"",IF(AND(B2031='IN-TC'!$S$4,OR(TH!N2031="1111",TH!O2031="1111")),TH!D2031,""),"")</f>
        <v/>
      </c>
      <c r="B2031" s="63">
        <f t="shared" si="135"/>
        <v>9</v>
      </c>
      <c r="C2031" s="78">
        <v>42640</v>
      </c>
      <c r="D2031" s="78" t="s">
        <v>576</v>
      </c>
      <c r="E2031" s="78">
        <f t="shared" si="136"/>
        <v>42640</v>
      </c>
      <c r="F2031" s="80" t="s">
        <v>1998</v>
      </c>
      <c r="G2031" s="958" t="s">
        <v>2002</v>
      </c>
      <c r="H2031" s="942" t="s">
        <v>620</v>
      </c>
      <c r="I2031" s="427"/>
      <c r="J2031" s="427"/>
      <c r="K2031" s="418"/>
      <c r="L2031" s="427"/>
      <c r="M2031" s="81">
        <v>46800000</v>
      </c>
      <c r="N2031" s="82" t="s">
        <v>585</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2" t="str">
        <f>IF(B2032&lt;&gt;"",IF(AND(B2032='IN-TC'!$S$4,OR(TH!N2032="1111",TH!O2032="1111")),TH!D2032,""),"")</f>
        <v/>
      </c>
      <c r="B2032" s="63">
        <f t="shared" si="135"/>
        <v>9</v>
      </c>
      <c r="C2032" s="78">
        <v>42640</v>
      </c>
      <c r="D2032" s="78" t="s">
        <v>576</v>
      </c>
      <c r="E2032" s="78">
        <f t="shared" si="136"/>
        <v>42640</v>
      </c>
      <c r="F2032" s="80" t="s">
        <v>1999</v>
      </c>
      <c r="G2032" s="958" t="s">
        <v>2002</v>
      </c>
      <c r="H2032" s="942" t="s">
        <v>620</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hidden="1" customHeight="1">
      <c r="A2033" s="332" t="str">
        <f>IF(B2033&lt;&gt;"",IF(AND(B2033='IN-TC'!$S$4,OR(TH!N2033="1111",TH!O2033="1111")),TH!D2033,""),"")</f>
        <v/>
      </c>
      <c r="B2033" s="63">
        <f t="shared" si="135"/>
        <v>9</v>
      </c>
      <c r="C2033" s="78">
        <v>42641</v>
      </c>
      <c r="D2033" s="78" t="s">
        <v>576</v>
      </c>
      <c r="E2033" s="78">
        <f t="shared" si="136"/>
        <v>42641</v>
      </c>
      <c r="F2033" s="80" t="s">
        <v>2000</v>
      </c>
      <c r="G2033" s="958" t="s">
        <v>2003</v>
      </c>
      <c r="H2033" s="942" t="s">
        <v>620</v>
      </c>
      <c r="I2033" s="427"/>
      <c r="J2033" s="427"/>
      <c r="K2033" s="418"/>
      <c r="L2033" s="427"/>
      <c r="M2033" s="81">
        <v>47000000</v>
      </c>
      <c r="N2033" s="82" t="s">
        <v>585</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hidden="1" customHeight="1">
      <c r="A2034" s="332" t="str">
        <f>IF(B2034&lt;&gt;"",IF(AND(B2034='IN-TC'!$S$4,OR(TH!N2034="1111",TH!O2034="1111")),TH!D2034,""),"")</f>
        <v/>
      </c>
      <c r="B2034" s="63">
        <f t="shared" si="135"/>
        <v>9</v>
      </c>
      <c r="C2034" s="78">
        <v>42641</v>
      </c>
      <c r="D2034" s="78" t="s">
        <v>576</v>
      </c>
      <c r="E2034" s="78">
        <f t="shared" si="136"/>
        <v>42641</v>
      </c>
      <c r="F2034" s="80" t="s">
        <v>2001</v>
      </c>
      <c r="G2034" s="958" t="s">
        <v>2003</v>
      </c>
      <c r="H2034" s="942" t="s">
        <v>620</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hidden="1" customHeight="1">
      <c r="A2035" s="332" t="str">
        <f>IF(B2035&lt;&gt;"",IF(AND(B2035='IN-TC'!$S$4,OR(TH!N2035="1111",TH!O2035="1111")),TH!D2035,""),"")</f>
        <v/>
      </c>
      <c r="B2035" s="63">
        <f t="shared" si="135"/>
        <v>9</v>
      </c>
      <c r="C2035" s="78">
        <v>42621</v>
      </c>
      <c r="D2035" s="78" t="s">
        <v>576</v>
      </c>
      <c r="E2035" s="78">
        <f t="shared" si="136"/>
        <v>42621</v>
      </c>
      <c r="F2035" s="80" t="s">
        <v>2004</v>
      </c>
      <c r="G2035" s="958" t="s">
        <v>2059</v>
      </c>
      <c r="H2035" s="80" t="s">
        <v>624</v>
      </c>
      <c r="I2035" s="427"/>
      <c r="J2035" s="427"/>
      <c r="K2035" s="418"/>
      <c r="L2035" s="427"/>
      <c r="M2035" s="81">
        <v>19673900</v>
      </c>
      <c r="N2035" s="82" t="s">
        <v>281</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hidden="1" customHeight="1">
      <c r="A2036" s="332" t="str">
        <f>IF(B2036&lt;&gt;"",IF(AND(B2036='IN-TC'!$S$4,OR(TH!N2036="1111",TH!O2036="1111")),TH!D2036,""),"")</f>
        <v/>
      </c>
      <c r="B2036" s="63">
        <f t="shared" si="135"/>
        <v>9</v>
      </c>
      <c r="C2036" s="78">
        <v>42621</v>
      </c>
      <c r="D2036" s="78" t="s">
        <v>576</v>
      </c>
      <c r="E2036" s="78">
        <f t="shared" si="136"/>
        <v>42621</v>
      </c>
      <c r="F2036" s="80" t="s">
        <v>2005</v>
      </c>
      <c r="G2036" s="958" t="s">
        <v>2059</v>
      </c>
      <c r="H2036" s="80" t="s">
        <v>624</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hidden="1" customHeight="1">
      <c r="A2037" s="332" t="str">
        <f>IF(B2037&lt;&gt;"",IF(AND(B2037='IN-TC'!$S$4,OR(TH!N2037="1111",TH!O2037="1111")),TH!D2037,""),"")</f>
        <v/>
      </c>
      <c r="B2037" s="63">
        <f t="shared" si="135"/>
        <v>9</v>
      </c>
      <c r="C2037" s="78">
        <v>42629</v>
      </c>
      <c r="D2037" s="78" t="s">
        <v>576</v>
      </c>
      <c r="E2037" s="78">
        <f t="shared" si="136"/>
        <v>42629</v>
      </c>
      <c r="F2037" s="80" t="s">
        <v>2006</v>
      </c>
      <c r="G2037" s="958" t="s">
        <v>2060</v>
      </c>
      <c r="H2037" s="80" t="s">
        <v>624</v>
      </c>
      <c r="I2037" s="427"/>
      <c r="J2037" s="427"/>
      <c r="K2037" s="418"/>
      <c r="L2037" s="427"/>
      <c r="M2037" s="93">
        <v>21960800</v>
      </c>
      <c r="N2037" s="82" t="s">
        <v>281</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hidden="1" customHeight="1">
      <c r="A2038" s="332" t="str">
        <f>IF(B2038&lt;&gt;"",IF(AND(B2038='IN-TC'!$S$4,OR(TH!N2038="1111",TH!O2038="1111")),TH!D2038,""),"")</f>
        <v/>
      </c>
      <c r="B2038" s="63">
        <f t="shared" si="135"/>
        <v>9</v>
      </c>
      <c r="C2038" s="78">
        <v>42629</v>
      </c>
      <c r="D2038" s="78" t="s">
        <v>576</v>
      </c>
      <c r="E2038" s="78">
        <f t="shared" si="136"/>
        <v>42629</v>
      </c>
      <c r="F2038" s="80" t="s">
        <v>2007</v>
      </c>
      <c r="G2038" s="958" t="s">
        <v>2060</v>
      </c>
      <c r="H2038" s="80" t="s">
        <v>624</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hidden="1" customHeight="1">
      <c r="A2039" s="332" t="str">
        <f>IF(B2039&lt;&gt;"",IF(AND(B2039='IN-TC'!$S$4,OR(TH!N2039="1111",TH!O2039="1111")),TH!D2039,""),"")</f>
        <v/>
      </c>
      <c r="B2039" s="63">
        <f t="shared" si="135"/>
        <v>9</v>
      </c>
      <c r="C2039" s="78">
        <v>42639</v>
      </c>
      <c r="D2039" s="78" t="s">
        <v>576</v>
      </c>
      <c r="E2039" s="78">
        <f t="shared" si="136"/>
        <v>42639</v>
      </c>
      <c r="F2039" s="80" t="s">
        <v>2008</v>
      </c>
      <c r="G2039" s="958" t="s">
        <v>2061</v>
      </c>
      <c r="H2039" s="80" t="s">
        <v>624</v>
      </c>
      <c r="I2039" s="427"/>
      <c r="J2039" s="427"/>
      <c r="K2039" s="418"/>
      <c r="L2039" s="427"/>
      <c r="M2039" s="81">
        <v>19112400</v>
      </c>
      <c r="N2039" s="82" t="s">
        <v>281</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hidden="1" customHeight="1">
      <c r="A2040" s="332" t="str">
        <f>IF(B2040&lt;&gt;"",IF(AND(B2040='IN-TC'!$S$4,OR(TH!N2040="1111",TH!O2040="1111")),TH!D2040,""),"")</f>
        <v/>
      </c>
      <c r="B2040" s="63">
        <f t="shared" si="135"/>
        <v>9</v>
      </c>
      <c r="C2040" s="78">
        <v>42639</v>
      </c>
      <c r="D2040" s="78" t="s">
        <v>576</v>
      </c>
      <c r="E2040" s="78">
        <f t="shared" si="136"/>
        <v>42639</v>
      </c>
      <c r="F2040" s="80" t="s">
        <v>2009</v>
      </c>
      <c r="G2040" s="958" t="s">
        <v>2061</v>
      </c>
      <c r="H2040" s="80" t="s">
        <v>624</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hidden="1" customHeight="1">
      <c r="A2041" s="332" t="str">
        <f>IF(B2041&lt;&gt;"",IF(AND(B2041='IN-TC'!$S$4,OR(TH!N2041="1111",TH!O2041="1111")),TH!D2041,""),"")</f>
        <v/>
      </c>
      <c r="B2041" s="63">
        <f t="shared" si="135"/>
        <v>10</v>
      </c>
      <c r="C2041" s="78">
        <v>42674</v>
      </c>
      <c r="D2041" s="78" t="s">
        <v>576</v>
      </c>
      <c r="E2041" s="78">
        <f t="shared" si="136"/>
        <v>42674</v>
      </c>
      <c r="F2041" s="80" t="s">
        <v>1738</v>
      </c>
      <c r="G2041" s="958" t="s">
        <v>2099</v>
      </c>
      <c r="H2041" s="80" t="s">
        <v>1740</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hidden="1" customHeight="1">
      <c r="A2042" s="332" t="str">
        <f>IF(B2042&lt;&gt;"",IF(AND(B2042='IN-TC'!$S$4,OR(TH!N2042="1111",TH!O2042="1111")),TH!D2042,""),"")</f>
        <v/>
      </c>
      <c r="B2042" s="63">
        <f t="shared" si="135"/>
        <v>10</v>
      </c>
      <c r="C2042" s="78">
        <v>42674</v>
      </c>
      <c r="D2042" s="78" t="s">
        <v>576</v>
      </c>
      <c r="E2042" s="78">
        <f t="shared" si="136"/>
        <v>42674</v>
      </c>
      <c r="F2042" s="80" t="s">
        <v>1739</v>
      </c>
      <c r="G2042" s="958" t="s">
        <v>2099</v>
      </c>
      <c r="H2042" s="80" t="s">
        <v>1740</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hidden="1" customHeight="1">
      <c r="A2043" s="332" t="str">
        <f>IF(B2043&lt;&gt;"",IF(AND(B2043='IN-TC'!$S$4,OR(TH!N2043="1111",TH!O2043="1111")),TH!D2043,""),"")</f>
        <v/>
      </c>
      <c r="B2043" s="63">
        <f t="shared" si="135"/>
        <v>10</v>
      </c>
      <c r="C2043" s="78">
        <v>42674</v>
      </c>
      <c r="D2043" s="78" t="s">
        <v>576</v>
      </c>
      <c r="E2043" s="78">
        <f t="shared" si="136"/>
        <v>42674</v>
      </c>
      <c r="F2043" s="80" t="s">
        <v>631</v>
      </c>
      <c r="G2043" s="958" t="s">
        <v>2103</v>
      </c>
      <c r="H2043" s="80" t="s">
        <v>622</v>
      </c>
      <c r="I2043" s="427"/>
      <c r="J2043" s="427"/>
      <c r="K2043" s="418"/>
      <c r="L2043" s="427"/>
      <c r="M2043" s="81">
        <v>2000000</v>
      </c>
      <c r="N2043" s="82" t="s">
        <v>585</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hidden="1" customHeight="1">
      <c r="A2044" s="332" t="str">
        <f>IF(B2044&lt;&gt;"",IF(AND(B2044='IN-TC'!$S$4,OR(TH!N2044="1111",TH!O2044="1111")),TH!D2044,""),"")</f>
        <v/>
      </c>
      <c r="B2044" s="63">
        <f t="shared" si="135"/>
        <v>10</v>
      </c>
      <c r="C2044" s="78">
        <v>42674</v>
      </c>
      <c r="D2044" s="78" t="s">
        <v>576</v>
      </c>
      <c r="E2044" s="78">
        <f t="shared" si="136"/>
        <v>42674</v>
      </c>
      <c r="F2044" s="80" t="s">
        <v>632</v>
      </c>
      <c r="G2044" s="958" t="s">
        <v>2103</v>
      </c>
      <c r="H2044" s="80" t="s">
        <v>622</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hidden="1" customHeight="1">
      <c r="A2045" s="332" t="str">
        <f>IF(B2045&lt;&gt;"",IF(AND(B2045='IN-TC'!$S$4,OR(TH!N2045="1111",TH!O2045="1111")),TH!D2045,""),"")</f>
        <v/>
      </c>
      <c r="B2045" s="63">
        <f t="shared" si="135"/>
        <v>10</v>
      </c>
      <c r="C2045" s="78">
        <v>42674</v>
      </c>
      <c r="D2045" s="78" t="s">
        <v>576</v>
      </c>
      <c r="E2045" s="78">
        <f t="shared" si="136"/>
        <v>42674</v>
      </c>
      <c r="F2045" s="80" t="s">
        <v>631</v>
      </c>
      <c r="G2045" s="958" t="s">
        <v>2100</v>
      </c>
      <c r="H2045" s="80" t="s">
        <v>622</v>
      </c>
      <c r="I2045" s="427"/>
      <c r="J2045" s="427"/>
      <c r="K2045" s="418"/>
      <c r="L2045" s="427"/>
      <c r="M2045" s="81">
        <v>3333000</v>
      </c>
      <c r="N2045" s="82" t="s">
        <v>585</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hidden="1" customHeight="1">
      <c r="A2046" s="332" t="str">
        <f>IF(B2046&lt;&gt;"",IF(AND(B2046='IN-TC'!$S$4,OR(TH!N2046="1111",TH!O2046="1111")),TH!D2046,""),"")</f>
        <v/>
      </c>
      <c r="B2046" s="63">
        <f t="shared" si="135"/>
        <v>10</v>
      </c>
      <c r="C2046" s="78">
        <v>42674</v>
      </c>
      <c r="D2046" s="78" t="s">
        <v>576</v>
      </c>
      <c r="E2046" s="78">
        <f t="shared" si="136"/>
        <v>42674</v>
      </c>
      <c r="F2046" s="80" t="s">
        <v>632</v>
      </c>
      <c r="G2046" s="958" t="s">
        <v>2100</v>
      </c>
      <c r="H2046" s="80" t="s">
        <v>622</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hidden="1" customHeight="1">
      <c r="A2047" s="332" t="str">
        <f>IF(B2047&lt;&gt;"",IF(AND(B2047='IN-TC'!$S$4,OR(TH!N2047="1111",TH!O2047="1111")),TH!D2047,""),"")</f>
        <v/>
      </c>
      <c r="B2047" s="63">
        <f t="shared" si="135"/>
        <v>10</v>
      </c>
      <c r="C2047" s="78">
        <v>42674</v>
      </c>
      <c r="D2047" s="78" t="s">
        <v>576</v>
      </c>
      <c r="E2047" s="78">
        <f t="shared" si="136"/>
        <v>42674</v>
      </c>
      <c r="F2047" s="80" t="s">
        <v>2101</v>
      </c>
      <c r="G2047" s="958" t="s">
        <v>2158</v>
      </c>
      <c r="H2047" s="80" t="s">
        <v>622</v>
      </c>
      <c r="I2047" s="427"/>
      <c r="J2047" s="427"/>
      <c r="K2047" s="418"/>
      <c r="L2047" s="427"/>
      <c r="M2047" s="81">
        <v>125081028</v>
      </c>
      <c r="N2047" s="82" t="s">
        <v>585</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hidden="1" customHeight="1">
      <c r="A2048" s="332" t="str">
        <f>IF(B2048&lt;&gt;"",IF(AND(B2048='IN-TC'!$S$4,OR(TH!N2048="1111",TH!O2048="1111")),TH!D2048,""),"")</f>
        <v/>
      </c>
      <c r="B2048" s="63">
        <f t="shared" si="135"/>
        <v>10</v>
      </c>
      <c r="C2048" s="78">
        <v>42674</v>
      </c>
      <c r="D2048" s="78" t="s">
        <v>576</v>
      </c>
      <c r="E2048" s="78">
        <f t="shared" si="136"/>
        <v>42674</v>
      </c>
      <c r="F2048" s="80" t="s">
        <v>2102</v>
      </c>
      <c r="G2048" s="958" t="s">
        <v>2158</v>
      </c>
      <c r="H2048" s="80" t="s">
        <v>622</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hidden="1" customHeight="1">
      <c r="A2049" s="332" t="str">
        <f>IF(B2049&lt;&gt;"",IF(AND(B2049='IN-TC'!$S$4,OR(TH!N2049="1111",TH!O2049="1111")),TH!D2049,""),"")</f>
        <v/>
      </c>
      <c r="B2049" s="63">
        <f t="shared" si="135"/>
        <v>10</v>
      </c>
      <c r="C2049" s="78">
        <v>42674</v>
      </c>
      <c r="D2049" s="78" t="s">
        <v>576</v>
      </c>
      <c r="E2049" s="78">
        <f t="shared" si="136"/>
        <v>42674</v>
      </c>
      <c r="F2049" s="80" t="s">
        <v>2108</v>
      </c>
      <c r="G2049" s="958" t="s">
        <v>2104</v>
      </c>
      <c r="H2049" s="80" t="s">
        <v>2105</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hidden="1" customHeight="1">
      <c r="A2050" s="332" t="str">
        <f>IF(B2050&lt;&gt;"",IF(AND(B2050='IN-TC'!$S$4,OR(TH!N2050="1111",TH!O2050="1111")),TH!D2050,""),"")</f>
        <v/>
      </c>
      <c r="B2050" s="63">
        <f t="shared" si="135"/>
        <v>10</v>
      </c>
      <c r="C2050" s="78">
        <v>42674</v>
      </c>
      <c r="D2050" s="78" t="s">
        <v>576</v>
      </c>
      <c r="E2050" s="78">
        <f t="shared" si="136"/>
        <v>42674</v>
      </c>
      <c r="F2050" s="80" t="s">
        <v>2107</v>
      </c>
      <c r="G2050" s="958" t="s">
        <v>2104</v>
      </c>
      <c r="H2050" s="80" t="s">
        <v>2105</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hidden="1" customHeight="1">
      <c r="A2051" s="332" t="str">
        <f>IF(B2051&lt;&gt;"",IF(AND(B2051='IN-TC'!$S$4,OR(TH!N2051="1111",TH!O2051="1111")),TH!D2051,""),"")</f>
        <v/>
      </c>
      <c r="B2051" s="63">
        <f t="shared" si="135"/>
        <v>10</v>
      </c>
      <c r="C2051" s="78">
        <v>42674</v>
      </c>
      <c r="D2051" s="78" t="s">
        <v>576</v>
      </c>
      <c r="E2051" s="78">
        <f t="shared" si="136"/>
        <v>42674</v>
      </c>
      <c r="F2051" s="80" t="s">
        <v>2106</v>
      </c>
      <c r="G2051" s="958" t="s">
        <v>2104</v>
      </c>
      <c r="H2051" s="80" t="s">
        <v>2105</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hidden="1" customHeight="1">
      <c r="A2052" s="332" t="str">
        <f>IF(B2052&lt;&gt;"",IF(AND(B2052='IN-TC'!$S$4,OR(TH!N2052="1111",TH!O2052="1111")),TH!D2052,""),"")</f>
        <v/>
      </c>
      <c r="B2052" s="63">
        <f t="shared" si="135"/>
        <v>10</v>
      </c>
      <c r="C2052" s="78">
        <v>42674</v>
      </c>
      <c r="D2052" s="78" t="s">
        <v>576</v>
      </c>
      <c r="E2052" s="78">
        <f t="shared" si="136"/>
        <v>42674</v>
      </c>
      <c r="F2052" s="80" t="s">
        <v>2110</v>
      </c>
      <c r="G2052" s="958" t="s">
        <v>2112</v>
      </c>
      <c r="H2052" s="942" t="s">
        <v>620</v>
      </c>
      <c r="I2052" s="427"/>
      <c r="J2052" s="427"/>
      <c r="K2052" s="418"/>
      <c r="L2052" s="427"/>
      <c r="M2052" s="81">
        <v>46800000</v>
      </c>
      <c r="N2052" s="82" t="s">
        <v>585</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hidden="1" customHeight="1">
      <c r="A2053" s="332" t="str">
        <f>IF(B2053&lt;&gt;"",IF(AND(B2053='IN-TC'!$S$4,OR(TH!N2053="1111",TH!O2053="1111")),TH!D2053,""),"")</f>
        <v/>
      </c>
      <c r="B2053" s="63">
        <f t="shared" si="135"/>
        <v>10</v>
      </c>
      <c r="C2053" s="78">
        <v>42674</v>
      </c>
      <c r="D2053" s="78" t="s">
        <v>576</v>
      </c>
      <c r="E2053" s="78">
        <f t="shared" si="136"/>
        <v>42674</v>
      </c>
      <c r="F2053" s="80" t="s">
        <v>2111</v>
      </c>
      <c r="G2053" s="958" t="s">
        <v>2112</v>
      </c>
      <c r="H2053" s="942" t="s">
        <v>620</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hidden="1" customHeight="1">
      <c r="A2054" s="332" t="str">
        <f>IF(B2054&lt;&gt;"",IF(AND(B2054='IN-TC'!$S$4,OR(TH!N2054="1111",TH!O2054="1111")),TH!D2054,""),"")</f>
        <v/>
      </c>
      <c r="B2054" s="63">
        <f t="shared" si="135"/>
        <v>10</v>
      </c>
      <c r="C2054" s="78">
        <v>42674</v>
      </c>
      <c r="D2054" s="78" t="s">
        <v>576</v>
      </c>
      <c r="E2054" s="78">
        <f t="shared" si="136"/>
        <v>42674</v>
      </c>
      <c r="F2054" s="80" t="s">
        <v>2110</v>
      </c>
      <c r="G2054" s="958" t="s">
        <v>2113</v>
      </c>
      <c r="H2054" s="942" t="s">
        <v>620</v>
      </c>
      <c r="I2054" s="427"/>
      <c r="J2054" s="427"/>
      <c r="K2054" s="418"/>
      <c r="L2054" s="427"/>
      <c r="M2054" s="81">
        <v>46800000</v>
      </c>
      <c r="N2054" s="82" t="s">
        <v>585</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hidden="1" customHeight="1">
      <c r="A2055" s="332" t="str">
        <f>IF(B2055&lt;&gt;"",IF(AND(B2055='IN-TC'!$S$4,OR(TH!N2055="1111",TH!O2055="1111")),TH!D2055,""),"")</f>
        <v/>
      </c>
      <c r="B2055" s="63">
        <f t="shared" si="135"/>
        <v>10</v>
      </c>
      <c r="C2055" s="78">
        <v>42674</v>
      </c>
      <c r="D2055" s="78" t="s">
        <v>576</v>
      </c>
      <c r="E2055" s="78">
        <f t="shared" si="136"/>
        <v>42674</v>
      </c>
      <c r="F2055" s="80" t="s">
        <v>2111</v>
      </c>
      <c r="G2055" s="958" t="s">
        <v>2113</v>
      </c>
      <c r="H2055" s="942" t="s">
        <v>620</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hidden="1" customHeight="1">
      <c r="A2056" s="332" t="str">
        <f>IF(B2056&lt;&gt;"",IF(AND(B2056='IN-TC'!$S$4,OR(TH!N2056="1111",TH!O2056="1111")),TH!D2056,""),"")</f>
        <v/>
      </c>
      <c r="B2056" s="63">
        <f t="shared" si="135"/>
        <v>10</v>
      </c>
      <c r="C2056" s="78">
        <v>42674</v>
      </c>
      <c r="D2056" s="78" t="s">
        <v>576</v>
      </c>
      <c r="E2056" s="78">
        <f t="shared" si="136"/>
        <v>42674</v>
      </c>
      <c r="F2056" s="80" t="s">
        <v>2117</v>
      </c>
      <c r="G2056" s="958" t="s">
        <v>2118</v>
      </c>
      <c r="H2056" s="80" t="s">
        <v>1853</v>
      </c>
      <c r="I2056" s="427"/>
      <c r="J2056" s="427"/>
      <c r="K2056" s="418"/>
      <c r="L2056" s="427"/>
      <c r="M2056" s="81">
        <v>6256000</v>
      </c>
      <c r="N2056" s="82" t="s">
        <v>585</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hidden="1" customHeight="1">
      <c r="A2057" s="332" t="str">
        <f>IF(B2057&lt;&gt;"",IF(AND(B2057='IN-TC'!$S$4,OR(TH!N2057="1111",TH!O2057="1111")),TH!D2057,""),"")</f>
        <v/>
      </c>
      <c r="B2057" s="63">
        <f t="shared" si="135"/>
        <v>10</v>
      </c>
      <c r="C2057" s="78">
        <v>42674</v>
      </c>
      <c r="D2057" s="78" t="s">
        <v>576</v>
      </c>
      <c r="E2057" s="78">
        <f t="shared" si="136"/>
        <v>42674</v>
      </c>
      <c r="F2057" s="80" t="s">
        <v>2120</v>
      </c>
      <c r="G2057" s="958" t="s">
        <v>2119</v>
      </c>
      <c r="H2057" s="80" t="s">
        <v>1853</v>
      </c>
      <c r="I2057" s="427"/>
      <c r="J2057" s="427"/>
      <c r="K2057" s="418"/>
      <c r="L2057" s="427"/>
      <c r="M2057" s="81">
        <v>3733610</v>
      </c>
      <c r="N2057" s="82" t="s">
        <v>585</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hidden="1" customHeight="1">
      <c r="A2058" s="332" t="str">
        <f>IF(B2058&lt;&gt;"",IF(AND(B2058='IN-TC'!$S$4,OR(TH!N2058="1111",TH!O2058="1111")),TH!D2058,""),"")</f>
        <v/>
      </c>
      <c r="B2058" s="63">
        <f t="shared" ref="B2058:B2121" si="137">IF(C2058&lt;&gt;"",MONTH(C2058),"")</f>
        <v>10</v>
      </c>
      <c r="C2058" s="78">
        <v>42674</v>
      </c>
      <c r="D2058" s="78" t="s">
        <v>576</v>
      </c>
      <c r="E2058" s="78">
        <f t="shared" si="136"/>
        <v>42674</v>
      </c>
      <c r="F2058" s="80" t="s">
        <v>2121</v>
      </c>
      <c r="G2058" s="958" t="s">
        <v>2119</v>
      </c>
      <c r="H2058" s="80" t="s">
        <v>1853</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hidden="1" customHeight="1">
      <c r="A2059" s="332" t="str">
        <f>IF(B2059&lt;&gt;"",IF(AND(B2059='IN-TC'!$S$4,OR(TH!N2059="1111",TH!O2059="1111")),TH!D2059,""),"")</f>
        <v/>
      </c>
      <c r="B2059" s="63">
        <f t="shared" si="137"/>
        <v>10</v>
      </c>
      <c r="C2059" s="78">
        <v>42674</v>
      </c>
      <c r="D2059" s="78" t="s">
        <v>576</v>
      </c>
      <c r="E2059" s="78">
        <v>42643</v>
      </c>
      <c r="F2059" s="80" t="s">
        <v>2133</v>
      </c>
      <c r="G2059" s="958" t="s">
        <v>1337</v>
      </c>
      <c r="H2059" s="80" t="s">
        <v>1491</v>
      </c>
      <c r="I2059" s="427"/>
      <c r="J2059" s="427"/>
      <c r="K2059" s="418"/>
      <c r="L2059" s="427"/>
      <c r="M2059" s="81">
        <v>8509635</v>
      </c>
      <c r="N2059" s="82" t="s">
        <v>585</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hidden="1" customHeight="1">
      <c r="A2060" s="332" t="str">
        <f>IF(B2060&lt;&gt;"",IF(AND(B2060='IN-TC'!$S$4,OR(TH!N2060="1111",TH!O2060="1111")),TH!D2060,""),"")</f>
        <v/>
      </c>
      <c r="B2060" s="63">
        <f t="shared" si="137"/>
        <v>10</v>
      </c>
      <c r="C2060" s="78">
        <v>42674</v>
      </c>
      <c r="D2060" s="78" t="s">
        <v>576</v>
      </c>
      <c r="E2060" s="78">
        <v>42643</v>
      </c>
      <c r="F2060" s="80" t="s">
        <v>2134</v>
      </c>
      <c r="G2060" s="958" t="s">
        <v>1337</v>
      </c>
      <c r="H2060" s="80" t="s">
        <v>1491</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hidden="1" customHeight="1">
      <c r="A2061" s="332" t="str">
        <f>IF(B2061&lt;&gt;"",IF(AND(B2061='IN-TC'!$S$4,OR(TH!N2061="1111",TH!O2061="1111")),TH!D2061,""),"")</f>
        <v/>
      </c>
      <c r="B2061" s="63">
        <f t="shared" si="137"/>
        <v>10</v>
      </c>
      <c r="C2061" s="78">
        <v>42674</v>
      </c>
      <c r="D2061" s="78" t="s">
        <v>576</v>
      </c>
      <c r="E2061" s="78">
        <v>42643</v>
      </c>
      <c r="F2061" s="80" t="s">
        <v>1493</v>
      </c>
      <c r="G2061" s="958" t="s">
        <v>2135</v>
      </c>
      <c r="H2061" s="80" t="s">
        <v>1491</v>
      </c>
      <c r="I2061" s="427"/>
      <c r="J2061" s="427"/>
      <c r="K2061" s="418"/>
      <c r="L2061" s="427"/>
      <c r="M2061" s="81">
        <v>21218250</v>
      </c>
      <c r="N2061" s="82" t="s">
        <v>585</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hidden="1" customHeight="1">
      <c r="A2062" s="332" t="str">
        <f>IF(B2062&lt;&gt;"",IF(AND(B2062='IN-TC'!$S$4,OR(TH!N2062="1111",TH!O2062="1111")),TH!D2062,""),"")</f>
        <v/>
      </c>
      <c r="B2062" s="63">
        <f t="shared" si="137"/>
        <v>10</v>
      </c>
      <c r="C2062" s="78">
        <v>42674</v>
      </c>
      <c r="D2062" s="78" t="s">
        <v>576</v>
      </c>
      <c r="E2062" s="78">
        <v>42669</v>
      </c>
      <c r="F2062" s="80" t="s">
        <v>2130</v>
      </c>
      <c r="G2062" s="958" t="s">
        <v>2132</v>
      </c>
      <c r="H2062" s="80" t="s">
        <v>1491</v>
      </c>
      <c r="I2062" s="427"/>
      <c r="J2062" s="427"/>
      <c r="K2062" s="418"/>
      <c r="L2062" s="427"/>
      <c r="M2062" s="81">
        <v>23421390</v>
      </c>
      <c r="N2062" s="82" t="s">
        <v>585</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hidden="1" customHeight="1">
      <c r="A2063" s="332" t="str">
        <f>IF(B2063&lt;&gt;"",IF(AND(B2063='IN-TC'!$S$4,OR(TH!N2063="1111",TH!O2063="1111")),TH!D2063,""),"")</f>
        <v/>
      </c>
      <c r="B2063" s="63">
        <f t="shared" si="137"/>
        <v>10</v>
      </c>
      <c r="C2063" s="78">
        <v>42674</v>
      </c>
      <c r="D2063" s="78" t="s">
        <v>576</v>
      </c>
      <c r="E2063" s="78">
        <v>42669</v>
      </c>
      <c r="F2063" s="80" t="s">
        <v>2131</v>
      </c>
      <c r="G2063" s="958" t="s">
        <v>2132</v>
      </c>
      <c r="H2063" s="80" t="s">
        <v>1491</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hidden="1" customHeight="1">
      <c r="A2064" s="332" t="str">
        <f>IF(B2064&lt;&gt;"",IF(AND(B2064='IN-TC'!$S$4,OR(TH!N2064="1111",TH!O2064="1111")),TH!D2064,""),"")</f>
        <v/>
      </c>
      <c r="B2064" s="63">
        <f t="shared" si="137"/>
        <v>10</v>
      </c>
      <c r="C2064" s="78">
        <v>42674</v>
      </c>
      <c r="D2064" s="78" t="s">
        <v>576</v>
      </c>
      <c r="E2064" s="78">
        <v>42669</v>
      </c>
      <c r="F2064" s="80" t="s">
        <v>1493</v>
      </c>
      <c r="G2064" s="958" t="s">
        <v>2136</v>
      </c>
      <c r="H2064" s="80" t="s">
        <v>1491</v>
      </c>
      <c r="I2064" s="427"/>
      <c r="J2064" s="427"/>
      <c r="K2064" s="418"/>
      <c r="L2064" s="427"/>
      <c r="M2064" s="81">
        <v>26172900</v>
      </c>
      <c r="N2064" s="82" t="s">
        <v>585</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hidden="1" customHeight="1">
      <c r="A2065" s="332" t="str">
        <f>IF(B2065&lt;&gt;"",IF(AND(B2065='IN-TC'!$S$4,OR(TH!N2065="1111",TH!O2065="1111")),TH!D2065,""),"")</f>
        <v>C48</v>
      </c>
      <c r="B2065" s="63">
        <f t="shared" si="137"/>
        <v>10</v>
      </c>
      <c r="C2065" s="78">
        <v>42674</v>
      </c>
      <c r="D2065" s="78" t="s">
        <v>958</v>
      </c>
      <c r="E2065" s="78">
        <v>42643</v>
      </c>
      <c r="F2065" s="80" t="s">
        <v>761</v>
      </c>
      <c r="G2065" s="958" t="s">
        <v>2114</v>
      </c>
      <c r="H2065" s="80" t="s">
        <v>2116</v>
      </c>
      <c r="I2065" s="427"/>
      <c r="J2065" s="427"/>
      <c r="K2065" s="418"/>
      <c r="L2065" s="427"/>
      <c r="M2065" s="81">
        <v>4000000</v>
      </c>
      <c r="N2065" s="82" t="s">
        <v>585</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hidden="1" customHeight="1">
      <c r="A2066" s="332" t="str">
        <f>IF(B2066&lt;&gt;"",IF(AND(B2066='IN-TC'!$S$4,OR(TH!N2066="1111",TH!O2066="1111")),TH!D2066,""),"")</f>
        <v>C48</v>
      </c>
      <c r="B2066" s="63">
        <f t="shared" si="137"/>
        <v>10</v>
      </c>
      <c r="C2066" s="78">
        <v>42674</v>
      </c>
      <c r="D2066" s="78" t="s">
        <v>958</v>
      </c>
      <c r="E2066" s="78">
        <v>42643</v>
      </c>
      <c r="F2066" s="80" t="s">
        <v>762</v>
      </c>
      <c r="G2066" s="958" t="s">
        <v>2114</v>
      </c>
      <c r="H2066" s="80" t="s">
        <v>2116</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hidden="1" customHeight="1">
      <c r="A2067" s="332" t="str">
        <f>IF(B2067&lt;&gt;"",IF(AND(B2067='IN-TC'!$S$4,OR(TH!N2067="1111",TH!O2067="1111")),TH!D2067,""),"")</f>
        <v>C48</v>
      </c>
      <c r="B2067" s="63">
        <f t="shared" si="137"/>
        <v>10</v>
      </c>
      <c r="C2067" s="78">
        <v>42674</v>
      </c>
      <c r="D2067" s="78" t="s">
        <v>958</v>
      </c>
      <c r="E2067" s="78">
        <f>C2067</f>
        <v>42674</v>
      </c>
      <c r="F2067" s="80" t="s">
        <v>761</v>
      </c>
      <c r="G2067" s="958" t="s">
        <v>2115</v>
      </c>
      <c r="H2067" s="80" t="s">
        <v>2116</v>
      </c>
      <c r="I2067" s="427"/>
      <c r="J2067" s="427"/>
      <c r="K2067" s="418"/>
      <c r="L2067" s="427"/>
      <c r="M2067" s="81">
        <v>4000000</v>
      </c>
      <c r="N2067" s="82" t="s">
        <v>585</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hidden="1" customHeight="1">
      <c r="A2068" s="332" t="str">
        <f>IF(B2068&lt;&gt;"",IF(AND(B2068='IN-TC'!$S$4,OR(TH!N2068="1111",TH!O2068="1111")),TH!D2068,""),"")</f>
        <v>C48</v>
      </c>
      <c r="B2068" s="63">
        <f t="shared" si="137"/>
        <v>10</v>
      </c>
      <c r="C2068" s="78">
        <v>42674</v>
      </c>
      <c r="D2068" s="78" t="s">
        <v>958</v>
      </c>
      <c r="E2068" s="78">
        <f>C2068</f>
        <v>42674</v>
      </c>
      <c r="F2068" s="80" t="s">
        <v>762</v>
      </c>
      <c r="G2068" s="958" t="s">
        <v>2115</v>
      </c>
      <c r="H2068" s="80" t="s">
        <v>2116</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hidden="1" customHeight="1">
      <c r="A2069" s="332" t="str">
        <f>IF(B2069&lt;&gt;"",IF(AND(B2069='IN-TC'!$S$4,OR(TH!N2069="1111",TH!O2069="1111")),TH!D2069,""),"")</f>
        <v>C48</v>
      </c>
      <c r="B2069" s="63">
        <f t="shared" si="137"/>
        <v>10</v>
      </c>
      <c r="C2069" s="78">
        <v>42674</v>
      </c>
      <c r="D2069" s="78" t="s">
        <v>958</v>
      </c>
      <c r="E2069" s="78">
        <f>C2069</f>
        <v>42674</v>
      </c>
      <c r="F2069" s="80" t="s">
        <v>761</v>
      </c>
      <c r="G2069" s="958" t="s">
        <v>2137</v>
      </c>
      <c r="H2069" s="80" t="s">
        <v>2116</v>
      </c>
      <c r="I2069" s="427"/>
      <c r="J2069" s="427"/>
      <c r="K2069" s="418"/>
      <c r="L2069" s="427"/>
      <c r="M2069" s="81">
        <v>4000000</v>
      </c>
      <c r="N2069" s="82" t="s">
        <v>585</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hidden="1" customHeight="1">
      <c r="A2070" s="332" t="str">
        <f>IF(B2070&lt;&gt;"",IF(AND(B2070='IN-TC'!$S$4,OR(TH!N2070="1111",TH!O2070="1111")),TH!D2070,""),"")</f>
        <v>C48</v>
      </c>
      <c r="B2070" s="63">
        <f t="shared" si="137"/>
        <v>10</v>
      </c>
      <c r="C2070" s="78">
        <v>42674</v>
      </c>
      <c r="D2070" s="78" t="s">
        <v>958</v>
      </c>
      <c r="E2070" s="78">
        <f>C2070</f>
        <v>42674</v>
      </c>
      <c r="F2070" s="80" t="s">
        <v>762</v>
      </c>
      <c r="G2070" s="958" t="s">
        <v>2137</v>
      </c>
      <c r="H2070" s="80" t="s">
        <v>2116</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hidden="1" customHeight="1">
      <c r="A2071" s="332" t="str">
        <f>IF(B2071&lt;&gt;"",IF(AND(B2071='IN-TC'!$S$4,OR(TH!N2071="1111",TH!O2071="1111")),TH!D2071,""),"")</f>
        <v/>
      </c>
      <c r="B2071" s="63">
        <f t="shared" si="137"/>
        <v>10</v>
      </c>
      <c r="C2071" s="78">
        <v>42674</v>
      </c>
      <c r="D2071" s="78" t="s">
        <v>576</v>
      </c>
      <c r="E2071" s="78">
        <v>42649</v>
      </c>
      <c r="F2071" s="80" t="s">
        <v>2167</v>
      </c>
      <c r="G2071" s="958" t="s">
        <v>2173</v>
      </c>
      <c r="H2071" s="80" t="s">
        <v>624</v>
      </c>
      <c r="I2071" s="427"/>
      <c r="J2071" s="427"/>
      <c r="K2071" s="418"/>
      <c r="L2071" s="427"/>
      <c r="M2071" s="81">
        <v>18906600</v>
      </c>
      <c r="N2071" s="82" t="s">
        <v>281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hidden="1" customHeight="1">
      <c r="A2072" s="332" t="str">
        <f>IF(B2072&lt;&gt;"",IF(AND(B2072='IN-TC'!$S$4,OR(TH!N2072="1111",TH!O2072="1111")),TH!D2072,""),"")</f>
        <v/>
      </c>
      <c r="B2072" s="63">
        <f t="shared" si="137"/>
        <v>10</v>
      </c>
      <c r="C2072" s="78">
        <v>42674</v>
      </c>
      <c r="D2072" s="78" t="s">
        <v>576</v>
      </c>
      <c r="E2072" s="78">
        <v>42649</v>
      </c>
      <c r="F2072" s="80" t="s">
        <v>2168</v>
      </c>
      <c r="G2072" s="958" t="s">
        <v>2173</v>
      </c>
      <c r="H2072" s="80" t="s">
        <v>624</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hidden="1" customHeight="1">
      <c r="A2073" s="332" t="str">
        <f>IF(B2073&lt;&gt;"",IF(AND(B2073='IN-TC'!$S$4,OR(TH!N2073="1111",TH!O2073="1111")),TH!D2073,""),"")</f>
        <v/>
      </c>
      <c r="B2073" s="63">
        <f t="shared" si="137"/>
        <v>10</v>
      </c>
      <c r="C2073" s="78">
        <v>42674</v>
      </c>
      <c r="D2073" s="78" t="s">
        <v>576</v>
      </c>
      <c r="E2073" s="78">
        <v>42660</v>
      </c>
      <c r="F2073" s="80" t="s">
        <v>2169</v>
      </c>
      <c r="G2073" s="958" t="s">
        <v>2174</v>
      </c>
      <c r="H2073" s="80" t="s">
        <v>624</v>
      </c>
      <c r="I2073" s="427"/>
      <c r="J2073" s="427"/>
      <c r="K2073" s="418"/>
      <c r="L2073" s="427"/>
      <c r="M2073" s="81">
        <v>22126200</v>
      </c>
      <c r="N2073" s="82" t="s">
        <v>281</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hidden="1" customHeight="1">
      <c r="A2074" s="332" t="str">
        <f>IF(B2074&lt;&gt;"",IF(AND(B2074='IN-TC'!$S$4,OR(TH!N2074="1111",TH!O2074="1111")),TH!D2074,""),"")</f>
        <v/>
      </c>
      <c r="B2074" s="63">
        <f t="shared" si="137"/>
        <v>10</v>
      </c>
      <c r="C2074" s="78">
        <v>42674</v>
      </c>
      <c r="D2074" s="78" t="s">
        <v>576</v>
      </c>
      <c r="E2074" s="78">
        <v>42660</v>
      </c>
      <c r="F2074" s="80" t="s">
        <v>2170</v>
      </c>
      <c r="G2074" s="958" t="s">
        <v>2174</v>
      </c>
      <c r="H2074" s="80" t="s">
        <v>624</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hidden="1" customHeight="1">
      <c r="A2075" s="332" t="str">
        <f>IF(B2075&lt;&gt;"",IF(AND(B2075='IN-TC'!$S$4,OR(TH!N2075="1111",TH!O2075="1111")),TH!D2075,""),"")</f>
        <v/>
      </c>
      <c r="B2075" s="63">
        <f t="shared" si="137"/>
        <v>10</v>
      </c>
      <c r="C2075" s="78">
        <v>42674</v>
      </c>
      <c r="D2075" s="78" t="s">
        <v>576</v>
      </c>
      <c r="E2075" s="78">
        <v>42669</v>
      </c>
      <c r="F2075" s="80" t="s">
        <v>2171</v>
      </c>
      <c r="G2075" s="958" t="s">
        <v>2291</v>
      </c>
      <c r="H2075" s="80" t="s">
        <v>624</v>
      </c>
      <c r="I2075" s="427"/>
      <c r="J2075" s="427"/>
      <c r="K2075" s="418"/>
      <c r="L2075" s="427"/>
      <c r="M2075" s="81">
        <v>20577100</v>
      </c>
      <c r="N2075" s="82" t="s">
        <v>281</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hidden="1" customHeight="1">
      <c r="A2076" s="332" t="str">
        <f>IF(B2076&lt;&gt;"",IF(AND(B2076='IN-TC'!$S$4,OR(TH!N2076="1111",TH!O2076="1111")),TH!D2076,""),"")</f>
        <v/>
      </c>
      <c r="B2076" s="63">
        <f t="shared" si="137"/>
        <v>10</v>
      </c>
      <c r="C2076" s="78">
        <v>42674</v>
      </c>
      <c r="D2076" s="78" t="s">
        <v>576</v>
      </c>
      <c r="E2076" s="78">
        <v>42669</v>
      </c>
      <c r="F2076" s="80" t="s">
        <v>2172</v>
      </c>
      <c r="G2076" s="958" t="s">
        <v>2291</v>
      </c>
      <c r="H2076" s="80" t="s">
        <v>624</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hidden="1" customHeight="1">
      <c r="A2077" s="332" t="str">
        <f>IF(B2077&lt;&gt;"",IF(AND(B2077='IN-TC'!$S$4,OR(TH!N2077="1111",TH!O2077="1111")),TH!D2077,""),"")</f>
        <v/>
      </c>
      <c r="B2077" s="63">
        <f t="shared" si="137"/>
        <v>10</v>
      </c>
      <c r="C2077" s="78">
        <v>42674</v>
      </c>
      <c r="D2077" s="78" t="s">
        <v>576</v>
      </c>
      <c r="E2077" s="78">
        <v>42613</v>
      </c>
      <c r="F2077" s="80" t="s">
        <v>2138</v>
      </c>
      <c r="G2077" s="958" t="s">
        <v>2140</v>
      </c>
      <c r="H2077" s="80" t="s">
        <v>1372</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hidden="1" customHeight="1">
      <c r="A2078" s="332" t="str">
        <f>IF(B2078&lt;&gt;"",IF(AND(B2078='IN-TC'!$S$4,OR(TH!N2078="1111",TH!O2078="1111")),TH!D2078,""),"")</f>
        <v/>
      </c>
      <c r="B2078" s="63">
        <f t="shared" si="137"/>
        <v>10</v>
      </c>
      <c r="C2078" s="78">
        <v>42674</v>
      </c>
      <c r="D2078" s="78" t="s">
        <v>576</v>
      </c>
      <c r="E2078" s="78">
        <v>42613</v>
      </c>
      <c r="F2078" s="80" t="s">
        <v>2139</v>
      </c>
      <c r="G2078" s="958" t="s">
        <v>2140</v>
      </c>
      <c r="H2078" s="80" t="s">
        <v>1372</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hidden="1" customHeight="1">
      <c r="A2079" s="332" t="str">
        <f>IF(B2079&lt;&gt;"",IF(AND(B2079='IN-TC'!$S$4,OR(TH!N2079="1111",TH!O2079="1111")),TH!D2079,""),"")</f>
        <v/>
      </c>
      <c r="B2079" s="63">
        <f t="shared" si="137"/>
        <v>10</v>
      </c>
      <c r="C2079" s="78">
        <v>42674</v>
      </c>
      <c r="D2079" s="78" t="s">
        <v>576</v>
      </c>
      <c r="E2079" s="78">
        <v>42643</v>
      </c>
      <c r="F2079" s="80" t="s">
        <v>2138</v>
      </c>
      <c r="G2079" s="958" t="s">
        <v>2141</v>
      </c>
      <c r="H2079" s="80" t="s">
        <v>1372</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hidden="1" customHeight="1">
      <c r="A2080" s="332" t="str">
        <f>IF(B2080&lt;&gt;"",IF(AND(B2080='IN-TC'!$S$4,OR(TH!N2080="1111",TH!O2080="1111")),TH!D2080,""),"")</f>
        <v/>
      </c>
      <c r="B2080" s="63">
        <f t="shared" si="137"/>
        <v>10</v>
      </c>
      <c r="C2080" s="78">
        <v>42674</v>
      </c>
      <c r="D2080" s="78" t="s">
        <v>576</v>
      </c>
      <c r="E2080" s="78">
        <v>42643</v>
      </c>
      <c r="F2080" s="80" t="s">
        <v>2139</v>
      </c>
      <c r="G2080" s="958" t="s">
        <v>2141</v>
      </c>
      <c r="H2080" s="80" t="s">
        <v>1372</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1" ht="15.75" hidden="1" customHeight="1">
      <c r="A2081" s="332" t="str">
        <f>IF(B2081&lt;&gt;"",IF(AND(B2081='IN-TC'!$S$4,OR(TH!N2081="1111",TH!O2081="1111")),TH!D2081,""),"")</f>
        <v/>
      </c>
      <c r="B2081" s="63">
        <f t="shared" si="137"/>
        <v>11</v>
      </c>
      <c r="C2081" s="78">
        <v>42683</v>
      </c>
      <c r="D2081" s="78" t="s">
        <v>576</v>
      </c>
      <c r="E2081" s="78">
        <v>42683</v>
      </c>
      <c r="F2081" s="80" t="s">
        <v>631</v>
      </c>
      <c r="G2081" s="958" t="s">
        <v>2190</v>
      </c>
      <c r="H2081" s="80" t="s">
        <v>622</v>
      </c>
      <c r="I2081" s="427"/>
      <c r="J2081" s="427"/>
      <c r="K2081" s="418"/>
      <c r="L2081" s="427"/>
      <c r="M2081" s="81">
        <v>2000000</v>
      </c>
      <c r="N2081" s="82" t="s">
        <v>585</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v>1</v>
      </c>
    </row>
    <row r="2082" spans="1:31" ht="15.75" hidden="1" customHeight="1">
      <c r="A2082" s="332" t="str">
        <f>IF(B2082&lt;&gt;"",IF(AND(B2082='IN-TC'!$S$4,OR(TH!N2082="1111",TH!O2082="1111")),TH!D2082,""),"")</f>
        <v/>
      </c>
      <c r="B2082" s="63">
        <f t="shared" si="137"/>
        <v>11</v>
      </c>
      <c r="C2082" s="78">
        <v>42683</v>
      </c>
      <c r="D2082" s="78" t="s">
        <v>576</v>
      </c>
      <c r="E2082" s="78">
        <v>42683</v>
      </c>
      <c r="F2082" s="80" t="s">
        <v>632</v>
      </c>
      <c r="G2082" s="958" t="s">
        <v>2190</v>
      </c>
      <c r="H2082" s="80" t="s">
        <v>622</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v>1</v>
      </c>
    </row>
    <row r="2083" spans="1:31" ht="15.75" hidden="1" customHeight="1">
      <c r="A2083" s="332" t="str">
        <f>IF(B2083&lt;&gt;"",IF(AND(B2083='IN-TC'!$S$4,OR(TH!N2083="1111",TH!O2083="1111")),TH!D2083,""),"")</f>
        <v/>
      </c>
      <c r="B2083" s="63">
        <f t="shared" si="137"/>
        <v>11</v>
      </c>
      <c r="C2083" s="78">
        <v>42704</v>
      </c>
      <c r="D2083" s="78" t="s">
        <v>576</v>
      </c>
      <c r="E2083" s="78">
        <v>42695</v>
      </c>
      <c r="F2083" s="80" t="s">
        <v>631</v>
      </c>
      <c r="G2083" s="958" t="s">
        <v>2338</v>
      </c>
      <c r="H2083" s="80" t="s">
        <v>622</v>
      </c>
      <c r="I2083" s="427"/>
      <c r="J2083" s="427"/>
      <c r="K2083" s="418"/>
      <c r="L2083" s="427"/>
      <c r="M2083" s="81">
        <v>2000000</v>
      </c>
      <c r="N2083" s="82" t="s">
        <v>585</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v>1</v>
      </c>
    </row>
    <row r="2084" spans="1:31" ht="15.75" hidden="1" customHeight="1">
      <c r="A2084" s="332" t="str">
        <f>IF(B2084&lt;&gt;"",IF(AND(B2084='IN-TC'!$S$4,OR(TH!N2084="1111",TH!O2084="1111")),TH!D2084,""),"")</f>
        <v/>
      </c>
      <c r="B2084" s="63">
        <f t="shared" si="137"/>
        <v>11</v>
      </c>
      <c r="C2084" s="78">
        <v>42704</v>
      </c>
      <c r="D2084" s="78" t="s">
        <v>576</v>
      </c>
      <c r="E2084" s="78">
        <v>42695</v>
      </c>
      <c r="F2084" s="80" t="s">
        <v>632</v>
      </c>
      <c r="G2084" s="958" t="s">
        <v>2338</v>
      </c>
      <c r="H2084" s="80" t="s">
        <v>622</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v>1</v>
      </c>
    </row>
    <row r="2085" spans="1:31" ht="15.75" hidden="1" customHeight="1">
      <c r="A2085" s="332" t="str">
        <f>IF(B2085&lt;&gt;"",IF(AND(B2085='IN-TC'!$S$4,OR(TH!N2085="1111",TH!O2085="1111")),TH!D2085,""),"")</f>
        <v/>
      </c>
      <c r="B2085" s="63">
        <f t="shared" si="137"/>
        <v>11</v>
      </c>
      <c r="C2085" s="78">
        <v>42704</v>
      </c>
      <c r="D2085" s="78" t="s">
        <v>576</v>
      </c>
      <c r="E2085" s="78">
        <v>42704</v>
      </c>
      <c r="F2085" s="80" t="s">
        <v>631</v>
      </c>
      <c r="G2085" s="958" t="s">
        <v>2367</v>
      </c>
      <c r="H2085" s="80" t="s">
        <v>622</v>
      </c>
      <c r="I2085" s="427"/>
      <c r="J2085" s="427"/>
      <c r="K2085" s="418"/>
      <c r="L2085" s="427"/>
      <c r="M2085" s="81">
        <v>2000000</v>
      </c>
      <c r="N2085" s="82" t="s">
        <v>585</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v>1</v>
      </c>
    </row>
    <row r="2086" spans="1:31" ht="15.75" hidden="1" customHeight="1">
      <c r="A2086" s="332" t="str">
        <f>IF(B2086&lt;&gt;"",IF(AND(B2086='IN-TC'!$S$4,OR(TH!N2086="1111",TH!O2086="1111")),TH!D2086,""),"")</f>
        <v/>
      </c>
      <c r="B2086" s="63">
        <f t="shared" si="137"/>
        <v>11</v>
      </c>
      <c r="C2086" s="78">
        <v>42704</v>
      </c>
      <c r="D2086" s="78" t="s">
        <v>576</v>
      </c>
      <c r="E2086" s="78">
        <v>42704</v>
      </c>
      <c r="F2086" s="80" t="s">
        <v>632</v>
      </c>
      <c r="G2086" s="958" t="s">
        <v>2367</v>
      </c>
      <c r="H2086" s="80" t="s">
        <v>622</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v>1</v>
      </c>
    </row>
    <row r="2087" spans="1:31" ht="15.75" hidden="1" customHeight="1">
      <c r="A2087" s="332" t="str">
        <f>IF(B2087&lt;&gt;"",IF(AND(B2087='IN-TC'!$S$4,OR(TH!N2087="1111",TH!O2087="1111")),TH!D2087,""),"")</f>
        <v/>
      </c>
      <c r="B2087" s="63">
        <f t="shared" si="137"/>
        <v>11</v>
      </c>
      <c r="C2087" s="78">
        <v>42685</v>
      </c>
      <c r="D2087" s="78" t="s">
        <v>576</v>
      </c>
      <c r="E2087" s="78">
        <v>42685</v>
      </c>
      <c r="F2087" s="80" t="s">
        <v>1493</v>
      </c>
      <c r="G2087" s="958" t="s">
        <v>2196</v>
      </c>
      <c r="H2087" s="80" t="s">
        <v>1853</v>
      </c>
      <c r="I2087" s="427"/>
      <c r="J2087" s="427"/>
      <c r="K2087" s="418"/>
      <c r="L2087" s="427"/>
      <c r="M2087" s="81">
        <v>7600700</v>
      </c>
      <c r="N2087" s="82" t="s">
        <v>585</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1" ht="15.75" hidden="1" customHeight="1">
      <c r="A2088" s="332" t="str">
        <f>IF(B2088&lt;&gt;"",IF(AND(B2088='IN-TC'!$S$4,OR(TH!N2088="1111",TH!O2088="1111")),TH!D2088,""),"")</f>
        <v/>
      </c>
      <c r="B2088" s="63">
        <f t="shared" si="137"/>
        <v>11</v>
      </c>
      <c r="C2088" s="78">
        <v>42685</v>
      </c>
      <c r="D2088" s="78" t="s">
        <v>576</v>
      </c>
      <c r="E2088" s="78">
        <v>42685</v>
      </c>
      <c r="F2088" s="80" t="s">
        <v>2191</v>
      </c>
      <c r="G2088" s="958" t="s">
        <v>2195</v>
      </c>
      <c r="H2088" s="80" t="s">
        <v>1853</v>
      </c>
      <c r="I2088" s="427"/>
      <c r="J2088" s="427"/>
      <c r="K2088" s="418"/>
      <c r="L2088" s="427"/>
      <c r="M2088" s="81">
        <v>3784990</v>
      </c>
      <c r="N2088" s="82" t="s">
        <v>585</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v>1</v>
      </c>
    </row>
    <row r="2089" spans="1:31" ht="15.75" hidden="1" customHeight="1">
      <c r="A2089" s="332" t="str">
        <f>IF(B2089&lt;&gt;"",IF(AND(B2089='IN-TC'!$S$4,OR(TH!N2089="1111",TH!O2089="1111")),TH!D2089,""),"")</f>
        <v/>
      </c>
      <c r="B2089" s="63">
        <f t="shared" si="137"/>
        <v>11</v>
      </c>
      <c r="C2089" s="78">
        <v>42685</v>
      </c>
      <c r="D2089" s="78" t="s">
        <v>576</v>
      </c>
      <c r="E2089" s="78">
        <v>42685</v>
      </c>
      <c r="F2089" s="80" t="s">
        <v>2192</v>
      </c>
      <c r="G2089" s="958" t="s">
        <v>2195</v>
      </c>
      <c r="H2089" s="80" t="s">
        <v>1853</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v>1</v>
      </c>
    </row>
    <row r="2090" spans="1:31" ht="15.75" hidden="1" customHeight="1">
      <c r="A2090" s="332" t="str">
        <f>IF(B2090&lt;&gt;"",IF(AND(B2090='IN-TC'!$S$4,OR(TH!N2090="1111",TH!O2090="1111")),TH!D2090,""),"")</f>
        <v/>
      </c>
      <c r="B2090" s="63">
        <f t="shared" si="137"/>
        <v>11</v>
      </c>
      <c r="C2090" s="78">
        <v>42688</v>
      </c>
      <c r="D2090" s="78" t="s">
        <v>576</v>
      </c>
      <c r="E2090" s="78">
        <v>42688</v>
      </c>
      <c r="F2090" s="80" t="s">
        <v>1493</v>
      </c>
      <c r="G2090" s="958" t="s">
        <v>2194</v>
      </c>
      <c r="H2090" s="80" t="s">
        <v>1853</v>
      </c>
      <c r="I2090" s="427"/>
      <c r="J2090" s="427"/>
      <c r="K2090" s="418"/>
      <c r="L2090" s="427"/>
      <c r="M2090" s="81">
        <v>7604100</v>
      </c>
      <c r="N2090" s="82" t="s">
        <v>585</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1" ht="15.75" hidden="1" customHeight="1">
      <c r="A2091" s="332" t="str">
        <f>IF(B2091&lt;&gt;"",IF(AND(B2091='IN-TC'!$S$4,OR(TH!N2091="1111",TH!O2091="1111")),TH!D2091,""),"")</f>
        <v/>
      </c>
      <c r="B2091" s="63">
        <f t="shared" si="137"/>
        <v>11</v>
      </c>
      <c r="C2091" s="78">
        <v>42688</v>
      </c>
      <c r="D2091" s="78" t="s">
        <v>576</v>
      </c>
      <c r="E2091" s="78">
        <v>42688</v>
      </c>
      <c r="F2091" s="80" t="s">
        <v>2191</v>
      </c>
      <c r="G2091" s="958" t="s">
        <v>2193</v>
      </c>
      <c r="H2091" s="80" t="s">
        <v>1853</v>
      </c>
      <c r="I2091" s="427"/>
      <c r="J2091" s="427"/>
      <c r="K2091" s="418"/>
      <c r="L2091" s="427"/>
      <c r="M2091" s="81">
        <v>3786370</v>
      </c>
      <c r="N2091" s="82" t="s">
        <v>585</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v>1</v>
      </c>
    </row>
    <row r="2092" spans="1:31" ht="15.75" hidden="1" customHeight="1">
      <c r="A2092" s="332" t="str">
        <f>IF(B2092&lt;&gt;"",IF(AND(B2092='IN-TC'!$S$4,OR(TH!N2092="1111",TH!O2092="1111")),TH!D2092,""),"")</f>
        <v/>
      </c>
      <c r="B2092" s="63">
        <f t="shared" si="137"/>
        <v>11</v>
      </c>
      <c r="C2092" s="78">
        <v>42688</v>
      </c>
      <c r="D2092" s="78" t="s">
        <v>576</v>
      </c>
      <c r="E2092" s="78">
        <v>42688</v>
      </c>
      <c r="F2092" s="80" t="s">
        <v>2192</v>
      </c>
      <c r="G2092" s="958" t="s">
        <v>2193</v>
      </c>
      <c r="H2092" s="80" t="s">
        <v>1853</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v>1</v>
      </c>
    </row>
    <row r="2093" spans="1:31" ht="15.75" hidden="1" customHeight="1">
      <c r="A2093" s="332" t="str">
        <f>IF(B2093&lt;&gt;"",IF(AND(B2093='IN-TC'!$S$4,OR(TH!N2093="1111",TH!O2093="1111")),TH!D2093,""),"")</f>
        <v/>
      </c>
      <c r="B2093" s="63">
        <f t="shared" si="137"/>
        <v>11</v>
      </c>
      <c r="C2093" s="78">
        <v>42682</v>
      </c>
      <c r="D2093" s="78" t="s">
        <v>576</v>
      </c>
      <c r="E2093" s="78">
        <v>42682</v>
      </c>
      <c r="F2093" s="80" t="s">
        <v>1493</v>
      </c>
      <c r="G2093" s="958" t="s">
        <v>2202</v>
      </c>
      <c r="H2093" s="80" t="s">
        <v>1491</v>
      </c>
      <c r="I2093" s="427"/>
      <c r="J2093" s="427"/>
      <c r="K2093" s="418"/>
      <c r="L2093" s="427"/>
      <c r="M2093" s="81">
        <v>26167050</v>
      </c>
      <c r="N2093" s="82" t="s">
        <v>585</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1" ht="15.75" hidden="1" customHeight="1">
      <c r="A2094" s="332" t="str">
        <f>IF(B2094&lt;&gt;"",IF(AND(B2094='IN-TC'!$S$4,OR(TH!N2094="1111",TH!O2094="1111")),TH!D2094,""),"")</f>
        <v/>
      </c>
      <c r="B2094" s="63">
        <f t="shared" si="137"/>
        <v>11</v>
      </c>
      <c r="C2094" s="78">
        <v>42682</v>
      </c>
      <c r="D2094" s="78" t="s">
        <v>576</v>
      </c>
      <c r="E2094" s="78">
        <v>42682</v>
      </c>
      <c r="F2094" s="80" t="s">
        <v>2198</v>
      </c>
      <c r="G2094" s="958" t="s">
        <v>2203</v>
      </c>
      <c r="H2094" s="80" t="s">
        <v>1491</v>
      </c>
      <c r="I2094" s="427"/>
      <c r="J2094" s="427"/>
      <c r="K2094" s="418"/>
      <c r="L2094" s="427"/>
      <c r="M2094" s="81">
        <v>19882485</v>
      </c>
      <c r="N2094" s="82" t="s">
        <v>585</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v>1</v>
      </c>
    </row>
    <row r="2095" spans="1:31" ht="15.75" hidden="1" customHeight="1">
      <c r="A2095" s="332" t="str">
        <f>IF(B2095&lt;&gt;"",IF(AND(B2095='IN-TC'!$S$4,OR(TH!N2095="1111",TH!O2095="1111")),TH!D2095,""),"")</f>
        <v/>
      </c>
      <c r="B2095" s="63">
        <f t="shared" si="137"/>
        <v>11</v>
      </c>
      <c r="C2095" s="78">
        <v>42682</v>
      </c>
      <c r="D2095" s="78" t="s">
        <v>576</v>
      </c>
      <c r="E2095" s="78">
        <v>42682</v>
      </c>
      <c r="F2095" s="80" t="s">
        <v>2199</v>
      </c>
      <c r="G2095" s="958" t="s">
        <v>2203</v>
      </c>
      <c r="H2095" s="80" t="s">
        <v>1491</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v>1</v>
      </c>
    </row>
    <row r="2096" spans="1:31" ht="15.75" hidden="1" customHeight="1">
      <c r="A2096" s="332" t="str">
        <f>IF(B2096&lt;&gt;"",IF(AND(B2096='IN-TC'!$S$4,OR(TH!N2096="1111",TH!O2096="1111")),TH!D2096,""),"")</f>
        <v/>
      </c>
      <c r="B2096" s="63">
        <f t="shared" si="137"/>
        <v>11</v>
      </c>
      <c r="C2096" s="78">
        <v>42682</v>
      </c>
      <c r="D2096" s="78" t="s">
        <v>576</v>
      </c>
      <c r="E2096" s="78">
        <v>42682</v>
      </c>
      <c r="F2096" s="80" t="s">
        <v>1493</v>
      </c>
      <c r="G2096" s="958" t="s">
        <v>2204</v>
      </c>
      <c r="H2096" s="80" t="s">
        <v>1491</v>
      </c>
      <c r="I2096" s="427"/>
      <c r="J2096" s="427"/>
      <c r="K2096" s="418"/>
      <c r="L2096" s="427"/>
      <c r="M2096" s="81">
        <v>52334100</v>
      </c>
      <c r="N2096" s="82" t="s">
        <v>585</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1" ht="15.75" hidden="1" customHeight="1">
      <c r="A2097" s="332" t="str">
        <f>IF(B2097&lt;&gt;"",IF(AND(B2097='IN-TC'!$S$4,OR(TH!N2097="1111",TH!O2097="1111")),TH!D2097,""),"")</f>
        <v/>
      </c>
      <c r="B2097" s="63">
        <f t="shared" si="137"/>
        <v>11</v>
      </c>
      <c r="C2097" s="78">
        <v>42682</v>
      </c>
      <c r="D2097" s="78" t="s">
        <v>576</v>
      </c>
      <c r="E2097" s="78">
        <v>42682</v>
      </c>
      <c r="F2097" s="80" t="s">
        <v>2200</v>
      </c>
      <c r="G2097" s="958" t="s">
        <v>2205</v>
      </c>
      <c r="H2097" s="80" t="s">
        <v>1491</v>
      </c>
      <c r="I2097" s="427"/>
      <c r="J2097" s="427"/>
      <c r="K2097" s="418"/>
      <c r="L2097" s="427"/>
      <c r="M2097" s="81">
        <v>38915100</v>
      </c>
      <c r="N2097" s="82" t="s">
        <v>585</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v>1</v>
      </c>
    </row>
    <row r="2098" spans="1:31" ht="15.75" hidden="1" customHeight="1">
      <c r="A2098" s="332" t="str">
        <f>IF(B2098&lt;&gt;"",IF(AND(B2098='IN-TC'!$S$4,OR(TH!N2098="1111",TH!O2098="1111")),TH!D2098,""),"")</f>
        <v/>
      </c>
      <c r="B2098" s="63">
        <f t="shared" si="137"/>
        <v>11</v>
      </c>
      <c r="C2098" s="78">
        <v>42682</v>
      </c>
      <c r="D2098" s="78" t="s">
        <v>576</v>
      </c>
      <c r="E2098" s="78">
        <v>42682</v>
      </c>
      <c r="F2098" s="80" t="s">
        <v>2201</v>
      </c>
      <c r="G2098" s="958" t="s">
        <v>2205</v>
      </c>
      <c r="H2098" s="80" t="s">
        <v>1491</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v>1</v>
      </c>
    </row>
    <row r="2099" spans="1:31" ht="15.75" hidden="1" customHeight="1">
      <c r="A2099" s="332" t="str">
        <f>IF(B2099&lt;&gt;"",IF(AND(B2099='IN-TC'!$S$4,OR(TH!N2099="1111",TH!O2099="1111")),TH!D2099,""),"")</f>
        <v/>
      </c>
      <c r="B2099" s="63">
        <f t="shared" si="137"/>
        <v>11</v>
      </c>
      <c r="C2099" s="78">
        <v>42692</v>
      </c>
      <c r="D2099" s="78" t="s">
        <v>576</v>
      </c>
      <c r="E2099" s="78">
        <v>42692</v>
      </c>
      <c r="F2099" s="80" t="s">
        <v>1493</v>
      </c>
      <c r="G2099" s="958" t="s">
        <v>1388</v>
      </c>
      <c r="H2099" s="80" t="s">
        <v>1491</v>
      </c>
      <c r="I2099" s="427"/>
      <c r="J2099" s="427"/>
      <c r="K2099" s="418"/>
      <c r="L2099" s="427"/>
      <c r="M2099" s="81">
        <v>22445000</v>
      </c>
      <c r="N2099" s="82" t="s">
        <v>585</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1" ht="15.75" hidden="1" customHeight="1">
      <c r="A2100" s="332" t="str">
        <f>IF(B2100&lt;&gt;"",IF(AND(B2100='IN-TC'!$S$4,OR(TH!N2100="1111",TH!O2100="1111")),TH!D2100,""),"")</f>
        <v/>
      </c>
      <c r="B2100" s="63">
        <f t="shared" si="137"/>
        <v>11</v>
      </c>
      <c r="C2100" s="78">
        <v>42692</v>
      </c>
      <c r="D2100" s="78" t="s">
        <v>576</v>
      </c>
      <c r="E2100" s="78">
        <v>42692</v>
      </c>
      <c r="F2100" s="80" t="s">
        <v>2198</v>
      </c>
      <c r="G2100" s="958" t="s">
        <v>2368</v>
      </c>
      <c r="H2100" s="80" t="s">
        <v>1491</v>
      </c>
      <c r="I2100" s="427"/>
      <c r="J2100" s="427"/>
      <c r="K2100" s="418"/>
      <c r="L2100" s="427"/>
      <c r="M2100" s="81">
        <v>19953605</v>
      </c>
      <c r="N2100" s="82" t="s">
        <v>585</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v>1</v>
      </c>
    </row>
    <row r="2101" spans="1:31" ht="15.75" hidden="1" customHeight="1">
      <c r="A2101" s="332" t="str">
        <f>IF(B2101&lt;&gt;"",IF(AND(B2101='IN-TC'!$S$4,OR(TH!N2101="1111",TH!O2101="1111")),TH!D2101,""),"")</f>
        <v/>
      </c>
      <c r="B2101" s="63">
        <f t="shared" si="137"/>
        <v>11</v>
      </c>
      <c r="C2101" s="78">
        <v>42692</v>
      </c>
      <c r="D2101" s="78" t="s">
        <v>576</v>
      </c>
      <c r="E2101" s="78">
        <v>42692</v>
      </c>
      <c r="F2101" s="80" t="s">
        <v>2199</v>
      </c>
      <c r="G2101" s="958" t="s">
        <v>2368</v>
      </c>
      <c r="H2101" s="80" t="s">
        <v>1491</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v>1</v>
      </c>
    </row>
    <row r="2102" spans="1:31" ht="15.75" hidden="1" customHeight="1">
      <c r="A2102" s="332" t="str">
        <f>IF(B2102&lt;&gt;"",IF(AND(B2102='IN-TC'!$S$4,OR(TH!N2102="1111",TH!O2102="1111")),TH!D2102,""),"")</f>
        <v/>
      </c>
      <c r="B2102" s="63">
        <f t="shared" si="137"/>
        <v>11</v>
      </c>
      <c r="C2102" s="78">
        <v>42698</v>
      </c>
      <c r="D2102" s="78" t="s">
        <v>576</v>
      </c>
      <c r="E2102" s="78">
        <v>42698</v>
      </c>
      <c r="F2102" s="80" t="s">
        <v>1493</v>
      </c>
      <c r="G2102" s="958" t="s">
        <v>2369</v>
      </c>
      <c r="H2102" s="80" t="s">
        <v>1491</v>
      </c>
      <c r="I2102" s="427"/>
      <c r="J2102" s="427"/>
      <c r="K2102" s="418"/>
      <c r="L2102" s="427"/>
      <c r="M2102" s="81">
        <v>22790000</v>
      </c>
      <c r="N2102" s="82" t="s">
        <v>585</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1" ht="15.75" hidden="1" customHeight="1">
      <c r="A2103" s="332" t="str">
        <f>IF(B2103&lt;&gt;"",IF(AND(B2103='IN-TC'!$S$4,OR(TH!N2103="1111",TH!O2103="1111")),TH!D2103,""),"")</f>
        <v/>
      </c>
      <c r="B2103" s="63">
        <f t="shared" si="137"/>
        <v>11</v>
      </c>
      <c r="C2103" s="78">
        <v>42698</v>
      </c>
      <c r="D2103" s="78" t="s">
        <v>576</v>
      </c>
      <c r="E2103" s="78">
        <v>42698</v>
      </c>
      <c r="F2103" s="80" t="s">
        <v>2200</v>
      </c>
      <c r="G2103" s="958" t="s">
        <v>2370</v>
      </c>
      <c r="H2103" s="80" t="s">
        <v>1491</v>
      </c>
      <c r="I2103" s="427"/>
      <c r="J2103" s="427"/>
      <c r="K2103" s="418"/>
      <c r="L2103" s="427"/>
      <c r="M2103" s="81">
        <v>19827300</v>
      </c>
      <c r="N2103" s="82" t="s">
        <v>585</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E2103">
        <v>1</v>
      </c>
    </row>
    <row r="2104" spans="1:31" ht="15.75" hidden="1" customHeight="1">
      <c r="A2104" s="332" t="str">
        <f>IF(B2104&lt;&gt;"",IF(AND(B2104='IN-TC'!$S$4,OR(TH!N2104="1111",TH!O2104="1111")),TH!D2104,""),"")</f>
        <v/>
      </c>
      <c r="B2104" s="63">
        <f t="shared" si="137"/>
        <v>11</v>
      </c>
      <c r="C2104" s="78">
        <v>42698</v>
      </c>
      <c r="D2104" s="78" t="s">
        <v>576</v>
      </c>
      <c r="E2104" s="78">
        <v>42698</v>
      </c>
      <c r="F2104" s="80" t="s">
        <v>2201</v>
      </c>
      <c r="G2104" s="958" t="s">
        <v>2370</v>
      </c>
      <c r="H2104" s="80" t="s">
        <v>1491</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v>1</v>
      </c>
    </row>
    <row r="2105" spans="1:31" ht="15.75" hidden="1" customHeight="1">
      <c r="A2105" s="332" t="str">
        <f>IF(B2105&lt;&gt;"",IF(AND(B2105='IN-TC'!$S$4,OR(TH!N2105="1111",TH!O2105="1111")),TH!D2105,""),"")</f>
        <v/>
      </c>
      <c r="B2105" s="63">
        <f t="shared" si="137"/>
        <v>11</v>
      </c>
      <c r="C2105" s="78">
        <v>42677</v>
      </c>
      <c r="D2105" s="78" t="s">
        <v>576</v>
      </c>
      <c r="E2105" s="78">
        <v>42677</v>
      </c>
      <c r="F2105" s="80" t="s">
        <v>2285</v>
      </c>
      <c r="G2105" s="958" t="s">
        <v>2286</v>
      </c>
      <c r="H2105" s="80" t="s">
        <v>1205</v>
      </c>
      <c r="I2105" s="427">
        <v>52000</v>
      </c>
      <c r="J2105" s="427">
        <v>10000</v>
      </c>
      <c r="K2105" s="418"/>
      <c r="L2105" s="427"/>
      <c r="M2105" s="81">
        <f>ROUND(I2105*J2105,0)</f>
        <v>520000000</v>
      </c>
      <c r="N2105" s="82" t="s">
        <v>281</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v>1</v>
      </c>
    </row>
    <row r="2106" spans="1:31" ht="15.75" hidden="1" customHeight="1">
      <c r="A2106" s="332" t="str">
        <f>IF(B2106&lt;&gt;"",IF(AND(B2106='IN-TC'!$S$4,OR(TH!N2106="1111",TH!O2106="1111")),TH!D2106,""),"")</f>
        <v/>
      </c>
      <c r="B2106" s="63">
        <f t="shared" si="137"/>
        <v>11</v>
      </c>
      <c r="C2106" s="78">
        <v>42677</v>
      </c>
      <c r="D2106" s="78" t="s">
        <v>576</v>
      </c>
      <c r="E2106" s="78">
        <v>42677</v>
      </c>
      <c r="F2106" s="80" t="s">
        <v>2289</v>
      </c>
      <c r="G2106" s="958" t="s">
        <v>2286</v>
      </c>
      <c r="H2106" s="80" t="s">
        <v>1205</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v>1</v>
      </c>
    </row>
    <row r="2107" spans="1:31" ht="15.75" hidden="1" customHeight="1">
      <c r="A2107" s="332" t="str">
        <f>IF(B2107&lt;&gt;"",IF(AND(B2107='IN-TC'!$S$4,OR(TH!N2107="1111",TH!O2107="1111")),TH!D2107,""),"")</f>
        <v/>
      </c>
      <c r="B2107" s="63">
        <f t="shared" si="137"/>
        <v>11</v>
      </c>
      <c r="C2107" s="78">
        <v>42681</v>
      </c>
      <c r="D2107" s="78" t="s">
        <v>576</v>
      </c>
      <c r="E2107" s="78">
        <v>42681</v>
      </c>
      <c r="F2107" s="80" t="s">
        <v>2285</v>
      </c>
      <c r="G2107" s="958" t="s">
        <v>2287</v>
      </c>
      <c r="H2107" s="80" t="s">
        <v>1205</v>
      </c>
      <c r="I2107" s="427">
        <v>26000</v>
      </c>
      <c r="J2107" s="427">
        <v>10000</v>
      </c>
      <c r="K2107" s="418"/>
      <c r="L2107" s="427"/>
      <c r="M2107" s="81">
        <f>ROUND(I2107*J2107,0)</f>
        <v>260000000</v>
      </c>
      <c r="N2107" s="82" t="s">
        <v>281</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v>1</v>
      </c>
    </row>
    <row r="2108" spans="1:31" ht="15.75" hidden="1" customHeight="1">
      <c r="A2108" s="332" t="str">
        <f>IF(B2108&lt;&gt;"",IF(AND(B2108='IN-TC'!$S$4,OR(TH!N2108="1111",TH!O2108="1111")),TH!D2108,""),"")</f>
        <v/>
      </c>
      <c r="B2108" s="63">
        <f t="shared" si="137"/>
        <v>11</v>
      </c>
      <c r="C2108" s="78">
        <v>42681</v>
      </c>
      <c r="D2108" s="78" t="s">
        <v>576</v>
      </c>
      <c r="E2108" s="78">
        <v>42681</v>
      </c>
      <c r="F2108" s="80" t="s">
        <v>2289</v>
      </c>
      <c r="G2108" s="958" t="s">
        <v>2287</v>
      </c>
      <c r="H2108" s="80" t="s">
        <v>1205</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v>1</v>
      </c>
    </row>
    <row r="2109" spans="1:31" ht="15.75" hidden="1" customHeight="1">
      <c r="A2109" s="332" t="str">
        <f>IF(B2109&lt;&gt;"",IF(AND(B2109='IN-TC'!$S$4,OR(TH!N2109="1111",TH!O2109="1111")),TH!D2109,""),"")</f>
        <v/>
      </c>
      <c r="B2109" s="63">
        <f t="shared" si="137"/>
        <v>11</v>
      </c>
      <c r="C2109" s="78">
        <v>42689</v>
      </c>
      <c r="D2109" s="78" t="s">
        <v>576</v>
      </c>
      <c r="E2109" s="78">
        <v>42689</v>
      </c>
      <c r="F2109" s="80" t="s">
        <v>2285</v>
      </c>
      <c r="G2109" s="958" t="s">
        <v>2290</v>
      </c>
      <c r="H2109" s="80" t="s">
        <v>1205</v>
      </c>
      <c r="I2109" s="427">
        <v>26000</v>
      </c>
      <c r="J2109" s="427">
        <v>10000</v>
      </c>
      <c r="K2109" s="418"/>
      <c r="L2109" s="427"/>
      <c r="M2109" s="81">
        <f>ROUND(I2109*J2109,0)</f>
        <v>260000000</v>
      </c>
      <c r="N2109" s="82" t="s">
        <v>281</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v>1</v>
      </c>
    </row>
    <row r="2110" spans="1:31" ht="15.75" hidden="1" customHeight="1">
      <c r="A2110" s="332" t="str">
        <f>IF(B2110&lt;&gt;"",IF(AND(B2110='IN-TC'!$S$4,OR(TH!N2110="1111",TH!O2110="1111")),TH!D2110,""),"")</f>
        <v/>
      </c>
      <c r="B2110" s="63">
        <f t="shared" si="137"/>
        <v>11</v>
      </c>
      <c r="C2110" s="78">
        <v>42689</v>
      </c>
      <c r="D2110" s="78" t="s">
        <v>576</v>
      </c>
      <c r="E2110" s="78">
        <v>42689</v>
      </c>
      <c r="F2110" s="80" t="s">
        <v>2289</v>
      </c>
      <c r="G2110" s="958" t="s">
        <v>2290</v>
      </c>
      <c r="H2110" s="80" t="s">
        <v>1205</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v>1</v>
      </c>
    </row>
    <row r="2111" spans="1:31" ht="15.75" hidden="1" customHeight="1">
      <c r="A2111" s="1196" t="str">
        <f>IF(B2111&lt;&gt;"",IF(AND(B2111='IN-TC'!$S$4,OR(TH!N2111="1111",TH!O2111="1111")),TH!D2111,""),"")</f>
        <v/>
      </c>
      <c r="B2111" s="63">
        <f t="shared" si="137"/>
        <v>11</v>
      </c>
      <c r="C2111" s="78">
        <v>42698</v>
      </c>
      <c r="D2111" s="78" t="s">
        <v>576</v>
      </c>
      <c r="E2111" s="78">
        <v>42698</v>
      </c>
      <c r="F2111" s="80" t="s">
        <v>2285</v>
      </c>
      <c r="G2111" s="958" t="s">
        <v>2526</v>
      </c>
      <c r="H2111" s="80" t="s">
        <v>1205</v>
      </c>
      <c r="I2111" s="427">
        <v>26000</v>
      </c>
      <c r="J2111" s="427">
        <v>10000</v>
      </c>
      <c r="K2111" s="418"/>
      <c r="L2111" s="427"/>
      <c r="M2111" s="81">
        <f>ROUND(I2111*J2111,0)</f>
        <v>260000000</v>
      </c>
      <c r="N2111" s="82" t="s">
        <v>281</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v>1</v>
      </c>
    </row>
    <row r="2112" spans="1:31" ht="15.75" hidden="1" customHeight="1">
      <c r="A2112" s="1196" t="str">
        <f>IF(B2112&lt;&gt;"",IF(AND(B2112='IN-TC'!$S$4,OR(TH!N2112="1111",TH!O2112="1111")),TH!D2112,""),"")</f>
        <v/>
      </c>
      <c r="B2112" s="63">
        <f t="shared" si="137"/>
        <v>11</v>
      </c>
      <c r="C2112" s="78">
        <v>42698</v>
      </c>
      <c r="D2112" s="78" t="s">
        <v>576</v>
      </c>
      <c r="E2112" s="78">
        <v>42698</v>
      </c>
      <c r="F2112" s="80" t="s">
        <v>2289</v>
      </c>
      <c r="G2112" s="958" t="s">
        <v>2526</v>
      </c>
      <c r="H2112" s="80" t="s">
        <v>1205</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v>1</v>
      </c>
    </row>
    <row r="2113" spans="1:31" ht="15.75" hidden="1" customHeight="1">
      <c r="A2113" s="1196" t="str">
        <f>IF(B2113&lt;&gt;"",IF(AND(B2113='IN-TC'!$S$4,OR(TH!N2113="1111",TH!O2113="1111")),TH!D2113,""),"")</f>
        <v/>
      </c>
      <c r="B2113" s="63">
        <f t="shared" si="137"/>
        <v>11</v>
      </c>
      <c r="C2113" s="78">
        <v>42702</v>
      </c>
      <c r="D2113" s="78" t="s">
        <v>576</v>
      </c>
      <c r="E2113" s="78">
        <v>42702</v>
      </c>
      <c r="F2113" s="80" t="s">
        <v>2285</v>
      </c>
      <c r="G2113" s="958" t="s">
        <v>2527</v>
      </c>
      <c r="H2113" s="80" t="s">
        <v>1205</v>
      </c>
      <c r="I2113" s="427">
        <v>52000</v>
      </c>
      <c r="J2113" s="427">
        <v>10000</v>
      </c>
      <c r="K2113" s="418"/>
      <c r="L2113" s="427"/>
      <c r="M2113" s="81">
        <f>ROUND(I2113*J2113,0)</f>
        <v>520000000</v>
      </c>
      <c r="N2113" s="82" t="s">
        <v>281</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v>1</v>
      </c>
    </row>
    <row r="2114" spans="1:31" ht="15.75" hidden="1" customHeight="1">
      <c r="A2114" s="1196" t="str">
        <f>IF(B2114&lt;&gt;"",IF(AND(B2114='IN-TC'!$S$4,OR(TH!N2114="1111",TH!O2114="1111")),TH!D2114,""),"")</f>
        <v/>
      </c>
      <c r="B2114" s="63">
        <f t="shared" si="137"/>
        <v>11</v>
      </c>
      <c r="C2114" s="78">
        <v>42702</v>
      </c>
      <c r="D2114" s="78" t="s">
        <v>576</v>
      </c>
      <c r="E2114" s="78">
        <v>42702</v>
      </c>
      <c r="F2114" s="80" t="s">
        <v>2289</v>
      </c>
      <c r="G2114" s="958" t="s">
        <v>2527</v>
      </c>
      <c r="H2114" s="80" t="s">
        <v>1205</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v>1</v>
      </c>
    </row>
    <row r="2115" spans="1:31" ht="15.75" hidden="1" customHeight="1">
      <c r="A2115" s="332" t="str">
        <f>IF(B2115&lt;&gt;"",IF(AND(B2115='IN-TC'!$S$4,OR(TH!N2115="1111",TH!O2115="1111")),TH!D2115,""),"")</f>
        <v/>
      </c>
      <c r="B2115" s="63">
        <f t="shared" si="137"/>
        <v>11</v>
      </c>
      <c r="C2115" s="78">
        <v>42681</v>
      </c>
      <c r="D2115" s="78" t="s">
        <v>576</v>
      </c>
      <c r="E2115" s="78">
        <v>42681</v>
      </c>
      <c r="F2115" s="80" t="s">
        <v>2355</v>
      </c>
      <c r="G2115" s="958" t="s">
        <v>2528</v>
      </c>
      <c r="H2115" s="80" t="s">
        <v>624</v>
      </c>
      <c r="I2115" s="427"/>
      <c r="J2115" s="427"/>
      <c r="K2115" s="418"/>
      <c r="L2115" s="427"/>
      <c r="M2115" s="81">
        <v>28393700</v>
      </c>
      <c r="N2115" s="82" t="s">
        <v>281</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v>1</v>
      </c>
    </row>
    <row r="2116" spans="1:31" ht="15.75" hidden="1" customHeight="1">
      <c r="A2116" s="332" t="str">
        <f>IF(B2116&lt;&gt;"",IF(AND(B2116='IN-TC'!$S$4,OR(TH!N2116="1111",TH!O2116="1111")),TH!D2116,""),"")</f>
        <v/>
      </c>
      <c r="B2116" s="63">
        <f t="shared" si="137"/>
        <v>11</v>
      </c>
      <c r="C2116" s="78">
        <v>42681</v>
      </c>
      <c r="D2116" s="78" t="s">
        <v>576</v>
      </c>
      <c r="E2116" s="78">
        <v>42681</v>
      </c>
      <c r="F2116" s="80" t="s">
        <v>2357</v>
      </c>
      <c r="G2116" s="958" t="s">
        <v>2528</v>
      </c>
      <c r="H2116" s="80" t="s">
        <v>624</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v>1</v>
      </c>
    </row>
    <row r="2117" spans="1:31" ht="15.75" hidden="1" customHeight="1">
      <c r="A2117" s="332" t="str">
        <f>IF(B2117&lt;&gt;"",IF(AND(B2117='IN-TC'!$S$4,OR(TH!N2117="1111",TH!O2117="1111")),TH!D2117,""),"")</f>
        <v/>
      </c>
      <c r="B2117" s="63">
        <f t="shared" si="137"/>
        <v>11</v>
      </c>
      <c r="C2117" s="78">
        <v>42690</v>
      </c>
      <c r="D2117" s="78" t="s">
        <v>576</v>
      </c>
      <c r="E2117" s="78">
        <v>42690</v>
      </c>
      <c r="F2117" s="80" t="s">
        <v>2356</v>
      </c>
      <c r="G2117" s="958" t="s">
        <v>2529</v>
      </c>
      <c r="H2117" s="80" t="s">
        <v>624</v>
      </c>
      <c r="I2117" s="427"/>
      <c r="J2117" s="427"/>
      <c r="K2117" s="418"/>
      <c r="L2117" s="427"/>
      <c r="M2117" s="81">
        <v>31079200</v>
      </c>
      <c r="N2117" s="82" t="s">
        <v>281</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v>1</v>
      </c>
    </row>
    <row r="2118" spans="1:31" ht="15.75" hidden="1" customHeight="1">
      <c r="A2118" s="332" t="str">
        <f>IF(B2118&lt;&gt;"",IF(AND(B2118='IN-TC'!$S$4,OR(TH!N2118="1111",TH!O2118="1111")),TH!D2118,""),"")</f>
        <v/>
      </c>
      <c r="B2118" s="63">
        <f t="shared" si="137"/>
        <v>11</v>
      </c>
      <c r="C2118" s="78">
        <v>42690</v>
      </c>
      <c r="D2118" s="78" t="s">
        <v>576</v>
      </c>
      <c r="E2118" s="78">
        <v>42690</v>
      </c>
      <c r="F2118" s="80" t="s">
        <v>2358</v>
      </c>
      <c r="G2118" s="958" t="s">
        <v>2529</v>
      </c>
      <c r="H2118" s="80" t="s">
        <v>624</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E2118">
        <v>1</v>
      </c>
    </row>
    <row r="2119" spans="1:31" ht="15.75" hidden="1" customHeight="1">
      <c r="A2119" s="332" t="str">
        <f>IF(B2119&lt;&gt;"",IF(AND(B2119='IN-TC'!$S$4,OR(TH!N2119="1111",TH!O2119="1111")),TH!D2119,""),"")</f>
        <v/>
      </c>
      <c r="B2119" s="63">
        <f t="shared" si="137"/>
        <v>11</v>
      </c>
      <c r="C2119" s="78">
        <v>42700</v>
      </c>
      <c r="D2119" s="78" t="s">
        <v>576</v>
      </c>
      <c r="E2119" s="78">
        <v>42700</v>
      </c>
      <c r="F2119" s="80" t="s">
        <v>2359</v>
      </c>
      <c r="G2119" s="958" t="s">
        <v>2535</v>
      </c>
      <c r="H2119" s="80" t="s">
        <v>624</v>
      </c>
      <c r="I2119" s="427"/>
      <c r="J2119" s="427"/>
      <c r="K2119" s="418"/>
      <c r="L2119" s="427"/>
      <c r="M2119" s="81">
        <v>25335400</v>
      </c>
      <c r="N2119" s="82" t="s">
        <v>281</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v>1</v>
      </c>
    </row>
    <row r="2120" spans="1:31" ht="15.75" hidden="1" customHeight="1">
      <c r="A2120" s="332" t="str">
        <f>IF(B2120&lt;&gt;"",IF(AND(B2120='IN-TC'!$S$4,OR(TH!N2120="1111",TH!O2120="1111")),TH!D2120,""),"")</f>
        <v/>
      </c>
      <c r="B2120" s="63">
        <f t="shared" si="137"/>
        <v>11</v>
      </c>
      <c r="C2120" s="78">
        <v>42700</v>
      </c>
      <c r="D2120" s="78" t="s">
        <v>576</v>
      </c>
      <c r="E2120" s="78">
        <v>42700</v>
      </c>
      <c r="F2120" s="80" t="s">
        <v>2360</v>
      </c>
      <c r="G2120" s="958" t="s">
        <v>2535</v>
      </c>
      <c r="H2120" s="80" t="s">
        <v>624</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v>1</v>
      </c>
    </row>
    <row r="2121" spans="1:31" ht="15.75" hidden="1" customHeight="1">
      <c r="A2121" s="332" t="str">
        <f>IF(B2121&lt;&gt;"",IF(AND(B2121='IN-TC'!$S$4,OR(TH!N2121="1111",TH!O2121="1111")),TH!D2121,""),"")</f>
        <v/>
      </c>
      <c r="B2121" s="63">
        <f t="shared" si="137"/>
        <v>11</v>
      </c>
      <c r="C2121" s="78">
        <v>42704</v>
      </c>
      <c r="D2121" s="78" t="s">
        <v>576</v>
      </c>
      <c r="E2121" s="78">
        <v>42704</v>
      </c>
      <c r="F2121" s="80" t="s">
        <v>1493</v>
      </c>
      <c r="G2121" s="958" t="s">
        <v>2333</v>
      </c>
      <c r="H2121" s="80" t="s">
        <v>1126</v>
      </c>
      <c r="I2121" s="427"/>
      <c r="J2121" s="427"/>
      <c r="K2121" s="418"/>
      <c r="L2121" s="427"/>
      <c r="M2121" s="81">
        <v>45560000</v>
      </c>
      <c r="N2121" s="82" t="s">
        <v>585</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1" ht="15.75" hidden="1" customHeight="1">
      <c r="A2122" s="332" t="str">
        <f>IF(B2122&lt;&gt;"",IF(AND(B2122='IN-TC'!$S$4,OR(TH!N2122="1111",TH!O2122="1111")),TH!D2122,""),"")</f>
        <v/>
      </c>
      <c r="B2122" s="63">
        <f t="shared" ref="B2122:B2185" si="138">IF(C2122&lt;&gt;"",MONTH(C2122),"")</f>
        <v>11</v>
      </c>
      <c r="C2122" s="78">
        <v>42704</v>
      </c>
      <c r="D2122" s="78" t="s">
        <v>576</v>
      </c>
      <c r="E2122" s="78">
        <v>42704</v>
      </c>
      <c r="F2122" s="80" t="s">
        <v>2393</v>
      </c>
      <c r="G2122" s="958" t="s">
        <v>2332</v>
      </c>
      <c r="H2122" s="80" t="s">
        <v>1126</v>
      </c>
      <c r="I2122" s="427"/>
      <c r="J2122" s="427"/>
      <c r="K2122" s="418"/>
      <c r="L2122" s="427"/>
      <c r="M2122" s="81">
        <v>20661460</v>
      </c>
      <c r="N2122" s="82" t="s">
        <v>585</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v>1</v>
      </c>
    </row>
    <row r="2123" spans="1:31" ht="15.75" hidden="1" customHeight="1">
      <c r="A2123" s="332" t="str">
        <f>IF(B2123&lt;&gt;"",IF(AND(B2123='IN-TC'!$S$4,OR(TH!N2123="1111",TH!O2123="1111")),TH!D2123,""),"")</f>
        <v/>
      </c>
      <c r="B2123" s="63">
        <f t="shared" si="138"/>
        <v>11</v>
      </c>
      <c r="C2123" s="78">
        <v>42704</v>
      </c>
      <c r="D2123" s="78" t="s">
        <v>576</v>
      </c>
      <c r="E2123" s="78">
        <v>42704</v>
      </c>
      <c r="F2123" s="80" t="s">
        <v>2394</v>
      </c>
      <c r="G2123" s="958" t="s">
        <v>2332</v>
      </c>
      <c r="H2123" s="80" t="s">
        <v>1126</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v>1</v>
      </c>
    </row>
    <row r="2124" spans="1:31" ht="15.75" hidden="1" customHeight="1">
      <c r="A2124" s="332" t="str">
        <f>IF(B2124&lt;&gt;"",IF(AND(B2124='IN-TC'!$S$4,OR(TH!N2124="1111",TH!O2124="1111")),TH!D2124,""),"")</f>
        <v/>
      </c>
      <c r="B2124" s="63">
        <f t="shared" si="138"/>
        <v>11</v>
      </c>
      <c r="C2124" s="78">
        <v>42698</v>
      </c>
      <c r="D2124" s="78" t="s">
        <v>576</v>
      </c>
      <c r="E2124" s="78">
        <v>42698</v>
      </c>
      <c r="F2124" s="80" t="s">
        <v>1988</v>
      </c>
      <c r="G2124" s="958" t="s">
        <v>2445</v>
      </c>
      <c r="H2124" s="80" t="s">
        <v>621</v>
      </c>
      <c r="I2124" s="427"/>
      <c r="J2124" s="427"/>
      <c r="K2124" s="418"/>
      <c r="L2124" s="427"/>
      <c r="M2124" s="81">
        <v>810000</v>
      </c>
      <c r="N2124" s="82" t="s">
        <v>585</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1" ht="15.75" hidden="1" customHeight="1">
      <c r="A2125" s="332" t="str">
        <f>IF(B2125&lt;&gt;"",IF(AND(B2125='IN-TC'!$S$4,OR(TH!N2125="1111",TH!O2125="1111")),TH!D2125,""),"")</f>
        <v/>
      </c>
      <c r="B2125" s="63">
        <f t="shared" si="138"/>
        <v>11</v>
      </c>
      <c r="C2125" s="78">
        <v>42703</v>
      </c>
      <c r="D2125" s="78" t="s">
        <v>576</v>
      </c>
      <c r="E2125" s="78">
        <v>42703</v>
      </c>
      <c r="F2125" s="80" t="s">
        <v>1163</v>
      </c>
      <c r="G2125" s="958" t="s">
        <v>2446</v>
      </c>
      <c r="H2125" s="80" t="s">
        <v>621</v>
      </c>
      <c r="I2125" s="427"/>
      <c r="J2125" s="427"/>
      <c r="K2125" s="418"/>
      <c r="L2125" s="427"/>
      <c r="M2125" s="81">
        <v>1420000</v>
      </c>
      <c r="N2125" s="82" t="s">
        <v>585</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1" ht="15.75" hidden="1" customHeight="1">
      <c r="A2126" s="332" t="str">
        <f>IF(B2126&lt;&gt;"",IF(AND(B2126='IN-TC'!$S$4,OR(TH!N2126="1111",TH!O2126="1111")),TH!D2126,""),"")</f>
        <v/>
      </c>
      <c r="B2126" s="63">
        <f t="shared" si="138"/>
        <v>11</v>
      </c>
      <c r="C2126" s="78">
        <v>42685</v>
      </c>
      <c r="D2126" s="78" t="s">
        <v>576</v>
      </c>
      <c r="E2126" s="78">
        <v>42685</v>
      </c>
      <c r="F2126" s="80" t="s">
        <v>1493</v>
      </c>
      <c r="G2126" s="958" t="s">
        <v>2479</v>
      </c>
      <c r="H2126" s="80" t="s">
        <v>2478</v>
      </c>
      <c r="I2126" s="427"/>
      <c r="J2126" s="427"/>
      <c r="K2126" s="418"/>
      <c r="L2126" s="427"/>
      <c r="M2126" s="81">
        <v>22593700</v>
      </c>
      <c r="N2126" s="82" t="s">
        <v>585</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ht="15.75" hidden="1" customHeight="1">
      <c r="A2127" s="332" t="str">
        <f>IF(B2127&lt;&gt;"",IF(AND(B2127='IN-TC'!$S$4,OR(TH!N2127="1111",TH!O2127="1111")),TH!D2127,""),"")</f>
        <v/>
      </c>
      <c r="B2127" s="63">
        <f t="shared" si="138"/>
        <v>11</v>
      </c>
      <c r="C2127" s="78">
        <v>42685</v>
      </c>
      <c r="D2127" s="78" t="s">
        <v>576</v>
      </c>
      <c r="E2127" s="78">
        <v>42685</v>
      </c>
      <c r="F2127" s="80" t="s">
        <v>1069</v>
      </c>
      <c r="G2127" s="958" t="s">
        <v>2477</v>
      </c>
      <c r="H2127" s="80" t="s">
        <v>2478</v>
      </c>
      <c r="I2127" s="427"/>
      <c r="J2127" s="427"/>
      <c r="K2127" s="418"/>
      <c r="L2127" s="427"/>
      <c r="M2127" s="81">
        <v>11095520</v>
      </c>
      <c r="N2127" s="82" t="s">
        <v>585</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v>1</v>
      </c>
    </row>
    <row r="2128" spans="1:31" ht="15.75" hidden="1" customHeight="1">
      <c r="A2128" s="332" t="str">
        <f>IF(B2128&lt;&gt;"",IF(AND(B2128='IN-TC'!$S$4,OR(TH!N2128="1111",TH!O2128="1111")),TH!D2128,""),"")</f>
        <v/>
      </c>
      <c r="B2128" s="63">
        <f t="shared" si="138"/>
        <v>11</v>
      </c>
      <c r="C2128" s="78">
        <v>42685</v>
      </c>
      <c r="D2128" s="78" t="s">
        <v>576</v>
      </c>
      <c r="E2128" s="78">
        <v>42685</v>
      </c>
      <c r="F2128" s="80" t="s">
        <v>1070</v>
      </c>
      <c r="G2128" s="958" t="s">
        <v>2477</v>
      </c>
      <c r="H2128" s="80" t="s">
        <v>2478</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v>1</v>
      </c>
    </row>
    <row r="2129" spans="1:31" ht="15.75" hidden="1" customHeight="1">
      <c r="A2129" s="332" t="str">
        <f>IF(B2129&lt;&gt;"",IF(AND(B2129='IN-TC'!$S$4,OR(TH!N2129="1111",TH!O2129="1111")),TH!D2129,""),"")</f>
        <v/>
      </c>
      <c r="B2129" s="63">
        <f t="shared" si="138"/>
        <v>11</v>
      </c>
      <c r="C2129" s="78">
        <v>42688</v>
      </c>
      <c r="D2129" s="78" t="s">
        <v>576</v>
      </c>
      <c r="E2129" s="78">
        <v>42688</v>
      </c>
      <c r="F2129" s="80" t="s">
        <v>1493</v>
      </c>
      <c r="G2129" s="958" t="s">
        <v>2481</v>
      </c>
      <c r="H2129" s="80" t="s">
        <v>2478</v>
      </c>
      <c r="I2129" s="427"/>
      <c r="J2129" s="427"/>
      <c r="K2129" s="418"/>
      <c r="L2129" s="427"/>
      <c r="M2129" s="81">
        <v>22583600</v>
      </c>
      <c r="N2129" s="82" t="s">
        <v>585</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hidden="1" customHeight="1">
      <c r="A2130" s="332" t="str">
        <f>IF(B2130&lt;&gt;"",IF(AND(B2130='IN-TC'!$S$4,OR(TH!N2130="1111",TH!O2130="1111")),TH!D2130,""),"")</f>
        <v/>
      </c>
      <c r="B2130" s="63">
        <f t="shared" si="138"/>
        <v>11</v>
      </c>
      <c r="C2130" s="78">
        <v>42688</v>
      </c>
      <c r="D2130" s="78" t="s">
        <v>576</v>
      </c>
      <c r="E2130" s="78">
        <v>42688</v>
      </c>
      <c r="F2130" s="80" t="s">
        <v>1069</v>
      </c>
      <c r="G2130" s="958" t="s">
        <v>2480</v>
      </c>
      <c r="H2130" s="80" t="s">
        <v>2478</v>
      </c>
      <c r="I2130" s="427"/>
      <c r="J2130" s="427"/>
      <c r="K2130" s="418"/>
      <c r="L2130" s="427"/>
      <c r="M2130" s="81">
        <v>11090560</v>
      </c>
      <c r="N2130" s="82" t="s">
        <v>585</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v>1</v>
      </c>
    </row>
    <row r="2131" spans="1:31" ht="15.75" hidden="1" customHeight="1">
      <c r="A2131" s="332" t="str">
        <f>IF(B2131&lt;&gt;"",IF(AND(B2131='IN-TC'!$S$4,OR(TH!N2131="1111",TH!O2131="1111")),TH!D2131,""),"")</f>
        <v/>
      </c>
      <c r="B2131" s="63">
        <f t="shared" si="138"/>
        <v>11</v>
      </c>
      <c r="C2131" s="78">
        <v>42688</v>
      </c>
      <c r="D2131" s="78" t="s">
        <v>576</v>
      </c>
      <c r="E2131" s="78">
        <v>42688</v>
      </c>
      <c r="F2131" s="80" t="s">
        <v>1070</v>
      </c>
      <c r="G2131" s="958" t="s">
        <v>2480</v>
      </c>
      <c r="H2131" s="80" t="s">
        <v>2478</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v>1</v>
      </c>
    </row>
    <row r="2132" spans="1:31" ht="15.75" hidden="1" customHeight="1">
      <c r="A2132" s="332" t="str">
        <f>IF(B2132&lt;&gt;"",IF(AND(B2132='IN-TC'!$S$4,OR(TH!N2132="1111",TH!O2132="1111")),TH!D2132,""),"")</f>
        <v/>
      </c>
      <c r="B2132" s="63">
        <f t="shared" si="138"/>
        <v>11</v>
      </c>
      <c r="C2132" s="78">
        <v>42702</v>
      </c>
      <c r="D2132" s="78" t="s">
        <v>576</v>
      </c>
      <c r="E2132" s="78">
        <v>42702</v>
      </c>
      <c r="F2132" s="80" t="s">
        <v>1493</v>
      </c>
      <c r="G2132" s="958" t="s">
        <v>2483</v>
      </c>
      <c r="H2132" s="80" t="s">
        <v>2478</v>
      </c>
      <c r="I2132" s="427"/>
      <c r="J2132" s="427"/>
      <c r="K2132" s="418"/>
      <c r="L2132" s="427"/>
      <c r="M2132" s="81">
        <v>46015600</v>
      </c>
      <c r="N2132" s="82" t="s">
        <v>585</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hidden="1" customHeight="1">
      <c r="A2133" s="332" t="str">
        <f>IF(B2133&lt;&gt;"",IF(AND(B2133='IN-TC'!$S$4,OR(TH!N2133="1111",TH!O2133="1111")),TH!D2133,""),"")</f>
        <v/>
      </c>
      <c r="B2133" s="63">
        <f t="shared" si="138"/>
        <v>11</v>
      </c>
      <c r="C2133" s="78">
        <v>42702</v>
      </c>
      <c r="D2133" s="78" t="s">
        <v>576</v>
      </c>
      <c r="E2133" s="78">
        <v>42702</v>
      </c>
      <c r="F2133" s="80" t="s">
        <v>1069</v>
      </c>
      <c r="G2133" s="958" t="s">
        <v>2482</v>
      </c>
      <c r="H2133" s="80" t="s">
        <v>2478</v>
      </c>
      <c r="I2133" s="427"/>
      <c r="J2133" s="427"/>
      <c r="K2133" s="418"/>
      <c r="L2133" s="427"/>
      <c r="M2133" s="81">
        <v>21458760</v>
      </c>
      <c r="N2133" s="82" t="s">
        <v>585</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v>1</v>
      </c>
    </row>
    <row r="2134" spans="1:31" ht="15.75" hidden="1" customHeight="1">
      <c r="A2134" s="332" t="str">
        <f>IF(B2134&lt;&gt;"",IF(AND(B2134='IN-TC'!$S$4,OR(TH!N2134="1111",TH!O2134="1111")),TH!D2134,""),"")</f>
        <v/>
      </c>
      <c r="B2134" s="63">
        <f t="shared" si="138"/>
        <v>11</v>
      </c>
      <c r="C2134" s="78">
        <v>42702</v>
      </c>
      <c r="D2134" s="78" t="s">
        <v>576</v>
      </c>
      <c r="E2134" s="78">
        <v>42702</v>
      </c>
      <c r="F2134" s="80" t="s">
        <v>1070</v>
      </c>
      <c r="G2134" s="958" t="s">
        <v>2482</v>
      </c>
      <c r="H2134" s="80" t="s">
        <v>2478</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v>1</v>
      </c>
    </row>
    <row r="2135" spans="1:31" ht="15.75" hidden="1" customHeight="1">
      <c r="A2135" s="332" t="str">
        <f>IF(B2135&lt;&gt;"",IF(AND(B2135='IN-TC'!$S$4,OR(TH!N2135="1111",TH!O2135="1111")),TH!D2135,""),"")</f>
        <v/>
      </c>
      <c r="B2135" s="63">
        <f t="shared" si="138"/>
        <v>11</v>
      </c>
      <c r="C2135" s="78">
        <v>42703</v>
      </c>
      <c r="D2135" s="78" t="s">
        <v>576</v>
      </c>
      <c r="E2135" s="78">
        <v>42703</v>
      </c>
      <c r="F2135" s="80" t="s">
        <v>2496</v>
      </c>
      <c r="G2135" s="958" t="s">
        <v>2497</v>
      </c>
      <c r="H2135" s="80" t="s">
        <v>621</v>
      </c>
      <c r="I2135" s="427"/>
      <c r="J2135" s="427"/>
      <c r="K2135" s="418"/>
      <c r="L2135" s="427"/>
      <c r="M2135" s="81">
        <v>3555000</v>
      </c>
      <c r="N2135" s="82" t="s">
        <v>585</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hidden="1" customHeight="1">
      <c r="A2136" s="332" t="str">
        <f>IF(B2136&lt;&gt;"",IF(AND(B2136='IN-TC'!$S$4,OR(TH!N2136="1111",TH!O2136="1111")),TH!D2136,""),"")</f>
        <v/>
      </c>
      <c r="B2136" s="63">
        <f t="shared" si="138"/>
        <v>12</v>
      </c>
      <c r="C2136" s="78">
        <v>42705</v>
      </c>
      <c r="D2136" s="78" t="s">
        <v>576</v>
      </c>
      <c r="E2136" s="78">
        <v>42674</v>
      </c>
      <c r="F2136" s="80" t="s">
        <v>2138</v>
      </c>
      <c r="G2136" s="958" t="s">
        <v>2671</v>
      </c>
      <c r="H2136" s="80" t="s">
        <v>1372</v>
      </c>
      <c r="I2136" s="427"/>
      <c r="J2136" s="427"/>
      <c r="K2136" s="418"/>
      <c r="L2136" s="427"/>
      <c r="M2136" s="81">
        <v>7567302</v>
      </c>
      <c r="N2136" s="82" t="s">
        <v>585</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v>1</v>
      </c>
    </row>
    <row r="2137" spans="1:31" ht="15.75" hidden="1" customHeight="1">
      <c r="A2137" s="332" t="str">
        <f>IF(B2137&lt;&gt;"",IF(AND(B2137='IN-TC'!$S$4,OR(TH!N2137="1111",TH!O2137="1111")),TH!D2137,""),"")</f>
        <v/>
      </c>
      <c r="B2137" s="63">
        <f t="shared" si="138"/>
        <v>12</v>
      </c>
      <c r="C2137" s="78">
        <v>42705</v>
      </c>
      <c r="D2137" s="78" t="s">
        <v>576</v>
      </c>
      <c r="E2137" s="78">
        <v>42674</v>
      </c>
      <c r="F2137" s="80" t="s">
        <v>2139</v>
      </c>
      <c r="G2137" s="958" t="s">
        <v>2671</v>
      </c>
      <c r="H2137" s="80" t="s">
        <v>1372</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v>1</v>
      </c>
    </row>
    <row r="2138" spans="1:31" ht="15.75" hidden="1" customHeight="1">
      <c r="A2138" s="332" t="str">
        <f>IF(B2138&lt;&gt;"",IF(AND(B2138='IN-TC'!$S$4,OR(TH!N2138="1111",TH!O2138="1111")),TH!D2138,""),"")</f>
        <v/>
      </c>
      <c r="B2138" s="63">
        <f t="shared" si="138"/>
        <v>12</v>
      </c>
      <c r="C2138" s="78">
        <v>42705</v>
      </c>
      <c r="D2138" s="78" t="s">
        <v>576</v>
      </c>
      <c r="E2138" s="78">
        <v>42704</v>
      </c>
      <c r="F2138" s="80" t="s">
        <v>2138</v>
      </c>
      <c r="G2138" s="958" t="s">
        <v>2672</v>
      </c>
      <c r="H2138" s="80" t="s">
        <v>1372</v>
      </c>
      <c r="I2138" s="427"/>
      <c r="J2138" s="427"/>
      <c r="K2138" s="418"/>
      <c r="L2138" s="427"/>
      <c r="M2138" s="81">
        <v>7398032</v>
      </c>
      <c r="N2138" s="82" t="s">
        <v>585</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v>1</v>
      </c>
    </row>
    <row r="2139" spans="1:31" ht="15.75" hidden="1" customHeight="1">
      <c r="A2139" s="332" t="str">
        <f>IF(B2139&lt;&gt;"",IF(AND(B2139='IN-TC'!$S$4,OR(TH!N2139="1111",TH!O2139="1111")),TH!D2139,""),"")</f>
        <v/>
      </c>
      <c r="B2139" s="63">
        <f t="shared" si="138"/>
        <v>12</v>
      </c>
      <c r="C2139" s="78">
        <v>42705</v>
      </c>
      <c r="D2139" s="78" t="s">
        <v>576</v>
      </c>
      <c r="E2139" s="78">
        <v>42704</v>
      </c>
      <c r="F2139" s="80" t="s">
        <v>2139</v>
      </c>
      <c r="G2139" s="958" t="s">
        <v>2672</v>
      </c>
      <c r="H2139" s="80" t="s">
        <v>1372</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v>1</v>
      </c>
    </row>
    <row r="2140" spans="1:31" ht="15.75" hidden="1" customHeight="1">
      <c r="A2140" s="332" t="str">
        <f>IF(B2140&lt;&gt;"",IF(AND(B2140='IN-TC'!$S$4,OR(TH!N2140="1111",TH!O2140="1111")),TH!D2140,""),"")</f>
        <v/>
      </c>
      <c r="B2140" s="63">
        <f t="shared" si="138"/>
        <v>12</v>
      </c>
      <c r="C2140" s="78">
        <v>42706</v>
      </c>
      <c r="D2140" s="78" t="s">
        <v>576</v>
      </c>
      <c r="E2140" s="78">
        <v>42706</v>
      </c>
      <c r="F2140" s="80" t="s">
        <v>1493</v>
      </c>
      <c r="G2140" s="958" t="s">
        <v>2389</v>
      </c>
      <c r="H2140" s="80" t="s">
        <v>1853</v>
      </c>
      <c r="I2140" s="427"/>
      <c r="J2140" s="427"/>
      <c r="K2140" s="418"/>
      <c r="L2140" s="427"/>
      <c r="M2140" s="81">
        <v>7723100</v>
      </c>
      <c r="N2140" s="82" t="s">
        <v>585</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1" ht="15.75" hidden="1" customHeight="1">
      <c r="A2141" s="332" t="str">
        <f>IF(B2141&lt;&gt;"",IF(AND(B2141='IN-TC'!$S$4,OR(TH!N2141="1111",TH!O2141="1111")),TH!D2141,""),"")</f>
        <v/>
      </c>
      <c r="B2141" s="63">
        <f t="shared" si="138"/>
        <v>12</v>
      </c>
      <c r="C2141" s="78">
        <v>42706</v>
      </c>
      <c r="D2141" s="78" t="s">
        <v>576</v>
      </c>
      <c r="E2141" s="78">
        <v>42706</v>
      </c>
      <c r="F2141" s="80" t="s">
        <v>2391</v>
      </c>
      <c r="G2141" s="958" t="s">
        <v>2390</v>
      </c>
      <c r="H2141" s="80" t="s">
        <v>1853</v>
      </c>
      <c r="I2141" s="427"/>
      <c r="J2141" s="427"/>
      <c r="K2141" s="418"/>
      <c r="L2141" s="427"/>
      <c r="M2141" s="81">
        <v>3834670</v>
      </c>
      <c r="N2141" s="82" t="s">
        <v>585</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v>1</v>
      </c>
    </row>
    <row r="2142" spans="1:31" ht="15.75" hidden="1" customHeight="1">
      <c r="A2142" s="332" t="str">
        <f>IF(B2142&lt;&gt;"",IF(AND(B2142='IN-TC'!$S$4,OR(TH!N2142="1111",TH!O2142="1111")),TH!D2142,""),"")</f>
        <v/>
      </c>
      <c r="B2142" s="63">
        <f t="shared" si="138"/>
        <v>12</v>
      </c>
      <c r="C2142" s="78">
        <v>42706</v>
      </c>
      <c r="D2142" s="78" t="s">
        <v>576</v>
      </c>
      <c r="E2142" s="78">
        <v>42706</v>
      </c>
      <c r="F2142" s="80" t="s">
        <v>2392</v>
      </c>
      <c r="G2142" s="958" t="s">
        <v>2390</v>
      </c>
      <c r="H2142" s="80" t="s">
        <v>1853</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v>1</v>
      </c>
    </row>
    <row r="2143" spans="1:31" ht="15.75" hidden="1" customHeight="1">
      <c r="A2143" s="332" t="str">
        <f>IF(B2143&lt;&gt;"",IF(AND(B2143='IN-TC'!$S$4,OR(TH!N2143="1111",TH!O2143="1111")),TH!D2143,""),"")</f>
        <v/>
      </c>
      <c r="B2143" s="63">
        <f t="shared" si="138"/>
        <v>12</v>
      </c>
      <c r="C2143" s="78">
        <v>42710</v>
      </c>
      <c r="D2143" s="78" t="s">
        <v>576</v>
      </c>
      <c r="E2143" s="78">
        <v>42710</v>
      </c>
      <c r="F2143" s="80" t="s">
        <v>2285</v>
      </c>
      <c r="G2143" s="958" t="s">
        <v>2591</v>
      </c>
      <c r="H2143" s="80" t="s">
        <v>1205</v>
      </c>
      <c r="I2143" s="427">
        <v>26000</v>
      </c>
      <c r="J2143" s="427">
        <v>10000</v>
      </c>
      <c r="K2143" s="418"/>
      <c r="L2143" s="427"/>
      <c r="M2143" s="81">
        <f>ROUND(I2143*J2143,0)</f>
        <v>260000000</v>
      </c>
      <c r="N2143" s="82" t="s">
        <v>281</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v>1</v>
      </c>
    </row>
    <row r="2144" spans="1:31" ht="15.75" hidden="1" customHeight="1">
      <c r="A2144" s="332" t="str">
        <f>IF(B2144&lt;&gt;"",IF(AND(B2144='IN-TC'!$S$4,OR(TH!N2144="1111",TH!O2144="1111")),TH!D2144,""),"")</f>
        <v/>
      </c>
      <c r="B2144" s="63">
        <f t="shared" si="138"/>
        <v>12</v>
      </c>
      <c r="C2144" s="78">
        <v>42710</v>
      </c>
      <c r="D2144" s="78" t="s">
        <v>576</v>
      </c>
      <c r="E2144" s="78">
        <v>42710</v>
      </c>
      <c r="F2144" s="80" t="s">
        <v>2289</v>
      </c>
      <c r="G2144" s="958" t="s">
        <v>2591</v>
      </c>
      <c r="H2144" s="80" t="s">
        <v>1205</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v>1</v>
      </c>
    </row>
    <row r="2145" spans="1:31" ht="15.75" hidden="1" customHeight="1">
      <c r="A2145" s="332" t="str">
        <f>IF(B2145&lt;&gt;"",IF(AND(B2145='IN-TC'!$S$4,OR(TH!N2145="1111",TH!O2145="1111")),TH!D2145,""),"")</f>
        <v/>
      </c>
      <c r="B2145" s="63">
        <f t="shared" si="138"/>
        <v>12</v>
      </c>
      <c r="C2145" s="78">
        <v>42715</v>
      </c>
      <c r="D2145" s="78" t="s">
        <v>576</v>
      </c>
      <c r="E2145" s="78">
        <v>42715</v>
      </c>
      <c r="F2145" s="80" t="s">
        <v>2285</v>
      </c>
      <c r="G2145" s="958" t="s">
        <v>2593</v>
      </c>
      <c r="H2145" s="80" t="s">
        <v>1205</v>
      </c>
      <c r="I2145" s="427">
        <v>26000</v>
      </c>
      <c r="J2145" s="427">
        <v>10000</v>
      </c>
      <c r="K2145" s="418"/>
      <c r="L2145" s="427"/>
      <c r="M2145" s="81">
        <f>ROUND(I2145*J2145,0)</f>
        <v>260000000</v>
      </c>
      <c r="N2145" s="82" t="s">
        <v>281</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v>1</v>
      </c>
    </row>
    <row r="2146" spans="1:31" ht="15.75" hidden="1" customHeight="1">
      <c r="A2146" s="332" t="str">
        <f>IF(B2146&lt;&gt;"",IF(AND(B2146='IN-TC'!$S$4,OR(TH!N2146="1111",TH!O2146="1111")),TH!D2146,""),"")</f>
        <v/>
      </c>
      <c r="B2146" s="63">
        <f t="shared" si="138"/>
        <v>12</v>
      </c>
      <c r="C2146" s="78">
        <v>42715</v>
      </c>
      <c r="D2146" s="78" t="s">
        <v>576</v>
      </c>
      <c r="E2146" s="78">
        <v>42715</v>
      </c>
      <c r="F2146" s="80" t="s">
        <v>2289</v>
      </c>
      <c r="G2146" s="958" t="s">
        <v>2593</v>
      </c>
      <c r="H2146" s="80" t="s">
        <v>1205</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v>1</v>
      </c>
    </row>
    <row r="2147" spans="1:31" ht="15.75" hidden="1" customHeight="1">
      <c r="A2147" s="332" t="str">
        <f>IF(B2147&lt;&gt;"",IF(AND(B2147='IN-TC'!$S$4,OR(TH!N2147="1111",TH!O2147="1111")),TH!D2147,""),"")</f>
        <v/>
      </c>
      <c r="B2147" s="63">
        <f t="shared" si="138"/>
        <v>12</v>
      </c>
      <c r="C2147" s="78">
        <v>42719</v>
      </c>
      <c r="D2147" s="78" t="s">
        <v>576</v>
      </c>
      <c r="E2147" s="78">
        <v>42719</v>
      </c>
      <c r="F2147" s="80" t="s">
        <v>2285</v>
      </c>
      <c r="G2147" s="958" t="s">
        <v>1358</v>
      </c>
      <c r="H2147" s="80" t="s">
        <v>1205</v>
      </c>
      <c r="I2147" s="427">
        <v>52000</v>
      </c>
      <c r="J2147" s="427">
        <v>10000</v>
      </c>
      <c r="K2147" s="418"/>
      <c r="L2147" s="427"/>
      <c r="M2147" s="81">
        <f>ROUND(I2147*J2147,0)</f>
        <v>520000000</v>
      </c>
      <c r="N2147" s="82" t="s">
        <v>281</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v>1</v>
      </c>
    </row>
    <row r="2148" spans="1:31" ht="15.75" hidden="1" customHeight="1">
      <c r="A2148" s="332" t="str">
        <f>IF(B2148&lt;&gt;"",IF(AND(B2148='IN-TC'!$S$4,OR(TH!N2148="1111",TH!O2148="1111")),TH!D2148,""),"")</f>
        <v/>
      </c>
      <c r="B2148" s="63">
        <f t="shared" si="138"/>
        <v>12</v>
      </c>
      <c r="C2148" s="78">
        <v>42719</v>
      </c>
      <c r="D2148" s="78" t="s">
        <v>576</v>
      </c>
      <c r="E2148" s="78">
        <v>42719</v>
      </c>
      <c r="F2148" s="80" t="s">
        <v>2289</v>
      </c>
      <c r="G2148" s="958" t="s">
        <v>1358</v>
      </c>
      <c r="H2148" s="80" t="s">
        <v>1205</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v>1</v>
      </c>
    </row>
    <row r="2149" spans="1:31" ht="15.75" hidden="1" customHeight="1">
      <c r="A2149" s="332" t="str">
        <f>IF(B2149&lt;&gt;"",IF(AND(B2149='IN-TC'!$S$4,OR(TH!N2149="1111",TH!O2149="1111")),TH!D2149,""),"")</f>
        <v/>
      </c>
      <c r="B2149" s="63">
        <f t="shared" si="138"/>
        <v>12</v>
      </c>
      <c r="C2149" s="78">
        <v>42722</v>
      </c>
      <c r="D2149" s="78" t="s">
        <v>576</v>
      </c>
      <c r="E2149" s="78">
        <v>42722</v>
      </c>
      <c r="F2149" s="80" t="s">
        <v>2285</v>
      </c>
      <c r="G2149" s="958" t="s">
        <v>2592</v>
      </c>
      <c r="H2149" s="80" t="s">
        <v>1205</v>
      </c>
      <c r="I2149" s="427">
        <v>26000</v>
      </c>
      <c r="J2149" s="427">
        <v>10000</v>
      </c>
      <c r="K2149" s="418"/>
      <c r="L2149" s="427"/>
      <c r="M2149" s="81">
        <f>ROUND(I2149*J2149,0)</f>
        <v>260000000</v>
      </c>
      <c r="N2149" s="82" t="s">
        <v>281</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v>1</v>
      </c>
    </row>
    <row r="2150" spans="1:31" ht="15.75" hidden="1" customHeight="1">
      <c r="A2150" s="332" t="str">
        <f>IF(B2150&lt;&gt;"",IF(AND(B2150='IN-TC'!$S$4,OR(TH!N2150="1111",TH!O2150="1111")),TH!D2150,""),"")</f>
        <v/>
      </c>
      <c r="B2150" s="63">
        <f t="shared" si="138"/>
        <v>12</v>
      </c>
      <c r="C2150" s="78">
        <v>42722</v>
      </c>
      <c r="D2150" s="78" t="s">
        <v>576</v>
      </c>
      <c r="E2150" s="78">
        <v>42722</v>
      </c>
      <c r="F2150" s="80" t="s">
        <v>2289</v>
      </c>
      <c r="G2150" s="958" t="s">
        <v>2592</v>
      </c>
      <c r="H2150" s="80" t="s">
        <v>1205</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v>1</v>
      </c>
    </row>
    <row r="2151" spans="1:31" ht="15.75" hidden="1" customHeight="1">
      <c r="A2151" s="332" t="str">
        <f>IF(B2151&lt;&gt;"",IF(AND(B2151='IN-TC'!$S$4,OR(TH!N2151="1111",TH!O2151="1111")),TH!D2151,""),"")</f>
        <v/>
      </c>
      <c r="B2151" s="63">
        <f t="shared" si="138"/>
        <v>12</v>
      </c>
      <c r="C2151" s="78">
        <v>42719</v>
      </c>
      <c r="D2151" s="78" t="s">
        <v>576</v>
      </c>
      <c r="E2151" s="78">
        <v>42719</v>
      </c>
      <c r="F2151" s="80" t="s">
        <v>1493</v>
      </c>
      <c r="G2151" s="958" t="s">
        <v>2607</v>
      </c>
      <c r="H2151" s="80" t="s">
        <v>2478</v>
      </c>
      <c r="I2151" s="427"/>
      <c r="J2151" s="427"/>
      <c r="K2151" s="418"/>
      <c r="L2151" s="427"/>
      <c r="M2151" s="81">
        <v>45500000</v>
      </c>
      <c r="N2151" s="82" t="s">
        <v>585</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hidden="1" customHeight="1">
      <c r="A2152" s="332" t="str">
        <f>IF(B2152&lt;&gt;"",IF(AND(B2152='IN-TC'!$S$4,OR(TH!N2152="1111",TH!O2152="1111")),TH!D2152,""),"")</f>
        <v/>
      </c>
      <c r="B2152" s="63">
        <f t="shared" si="138"/>
        <v>12</v>
      </c>
      <c r="C2152" s="78">
        <v>42719</v>
      </c>
      <c r="D2152" s="78" t="s">
        <v>576</v>
      </c>
      <c r="E2152" s="78">
        <v>42719</v>
      </c>
      <c r="F2152" s="80" t="s">
        <v>2605</v>
      </c>
      <c r="G2152" s="958" t="s">
        <v>2608</v>
      </c>
      <c r="H2152" s="80" t="s">
        <v>2478</v>
      </c>
      <c r="I2152" s="427"/>
      <c r="J2152" s="427"/>
      <c r="K2152" s="418"/>
      <c r="L2152" s="427"/>
      <c r="M2152" s="81">
        <v>21430500</v>
      </c>
      <c r="N2152" s="82" t="s">
        <v>585</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v>1</v>
      </c>
    </row>
    <row r="2153" spans="1:31" ht="15.75" hidden="1" customHeight="1">
      <c r="A2153" s="332" t="str">
        <f>IF(B2153&lt;&gt;"",IF(AND(B2153='IN-TC'!$S$4,OR(TH!N2153="1111",TH!O2153="1111")),TH!D2153,""),"")</f>
        <v/>
      </c>
      <c r="B2153" s="63">
        <f t="shared" si="138"/>
        <v>12</v>
      </c>
      <c r="C2153" s="78">
        <v>42719</v>
      </c>
      <c r="D2153" s="78" t="s">
        <v>576</v>
      </c>
      <c r="E2153" s="78">
        <v>42719</v>
      </c>
      <c r="F2153" s="80" t="s">
        <v>2606</v>
      </c>
      <c r="G2153" s="958" t="s">
        <v>2608</v>
      </c>
      <c r="H2153" s="80" t="s">
        <v>2478</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v>1</v>
      </c>
    </row>
    <row r="2154" spans="1:31" ht="15.75" hidden="1" customHeight="1">
      <c r="A2154" s="332" t="str">
        <f>IF(B2154&lt;&gt;"",IF(AND(B2154='IN-TC'!$S$4,OR(TH!N2154="1111",TH!O2154="1111")),TH!D2154,""),"")</f>
        <v/>
      </c>
      <c r="B2154" s="63">
        <f t="shared" si="138"/>
        <v>12</v>
      </c>
      <c r="C2154" s="78">
        <v>42723</v>
      </c>
      <c r="D2154" s="78" t="s">
        <v>576</v>
      </c>
      <c r="E2154" s="78">
        <v>42723</v>
      </c>
      <c r="F2154" s="80" t="s">
        <v>631</v>
      </c>
      <c r="G2154" s="958" t="s">
        <v>2609</v>
      </c>
      <c r="H2154" s="80" t="s">
        <v>622</v>
      </c>
      <c r="I2154" s="427"/>
      <c r="J2154" s="427"/>
      <c r="K2154" s="418"/>
      <c r="L2154" s="427"/>
      <c r="M2154" s="81">
        <v>2000000</v>
      </c>
      <c r="N2154" s="82" t="s">
        <v>585</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v>1</v>
      </c>
    </row>
    <row r="2155" spans="1:31" ht="15.75" hidden="1" customHeight="1">
      <c r="A2155" s="332" t="str">
        <f>IF(B2155&lt;&gt;"",IF(AND(B2155='IN-TC'!$S$4,OR(TH!N2155="1111",TH!O2155="1111")),TH!D2155,""),"")</f>
        <v/>
      </c>
      <c r="B2155" s="63">
        <f t="shared" si="138"/>
        <v>12</v>
      </c>
      <c r="C2155" s="78">
        <v>42723</v>
      </c>
      <c r="D2155" s="78" t="s">
        <v>576</v>
      </c>
      <c r="E2155" s="78">
        <v>42723</v>
      </c>
      <c r="F2155" s="80" t="s">
        <v>632</v>
      </c>
      <c r="G2155" s="958" t="s">
        <v>2609</v>
      </c>
      <c r="H2155" s="80" t="s">
        <v>622</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v>1</v>
      </c>
    </row>
    <row r="2156" spans="1:31" ht="15.75" hidden="1" customHeight="1">
      <c r="A2156" s="332" t="str">
        <f>IF(B2156&lt;&gt;"",IF(AND(B2156='IN-TC'!$S$4,OR(TH!N2156="1111",TH!O2156="1111")),TH!D2156,""),"")</f>
        <v/>
      </c>
      <c r="B2156" s="63">
        <f t="shared" si="138"/>
        <v>12</v>
      </c>
      <c r="C2156" s="78">
        <v>42710</v>
      </c>
      <c r="D2156" s="78" t="s">
        <v>576</v>
      </c>
      <c r="E2156" s="78">
        <v>42710</v>
      </c>
      <c r="F2156" s="80" t="s">
        <v>2632</v>
      </c>
      <c r="G2156" s="958" t="s">
        <v>2713</v>
      </c>
      <c r="H2156" s="80" t="s">
        <v>624</v>
      </c>
      <c r="I2156" s="427"/>
      <c r="J2156" s="427"/>
      <c r="K2156" s="418"/>
      <c r="L2156" s="427"/>
      <c r="M2156" s="81">
        <v>29709000</v>
      </c>
      <c r="N2156" s="82" t="s">
        <v>281</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v>1</v>
      </c>
    </row>
    <row r="2157" spans="1:31" ht="15.75" hidden="1" customHeight="1">
      <c r="A2157" s="332" t="str">
        <f>IF(B2157&lt;&gt;"",IF(AND(B2157='IN-TC'!$S$4,OR(TH!N2157="1111",TH!O2157="1111")),TH!D2157,""),"")</f>
        <v/>
      </c>
      <c r="B2157" s="63">
        <f t="shared" si="138"/>
        <v>12</v>
      </c>
      <c r="C2157" s="78">
        <v>42710</v>
      </c>
      <c r="D2157" s="78" t="s">
        <v>576</v>
      </c>
      <c r="E2157" s="78">
        <v>42710</v>
      </c>
      <c r="F2157" s="80" t="s">
        <v>2633</v>
      </c>
      <c r="G2157" s="958" t="s">
        <v>2713</v>
      </c>
      <c r="H2157" s="80" t="s">
        <v>624</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v>1</v>
      </c>
    </row>
    <row r="2158" spans="1:31" ht="15.75" hidden="1" customHeight="1">
      <c r="A2158" s="332" t="str">
        <f>IF(B2158&lt;&gt;"",IF(AND(B2158='IN-TC'!$S$4,OR(TH!N2158="1111",TH!O2158="1111")),TH!D2158,""),"")</f>
        <v/>
      </c>
      <c r="B2158" s="63">
        <f t="shared" si="138"/>
        <v>12</v>
      </c>
      <c r="C2158" s="78">
        <v>42720</v>
      </c>
      <c r="D2158" s="78" t="s">
        <v>576</v>
      </c>
      <c r="E2158" s="78">
        <v>42720</v>
      </c>
      <c r="F2158" s="80" t="s">
        <v>2634</v>
      </c>
      <c r="G2158" s="958" t="s">
        <v>2919</v>
      </c>
      <c r="H2158" s="80" t="s">
        <v>624</v>
      </c>
      <c r="I2158" s="427"/>
      <c r="J2158" s="427"/>
      <c r="K2158" s="418"/>
      <c r="L2158" s="427"/>
      <c r="M2158" s="81">
        <v>28148500</v>
      </c>
      <c r="N2158" s="82" t="s">
        <v>281</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v>1</v>
      </c>
    </row>
    <row r="2159" spans="1:31" ht="15.75" hidden="1" customHeight="1">
      <c r="A2159" s="332" t="str">
        <f>IF(B2159&lt;&gt;"",IF(AND(B2159='IN-TC'!$S$4,OR(TH!N2159="1111",TH!O2159="1111")),TH!D2159,""),"")</f>
        <v/>
      </c>
      <c r="B2159" s="63">
        <f t="shared" si="138"/>
        <v>12</v>
      </c>
      <c r="C2159" s="78">
        <v>42720</v>
      </c>
      <c r="D2159" s="78" t="s">
        <v>576</v>
      </c>
      <c r="E2159" s="78">
        <v>42720</v>
      </c>
      <c r="F2159" s="80" t="s">
        <v>2637</v>
      </c>
      <c r="G2159" s="958" t="s">
        <v>2919</v>
      </c>
      <c r="H2159" s="80" t="s">
        <v>624</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v>1</v>
      </c>
    </row>
    <row r="2160" spans="1:31" ht="15.75" hidden="1" customHeight="1">
      <c r="A2160" s="332" t="str">
        <f>IF(B2160&lt;&gt;"",IF(AND(B2160='IN-TC'!$S$4,OR(TH!N2160="1111",TH!O2160="1111")),TH!D2160,""),"")</f>
        <v/>
      </c>
      <c r="B2160" s="63">
        <f t="shared" si="138"/>
        <v>12</v>
      </c>
      <c r="C2160" s="78">
        <v>42730</v>
      </c>
      <c r="D2160" s="78" t="s">
        <v>576</v>
      </c>
      <c r="E2160" s="78">
        <v>42730</v>
      </c>
      <c r="F2160" s="80" t="s">
        <v>2635</v>
      </c>
      <c r="G2160" s="958" t="s">
        <v>2920</v>
      </c>
      <c r="H2160" s="80" t="s">
        <v>624</v>
      </c>
      <c r="I2160" s="427"/>
      <c r="J2160" s="427"/>
      <c r="K2160" s="418"/>
      <c r="L2160" s="427"/>
      <c r="M2160" s="81">
        <v>28419600</v>
      </c>
      <c r="N2160" s="82" t="s">
        <v>281</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v>1</v>
      </c>
    </row>
    <row r="2161" spans="1:31" ht="15.75" hidden="1" customHeight="1">
      <c r="A2161" s="332" t="str">
        <f>IF(B2161&lt;&gt;"",IF(AND(B2161='IN-TC'!$S$4,OR(TH!N2161="1111",TH!O2161="1111")),TH!D2161,""),"")</f>
        <v/>
      </c>
      <c r="B2161" s="63">
        <f t="shared" si="138"/>
        <v>12</v>
      </c>
      <c r="C2161" s="78">
        <v>42730</v>
      </c>
      <c r="D2161" s="78" t="s">
        <v>576</v>
      </c>
      <c r="E2161" s="78">
        <v>42730</v>
      </c>
      <c r="F2161" s="80" t="s">
        <v>2636</v>
      </c>
      <c r="G2161" s="958" t="s">
        <v>2921</v>
      </c>
      <c r="H2161" s="80" t="s">
        <v>624</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v>1</v>
      </c>
    </row>
    <row r="2162" spans="1:31" ht="15.75" hidden="1" customHeight="1">
      <c r="A2162" s="332" t="str">
        <f>IF(B2162&lt;&gt;"",IF(AND(B2162='IN-TC'!$S$4,OR(TH!N2162="1111",TH!O2162="1111")),TH!D2162,""),"")</f>
        <v/>
      </c>
      <c r="B2162" s="63">
        <f t="shared" si="138"/>
        <v>12</v>
      </c>
      <c r="C2162" s="78">
        <v>42730</v>
      </c>
      <c r="D2162" s="78" t="s">
        <v>576</v>
      </c>
      <c r="E2162" s="78">
        <v>42730</v>
      </c>
      <c r="F2162" s="80" t="s">
        <v>631</v>
      </c>
      <c r="G2162" s="958" t="s">
        <v>2330</v>
      </c>
      <c r="H2162" s="80" t="s">
        <v>622</v>
      </c>
      <c r="I2162" s="427"/>
      <c r="J2162" s="427"/>
      <c r="K2162" s="418"/>
      <c r="L2162" s="427"/>
      <c r="M2162" s="81">
        <v>5135920</v>
      </c>
      <c r="N2162" s="82" t="s">
        <v>585</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v>1</v>
      </c>
    </row>
    <row r="2163" spans="1:31" ht="15.75" hidden="1" customHeight="1">
      <c r="A2163" s="332" t="str">
        <f>IF(B2163&lt;&gt;"",IF(AND(B2163='IN-TC'!$S$4,OR(TH!N2163="1111",TH!O2163="1111")),TH!D2163,""),"")</f>
        <v/>
      </c>
      <c r="B2163" s="63">
        <f t="shared" si="138"/>
        <v>12</v>
      </c>
      <c r="C2163" s="78">
        <v>42730</v>
      </c>
      <c r="D2163" s="78" t="s">
        <v>576</v>
      </c>
      <c r="E2163" s="78">
        <v>42730</v>
      </c>
      <c r="F2163" s="80" t="s">
        <v>632</v>
      </c>
      <c r="G2163" s="958" t="s">
        <v>2330</v>
      </c>
      <c r="H2163" s="80" t="s">
        <v>622</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v>1</v>
      </c>
    </row>
    <row r="2164" spans="1:31" ht="15.75" hidden="1" customHeight="1">
      <c r="A2164" s="1196" t="str">
        <f>IF(B2164&lt;&gt;"",IF(AND(B2164='IN-TC'!$S$4,OR(TH!N2164="1111",TH!O2164="1111")),TH!D2164,""),"")</f>
        <v/>
      </c>
      <c r="B2164" s="973">
        <f t="shared" si="138"/>
        <v>12</v>
      </c>
      <c r="C2164" s="78">
        <v>42734</v>
      </c>
      <c r="D2164" s="78" t="s">
        <v>576</v>
      </c>
      <c r="E2164" s="78">
        <v>42683</v>
      </c>
      <c r="F2164" s="80" t="s">
        <v>761</v>
      </c>
      <c r="G2164" s="958" t="s">
        <v>2732</v>
      </c>
      <c r="H2164" s="80" t="s">
        <v>797</v>
      </c>
      <c r="I2164" s="427"/>
      <c r="J2164" s="427"/>
      <c r="K2164" s="418"/>
      <c r="L2164" s="427"/>
      <c r="M2164" s="81">
        <v>22400000</v>
      </c>
      <c r="N2164" s="82" t="s">
        <v>585</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v>1</v>
      </c>
    </row>
    <row r="2165" spans="1:31" ht="15.75" hidden="1" customHeight="1">
      <c r="A2165" s="1196" t="str">
        <f>IF(B2165&lt;&gt;"",IF(AND(B2165='IN-TC'!$S$4,OR(TH!N2165="1111",TH!O2165="1111")),TH!D2165,""),"")</f>
        <v/>
      </c>
      <c r="B2165" s="973">
        <f t="shared" si="138"/>
        <v>12</v>
      </c>
      <c r="C2165" s="78">
        <v>42734</v>
      </c>
      <c r="D2165" s="78" t="s">
        <v>576</v>
      </c>
      <c r="E2165" s="78">
        <v>42683</v>
      </c>
      <c r="F2165" s="80" t="s">
        <v>762</v>
      </c>
      <c r="G2165" s="958" t="s">
        <v>2732</v>
      </c>
      <c r="H2165" s="80" t="s">
        <v>797</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v>1</v>
      </c>
    </row>
    <row r="2166" spans="1:31" ht="15.75" hidden="1" customHeight="1">
      <c r="A2166" s="1196" t="str">
        <f>IF(B2166&lt;&gt;"",IF(AND(B2166='IN-TC'!$S$4,OR(TH!N2166="1111",TH!O2166="1111")),TH!D2166,""),"")</f>
        <v/>
      </c>
      <c r="B2166" s="973">
        <f t="shared" si="138"/>
        <v>12</v>
      </c>
      <c r="C2166" s="78">
        <v>42734</v>
      </c>
      <c r="D2166" s="78" t="s">
        <v>576</v>
      </c>
      <c r="E2166" s="78">
        <v>42703</v>
      </c>
      <c r="F2166" s="80" t="s">
        <v>761</v>
      </c>
      <c r="G2166" s="958" t="s">
        <v>2733</v>
      </c>
      <c r="H2166" s="80" t="s">
        <v>797</v>
      </c>
      <c r="I2166" s="427"/>
      <c r="J2166" s="427"/>
      <c r="K2166" s="418"/>
      <c r="L2166" s="427"/>
      <c r="M2166" s="81">
        <v>47600000</v>
      </c>
      <c r="N2166" s="82" t="s">
        <v>585</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v>1</v>
      </c>
    </row>
    <row r="2167" spans="1:31" ht="15.75" hidden="1" customHeight="1">
      <c r="A2167" s="1196" t="str">
        <f>IF(B2167&lt;&gt;"",IF(AND(B2167='IN-TC'!$S$4,OR(TH!N2167="1111",TH!O2167="1111")),TH!D2167,""),"")</f>
        <v/>
      </c>
      <c r="B2167" s="973">
        <f t="shared" si="138"/>
        <v>12</v>
      </c>
      <c r="C2167" s="78">
        <v>42734</v>
      </c>
      <c r="D2167" s="78" t="s">
        <v>576</v>
      </c>
      <c r="E2167" s="78">
        <v>42703</v>
      </c>
      <c r="F2167" s="80" t="s">
        <v>762</v>
      </c>
      <c r="G2167" s="958" t="s">
        <v>2733</v>
      </c>
      <c r="H2167" s="80" t="s">
        <v>797</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v>1</v>
      </c>
    </row>
    <row r="2168" spans="1:31" ht="15.75" hidden="1" customHeight="1">
      <c r="A2168" s="1196" t="str">
        <f>IF(B2168&lt;&gt;"",IF(AND(B2168='IN-TC'!$S$4,OR(TH!N2168="1111",TH!O2168="1111")),TH!D2168,""),"")</f>
        <v/>
      </c>
      <c r="B2168" s="973">
        <f t="shared" si="138"/>
        <v>12</v>
      </c>
      <c r="C2168" s="78">
        <v>42734</v>
      </c>
      <c r="D2168" s="78" t="s">
        <v>576</v>
      </c>
      <c r="E2168" s="78">
        <v>42714</v>
      </c>
      <c r="F2168" s="80" t="s">
        <v>761</v>
      </c>
      <c r="G2168" s="958" t="s">
        <v>2591</v>
      </c>
      <c r="H2168" s="80" t="s">
        <v>797</v>
      </c>
      <c r="I2168" s="427"/>
      <c r="J2168" s="427"/>
      <c r="K2168" s="418"/>
      <c r="L2168" s="427"/>
      <c r="M2168" s="81">
        <v>37800000</v>
      </c>
      <c r="N2168" s="82" t="s">
        <v>585</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v>1</v>
      </c>
    </row>
    <row r="2169" spans="1:31" ht="15.75" hidden="1" customHeight="1">
      <c r="A2169" s="1196" t="str">
        <f>IF(B2169&lt;&gt;"",IF(AND(B2169='IN-TC'!$S$4,OR(TH!N2169="1111",TH!O2169="1111")),TH!D2169,""),"")</f>
        <v/>
      </c>
      <c r="B2169" s="973">
        <f t="shared" si="138"/>
        <v>12</v>
      </c>
      <c r="C2169" s="78">
        <v>42734</v>
      </c>
      <c r="D2169" s="78" t="s">
        <v>576</v>
      </c>
      <c r="E2169" s="78">
        <v>42714</v>
      </c>
      <c r="F2169" s="80" t="s">
        <v>762</v>
      </c>
      <c r="G2169" s="958" t="s">
        <v>2591</v>
      </c>
      <c r="H2169" s="80" t="s">
        <v>797</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v>1</v>
      </c>
    </row>
    <row r="2170" spans="1:31" ht="15.75" hidden="1" customHeight="1">
      <c r="A2170" s="1196" t="str">
        <f>IF(B2170&lt;&gt;"",IF(AND(B2170='IN-TC'!$S$4,OR(TH!N2170="1111",TH!O2170="1111")),TH!D2170,""),"")</f>
        <v/>
      </c>
      <c r="B2170" s="973">
        <f t="shared" si="138"/>
        <v>12</v>
      </c>
      <c r="C2170" s="78">
        <v>42734</v>
      </c>
      <c r="D2170" s="78" t="s">
        <v>576</v>
      </c>
      <c r="E2170" s="78">
        <v>42720</v>
      </c>
      <c r="F2170" s="80" t="s">
        <v>761</v>
      </c>
      <c r="G2170" s="958" t="s">
        <v>2734</v>
      </c>
      <c r="H2170" s="80" t="s">
        <v>797</v>
      </c>
      <c r="I2170" s="427"/>
      <c r="J2170" s="427"/>
      <c r="K2170" s="418"/>
      <c r="L2170" s="427"/>
      <c r="M2170" s="81">
        <v>35000000</v>
      </c>
      <c r="N2170" s="82" t="s">
        <v>585</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v>1</v>
      </c>
    </row>
    <row r="2171" spans="1:31" ht="15.75" hidden="1" customHeight="1">
      <c r="A2171" s="1196" t="str">
        <f>IF(B2171&lt;&gt;"",IF(AND(B2171='IN-TC'!$S$4,OR(TH!N2171="1111",TH!O2171="1111")),TH!D2171,""),"")</f>
        <v/>
      </c>
      <c r="B2171" s="973">
        <f t="shared" si="138"/>
        <v>12</v>
      </c>
      <c r="C2171" s="78">
        <v>42734</v>
      </c>
      <c r="D2171" s="78" t="s">
        <v>576</v>
      </c>
      <c r="E2171" s="78">
        <v>42720</v>
      </c>
      <c r="F2171" s="80" t="s">
        <v>762</v>
      </c>
      <c r="G2171" s="958" t="s">
        <v>2734</v>
      </c>
      <c r="H2171" s="80" t="s">
        <v>797</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v>1</v>
      </c>
    </row>
    <row r="2172" spans="1:31" ht="15.75" hidden="1" customHeight="1">
      <c r="A2172" s="1196" t="str">
        <f>IF(B2172&lt;&gt;"",IF(AND(B2172='IN-TC'!$S$4,OR(TH!N2172="1111",TH!O2172="1111")),TH!D2172,""),"")</f>
        <v/>
      </c>
      <c r="B2172" s="973">
        <f t="shared" si="138"/>
        <v>12</v>
      </c>
      <c r="C2172" s="78">
        <v>42734</v>
      </c>
      <c r="D2172" s="78" t="s">
        <v>576</v>
      </c>
      <c r="E2172" s="78">
        <v>42704</v>
      </c>
      <c r="F2172" s="80" t="s">
        <v>2536</v>
      </c>
      <c r="G2172" s="958" t="s">
        <v>2538</v>
      </c>
      <c r="H2172" s="80" t="s">
        <v>2539</v>
      </c>
      <c r="I2172" s="427"/>
      <c r="J2172" s="427"/>
      <c r="K2172" s="418"/>
      <c r="L2172" s="427"/>
      <c r="M2172" s="81">
        <v>19090909</v>
      </c>
      <c r="N2172" s="82" t="s">
        <v>279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v>1</v>
      </c>
    </row>
    <row r="2173" spans="1:31" ht="15.75" hidden="1" customHeight="1">
      <c r="A2173" s="1196" t="str">
        <f>IF(B2173&lt;&gt;"",IF(AND(B2173='IN-TC'!$S$4,OR(TH!N2173="1111",TH!O2173="1111")),TH!D2173,""),"")</f>
        <v/>
      </c>
      <c r="B2173" s="973">
        <f t="shared" si="138"/>
        <v>12</v>
      </c>
      <c r="C2173" s="78">
        <v>42734</v>
      </c>
      <c r="D2173" s="78" t="s">
        <v>576</v>
      </c>
      <c r="E2173" s="78">
        <v>42704</v>
      </c>
      <c r="F2173" s="80" t="s">
        <v>2537</v>
      </c>
      <c r="G2173" s="958" t="s">
        <v>2538</v>
      </c>
      <c r="H2173" s="80" t="s">
        <v>2539</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v>1</v>
      </c>
    </row>
    <row r="2174" spans="1:31" ht="15.75" hidden="1" customHeight="1">
      <c r="A2174" s="1196" t="str">
        <f>IF(B2174&lt;&gt;"",IF(AND(B2174='IN-TC'!$S$4,OR(TH!N2174="1111",TH!O2174="1111")),TH!D2174,""),"")</f>
        <v/>
      </c>
      <c r="B2174" s="973">
        <f t="shared" si="138"/>
        <v>12</v>
      </c>
      <c r="C2174" s="78">
        <v>42707</v>
      </c>
      <c r="D2174" s="78" t="s">
        <v>576</v>
      </c>
      <c r="E2174" s="78">
        <v>42707</v>
      </c>
      <c r="F2174" s="80" t="s">
        <v>1851</v>
      </c>
      <c r="G2174" s="958" t="s">
        <v>2749</v>
      </c>
      <c r="H2174" s="80" t="s">
        <v>1126</v>
      </c>
      <c r="I2174" s="427"/>
      <c r="J2174" s="427"/>
      <c r="K2174" s="418"/>
      <c r="L2174" s="427"/>
      <c r="M2174" s="81">
        <v>45560000</v>
      </c>
      <c r="N2174" s="82" t="s">
        <v>585</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hidden="1" customHeight="1">
      <c r="A2175" s="1196" t="str">
        <f>IF(B2175&lt;&gt;"",IF(AND(B2175='IN-TC'!$S$4,OR(TH!N2175="1111",TH!O2175="1111")),TH!D2175,""),"")</f>
        <v/>
      </c>
      <c r="B2175" s="973">
        <f t="shared" si="138"/>
        <v>12</v>
      </c>
      <c r="C2175" s="78">
        <v>42707</v>
      </c>
      <c r="D2175" s="78" t="s">
        <v>576</v>
      </c>
      <c r="E2175" s="78">
        <v>42707</v>
      </c>
      <c r="F2175" s="80" t="s">
        <v>1123</v>
      </c>
      <c r="G2175" s="958" t="s">
        <v>2750</v>
      </c>
      <c r="H2175" s="80" t="s">
        <v>1126</v>
      </c>
      <c r="I2175" s="427"/>
      <c r="J2175" s="427"/>
      <c r="K2175" s="418"/>
      <c r="L2175" s="427"/>
      <c r="M2175" s="81">
        <v>20889260</v>
      </c>
      <c r="N2175" s="82" t="s">
        <v>585</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v>1</v>
      </c>
    </row>
    <row r="2176" spans="1:31" ht="15.75" hidden="1" customHeight="1">
      <c r="A2176" s="1196" t="str">
        <f>IF(B2176&lt;&gt;"",IF(AND(B2176='IN-TC'!$S$4,OR(TH!N2176="1111",TH!O2176="1111")),TH!D2176,""),"")</f>
        <v/>
      </c>
      <c r="B2176" s="973">
        <f t="shared" si="138"/>
        <v>12</v>
      </c>
      <c r="C2176" s="78">
        <v>42707</v>
      </c>
      <c r="D2176" s="78" t="s">
        <v>576</v>
      </c>
      <c r="E2176" s="78">
        <v>42707</v>
      </c>
      <c r="F2176" s="80" t="s">
        <v>1124</v>
      </c>
      <c r="G2176" s="958" t="s">
        <v>2750</v>
      </c>
      <c r="H2176" s="80" t="s">
        <v>1126</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v>1</v>
      </c>
    </row>
    <row r="2177" spans="1:31" ht="15.75" hidden="1" customHeight="1">
      <c r="A2177" s="1196" t="str">
        <f>IF(B2177&lt;&gt;"",IF(AND(B2177='IN-TC'!$S$4,OR(TH!N2177="1111",TH!O2177="1111")),TH!D2177,""),"")</f>
        <v/>
      </c>
      <c r="B2177" s="973">
        <f t="shared" si="138"/>
        <v>12</v>
      </c>
      <c r="C2177" s="78">
        <v>42718</v>
      </c>
      <c r="D2177" s="78" t="s">
        <v>576</v>
      </c>
      <c r="E2177" s="78">
        <v>42718</v>
      </c>
      <c r="F2177" s="80" t="s">
        <v>1851</v>
      </c>
      <c r="G2177" s="958" t="s">
        <v>2751</v>
      </c>
      <c r="H2177" s="80" t="s">
        <v>1126</v>
      </c>
      <c r="I2177" s="427"/>
      <c r="J2177" s="427"/>
      <c r="K2177" s="418"/>
      <c r="L2177" s="427"/>
      <c r="M2177" s="81">
        <v>68160000</v>
      </c>
      <c r="N2177" s="82" t="s">
        <v>585</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hidden="1" customHeight="1">
      <c r="A2178" s="1196" t="str">
        <f>IF(B2178&lt;&gt;"",IF(AND(B2178='IN-TC'!$S$4,OR(TH!N2178="1111",TH!O2178="1111")),TH!D2178,""),"")</f>
        <v/>
      </c>
      <c r="B2178" s="973">
        <f t="shared" si="138"/>
        <v>12</v>
      </c>
      <c r="C2178" s="78">
        <v>42718</v>
      </c>
      <c r="D2178" s="78" t="s">
        <v>576</v>
      </c>
      <c r="E2178" s="78">
        <v>42718</v>
      </c>
      <c r="F2178" s="80" t="s">
        <v>1123</v>
      </c>
      <c r="G2178" s="958" t="s">
        <v>2752</v>
      </c>
      <c r="H2178" s="80" t="s">
        <v>1126</v>
      </c>
      <c r="I2178" s="427"/>
      <c r="J2178" s="427"/>
      <c r="K2178" s="418"/>
      <c r="L2178" s="427"/>
      <c r="M2178" s="81">
        <v>30285760</v>
      </c>
      <c r="N2178" s="82" t="s">
        <v>585</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v>1</v>
      </c>
    </row>
    <row r="2179" spans="1:31" ht="15.75" hidden="1" customHeight="1">
      <c r="A2179" s="1196" t="str">
        <f>IF(B2179&lt;&gt;"",IF(AND(B2179='IN-TC'!$S$4,OR(TH!N2179="1111",TH!O2179="1111")),TH!D2179,""),"")</f>
        <v/>
      </c>
      <c r="B2179" s="973">
        <f t="shared" si="138"/>
        <v>12</v>
      </c>
      <c r="C2179" s="78">
        <v>42718</v>
      </c>
      <c r="D2179" s="78" t="s">
        <v>576</v>
      </c>
      <c r="E2179" s="78">
        <v>42718</v>
      </c>
      <c r="F2179" s="80" t="s">
        <v>1124</v>
      </c>
      <c r="G2179" s="958" t="s">
        <v>2752</v>
      </c>
      <c r="H2179" s="80" t="s">
        <v>1126</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v>1</v>
      </c>
    </row>
    <row r="2180" spans="1:31" ht="15.75" hidden="1" customHeight="1">
      <c r="A2180" s="1196" t="str">
        <f>IF(B2180&lt;&gt;"",IF(AND(B2180='IN-TC'!$S$4,OR(TH!N2180="1111",TH!O2180="1111")),TH!D2180,""),"")</f>
        <v/>
      </c>
      <c r="B2180" s="973">
        <f t="shared" si="138"/>
        <v>12</v>
      </c>
      <c r="C2180" s="78">
        <v>42724</v>
      </c>
      <c r="D2180" s="78" t="s">
        <v>576</v>
      </c>
      <c r="E2180" s="78">
        <v>42724</v>
      </c>
      <c r="F2180" s="80" t="s">
        <v>1851</v>
      </c>
      <c r="G2180" s="958" t="s">
        <v>2753</v>
      </c>
      <c r="H2180" s="80" t="s">
        <v>1126</v>
      </c>
      <c r="I2180" s="427"/>
      <c r="J2180" s="427"/>
      <c r="K2180" s="418"/>
      <c r="L2180" s="427"/>
      <c r="M2180" s="81">
        <v>68400000</v>
      </c>
      <c r="N2180" s="82" t="s">
        <v>585</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hidden="1" customHeight="1">
      <c r="A2181" s="1196" t="str">
        <f>IF(B2181&lt;&gt;"",IF(AND(B2181='IN-TC'!$S$4,OR(TH!N2181="1111",TH!O2181="1111")),TH!D2181,""),"")</f>
        <v/>
      </c>
      <c r="B2181" s="973">
        <f t="shared" si="138"/>
        <v>12</v>
      </c>
      <c r="C2181" s="78">
        <v>42724</v>
      </c>
      <c r="D2181" s="78" t="s">
        <v>576</v>
      </c>
      <c r="E2181" s="78">
        <v>42724</v>
      </c>
      <c r="F2181" s="80" t="s">
        <v>1123</v>
      </c>
      <c r="G2181" s="958" t="s">
        <v>2754</v>
      </c>
      <c r="H2181" s="80" t="s">
        <v>1126</v>
      </c>
      <c r="I2181" s="427"/>
      <c r="J2181" s="427"/>
      <c r="K2181" s="418"/>
      <c r="L2181" s="427"/>
      <c r="M2181" s="81">
        <v>30392400</v>
      </c>
      <c r="N2181" s="82" t="s">
        <v>585</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v>1</v>
      </c>
    </row>
    <row r="2182" spans="1:31" ht="15.75" hidden="1" customHeight="1">
      <c r="A2182" s="1196" t="str">
        <f>IF(B2182&lt;&gt;"",IF(AND(B2182='IN-TC'!$S$4,OR(TH!N2182="1111",TH!O2182="1111")),TH!D2182,""),"")</f>
        <v/>
      </c>
      <c r="B2182" s="973">
        <f t="shared" si="138"/>
        <v>12</v>
      </c>
      <c r="C2182" s="78">
        <v>42724</v>
      </c>
      <c r="D2182" s="78" t="s">
        <v>576</v>
      </c>
      <c r="E2182" s="78">
        <v>42724</v>
      </c>
      <c r="F2182" s="80" t="s">
        <v>1124</v>
      </c>
      <c r="G2182" s="958" t="s">
        <v>2754</v>
      </c>
      <c r="H2182" s="80" t="s">
        <v>1126</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v>1</v>
      </c>
    </row>
    <row r="2183" spans="1:31" ht="15.75" hidden="1" customHeight="1">
      <c r="A2183" s="1196" t="str">
        <f>IF(B2183&lt;&gt;"",IF(AND(B2183='IN-TC'!$S$4,OR(TH!N2183="1111",TH!O2183="1111")),TH!D2183,""),"")</f>
        <v/>
      </c>
      <c r="B2183" s="973">
        <f t="shared" si="138"/>
        <v>12</v>
      </c>
      <c r="C2183" s="78">
        <v>42731</v>
      </c>
      <c r="D2183" s="78" t="s">
        <v>576</v>
      </c>
      <c r="E2183" s="78">
        <v>42731</v>
      </c>
      <c r="F2183" s="80" t="s">
        <v>1851</v>
      </c>
      <c r="G2183" s="958" t="s">
        <v>2755</v>
      </c>
      <c r="H2183" s="80" t="s">
        <v>1126</v>
      </c>
      <c r="I2183" s="427"/>
      <c r="J2183" s="427"/>
      <c r="K2183" s="418"/>
      <c r="L2183" s="427"/>
      <c r="M2183" s="81">
        <v>68430000</v>
      </c>
      <c r="N2183" s="82" t="s">
        <v>585</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hidden="1" customHeight="1">
      <c r="A2184" s="1196" t="str">
        <f>IF(B2184&lt;&gt;"",IF(AND(B2184='IN-TC'!$S$4,OR(TH!N2184="1111",TH!O2184="1111")),TH!D2184,""),"")</f>
        <v/>
      </c>
      <c r="B2184" s="973">
        <f t="shared" si="138"/>
        <v>12</v>
      </c>
      <c r="C2184" s="78">
        <v>42731</v>
      </c>
      <c r="D2184" s="78" t="s">
        <v>576</v>
      </c>
      <c r="E2184" s="78">
        <v>42731</v>
      </c>
      <c r="F2184" s="80" t="s">
        <v>1123</v>
      </c>
      <c r="G2184" s="958" t="s">
        <v>1746</v>
      </c>
      <c r="H2184" s="80" t="s">
        <v>1126</v>
      </c>
      <c r="I2184" s="427"/>
      <c r="J2184" s="427"/>
      <c r="K2184" s="418"/>
      <c r="L2184" s="427"/>
      <c r="M2184" s="81">
        <v>30405730</v>
      </c>
      <c r="N2184" s="82" t="s">
        <v>585</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v>1</v>
      </c>
    </row>
    <row r="2185" spans="1:31" ht="15.75" hidden="1" customHeight="1">
      <c r="A2185" s="1196" t="str">
        <f>IF(B2185&lt;&gt;"",IF(AND(B2185='IN-TC'!$S$4,OR(TH!N2185="1111",TH!O2185="1111")),TH!D2185,""),"")</f>
        <v/>
      </c>
      <c r="B2185" s="973">
        <f t="shared" si="138"/>
        <v>12</v>
      </c>
      <c r="C2185" s="78">
        <v>42731</v>
      </c>
      <c r="D2185" s="78" t="s">
        <v>576</v>
      </c>
      <c r="E2185" s="78">
        <v>42731</v>
      </c>
      <c r="F2185" s="80" t="s">
        <v>1124</v>
      </c>
      <c r="G2185" s="958" t="s">
        <v>1746</v>
      </c>
      <c r="H2185" s="80" t="s">
        <v>1126</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v>1</v>
      </c>
    </row>
    <row r="2186" spans="1:31" ht="15.75" hidden="1" customHeight="1">
      <c r="A2186" s="332" t="str">
        <f>IF(B2186&lt;&gt;"",IF(AND(B2186='IN-TC'!$S$4,OR(TH!N2186="1111",TH!O2186="1111")),TH!D2186,""),"")</f>
        <v/>
      </c>
      <c r="B2186" s="63">
        <f t="shared" ref="B2186:B2249" si="139">IF(C2186&lt;&gt;"",MONTH(C2186),"")</f>
        <v>12</v>
      </c>
      <c r="C2186" s="78">
        <v>42734</v>
      </c>
      <c r="D2186" s="78" t="s">
        <v>576</v>
      </c>
      <c r="E2186" s="78">
        <v>42734</v>
      </c>
      <c r="F2186" s="80" t="s">
        <v>631</v>
      </c>
      <c r="G2186" s="958" t="s">
        <v>2809</v>
      </c>
      <c r="H2186" s="80" t="s">
        <v>622</v>
      </c>
      <c r="I2186" s="427"/>
      <c r="J2186" s="427"/>
      <c r="K2186" s="418"/>
      <c r="L2186" s="427"/>
      <c r="M2186" s="81">
        <v>2000000</v>
      </c>
      <c r="N2186" s="82" t="s">
        <v>585</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v>1</v>
      </c>
    </row>
    <row r="2187" spans="1:31" ht="15.75" hidden="1" customHeight="1">
      <c r="A2187" s="332" t="str">
        <f>IF(B2187&lt;&gt;"",IF(AND(B2187='IN-TC'!$S$4,OR(TH!N2187="1111",TH!O2187="1111")),TH!D2187,""),"")</f>
        <v/>
      </c>
      <c r="B2187" s="63">
        <f t="shared" si="139"/>
        <v>12</v>
      </c>
      <c r="C2187" s="78">
        <v>42734</v>
      </c>
      <c r="D2187" s="78" t="s">
        <v>576</v>
      </c>
      <c r="E2187" s="78">
        <v>42734</v>
      </c>
      <c r="F2187" s="80" t="s">
        <v>632</v>
      </c>
      <c r="G2187" s="958" t="s">
        <v>2809</v>
      </c>
      <c r="H2187" s="80" t="s">
        <v>622</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v>1</v>
      </c>
    </row>
    <row r="2188" spans="1:31" ht="15.75" hidden="1" customHeight="1">
      <c r="A2188" s="1196" t="str">
        <f>IF(B2188&lt;&gt;"",IF(AND(B2188='IN-TC'!$S$4,OR(TH!N2188="1111",TH!O2188="1111")),TH!D2188,""),"")</f>
        <v/>
      </c>
      <c r="B2188" s="973">
        <f t="shared" si="139"/>
        <v>12</v>
      </c>
      <c r="C2188" s="78">
        <v>42719</v>
      </c>
      <c r="D2188" s="78" t="s">
        <v>576</v>
      </c>
      <c r="E2188" s="78">
        <v>42719</v>
      </c>
      <c r="F2188" s="80" t="s">
        <v>1493</v>
      </c>
      <c r="G2188" s="958" t="s">
        <v>2828</v>
      </c>
      <c r="H2188" s="80" t="s">
        <v>1491</v>
      </c>
      <c r="I2188" s="427"/>
      <c r="J2188" s="427"/>
      <c r="K2188" s="418"/>
      <c r="L2188" s="427"/>
      <c r="M2188" s="81">
        <v>45540000</v>
      </c>
      <c r="N2188" s="82" t="s">
        <v>585</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hidden="1" customHeight="1">
      <c r="A2189" s="1196" t="str">
        <f>IF(B2189&lt;&gt;"",IF(AND(B2189='IN-TC'!$S$4,OR(TH!N2189="1111",TH!O2189="1111")),TH!D2189,""),"")</f>
        <v/>
      </c>
      <c r="B2189" s="973">
        <f t="shared" si="139"/>
        <v>12</v>
      </c>
      <c r="C2189" s="78">
        <v>42719</v>
      </c>
      <c r="D2189" s="78" t="s">
        <v>576</v>
      </c>
      <c r="E2189" s="78">
        <v>42719</v>
      </c>
      <c r="F2189" s="80" t="s">
        <v>2826</v>
      </c>
      <c r="G2189" s="958" t="s">
        <v>2829</v>
      </c>
      <c r="H2189" s="80" t="s">
        <v>1491</v>
      </c>
      <c r="I2189" s="427"/>
      <c r="J2189" s="427"/>
      <c r="K2189" s="418"/>
      <c r="L2189" s="427"/>
      <c r="M2189" s="81">
        <v>38936700</v>
      </c>
      <c r="N2189" s="82" t="s">
        <v>585</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v>1</v>
      </c>
    </row>
    <row r="2190" spans="1:31" ht="15.75" hidden="1" customHeight="1">
      <c r="A2190" s="1196" t="str">
        <f>IF(B2190&lt;&gt;"",IF(AND(B2190='IN-TC'!$S$4,OR(TH!N2190="1111",TH!O2190="1111")),TH!D2190,""),"")</f>
        <v/>
      </c>
      <c r="B2190" s="973">
        <f t="shared" si="139"/>
        <v>12</v>
      </c>
      <c r="C2190" s="78">
        <v>42719</v>
      </c>
      <c r="D2190" s="78" t="s">
        <v>576</v>
      </c>
      <c r="E2190" s="78">
        <v>42719</v>
      </c>
      <c r="F2190" s="80" t="s">
        <v>2827</v>
      </c>
      <c r="G2190" s="958" t="s">
        <v>2829</v>
      </c>
      <c r="H2190" s="80" t="s">
        <v>1491</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v>1</v>
      </c>
    </row>
    <row r="2191" spans="1:31" ht="15.75" hidden="1" customHeight="1">
      <c r="A2191" s="1196" t="str">
        <f>IF(B2191&lt;&gt;"",IF(AND(B2191='IN-TC'!$S$4,OR(TH!N2191="1111",TH!O2191="1111")),TH!D2191,""),"")</f>
        <v/>
      </c>
      <c r="B2191" s="973">
        <f t="shared" si="139"/>
        <v>12</v>
      </c>
      <c r="C2191" s="78">
        <v>42733</v>
      </c>
      <c r="D2191" s="78" t="s">
        <v>576</v>
      </c>
      <c r="E2191" s="78">
        <v>42733</v>
      </c>
      <c r="F2191" s="80" t="s">
        <v>1493</v>
      </c>
      <c r="G2191" s="958" t="s">
        <v>2830</v>
      </c>
      <c r="H2191" s="80" t="s">
        <v>1491</v>
      </c>
      <c r="I2191" s="427"/>
      <c r="J2191" s="427"/>
      <c r="K2191" s="418"/>
      <c r="L2191" s="427"/>
      <c r="M2191" s="81">
        <v>68370000</v>
      </c>
      <c r="N2191" s="82" t="s">
        <v>585</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hidden="1" customHeight="1">
      <c r="A2192" s="1196" t="str">
        <f>IF(B2192&lt;&gt;"",IF(AND(B2192='IN-TC'!$S$4,OR(TH!N2192="1111",TH!O2192="1111")),TH!D2192,""),"")</f>
        <v/>
      </c>
      <c r="B2192" s="973">
        <f t="shared" si="139"/>
        <v>12</v>
      </c>
      <c r="C2192" s="78">
        <v>42735</v>
      </c>
      <c r="D2192" s="78" t="s">
        <v>576</v>
      </c>
      <c r="E2192" s="78">
        <f>C2192</f>
        <v>42735</v>
      </c>
      <c r="F2192" s="80" t="s">
        <v>2835</v>
      </c>
      <c r="G2192" s="958" t="s">
        <v>2837</v>
      </c>
      <c r="H2192" s="80" t="s">
        <v>1491</v>
      </c>
      <c r="I2192" s="427"/>
      <c r="J2192" s="427"/>
      <c r="K2192" s="418"/>
      <c r="L2192" s="427"/>
      <c r="M2192" s="81">
        <v>56177350</v>
      </c>
      <c r="N2192" s="82" t="s">
        <v>585</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v>1</v>
      </c>
    </row>
    <row r="2193" spans="1:31" ht="15.75" hidden="1" customHeight="1">
      <c r="A2193" s="1196" t="str">
        <f>IF(B2193&lt;&gt;"",IF(AND(B2193='IN-TC'!$S$4,OR(TH!N2193="1111",TH!O2193="1111")),TH!D2193,""),"")</f>
        <v/>
      </c>
      <c r="B2193" s="973">
        <f t="shared" si="139"/>
        <v>12</v>
      </c>
      <c r="C2193" s="78">
        <v>42735</v>
      </c>
      <c r="D2193" s="78" t="s">
        <v>576</v>
      </c>
      <c r="E2193" s="78">
        <f>C2193</f>
        <v>42735</v>
      </c>
      <c r="F2193" s="80" t="s">
        <v>2836</v>
      </c>
      <c r="G2193" s="958" t="s">
        <v>2837</v>
      </c>
      <c r="H2193" s="80" t="s">
        <v>1491</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v>1</v>
      </c>
    </row>
    <row r="2194" spans="1:31" ht="15.75" hidden="1" customHeight="1">
      <c r="A2194" s="332" t="str">
        <f>IF(B2194&lt;&gt;"",IF(AND(B2194='IN-TC'!$S$4,OR(TH!N2194="1111",TH!O2194="1111")),TH!D2194,""),"")</f>
        <v/>
      </c>
      <c r="B2194" s="63">
        <f t="shared" si="139"/>
        <v>12</v>
      </c>
      <c r="C2194" s="78">
        <v>42735</v>
      </c>
      <c r="D2194" s="78" t="s">
        <v>576</v>
      </c>
      <c r="E2194" s="78">
        <f>C2194</f>
        <v>42735</v>
      </c>
      <c r="F2194" s="80" t="s">
        <v>631</v>
      </c>
      <c r="G2194" s="958" t="s">
        <v>2754</v>
      </c>
      <c r="H2194" s="80" t="s">
        <v>622</v>
      </c>
      <c r="I2194" s="427"/>
      <c r="J2194" s="427"/>
      <c r="K2194" s="418"/>
      <c r="L2194" s="427"/>
      <c r="M2194" s="81">
        <v>2000000</v>
      </c>
      <c r="N2194" s="82" t="s">
        <v>585</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v>1</v>
      </c>
    </row>
    <row r="2195" spans="1:31" ht="15.75" hidden="1" customHeight="1">
      <c r="A2195" s="332" t="str">
        <f>IF(B2195&lt;&gt;"",IF(AND(B2195='IN-TC'!$S$4,OR(TH!N2195="1111",TH!O2195="1111")),TH!D2195,""),"")</f>
        <v/>
      </c>
      <c r="B2195" s="63">
        <f t="shared" si="139"/>
        <v>12</v>
      </c>
      <c r="C2195" s="78">
        <v>42735</v>
      </c>
      <c r="D2195" s="78" t="s">
        <v>576</v>
      </c>
      <c r="E2195" s="78">
        <f>C2195</f>
        <v>42735</v>
      </c>
      <c r="F2195" s="80" t="s">
        <v>632</v>
      </c>
      <c r="G2195" s="958" t="s">
        <v>2754</v>
      </c>
      <c r="H2195" s="80" t="s">
        <v>622</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v>1</v>
      </c>
    </row>
    <row r="2196" spans="1:31" ht="15.75" hidden="1" customHeight="1">
      <c r="A2196" s="1196" t="str">
        <f>IF(B2196&lt;&gt;"",IF(AND(B2196='IN-TC'!$S$4,OR(TH!N2196="1111",TH!O2196="1111")),TH!D2196,""),"")</f>
        <v/>
      </c>
      <c r="B2196" s="973">
        <f t="shared" si="139"/>
        <v>12</v>
      </c>
      <c r="C2196" s="78">
        <v>42734</v>
      </c>
      <c r="D2196" s="78" t="s">
        <v>576</v>
      </c>
      <c r="E2196" s="78">
        <v>42734</v>
      </c>
      <c r="F2196" s="80" t="s">
        <v>2797</v>
      </c>
      <c r="G2196" s="958"/>
      <c r="H2196" s="80"/>
      <c r="I2196" s="427"/>
      <c r="J2196" s="427"/>
      <c r="K2196" s="418"/>
      <c r="L2196" s="427"/>
      <c r="M2196" s="81">
        <v>98271941</v>
      </c>
      <c r="N2196" s="82" t="s">
        <v>265</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1" ht="15.75" hidden="1" customHeight="1">
      <c r="A2197" s="332" t="str">
        <f>IF(B2197&lt;&gt;"",IF(AND(B2197='IN-TC'!$S$4,OR(TH!N2197="1111",TH!O2197="1111")),TH!D2197,""),"")</f>
        <v/>
      </c>
      <c r="B2197" s="63">
        <f t="shared" si="139"/>
        <v>1</v>
      </c>
      <c r="C2197" s="64">
        <v>42371</v>
      </c>
      <c r="D2197" s="64" t="s">
        <v>858</v>
      </c>
      <c r="E2197" s="64">
        <v>42368</v>
      </c>
      <c r="F2197" s="67" t="s">
        <v>757</v>
      </c>
      <c r="G2197" s="955"/>
      <c r="H2197" s="72" t="s">
        <v>791</v>
      </c>
      <c r="I2197" s="429"/>
      <c r="J2197" s="429"/>
      <c r="K2197" s="420"/>
      <c r="L2197" s="429"/>
      <c r="M2197" s="65">
        <v>4399997</v>
      </c>
      <c r="N2197" s="66" t="s">
        <v>101</v>
      </c>
      <c r="O2197" s="66" t="s">
        <v>63</v>
      </c>
      <c r="P2197" s="82" t="str">
        <f>IF(AND('331-CT'!$E$7=TH!H2197,OR(N2197="331",O2197="331")),"x","")</f>
        <v/>
      </c>
      <c r="Q2197" s="82" t="str">
        <f>IF(AND(B2197='111'!$L$11,OR($N2197=$Q$7,$O2197=$Q$7)),"x","")</f>
        <v>x</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1" ht="15.75" hidden="1" customHeight="1">
      <c r="A2198" s="332" t="str">
        <f>IF(B2198&lt;&gt;"",IF(AND(B2198='IN-TC'!$S$4,OR(TH!N2198="1111",TH!O2198="1111")),TH!D2198,""),"")</f>
        <v/>
      </c>
      <c r="B2198" s="63">
        <f t="shared" si="139"/>
        <v>1</v>
      </c>
      <c r="C2198" s="64">
        <v>42371</v>
      </c>
      <c r="D2198" s="64" t="s">
        <v>858</v>
      </c>
      <c r="E2198" s="64">
        <v>42368</v>
      </c>
      <c r="F2198" s="67" t="s">
        <v>758</v>
      </c>
      <c r="G2198" s="955"/>
      <c r="H2198" s="72" t="s">
        <v>791</v>
      </c>
      <c r="I2198" s="429"/>
      <c r="J2198" s="429"/>
      <c r="K2198" s="420"/>
      <c r="L2198" s="429"/>
      <c r="M2198" s="65">
        <v>440003</v>
      </c>
      <c r="N2198" s="66" t="s">
        <v>9</v>
      </c>
      <c r="O2198" s="66" t="s">
        <v>63</v>
      </c>
      <c r="P2198" s="82" t="str">
        <f>IF(AND('331-CT'!$E$7=TH!H2198,OR(N2198="331",O2198="331")),"x","")</f>
        <v/>
      </c>
      <c r="Q2198" s="82" t="str">
        <f>IF(AND(B2198='111'!$L$11,OR($N2198=$Q$7,$O2198=$Q$7)),"x","")</f>
        <v>x</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1" ht="15.75" hidden="1" customHeight="1">
      <c r="A2199" s="332" t="str">
        <f>IF(B2199&lt;&gt;"",IF(AND(B2199='IN-TC'!$S$4,OR(TH!N2199="1111",TH!O2199="1111")),TH!D2199,""),"")</f>
        <v/>
      </c>
      <c r="B2199" s="63">
        <f t="shared" si="139"/>
        <v>1</v>
      </c>
      <c r="C2199" s="64">
        <v>42371</v>
      </c>
      <c r="D2199" s="64" t="s">
        <v>859</v>
      </c>
      <c r="E2199" s="64">
        <v>42369</v>
      </c>
      <c r="F2199" s="67" t="s">
        <v>759</v>
      </c>
      <c r="G2199" s="67" t="s">
        <v>792</v>
      </c>
      <c r="H2199" s="338" t="s">
        <v>793</v>
      </c>
      <c r="I2199" s="431"/>
      <c r="J2199" s="431"/>
      <c r="K2199" s="422"/>
      <c r="L2199" s="431"/>
      <c r="M2199" s="65">
        <v>47150</v>
      </c>
      <c r="N2199" s="66" t="s">
        <v>101</v>
      </c>
      <c r="O2199" s="66" t="s">
        <v>63</v>
      </c>
      <c r="P2199" s="82" t="str">
        <f>IF(AND('331-CT'!$E$7=TH!H2199,OR(N2199="331",O2199="331")),"x","")</f>
        <v/>
      </c>
      <c r="Q2199" s="82" t="str">
        <f>IF(AND(B2199='111'!$L$11,OR($N2199=$Q$7,$O2199=$Q$7)),"x","")</f>
        <v>x</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1" ht="15.75" hidden="1" customHeight="1">
      <c r="A2200" s="332" t="str">
        <f>IF(B2200&lt;&gt;"",IF(AND(B2200='IN-TC'!$S$4,OR(TH!N2200="1111",TH!O2200="1111")),TH!D2200,""),"")</f>
        <v/>
      </c>
      <c r="B2200" s="63">
        <f t="shared" si="139"/>
        <v>1</v>
      </c>
      <c r="C2200" s="64">
        <v>42371</v>
      </c>
      <c r="D2200" s="64" t="s">
        <v>859</v>
      </c>
      <c r="E2200" s="64">
        <v>42369</v>
      </c>
      <c r="F2200" s="67" t="s">
        <v>760</v>
      </c>
      <c r="G2200" s="67" t="s">
        <v>792</v>
      </c>
      <c r="H2200" s="72" t="s">
        <v>793</v>
      </c>
      <c r="I2200" s="429"/>
      <c r="J2200" s="429"/>
      <c r="K2200" s="420"/>
      <c r="L2200" s="429"/>
      <c r="M2200" s="65">
        <v>4715</v>
      </c>
      <c r="N2200" s="66" t="s">
        <v>9</v>
      </c>
      <c r="O2200" s="66" t="s">
        <v>63</v>
      </c>
      <c r="P2200" s="82" t="str">
        <f>IF(AND('331-CT'!$E$7=TH!H2200,OR(N2200="331",O2200="331")),"x","")</f>
        <v/>
      </c>
      <c r="Q2200" s="82" t="str">
        <f>IF(AND(B2200='111'!$L$11,OR($N2200=$Q$7,$O2200=$Q$7)),"x","")</f>
        <v>x</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1" ht="15.75" hidden="1" customHeight="1">
      <c r="A2201" s="332" t="str">
        <f>IF(B2201&lt;&gt;"",IF(AND(B2201='IN-TC'!$S$4,OR(TH!N2201="1111",TH!O2201="1111")),TH!D2201,""),"")</f>
        <v/>
      </c>
      <c r="B2201" s="63">
        <f t="shared" si="139"/>
        <v>1</v>
      </c>
      <c r="C2201" s="64">
        <v>42371</v>
      </c>
      <c r="D2201" s="64" t="s">
        <v>860</v>
      </c>
      <c r="E2201" s="64">
        <v>42367</v>
      </c>
      <c r="F2201" s="67" t="s">
        <v>757</v>
      </c>
      <c r="G2201" s="67" t="s">
        <v>794</v>
      </c>
      <c r="H2201" s="72" t="s">
        <v>795</v>
      </c>
      <c r="I2201" s="429"/>
      <c r="J2201" s="429"/>
      <c r="K2201" s="420"/>
      <c r="L2201" s="429"/>
      <c r="M2201" s="65">
        <v>2090910</v>
      </c>
      <c r="N2201" s="66" t="s">
        <v>101</v>
      </c>
      <c r="O2201" s="66" t="s">
        <v>63</v>
      </c>
      <c r="P2201" s="82" t="str">
        <f>IF(AND('331-CT'!$E$7=TH!H2201,OR(N2201="331",O2201="331")),"x","")</f>
        <v/>
      </c>
      <c r="Q2201" s="82" t="str">
        <f>IF(AND(B2201='111'!$L$11,OR($N2201=$Q$7,$O2201=$Q$7)),"x","")</f>
        <v>x</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1" ht="15.75" hidden="1" customHeight="1">
      <c r="A2202" s="332" t="str">
        <f>IF(B2202&lt;&gt;"",IF(AND(B2202='IN-TC'!$S$4,OR(TH!N2202="1111",TH!O2202="1111")),TH!D2202,""),"")</f>
        <v/>
      </c>
      <c r="B2202" s="63">
        <f t="shared" si="139"/>
        <v>1</v>
      </c>
      <c r="C2202" s="64">
        <v>42371</v>
      </c>
      <c r="D2202" s="64" t="s">
        <v>860</v>
      </c>
      <c r="E2202" s="64">
        <v>42367</v>
      </c>
      <c r="F2202" s="67" t="s">
        <v>758</v>
      </c>
      <c r="G2202" s="67" t="s">
        <v>794</v>
      </c>
      <c r="H2202" s="338" t="s">
        <v>795</v>
      </c>
      <c r="I2202" s="431"/>
      <c r="J2202" s="431"/>
      <c r="K2202" s="422"/>
      <c r="L2202" s="431"/>
      <c r="M2202" s="65">
        <v>209090</v>
      </c>
      <c r="N2202" s="66" t="s">
        <v>9</v>
      </c>
      <c r="O2202" s="66" t="s">
        <v>63</v>
      </c>
      <c r="P2202" s="82" t="str">
        <f>IF(AND('331-CT'!$E$7=TH!H2202,OR(N2202="331",O2202="331")),"x","")</f>
        <v/>
      </c>
      <c r="Q2202" s="82" t="str">
        <f>IF(AND(B2202='111'!$L$11,OR($N2202=$Q$7,$O2202=$Q$7)),"x","")</f>
        <v>x</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1" ht="15" hidden="1" customHeight="1">
      <c r="A2203" s="332" t="str">
        <f>IF(B2203&lt;&gt;"",IF(AND(B2203='IN-TC'!$S$4,OR(TH!N2203="1111",TH!O2203="1111")),TH!D2203,""),"")</f>
        <v/>
      </c>
      <c r="B2203" s="63">
        <f t="shared" si="139"/>
        <v>1</v>
      </c>
      <c r="C2203" s="64">
        <v>42371</v>
      </c>
      <c r="D2203" s="64" t="s">
        <v>861</v>
      </c>
      <c r="E2203" s="64">
        <v>42367</v>
      </c>
      <c r="F2203" s="67" t="s">
        <v>761</v>
      </c>
      <c r="G2203" s="67" t="s">
        <v>796</v>
      </c>
      <c r="H2203" s="72" t="s">
        <v>797</v>
      </c>
      <c r="I2203" s="429"/>
      <c r="J2203" s="429"/>
      <c r="K2203" s="420"/>
      <c r="L2203" s="429"/>
      <c r="M2203" s="65">
        <v>12000000</v>
      </c>
      <c r="N2203" s="66" t="s">
        <v>101</v>
      </c>
      <c r="O2203" s="66" t="s">
        <v>63</v>
      </c>
      <c r="P2203" s="82" t="str">
        <f>IF(AND('331-CT'!$E$7=TH!H2203,OR(N2203="331",O2203="331")),"x","")</f>
        <v/>
      </c>
      <c r="Q2203" s="82" t="str">
        <f>IF(AND(B2203='111'!$L$11,OR($N2203=$Q$7,$O2203=$Q$7)),"x","")</f>
        <v>x</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1" ht="16.5" hidden="1" customHeight="1">
      <c r="A2204" s="332" t="str">
        <f>IF(B2204&lt;&gt;"",IF(AND(B2204='IN-TC'!$S$4,OR(TH!N2204="1111",TH!O2204="1111")),TH!D2204,""),"")</f>
        <v/>
      </c>
      <c r="B2204" s="63">
        <f t="shared" si="139"/>
        <v>1</v>
      </c>
      <c r="C2204" s="64">
        <v>42371</v>
      </c>
      <c r="D2204" s="64" t="s">
        <v>861</v>
      </c>
      <c r="E2204" s="64">
        <v>42367</v>
      </c>
      <c r="F2204" s="67" t="s">
        <v>762</v>
      </c>
      <c r="G2204" s="67" t="s">
        <v>796</v>
      </c>
      <c r="H2204" s="72" t="s">
        <v>797</v>
      </c>
      <c r="I2204" s="429"/>
      <c r="J2204" s="429"/>
      <c r="K2204" s="420"/>
      <c r="L2204" s="429"/>
      <c r="M2204" s="65">
        <v>1200000</v>
      </c>
      <c r="N2204" s="66" t="s">
        <v>9</v>
      </c>
      <c r="O2204" s="66" t="s">
        <v>63</v>
      </c>
      <c r="P2204" s="82" t="str">
        <f>IF(AND('331-CT'!$E$7=TH!H2204,OR(N2204="331",O2204="331")),"x","")</f>
        <v/>
      </c>
      <c r="Q2204" s="82" t="str">
        <f>IF(AND(B2204='111'!$L$11,OR($N2204=$Q$7,$O2204=$Q$7)),"x","")</f>
        <v>x</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1" ht="15.75" hidden="1" customHeight="1">
      <c r="A2205" s="332" t="str">
        <f>IF(B2205&lt;&gt;"",IF(AND(B2205='IN-TC'!$S$4,OR(TH!N2205="1111",TH!O2205="1111")),TH!D2205,""),"")</f>
        <v/>
      </c>
      <c r="B2205" s="63">
        <f t="shared" si="139"/>
        <v>1</v>
      </c>
      <c r="C2205" s="64">
        <v>42371</v>
      </c>
      <c r="D2205" s="64" t="s">
        <v>862</v>
      </c>
      <c r="E2205" s="64">
        <v>42370</v>
      </c>
      <c r="F2205" s="144" t="s">
        <v>763</v>
      </c>
      <c r="G2205" s="956" t="s">
        <v>798</v>
      </c>
      <c r="H2205" s="72" t="s">
        <v>799</v>
      </c>
      <c r="I2205" s="429"/>
      <c r="J2205" s="429"/>
      <c r="K2205" s="420"/>
      <c r="L2205" s="429"/>
      <c r="M2205" s="65">
        <v>620782</v>
      </c>
      <c r="N2205" s="66" t="s">
        <v>101</v>
      </c>
      <c r="O2205" s="66" t="s">
        <v>63</v>
      </c>
      <c r="P2205" s="82" t="str">
        <f>IF(AND('331-CT'!$E$7=TH!H2205,OR(N2205="331",O2205="331")),"x","")</f>
        <v/>
      </c>
      <c r="Q2205" s="82" t="str">
        <f>IF(AND(B2205='111'!$L$11,OR($N2205=$Q$7,$O2205=$Q$7)),"x","")</f>
        <v>x</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1" ht="15.75" hidden="1" customHeight="1">
      <c r="A2206" s="332" t="str">
        <f>IF(B2206&lt;&gt;"",IF(AND(B2206='IN-TC'!$S$4,OR(TH!N2206="1111",TH!O2206="1111")),TH!D2206,""),"")</f>
        <v/>
      </c>
      <c r="B2206" s="63">
        <f t="shared" si="139"/>
        <v>1</v>
      </c>
      <c r="C2206" s="64">
        <v>42371</v>
      </c>
      <c r="D2206" s="64" t="s">
        <v>862</v>
      </c>
      <c r="E2206" s="64">
        <v>42370</v>
      </c>
      <c r="F2206" s="67" t="s">
        <v>764</v>
      </c>
      <c r="G2206" s="955" t="s">
        <v>798</v>
      </c>
      <c r="H2206" s="72" t="s">
        <v>799</v>
      </c>
      <c r="I2206" s="429"/>
      <c r="J2206" s="429"/>
      <c r="K2206" s="420"/>
      <c r="L2206" s="429"/>
      <c r="M2206" s="65">
        <v>62078</v>
      </c>
      <c r="N2206" s="66" t="s">
        <v>9</v>
      </c>
      <c r="O2206" s="66" t="s">
        <v>63</v>
      </c>
      <c r="P2206" s="82" t="str">
        <f>IF(AND('331-CT'!$E$7=TH!H2206,OR(N2206="331",O2206="331")),"x","")</f>
        <v/>
      </c>
      <c r="Q2206" s="82" t="str">
        <f>IF(AND(B2206='111'!$L$11,OR($N2206=$Q$7,$O2206=$Q$7)),"x","")</f>
        <v>x</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1" ht="15.75" hidden="1" customHeight="1">
      <c r="A2207" s="332" t="str">
        <f>IF(B2207&lt;&gt;"",IF(AND(B2207='IN-TC'!$S$4,OR(TH!N2207="1111",TH!O2207="1111")),TH!D2207,""),"")</f>
        <v/>
      </c>
      <c r="B2207" s="63">
        <f t="shared" si="139"/>
        <v>1</v>
      </c>
      <c r="C2207" s="64">
        <v>42371</v>
      </c>
      <c r="D2207" s="64" t="s">
        <v>863</v>
      </c>
      <c r="E2207" s="64">
        <v>42370</v>
      </c>
      <c r="F2207" s="144" t="s">
        <v>765</v>
      </c>
      <c r="G2207" s="955"/>
      <c r="H2207" s="72" t="s">
        <v>619</v>
      </c>
      <c r="I2207" s="429"/>
      <c r="J2207" s="429"/>
      <c r="K2207" s="420"/>
      <c r="L2207" s="429"/>
      <c r="M2207" s="65">
        <v>7500000</v>
      </c>
      <c r="N2207" s="66" t="s">
        <v>8</v>
      </c>
      <c r="O2207" s="66" t="s">
        <v>63</v>
      </c>
      <c r="P2207" s="82" t="str">
        <f>IF(AND('331-CT'!$E$7=TH!H2207,OR(N2207="331",O2207="331")),"x","")</f>
        <v/>
      </c>
      <c r="Q2207" s="82" t="str">
        <f>IF(AND(B2207='111'!$L$11,OR($N2207=$Q$7,$O2207=$Q$7)),"x","")</f>
        <v>x</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1" ht="15.75" hidden="1" customHeight="1">
      <c r="A2208" s="332" t="str">
        <f>IF(B2208&lt;&gt;"",IF(AND(B2208='IN-TC'!$S$4,OR(TH!N2208="1111",TH!O2208="1111")),TH!D2208,""),"")</f>
        <v/>
      </c>
      <c r="B2208" s="63">
        <f t="shared" si="139"/>
        <v>1</v>
      </c>
      <c r="C2208" s="64">
        <v>42373</v>
      </c>
      <c r="D2208" s="64" t="s">
        <v>697</v>
      </c>
      <c r="E2208" s="64">
        <v>42373</v>
      </c>
      <c r="F2208" s="72" t="s">
        <v>1432</v>
      </c>
      <c r="G2208" s="67" t="s">
        <v>908</v>
      </c>
      <c r="H2208" s="72"/>
      <c r="I2208" s="429"/>
      <c r="J2208" s="429"/>
      <c r="K2208" s="420">
        <v>97800</v>
      </c>
      <c r="L2208" s="429">
        <v>22490</v>
      </c>
      <c r="M2208" s="65">
        <f>ROUND(K2208*L2208,0)</f>
        <v>2199522000</v>
      </c>
      <c r="N2208" s="66" t="s">
        <v>26</v>
      </c>
      <c r="O2208" s="66" t="s">
        <v>265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hidden="1" customHeight="1">
      <c r="A2209" s="332" t="str">
        <f>IF(B2209&lt;&gt;"",IF(AND(B2209='IN-TC'!$S$4,OR(TH!N2209="1111",TH!O2209="1111")),TH!D2209,""),"")</f>
        <v/>
      </c>
      <c r="B2209" s="63">
        <f t="shared" si="139"/>
        <v>1</v>
      </c>
      <c r="C2209" s="64">
        <v>42373</v>
      </c>
      <c r="D2209" s="64" t="s">
        <v>864</v>
      </c>
      <c r="E2209" s="64">
        <v>42373</v>
      </c>
      <c r="F2209" s="67" t="s">
        <v>747</v>
      </c>
      <c r="G2209" s="67" t="s">
        <v>908</v>
      </c>
      <c r="H2209" s="73" t="s">
        <v>755</v>
      </c>
      <c r="I2209" s="429"/>
      <c r="J2209" s="429"/>
      <c r="K2209" s="420"/>
      <c r="L2209" s="429"/>
      <c r="M2209" s="65">
        <v>2200000000</v>
      </c>
      <c r="N2209" s="66" t="s">
        <v>63</v>
      </c>
      <c r="O2209" s="66" t="s">
        <v>26</v>
      </c>
      <c r="P2209" s="82" t="str">
        <f>IF(AND('331-CT'!$E$7=TH!H2209,OR(N2209="331",O2209="331")),"x","")</f>
        <v/>
      </c>
      <c r="Q2209" s="82" t="str">
        <f>IF(AND(B2209='111'!$L$11,OR($N2209=$Q$7,$O2209=$Q$7)),"x","")</f>
        <v>x</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hidden="1" customHeight="1">
      <c r="A2210" s="332" t="str">
        <f>IF(B2210&lt;&gt;"",IF(AND(B2210='IN-TC'!$S$4,OR(TH!N2210="1111",TH!O2210="1111")),TH!D2210,""),"")</f>
        <v/>
      </c>
      <c r="B2210" s="63">
        <f t="shared" si="139"/>
        <v>1</v>
      </c>
      <c r="C2210" s="64">
        <v>42373</v>
      </c>
      <c r="D2210" s="64" t="s">
        <v>865</v>
      </c>
      <c r="E2210" s="64">
        <v>42373</v>
      </c>
      <c r="F2210" s="67" t="s">
        <v>766</v>
      </c>
      <c r="G2210" s="955" t="s">
        <v>800</v>
      </c>
      <c r="H2210" s="72" t="s">
        <v>801</v>
      </c>
      <c r="I2210" s="429"/>
      <c r="J2210" s="429"/>
      <c r="K2210" s="420"/>
      <c r="L2210" s="429"/>
      <c r="M2210" s="65">
        <v>16650000</v>
      </c>
      <c r="N2210" s="66" t="s">
        <v>162</v>
      </c>
      <c r="O2210" s="66" t="s">
        <v>63</v>
      </c>
      <c r="P2210" s="82" t="str">
        <f>IF(AND('331-CT'!$E$7=TH!H2210,OR(N2210="331",O2210="331")),"x","")</f>
        <v/>
      </c>
      <c r="Q2210" s="82" t="str">
        <f>IF(AND(B2210='111'!$L$11,OR($N2210=$Q$7,$O2210=$Q$7)),"x","")</f>
        <v>x</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hidden="1" customHeight="1">
      <c r="A2211" s="332" t="str">
        <f>IF(B2211&lt;&gt;"",IF(AND(B2211='IN-TC'!$S$4,OR(TH!N2211="1111",TH!O2211="1111")),TH!D2211,""),"")</f>
        <v/>
      </c>
      <c r="B2211" s="63">
        <f t="shared" si="139"/>
        <v>1</v>
      </c>
      <c r="C2211" s="64">
        <v>42373</v>
      </c>
      <c r="D2211" s="64" t="s">
        <v>865</v>
      </c>
      <c r="E2211" s="64">
        <v>42373</v>
      </c>
      <c r="F2211" s="67" t="s">
        <v>767</v>
      </c>
      <c r="G2211" s="957" t="s">
        <v>800</v>
      </c>
      <c r="H2211" s="338" t="s">
        <v>801</v>
      </c>
      <c r="I2211" s="431"/>
      <c r="J2211" s="431"/>
      <c r="K2211" s="422"/>
      <c r="L2211" s="431"/>
      <c r="M2211" s="65">
        <v>1665000</v>
      </c>
      <c r="N2211" s="66" t="s">
        <v>9</v>
      </c>
      <c r="O2211" s="66" t="s">
        <v>63</v>
      </c>
      <c r="P2211" s="82" t="str">
        <f>IF(AND('331-CT'!$E$7=TH!H2211,OR(N2211="331",O2211="331")),"x","")</f>
        <v/>
      </c>
      <c r="Q2211" s="82" t="str">
        <f>IF(AND(B2211='111'!$L$11,OR($N2211=$Q$7,$O2211=$Q$7)),"x","")</f>
        <v>x</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hidden="1" customHeight="1">
      <c r="A2212" s="332" t="str">
        <f>IF(B2212&lt;&gt;"",IF(AND(B2212='IN-TC'!$S$4,OR(TH!N2212="1111",TH!O2212="1111")),TH!D2212,""),"")</f>
        <v/>
      </c>
      <c r="B2212" s="63">
        <f t="shared" si="139"/>
        <v>1</v>
      </c>
      <c r="C2212" s="64">
        <v>42373</v>
      </c>
      <c r="D2212" s="64" t="s">
        <v>866</v>
      </c>
      <c r="E2212" s="64">
        <v>42336</v>
      </c>
      <c r="F2212" s="67" t="s">
        <v>761</v>
      </c>
      <c r="G2212" s="957" t="s">
        <v>802</v>
      </c>
      <c r="H2212" s="338" t="s">
        <v>797</v>
      </c>
      <c r="I2212" s="431"/>
      <c r="J2212" s="431"/>
      <c r="K2212" s="422"/>
      <c r="L2212" s="431"/>
      <c r="M2212" s="65">
        <v>12000000</v>
      </c>
      <c r="N2212" s="66" t="s">
        <v>101</v>
      </c>
      <c r="O2212" s="66" t="s">
        <v>63</v>
      </c>
      <c r="P2212" s="82" t="str">
        <f>IF(AND('331-CT'!$E$7=TH!H2212,OR(N2212="331",O2212="331")),"x","")</f>
        <v/>
      </c>
      <c r="Q2212" s="82" t="str">
        <f>IF(AND(B2212='111'!$L$11,OR($N2212=$Q$7,$O2212=$Q$7)),"x","")</f>
        <v>x</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hidden="1" customHeight="1">
      <c r="A2213" s="332" t="str">
        <f>IF(B2213&lt;&gt;"",IF(AND(B2213='IN-TC'!$S$4,OR(TH!N2213="1111",TH!O2213="1111")),TH!D2213,""),"")</f>
        <v/>
      </c>
      <c r="B2213" s="63">
        <f t="shared" si="139"/>
        <v>1</v>
      </c>
      <c r="C2213" s="64">
        <v>42373</v>
      </c>
      <c r="D2213" s="64" t="s">
        <v>866</v>
      </c>
      <c r="E2213" s="64">
        <v>42336</v>
      </c>
      <c r="F2213" s="67" t="s">
        <v>762</v>
      </c>
      <c r="G2213" s="67" t="s">
        <v>802</v>
      </c>
      <c r="H2213" s="72" t="s">
        <v>797</v>
      </c>
      <c r="I2213" s="429"/>
      <c r="J2213" s="429"/>
      <c r="K2213" s="420"/>
      <c r="L2213" s="429"/>
      <c r="M2213" s="65">
        <v>1200000</v>
      </c>
      <c r="N2213" s="66" t="s">
        <v>9</v>
      </c>
      <c r="O2213" s="66" t="s">
        <v>63</v>
      </c>
      <c r="P2213" s="82" t="str">
        <f>IF(AND('331-CT'!$E$7=TH!H2213,OR(N2213="331",O2213="331")),"x","")</f>
        <v/>
      </c>
      <c r="Q2213" s="82" t="str">
        <f>IF(AND(B2213='111'!$L$11,OR($N2213=$Q$7,$O2213=$Q$7)),"x","")</f>
        <v>x</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hidden="1" customHeight="1">
      <c r="A2214" s="332" t="str">
        <f>IF(B2214&lt;&gt;"",IF(AND(B2214='IN-TC'!$S$4,OR(TH!N2214="1111",TH!O2214="1111")),TH!D2214,""),"")</f>
        <v/>
      </c>
      <c r="B2214" s="63">
        <f t="shared" si="139"/>
        <v>1</v>
      </c>
      <c r="C2214" s="64">
        <v>42373</v>
      </c>
      <c r="D2214" s="64" t="s">
        <v>867</v>
      </c>
      <c r="E2214" s="64">
        <v>42373</v>
      </c>
      <c r="F2214" s="67" t="s">
        <v>768</v>
      </c>
      <c r="G2214" s="955" t="s">
        <v>803</v>
      </c>
      <c r="H2214" s="72" t="s">
        <v>799</v>
      </c>
      <c r="I2214" s="429"/>
      <c r="J2214" s="429"/>
      <c r="K2214" s="420"/>
      <c r="L2214" s="429"/>
      <c r="M2214" s="65">
        <v>684000</v>
      </c>
      <c r="N2214" s="66" t="s">
        <v>101</v>
      </c>
      <c r="O2214" s="66" t="s">
        <v>63</v>
      </c>
      <c r="P2214" s="82" t="str">
        <f>IF(AND('331-CT'!$E$7=TH!H2214,OR(N2214="331",O2214="331")),"x","")</f>
        <v/>
      </c>
      <c r="Q2214" s="82" t="str">
        <f>IF(AND(B2214='111'!$L$11,OR($N2214=$Q$7,$O2214=$Q$7)),"x","")</f>
        <v>x</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hidden="1" customHeight="1">
      <c r="A2215" s="332" t="str">
        <f>IF(B2215&lt;&gt;"",IF(AND(B2215='IN-TC'!$S$4,OR(TH!N2215="1111",TH!O2215="1111")),TH!D2215,""),"")</f>
        <v/>
      </c>
      <c r="B2215" s="63">
        <f t="shared" si="139"/>
        <v>1</v>
      </c>
      <c r="C2215" s="64">
        <v>42373</v>
      </c>
      <c r="D2215" s="64" t="s">
        <v>867</v>
      </c>
      <c r="E2215" s="64">
        <v>42373</v>
      </c>
      <c r="F2215" s="67" t="s">
        <v>769</v>
      </c>
      <c r="G2215" s="955" t="s">
        <v>803</v>
      </c>
      <c r="H2215" s="72" t="s">
        <v>799</v>
      </c>
      <c r="I2215" s="429"/>
      <c r="J2215" s="429"/>
      <c r="K2215" s="420"/>
      <c r="L2215" s="429"/>
      <c r="M2215" s="65">
        <v>68400</v>
      </c>
      <c r="N2215" s="66" t="s">
        <v>9</v>
      </c>
      <c r="O2215" s="66" t="s">
        <v>63</v>
      </c>
      <c r="P2215" s="82" t="str">
        <f>IF(AND('331-CT'!$E$7=TH!H2215,OR(N2215="331",O2215="331")),"x","")</f>
        <v/>
      </c>
      <c r="Q2215" s="82" t="str">
        <f>IF(AND(B2215='111'!$L$11,OR($N2215=$Q$7,$O2215=$Q$7)),"x","")</f>
        <v>x</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hidden="1" customHeight="1">
      <c r="A2216" s="332" t="str">
        <f>IF(B2216&lt;&gt;"",IF(AND(B2216='IN-TC'!$S$4,OR(TH!N2216="1111",TH!O2216="1111")),TH!D2216,""),"")</f>
        <v/>
      </c>
      <c r="B2216" s="63">
        <f t="shared" si="139"/>
        <v>1</v>
      </c>
      <c r="C2216" s="64">
        <v>42373</v>
      </c>
      <c r="D2216" s="64" t="s">
        <v>868</v>
      </c>
      <c r="E2216" s="64">
        <v>42373</v>
      </c>
      <c r="F2216" s="67" t="s">
        <v>768</v>
      </c>
      <c r="G2216" s="955" t="s">
        <v>804</v>
      </c>
      <c r="H2216" s="72" t="s">
        <v>805</v>
      </c>
      <c r="I2216" s="429"/>
      <c r="J2216" s="429"/>
      <c r="K2216" s="420"/>
      <c r="L2216" s="429"/>
      <c r="M2216" s="65">
        <v>29818</v>
      </c>
      <c r="N2216" s="66" t="s">
        <v>101</v>
      </c>
      <c r="O2216" s="66" t="s">
        <v>63</v>
      </c>
      <c r="P2216" s="82" t="str">
        <f>IF(AND('331-CT'!$E$7=TH!H2216,OR(N2216="331",O2216="331")),"x","")</f>
        <v/>
      </c>
      <c r="Q2216" s="82" t="str">
        <f>IF(AND(B2216='111'!$L$11,OR($N2216=$Q$7,$O2216=$Q$7)),"x","")</f>
        <v>x</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hidden="1" customHeight="1">
      <c r="A2217" s="332" t="str">
        <f>IF(B2217&lt;&gt;"",IF(AND(B2217='IN-TC'!$S$4,OR(TH!N2217="1111",TH!O2217="1111")),TH!D2217,""),"")</f>
        <v/>
      </c>
      <c r="B2217" s="63">
        <f t="shared" si="139"/>
        <v>1</v>
      </c>
      <c r="C2217" s="64">
        <v>42373</v>
      </c>
      <c r="D2217" s="64" t="s">
        <v>868</v>
      </c>
      <c r="E2217" s="64">
        <v>42373</v>
      </c>
      <c r="F2217" s="67" t="s">
        <v>769</v>
      </c>
      <c r="G2217" s="955" t="s">
        <v>804</v>
      </c>
      <c r="H2217" s="72" t="s">
        <v>805</v>
      </c>
      <c r="I2217" s="429"/>
      <c r="J2217" s="429"/>
      <c r="K2217" s="420"/>
      <c r="L2217" s="429"/>
      <c r="M2217" s="65">
        <v>2982</v>
      </c>
      <c r="N2217" s="66" t="s">
        <v>9</v>
      </c>
      <c r="O2217" s="66" t="s">
        <v>63</v>
      </c>
      <c r="P2217" s="82" t="str">
        <f>IF(AND('331-CT'!$E$7=TH!H2217,OR(N2217="331",O2217="331")),"x","")</f>
        <v/>
      </c>
      <c r="Q2217" s="82" t="str">
        <f>IF(AND(B2217='111'!$L$11,OR($N2217=$Q$7,$O2217=$Q$7)),"x","")</f>
        <v>x</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hidden="1" customHeight="1">
      <c r="A2218" s="332" t="str">
        <f>IF(B2218&lt;&gt;"",IF(AND(B2218='IN-TC'!$S$4,OR(TH!N2218="1111",TH!O2218="1111")),TH!D2218,""),"")</f>
        <v/>
      </c>
      <c r="B2218" s="63">
        <f t="shared" si="139"/>
        <v>1</v>
      </c>
      <c r="C2218" s="64">
        <v>42374</v>
      </c>
      <c r="D2218" s="64" t="s">
        <v>869</v>
      </c>
      <c r="E2218" s="64">
        <v>42374</v>
      </c>
      <c r="F2218" s="67" t="s">
        <v>770</v>
      </c>
      <c r="G2218" s="67" t="s">
        <v>806</v>
      </c>
      <c r="H2218" s="72" t="s">
        <v>801</v>
      </c>
      <c r="I2218" s="429"/>
      <c r="J2218" s="429"/>
      <c r="K2218" s="420"/>
      <c r="L2218" s="429"/>
      <c r="M2218" s="65">
        <v>16890000</v>
      </c>
      <c r="N2218" s="66" t="s">
        <v>162</v>
      </c>
      <c r="O2218" s="66" t="s">
        <v>63</v>
      </c>
      <c r="P2218" s="82" t="str">
        <f>IF(AND('331-CT'!$E$7=TH!H2218,OR(N2218="331",O2218="331")),"x","")</f>
        <v/>
      </c>
      <c r="Q2218" s="82" t="str">
        <f>IF(AND(B2218='111'!$L$11,OR($N2218=$Q$7,$O2218=$Q$7)),"x","")</f>
        <v>x</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hidden="1" customHeight="1">
      <c r="A2219" s="332" t="str">
        <f>IF(B2219&lt;&gt;"",IF(AND(B2219='IN-TC'!$S$4,OR(TH!N2219="1111",TH!O2219="1111")),TH!D2219,""),"")</f>
        <v/>
      </c>
      <c r="B2219" s="63">
        <f t="shared" si="139"/>
        <v>1</v>
      </c>
      <c r="C2219" s="64">
        <v>42374</v>
      </c>
      <c r="D2219" s="64" t="s">
        <v>869</v>
      </c>
      <c r="E2219" s="64">
        <v>42374</v>
      </c>
      <c r="F2219" s="67" t="s">
        <v>771</v>
      </c>
      <c r="G2219" s="67" t="s">
        <v>806</v>
      </c>
      <c r="H2219" s="340" t="s">
        <v>801</v>
      </c>
      <c r="I2219" s="433"/>
      <c r="J2219" s="433"/>
      <c r="K2219" s="424"/>
      <c r="L2219" s="433"/>
      <c r="M2219" s="65">
        <v>1689000</v>
      </c>
      <c r="N2219" s="66" t="s">
        <v>9</v>
      </c>
      <c r="O2219" s="66" t="s">
        <v>63</v>
      </c>
      <c r="P2219" s="82" t="str">
        <f>IF(AND('331-CT'!$E$7=TH!H2219,OR(N2219="331",O2219="331")),"x","")</f>
        <v/>
      </c>
      <c r="Q2219" s="82" t="str">
        <f>IF(AND(B2219='111'!$L$11,OR($N2219=$Q$7,$O2219=$Q$7)),"x","")</f>
        <v>x</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hidden="1" customHeight="1">
      <c r="A2220" s="332" t="str">
        <f>IF(B2220&lt;&gt;"",IF(AND(B2220='IN-TC'!$S$4,OR(TH!N2220="1111",TH!O2220="1111")),TH!D2220,""),"")</f>
        <v/>
      </c>
      <c r="B2220" s="63">
        <f t="shared" si="139"/>
        <v>1</v>
      </c>
      <c r="C2220" s="64">
        <v>42374</v>
      </c>
      <c r="D2220" s="64" t="s">
        <v>870</v>
      </c>
      <c r="E2220" s="64">
        <v>42350</v>
      </c>
      <c r="F2220" s="67" t="s">
        <v>761</v>
      </c>
      <c r="G2220" s="67" t="s">
        <v>807</v>
      </c>
      <c r="H2220" s="72" t="s">
        <v>797</v>
      </c>
      <c r="I2220" s="429"/>
      <c r="J2220" s="429"/>
      <c r="K2220" s="420"/>
      <c r="L2220" s="429"/>
      <c r="M2220" s="65">
        <v>12000000</v>
      </c>
      <c r="N2220" s="66" t="s">
        <v>101</v>
      </c>
      <c r="O2220" s="66" t="s">
        <v>63</v>
      </c>
      <c r="P2220" s="82" t="str">
        <f>IF(AND('331-CT'!$E$7=TH!H2220,OR(N2220="331",O2220="331")),"x","")</f>
        <v/>
      </c>
      <c r="Q2220" s="82" t="str">
        <f>IF(AND(B2220='111'!$L$11,OR($N2220=$Q$7,$O2220=$Q$7)),"x","")</f>
        <v>x</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hidden="1" customHeight="1">
      <c r="A2221" s="332" t="str">
        <f>IF(B2221&lt;&gt;"",IF(AND(B2221='IN-TC'!$S$4,OR(TH!N2221="1111",TH!O2221="1111")),TH!D2221,""),"")</f>
        <v/>
      </c>
      <c r="B2221" s="63">
        <f t="shared" si="139"/>
        <v>1</v>
      </c>
      <c r="C2221" s="64">
        <v>42374</v>
      </c>
      <c r="D2221" s="64" t="s">
        <v>870</v>
      </c>
      <c r="E2221" s="64">
        <v>42350</v>
      </c>
      <c r="F2221" s="67" t="s">
        <v>762</v>
      </c>
      <c r="G2221" s="67" t="s">
        <v>807</v>
      </c>
      <c r="H2221" s="72" t="s">
        <v>797</v>
      </c>
      <c r="I2221" s="429"/>
      <c r="J2221" s="429"/>
      <c r="K2221" s="420"/>
      <c r="L2221" s="429"/>
      <c r="M2221" s="65">
        <v>1200000</v>
      </c>
      <c r="N2221" s="66" t="s">
        <v>9</v>
      </c>
      <c r="O2221" s="66" t="s">
        <v>63</v>
      </c>
      <c r="P2221" s="82" t="str">
        <f>IF(AND('331-CT'!$E$7=TH!H2221,OR(N2221="331",O2221="331")),"x","")</f>
        <v/>
      </c>
      <c r="Q2221" s="82" t="str">
        <f>IF(AND(B2221='111'!$L$11,OR($N2221=$Q$7,$O2221=$Q$7)),"x","")</f>
        <v>x</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hidden="1" customHeight="1">
      <c r="A2222" s="332" t="str">
        <f>IF(B2222&lt;&gt;"",IF(AND(B2222='IN-TC'!$S$4,OR(TH!N2222="1111",TH!O2222="1111")),TH!D2222,""),"")</f>
        <v/>
      </c>
      <c r="B2222" s="63">
        <f t="shared" si="139"/>
        <v>1</v>
      </c>
      <c r="C2222" s="64">
        <v>42374</v>
      </c>
      <c r="D2222" s="64" t="s">
        <v>871</v>
      </c>
      <c r="E2222" s="64">
        <v>42374</v>
      </c>
      <c r="F2222" s="67" t="s">
        <v>768</v>
      </c>
      <c r="G2222" s="67" t="s">
        <v>808</v>
      </c>
      <c r="H2222" s="72" t="s">
        <v>799</v>
      </c>
      <c r="I2222" s="429"/>
      <c r="J2222" s="429"/>
      <c r="K2222" s="420"/>
      <c r="L2222" s="429"/>
      <c r="M2222" s="65">
        <v>676700</v>
      </c>
      <c r="N2222" s="66" t="s">
        <v>101</v>
      </c>
      <c r="O2222" s="66" t="s">
        <v>63</v>
      </c>
      <c r="P2222" s="82" t="str">
        <f>IF(AND('331-CT'!$E$7=TH!H2222,OR(N2222="331",O2222="331")),"x","")</f>
        <v/>
      </c>
      <c r="Q2222" s="82" t="str">
        <f>IF(AND(B2222='111'!$L$11,OR($N2222=$Q$7,$O2222=$Q$7)),"x","")</f>
        <v>x</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hidden="1" customHeight="1">
      <c r="A2223" s="332" t="str">
        <f>IF(B2223&lt;&gt;"",IF(AND(B2223='IN-TC'!$S$4,OR(TH!N2223="1111",TH!O2223="1111")),TH!D2223,""),"")</f>
        <v/>
      </c>
      <c r="B2223" s="63">
        <f t="shared" si="139"/>
        <v>1</v>
      </c>
      <c r="C2223" s="64">
        <v>42374</v>
      </c>
      <c r="D2223" s="64" t="s">
        <v>871</v>
      </c>
      <c r="E2223" s="64">
        <v>42374</v>
      </c>
      <c r="F2223" s="67" t="s">
        <v>769</v>
      </c>
      <c r="G2223" s="67" t="s">
        <v>808</v>
      </c>
      <c r="H2223" s="72" t="s">
        <v>799</v>
      </c>
      <c r="I2223" s="429"/>
      <c r="J2223" s="429"/>
      <c r="K2223" s="420"/>
      <c r="L2223" s="429"/>
      <c r="M2223" s="65">
        <v>67670</v>
      </c>
      <c r="N2223" s="66" t="s">
        <v>9</v>
      </c>
      <c r="O2223" s="66" t="s">
        <v>63</v>
      </c>
      <c r="P2223" s="82" t="str">
        <f>IF(AND('331-CT'!$E$7=TH!H2223,OR(N2223="331",O2223="331")),"x","")</f>
        <v/>
      </c>
      <c r="Q2223" s="82" t="str">
        <f>IF(AND(B2223='111'!$L$11,OR($N2223=$Q$7,$O2223=$Q$7)),"x","")</f>
        <v>x</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hidden="1" customHeight="1">
      <c r="A2224" s="332" t="str">
        <f>IF(B2224&lt;&gt;"",IF(AND(B2224='IN-TC'!$S$4,OR(TH!N2224="1111",TH!O2224="1111")),TH!D2224,""),"")</f>
        <v/>
      </c>
      <c r="B2224" s="63">
        <f t="shared" si="139"/>
        <v>1</v>
      </c>
      <c r="C2224" s="64">
        <v>42374</v>
      </c>
      <c r="D2224" s="64" t="s">
        <v>872</v>
      </c>
      <c r="E2224" s="64">
        <v>42374</v>
      </c>
      <c r="F2224" s="67" t="s">
        <v>772</v>
      </c>
      <c r="G2224" s="67" t="s">
        <v>662</v>
      </c>
      <c r="H2224" s="72" t="s">
        <v>667</v>
      </c>
      <c r="I2224" s="429"/>
      <c r="J2224" s="429"/>
      <c r="K2224" s="420"/>
      <c r="L2224" s="429"/>
      <c r="M2224" s="65">
        <v>14250000</v>
      </c>
      <c r="N2224" s="66" t="s">
        <v>8</v>
      </c>
      <c r="O2224" s="66" t="s">
        <v>63</v>
      </c>
      <c r="P2224" s="82" t="str">
        <f>IF(AND('331-CT'!$E$7=TH!H2224,OR(N2224="331",O2224="331")),"x","")</f>
        <v/>
      </c>
      <c r="Q2224" s="82" t="str">
        <f>IF(AND(B2224='111'!$L$11,OR($N2224=$Q$7,$O2224=$Q$7)),"x","")</f>
        <v>x</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hidden="1" customHeight="1">
      <c r="A2225" s="332" t="str">
        <f>IF(B2225&lt;&gt;"",IF(AND(B2225='IN-TC'!$S$4,OR(TH!N2225="1111",TH!O2225="1111")),TH!D2225,""),"")</f>
        <v/>
      </c>
      <c r="B2225" s="63">
        <f t="shared" si="139"/>
        <v>1</v>
      </c>
      <c r="C2225" s="64">
        <v>42375</v>
      </c>
      <c r="D2225" s="64" t="s">
        <v>697</v>
      </c>
      <c r="E2225" s="64">
        <v>42375</v>
      </c>
      <c r="F2225" s="89" t="s">
        <v>1036</v>
      </c>
      <c r="G2225" s="67" t="s">
        <v>909</v>
      </c>
      <c r="H2225" s="72" t="s">
        <v>704</v>
      </c>
      <c r="I2225" s="429"/>
      <c r="J2225" s="429"/>
      <c r="K2225" s="420">
        <v>53.92</v>
      </c>
      <c r="L2225" s="429">
        <v>22240</v>
      </c>
      <c r="M2225" s="81">
        <f>ROUND(K2225*L2225,0)</f>
        <v>1199181</v>
      </c>
      <c r="N2225" s="66" t="s">
        <v>99</v>
      </c>
      <c r="O2225" s="66" t="s">
        <v>265</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hidden="1" customHeight="1">
      <c r="A2226" s="332" t="str">
        <f>IF(B2226&lt;&gt;"",IF(AND(B2226='IN-TC'!$S$4,OR(TH!N2226="1111",TH!O2226="1111")),TH!D2226,""),"")</f>
        <v/>
      </c>
      <c r="B2226" s="63">
        <f t="shared" si="139"/>
        <v>1</v>
      </c>
      <c r="C2226" s="64">
        <v>42375</v>
      </c>
      <c r="D2226" s="64" t="s">
        <v>697</v>
      </c>
      <c r="E2226" s="64">
        <v>42375</v>
      </c>
      <c r="F2226" s="67" t="s">
        <v>1037</v>
      </c>
      <c r="G2226" s="67" t="s">
        <v>909</v>
      </c>
      <c r="H2226" s="72" t="s">
        <v>705</v>
      </c>
      <c r="I2226" s="429"/>
      <c r="J2226" s="429"/>
      <c r="K2226" s="420">
        <v>129.11000000000001</v>
      </c>
      <c r="L2226" s="429">
        <v>22240</v>
      </c>
      <c r="M2226" s="81">
        <f>ROUND(K2226*L2226,0)</f>
        <v>2871406</v>
      </c>
      <c r="N2226" s="66" t="s">
        <v>99</v>
      </c>
      <c r="O2226" s="66" t="s">
        <v>265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hidden="1" customHeight="1">
      <c r="A2227" s="332" t="str">
        <f>IF(B2227&lt;&gt;"",IF(AND(B2227='IN-TC'!$S$4,OR(TH!N2227="1111",TH!O2227="1111")),TH!D2227,""),"")</f>
        <v/>
      </c>
      <c r="B2227" s="63">
        <f t="shared" si="139"/>
        <v>1</v>
      </c>
      <c r="C2227" s="64">
        <v>42375</v>
      </c>
      <c r="D2227" s="64" t="s">
        <v>697</v>
      </c>
      <c r="E2227" s="64">
        <v>42375</v>
      </c>
      <c r="F2227" s="67" t="s">
        <v>1038</v>
      </c>
      <c r="G2227" s="67" t="s">
        <v>909</v>
      </c>
      <c r="H2227" s="73" t="s">
        <v>706</v>
      </c>
      <c r="I2227" s="432"/>
      <c r="J2227" s="432"/>
      <c r="K2227" s="423">
        <v>79.5</v>
      </c>
      <c r="L2227" s="432">
        <v>22240</v>
      </c>
      <c r="M2227" s="81">
        <f>ROUND(K2227*L2227,0)</f>
        <v>1768080</v>
      </c>
      <c r="N2227" s="66" t="s">
        <v>99</v>
      </c>
      <c r="O2227" s="66" t="s">
        <v>265</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hidden="1" customHeight="1">
      <c r="A2228" s="332" t="str">
        <f>IF(B2228&lt;&gt;"",IF(AND(B2228='IN-TC'!$S$4,OR(TH!N2228="1111",TH!O2228="1111")),TH!D2228,""),"")</f>
        <v/>
      </c>
      <c r="B2228" s="63">
        <f t="shared" si="139"/>
        <v>1</v>
      </c>
      <c r="C2228" s="64">
        <v>42375</v>
      </c>
      <c r="D2228" s="64" t="s">
        <v>697</v>
      </c>
      <c r="E2228" s="64">
        <v>42375</v>
      </c>
      <c r="F2228" s="67" t="s">
        <v>1039</v>
      </c>
      <c r="G2228" s="67" t="s">
        <v>909</v>
      </c>
      <c r="H2228" s="72" t="s">
        <v>707</v>
      </c>
      <c r="I2228" s="429"/>
      <c r="J2228" s="429"/>
      <c r="K2228" s="420">
        <v>111.29</v>
      </c>
      <c r="L2228" s="429">
        <v>22240</v>
      </c>
      <c r="M2228" s="81">
        <f>ROUND(K2228*L2228,0)</f>
        <v>2475090</v>
      </c>
      <c r="N2228" s="66" t="s">
        <v>99</v>
      </c>
      <c r="O2228" s="66" t="s">
        <v>265</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hidden="1" customHeight="1">
      <c r="A2229" s="332" t="str">
        <f>IF(B2229&lt;&gt;"",IF(AND(B2229='IN-TC'!$S$4,OR(TH!N2229="1111",TH!O2229="1111")),TH!D2229,""),"")</f>
        <v/>
      </c>
      <c r="B2229" s="63">
        <f t="shared" si="139"/>
        <v>1</v>
      </c>
      <c r="C2229" s="64">
        <v>42376</v>
      </c>
      <c r="D2229" s="64" t="s">
        <v>873</v>
      </c>
      <c r="E2229" s="64">
        <v>42376</v>
      </c>
      <c r="F2229" s="67" t="s">
        <v>729</v>
      </c>
      <c r="G2229" s="67" t="s">
        <v>909</v>
      </c>
      <c r="H2229" s="72" t="s">
        <v>756</v>
      </c>
      <c r="I2229" s="429"/>
      <c r="J2229" s="429"/>
      <c r="K2229" s="420"/>
      <c r="L2229" s="429"/>
      <c r="M2229" s="65">
        <v>50000000</v>
      </c>
      <c r="N2229" s="66" t="s">
        <v>26</v>
      </c>
      <c r="O2229" s="66" t="s">
        <v>63</v>
      </c>
      <c r="P2229" s="82" t="str">
        <f>IF(AND('331-CT'!$E$7=TH!H2229,OR(N2229="331",O2229="331")),"x","")</f>
        <v/>
      </c>
      <c r="Q2229" s="82" t="str">
        <f>IF(AND(B2229='111'!$L$11,OR($N2229=$Q$7,$O2229=$Q$7)),"x","")</f>
        <v>x</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hidden="1" customHeight="1">
      <c r="A2230" s="332" t="str">
        <f>IF(B2230&lt;&gt;"",IF(AND(B2230='IN-TC'!$S$4,OR(TH!N2230="1111",TH!O2230="1111")),TH!D2230,""),"")</f>
        <v/>
      </c>
      <c r="B2230" s="63">
        <f t="shared" si="139"/>
        <v>1</v>
      </c>
      <c r="C2230" s="64">
        <v>42376</v>
      </c>
      <c r="D2230" s="64" t="s">
        <v>697</v>
      </c>
      <c r="E2230" s="64">
        <v>42376</v>
      </c>
      <c r="F2230" s="67" t="s">
        <v>1082</v>
      </c>
      <c r="G2230" s="67" t="s">
        <v>909</v>
      </c>
      <c r="H2230" s="67" t="s">
        <v>618</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hidden="1" customHeight="1">
      <c r="A2231" s="332" t="str">
        <f>IF(B2231&lt;&gt;"",IF(AND(B2231='IN-TC'!$S$4,OR(TH!N2231="1111",TH!O2231="1111")),TH!D2231,""),"")</f>
        <v/>
      </c>
      <c r="B2231" s="63">
        <f t="shared" si="139"/>
        <v>1</v>
      </c>
      <c r="C2231" s="64">
        <v>42376</v>
      </c>
      <c r="D2231" s="64" t="s">
        <v>697</v>
      </c>
      <c r="E2231" s="64">
        <v>42376</v>
      </c>
      <c r="F2231" s="67" t="s">
        <v>735</v>
      </c>
      <c r="G2231" s="67" t="s">
        <v>909</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hidden="1" customHeight="1">
      <c r="A2232" s="332" t="str">
        <f>IF(B2232&lt;&gt;"",IF(AND(B2232='IN-TC'!$S$4,OR(TH!N2232="1111",TH!O2232="1111")),TH!D2232,""),"")</f>
        <v/>
      </c>
      <c r="B2232" s="63">
        <f t="shared" si="139"/>
        <v>1</v>
      </c>
      <c r="C2232" s="64">
        <v>42376</v>
      </c>
      <c r="D2232" s="64" t="s">
        <v>874</v>
      </c>
      <c r="E2232" s="64">
        <v>42376</v>
      </c>
      <c r="F2232" s="67" t="s">
        <v>773</v>
      </c>
      <c r="G2232" s="955" t="s">
        <v>809</v>
      </c>
      <c r="H2232" s="72" t="s">
        <v>810</v>
      </c>
      <c r="I2232" s="429"/>
      <c r="J2232" s="429"/>
      <c r="K2232" s="420"/>
      <c r="L2232" s="429"/>
      <c r="M2232" s="65">
        <v>1341060</v>
      </c>
      <c r="N2232" s="83" t="s">
        <v>101</v>
      </c>
      <c r="O2232" s="66" t="s">
        <v>63</v>
      </c>
      <c r="P2232" s="82" t="str">
        <f>IF(AND('331-CT'!$E$7=TH!H2232,OR(N2232="331",O2232="331")),"x","")</f>
        <v/>
      </c>
      <c r="Q2232" s="82" t="str">
        <f>IF(AND(B2232='111'!$L$11,OR($N2232=$Q$7,$O2232=$Q$7)),"x","")</f>
        <v>x</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hidden="1" customHeight="1">
      <c r="A2233" s="332" t="str">
        <f>IF(B2233&lt;&gt;"",IF(AND(B2233='IN-TC'!$S$4,OR(TH!N2233="1111",TH!O2233="1111")),TH!D2233,""),"")</f>
        <v/>
      </c>
      <c r="B2233" s="63">
        <f t="shared" si="139"/>
        <v>1</v>
      </c>
      <c r="C2233" s="64">
        <v>42376</v>
      </c>
      <c r="D2233" s="64" t="s">
        <v>874</v>
      </c>
      <c r="E2233" s="64">
        <v>42376</v>
      </c>
      <c r="F2233" s="67" t="s">
        <v>774</v>
      </c>
      <c r="G2233" s="955" t="s">
        <v>809</v>
      </c>
      <c r="H2233" s="72" t="s">
        <v>810</v>
      </c>
      <c r="I2233" s="429"/>
      <c r="J2233" s="429"/>
      <c r="K2233" s="420"/>
      <c r="L2233" s="429"/>
      <c r="M2233" s="65">
        <v>134106</v>
      </c>
      <c r="N2233" s="83" t="s">
        <v>9</v>
      </c>
      <c r="O2233" s="66" t="s">
        <v>63</v>
      </c>
      <c r="P2233" s="82" t="str">
        <f>IF(AND('331-CT'!$E$7=TH!H2233,OR(N2233="331",O2233="331")),"x","")</f>
        <v/>
      </c>
      <c r="Q2233" s="82" t="str">
        <f>IF(AND(B2233='111'!$L$11,OR($N2233=$Q$7,$O2233=$Q$7)),"x","")</f>
        <v>x</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hidden="1" customHeight="1">
      <c r="A2234" s="332" t="str">
        <f>IF(B2234&lt;&gt;"",IF(AND(B2234='IN-TC'!$S$4,OR(TH!N2234="1111",TH!O2234="1111")),TH!D2234,""),"")</f>
        <v/>
      </c>
      <c r="B2234" s="63">
        <f t="shared" si="139"/>
        <v>1</v>
      </c>
      <c r="C2234" s="64">
        <v>42377</v>
      </c>
      <c r="D2234" s="64" t="s">
        <v>694</v>
      </c>
      <c r="E2234" s="64">
        <v>42377</v>
      </c>
      <c r="F2234" s="67" t="s">
        <v>701</v>
      </c>
      <c r="G2234" s="67" t="s">
        <v>908</v>
      </c>
      <c r="H2234" s="338" t="s">
        <v>593</v>
      </c>
      <c r="I2234" s="429"/>
      <c r="J2234" s="429"/>
      <c r="K2234" s="420">
        <v>4819.12</v>
      </c>
      <c r="L2234" s="429">
        <v>22490</v>
      </c>
      <c r="M2234" s="81">
        <f>ROUND(K2234*L2234,0)</f>
        <v>108382009</v>
      </c>
      <c r="N2234" s="66" t="s">
        <v>265</v>
      </c>
      <c r="O2234" s="66" t="s">
        <v>582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hidden="1" customHeight="1">
      <c r="A2235" s="332" t="str">
        <f>IF(B2235&lt;&gt;"",IF(AND(B2235='IN-TC'!$S$4,OR(TH!N2235="1111",TH!O2235="1111")),TH!D2235,""),"")</f>
        <v/>
      </c>
      <c r="B2235" s="63">
        <f t="shared" si="139"/>
        <v>1</v>
      </c>
      <c r="C2235" s="64">
        <v>42377</v>
      </c>
      <c r="D2235" s="64" t="s">
        <v>576</v>
      </c>
      <c r="E2235" s="64">
        <v>42377</v>
      </c>
      <c r="F2235" s="67" t="s">
        <v>1061</v>
      </c>
      <c r="G2235" s="67" t="s">
        <v>908</v>
      </c>
      <c r="H2235" s="338" t="s">
        <v>593</v>
      </c>
      <c r="I2235" s="429"/>
      <c r="J2235" s="429"/>
      <c r="K2235" s="420">
        <v>169.88</v>
      </c>
      <c r="L2235" s="429">
        <v>22490</v>
      </c>
      <c r="M2235" s="65">
        <f>ROUND(K2235*L2235,0)</f>
        <v>3820601</v>
      </c>
      <c r="N2235" s="66" t="s">
        <v>101</v>
      </c>
      <c r="O2235" s="66" t="s">
        <v>582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hidden="1" customHeight="1">
      <c r="A2236" s="332" t="str">
        <f>IF(B2236&lt;&gt;"",IF(AND(B2236='IN-TC'!$S$4,OR(TH!N2236="1111",TH!O2236="1111")),TH!D2236,""),"")</f>
        <v/>
      </c>
      <c r="B2236" s="63">
        <f t="shared" si="139"/>
        <v>1</v>
      </c>
      <c r="C2236" s="64">
        <v>42377</v>
      </c>
      <c r="D2236" s="64" t="s">
        <v>576</v>
      </c>
      <c r="E2236" s="64">
        <v>42377</v>
      </c>
      <c r="F2236" s="67" t="s">
        <v>1062</v>
      </c>
      <c r="G2236" s="67" t="s">
        <v>908</v>
      </c>
      <c r="H2236" s="338" t="s">
        <v>593</v>
      </c>
      <c r="I2236" s="429"/>
      <c r="J2236" s="429"/>
      <c r="K2236" s="420">
        <v>230.64</v>
      </c>
      <c r="L2236" s="429">
        <v>22490</v>
      </c>
      <c r="M2236" s="65">
        <f>ROUND(K2236*L2236,0)</f>
        <v>5187094</v>
      </c>
      <c r="N2236" s="66" t="s">
        <v>101</v>
      </c>
      <c r="O2236" s="66" t="s">
        <v>582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hidden="1" customHeight="1">
      <c r="A2237" s="332" t="str">
        <f>IF(B2237&lt;&gt;"",IF(AND(B2237='IN-TC'!$S$4,OR(TH!N2237="1111",TH!O2237="1111")),TH!D2237,""),"")</f>
        <v/>
      </c>
      <c r="B2237" s="63">
        <f t="shared" si="139"/>
        <v>1</v>
      </c>
      <c r="C2237" s="64">
        <v>42377</v>
      </c>
      <c r="D2237" s="64" t="s">
        <v>576</v>
      </c>
      <c r="E2237" s="64">
        <v>42377</v>
      </c>
      <c r="F2237" s="67" t="s">
        <v>1056</v>
      </c>
      <c r="G2237" s="67" t="s">
        <v>908</v>
      </c>
      <c r="H2237" s="338" t="s">
        <v>593</v>
      </c>
      <c r="I2237" s="429"/>
      <c r="J2237" s="429"/>
      <c r="K2237" s="420"/>
      <c r="L2237" s="429"/>
      <c r="M2237" s="65">
        <v>5712130</v>
      </c>
      <c r="N2237" s="66" t="s">
        <v>99</v>
      </c>
      <c r="O2237" s="66" t="s">
        <v>582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hidden="1" customHeight="1">
      <c r="A2238" s="332" t="str">
        <f>IF(B2238&lt;&gt;"",IF(AND(B2238='IN-TC'!$S$4,OR(TH!N2238="1111",TH!O2238="1111")),TH!D2238,""),"")</f>
        <v/>
      </c>
      <c r="B2238" s="63">
        <f t="shared" si="139"/>
        <v>1</v>
      </c>
      <c r="C2238" s="78">
        <v>42377</v>
      </c>
      <c r="D2238" s="64" t="s">
        <v>697</v>
      </c>
      <c r="E2238" s="78">
        <v>42377</v>
      </c>
      <c r="F2238" s="72" t="s">
        <v>1054</v>
      </c>
      <c r="G2238" s="67" t="s">
        <v>908</v>
      </c>
      <c r="H2238" s="80"/>
      <c r="I2238" s="427"/>
      <c r="J2238" s="427"/>
      <c r="K2238" s="418">
        <v>76.069999999999993</v>
      </c>
      <c r="L2238" s="427">
        <v>22490</v>
      </c>
      <c r="M2238" s="81">
        <f>ROUND(K2238*L2238,0)</f>
        <v>1710814</v>
      </c>
      <c r="N2238" s="66" t="s">
        <v>99</v>
      </c>
      <c r="O2238" s="66" t="s">
        <v>265</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hidden="1" customHeight="1">
      <c r="A2239" s="332" t="str">
        <f>IF(B2239&lt;&gt;"",IF(AND(B2239='IN-TC'!$S$4,OR(TH!N2239="1111",TH!O2239="1111")),TH!D2239,""),"")</f>
        <v/>
      </c>
      <c r="B2239" s="63">
        <f t="shared" si="139"/>
        <v>1</v>
      </c>
      <c r="C2239" s="64">
        <v>42377</v>
      </c>
      <c r="D2239" s="64" t="s">
        <v>875</v>
      </c>
      <c r="E2239" s="64">
        <v>42377</v>
      </c>
      <c r="F2239" s="67" t="s">
        <v>775</v>
      </c>
      <c r="G2239" s="67" t="s">
        <v>811</v>
      </c>
      <c r="H2239" s="340" t="s">
        <v>812</v>
      </c>
      <c r="I2239" s="433"/>
      <c r="J2239" s="433"/>
      <c r="K2239" s="424"/>
      <c r="L2239" s="433"/>
      <c r="M2239" s="65">
        <v>5363636</v>
      </c>
      <c r="N2239" s="66" t="s">
        <v>101</v>
      </c>
      <c r="O2239" s="66" t="s">
        <v>63</v>
      </c>
      <c r="P2239" s="82" t="str">
        <f>IF(AND('331-CT'!$E$7=TH!H2239,OR(N2239="331",O2239="331")),"x","")</f>
        <v/>
      </c>
      <c r="Q2239" s="82" t="str">
        <f>IF(AND(B2239='111'!$L$11,OR($N2239=$Q$7,$O2239=$Q$7)),"x","")</f>
        <v>x</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hidden="1" customHeight="1">
      <c r="A2240" s="332" t="str">
        <f>IF(B2240&lt;&gt;"",IF(AND(B2240='IN-TC'!$S$4,OR(TH!N2240="1111",TH!O2240="1111")),TH!D2240,""),"")</f>
        <v/>
      </c>
      <c r="B2240" s="63">
        <f t="shared" si="139"/>
        <v>1</v>
      </c>
      <c r="C2240" s="64">
        <v>42377</v>
      </c>
      <c r="D2240" s="64" t="s">
        <v>875</v>
      </c>
      <c r="E2240" s="64">
        <v>42377</v>
      </c>
      <c r="F2240" s="67" t="s">
        <v>776</v>
      </c>
      <c r="G2240" s="67" t="s">
        <v>811</v>
      </c>
      <c r="H2240" s="72" t="s">
        <v>812</v>
      </c>
      <c r="I2240" s="429"/>
      <c r="J2240" s="429"/>
      <c r="K2240" s="420"/>
      <c r="L2240" s="429"/>
      <c r="M2240" s="65">
        <v>536364</v>
      </c>
      <c r="N2240" s="66" t="s">
        <v>9</v>
      </c>
      <c r="O2240" s="66" t="s">
        <v>63</v>
      </c>
      <c r="P2240" s="82" t="str">
        <f>IF(AND('331-CT'!$E$7=TH!H2240,OR(N2240="331",O2240="331")),"x","")</f>
        <v/>
      </c>
      <c r="Q2240" s="82" t="str">
        <f>IF(AND(B2240='111'!$L$11,OR($N2240=$Q$7,$O2240=$Q$7)),"x","")</f>
        <v>x</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hidden="1" customHeight="1">
      <c r="A2241" s="332" t="str">
        <f>IF(B2241&lt;&gt;"",IF(AND(B2241='IN-TC'!$S$4,OR(TH!N2241="1111",TH!O2241="1111")),TH!D2241,""),"")</f>
        <v/>
      </c>
      <c r="B2241" s="63">
        <f t="shared" si="139"/>
        <v>1</v>
      </c>
      <c r="C2241" s="64">
        <v>42377</v>
      </c>
      <c r="D2241" s="64" t="s">
        <v>876</v>
      </c>
      <c r="E2241" s="64">
        <v>42377</v>
      </c>
      <c r="F2241" s="67" t="s">
        <v>777</v>
      </c>
      <c r="G2241" s="67" t="s">
        <v>813</v>
      </c>
      <c r="H2241" s="72" t="s">
        <v>799</v>
      </c>
      <c r="I2241" s="429"/>
      <c r="J2241" s="429"/>
      <c r="K2241" s="420"/>
      <c r="L2241" s="429"/>
      <c r="M2241" s="65">
        <v>851709</v>
      </c>
      <c r="N2241" s="66" t="s">
        <v>101</v>
      </c>
      <c r="O2241" s="66" t="s">
        <v>63</v>
      </c>
      <c r="P2241" s="82" t="str">
        <f>IF(AND('331-CT'!$E$7=TH!H2241,OR(N2241="331",O2241="331")),"x","")</f>
        <v/>
      </c>
      <c r="Q2241" s="82" t="str">
        <f>IF(AND(B2241='111'!$L$11,OR($N2241=$Q$7,$O2241=$Q$7)),"x","")</f>
        <v>x</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hidden="1" customHeight="1">
      <c r="A2242" s="332" t="str">
        <f>IF(B2242&lt;&gt;"",IF(AND(B2242='IN-TC'!$S$4,OR(TH!N2242="1111",TH!O2242="1111")),TH!D2242,""),"")</f>
        <v/>
      </c>
      <c r="B2242" s="63">
        <f t="shared" si="139"/>
        <v>1</v>
      </c>
      <c r="C2242" s="64">
        <v>42377</v>
      </c>
      <c r="D2242" s="64" t="s">
        <v>876</v>
      </c>
      <c r="E2242" s="64">
        <v>42377</v>
      </c>
      <c r="F2242" s="67" t="s">
        <v>778</v>
      </c>
      <c r="G2242" s="67" t="s">
        <v>813</v>
      </c>
      <c r="H2242" s="340" t="s">
        <v>799</v>
      </c>
      <c r="I2242" s="433"/>
      <c r="J2242" s="433"/>
      <c r="K2242" s="424"/>
      <c r="L2242" s="433"/>
      <c r="M2242" s="65">
        <v>85171</v>
      </c>
      <c r="N2242" s="66" t="s">
        <v>9</v>
      </c>
      <c r="O2242" s="66" t="s">
        <v>63</v>
      </c>
      <c r="P2242" s="82" t="str">
        <f>IF(AND('331-CT'!$E$7=TH!H2242,OR(N2242="331",O2242="331")),"x","")</f>
        <v/>
      </c>
      <c r="Q2242" s="82" t="str">
        <f>IF(AND(B2242='111'!$L$11,OR($N2242=$Q$7,$O2242=$Q$7)),"x","")</f>
        <v>x</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hidden="1" customHeight="1">
      <c r="A2243" s="332" t="str">
        <f>IF(B2243&lt;&gt;"",IF(AND(B2243='IN-TC'!$S$4,OR(TH!N2243="1111",TH!O2243="1111")),TH!D2243,""),"")</f>
        <v/>
      </c>
      <c r="B2243" s="63">
        <f t="shared" si="139"/>
        <v>1</v>
      </c>
      <c r="C2243" s="64">
        <v>42380</v>
      </c>
      <c r="D2243" s="64" t="s">
        <v>697</v>
      </c>
      <c r="E2243" s="64">
        <v>42380</v>
      </c>
      <c r="F2243" s="67" t="s">
        <v>702</v>
      </c>
      <c r="G2243" s="67" t="s">
        <v>909</v>
      </c>
      <c r="H2243" s="72"/>
      <c r="I2243" s="429"/>
      <c r="J2243" s="429"/>
      <c r="K2243" s="420">
        <v>15</v>
      </c>
      <c r="L2243" s="429">
        <v>22440</v>
      </c>
      <c r="M2243" s="81">
        <f>ROUND(K2243*L2243,0)</f>
        <v>336600</v>
      </c>
      <c r="N2243" s="66" t="s">
        <v>101</v>
      </c>
      <c r="O2243" s="66" t="s">
        <v>265</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hidden="1" customHeight="1">
      <c r="A2244" s="332" t="str">
        <f>IF(B2244&lt;&gt;"",IF(AND(B2244='IN-TC'!$S$4,OR(TH!N2244="1111",TH!O2244="1111")),TH!D2244,""),"")</f>
        <v/>
      </c>
      <c r="B2244" s="63">
        <f t="shared" si="139"/>
        <v>1</v>
      </c>
      <c r="C2244" s="64">
        <v>42380</v>
      </c>
      <c r="D2244" s="64" t="s">
        <v>697</v>
      </c>
      <c r="E2244" s="64">
        <v>42380</v>
      </c>
      <c r="F2244" s="67" t="s">
        <v>703</v>
      </c>
      <c r="G2244" s="67" t="s">
        <v>909</v>
      </c>
      <c r="H2244" s="72"/>
      <c r="I2244" s="429"/>
      <c r="J2244" s="429"/>
      <c r="K2244" s="420">
        <v>1.5</v>
      </c>
      <c r="L2244" s="429">
        <v>22440</v>
      </c>
      <c r="M2244" s="81">
        <f>ROUND(K2244*L2244,0)</f>
        <v>33660</v>
      </c>
      <c r="N2244" s="66" t="s">
        <v>9</v>
      </c>
      <c r="O2244" s="66" t="s">
        <v>265</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hidden="1" customHeight="1">
      <c r="A2245" s="332" t="str">
        <f>IF(B2245&lt;&gt;"",IF(AND(B2245='IN-TC'!$S$4,OR(TH!N2245="1111",TH!O2245="1111")),TH!D2245,""),"")</f>
        <v/>
      </c>
      <c r="B2245" s="63">
        <f t="shared" si="139"/>
        <v>1</v>
      </c>
      <c r="C2245" s="64">
        <v>42380</v>
      </c>
      <c r="D2245" s="64" t="s">
        <v>877</v>
      </c>
      <c r="E2245" s="64">
        <v>42380</v>
      </c>
      <c r="F2245" s="67" t="s">
        <v>763</v>
      </c>
      <c r="G2245" s="67" t="s">
        <v>814</v>
      </c>
      <c r="H2245" s="72" t="s">
        <v>799</v>
      </c>
      <c r="I2245" s="429"/>
      <c r="J2245" s="429"/>
      <c r="K2245" s="420"/>
      <c r="L2245" s="429"/>
      <c r="M2245" s="65">
        <v>595900</v>
      </c>
      <c r="N2245" s="66" t="s">
        <v>101</v>
      </c>
      <c r="O2245" s="66" t="s">
        <v>63</v>
      </c>
      <c r="P2245" s="82" t="str">
        <f>IF(AND('331-CT'!$E$7=TH!H2245,OR(N2245="331",O2245="331")),"x","")</f>
        <v/>
      </c>
      <c r="Q2245" s="82" t="str">
        <f>IF(AND(B2245='111'!$L$11,OR($N2245=$Q$7,$O2245=$Q$7)),"x","")</f>
        <v>x</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hidden="1" customHeight="1">
      <c r="A2246" s="332" t="str">
        <f>IF(B2246&lt;&gt;"",IF(AND(B2246='IN-TC'!$S$4,OR(TH!N2246="1111",TH!O2246="1111")),TH!D2246,""),"")</f>
        <v/>
      </c>
      <c r="B2246" s="63">
        <f t="shared" si="139"/>
        <v>1</v>
      </c>
      <c r="C2246" s="64">
        <v>42380</v>
      </c>
      <c r="D2246" s="64" t="s">
        <v>877</v>
      </c>
      <c r="E2246" s="64">
        <v>42380</v>
      </c>
      <c r="F2246" s="67" t="s">
        <v>764</v>
      </c>
      <c r="G2246" s="955" t="s">
        <v>814</v>
      </c>
      <c r="H2246" s="72" t="s">
        <v>799</v>
      </c>
      <c r="I2246" s="429"/>
      <c r="J2246" s="429"/>
      <c r="K2246" s="420"/>
      <c r="L2246" s="429"/>
      <c r="M2246" s="65">
        <v>59590</v>
      </c>
      <c r="N2246" s="66" t="s">
        <v>9</v>
      </c>
      <c r="O2246" s="66" t="s">
        <v>63</v>
      </c>
      <c r="P2246" s="82" t="str">
        <f>IF(AND('331-CT'!$E$7=TH!H2246,OR(N2246="331",O2246="331")),"x","")</f>
        <v/>
      </c>
      <c r="Q2246" s="82" t="str">
        <f>IF(AND(B2246='111'!$L$11,OR($N2246=$Q$7,$O2246=$Q$7)),"x","")</f>
        <v>x</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hidden="1" customHeight="1">
      <c r="A2247" s="332" t="str">
        <f>IF(B2247&lt;&gt;"",IF(AND(B2247='IN-TC'!$S$4,OR(TH!N2247="1111",TH!O2247="1111")),TH!D2247,""),"")</f>
        <v/>
      </c>
      <c r="B2247" s="63">
        <f t="shared" si="139"/>
        <v>1</v>
      </c>
      <c r="C2247" s="78">
        <f>E2247</f>
        <v>42380</v>
      </c>
      <c r="D2247" s="64" t="s">
        <v>878</v>
      </c>
      <c r="E2247" s="78">
        <v>42380</v>
      </c>
      <c r="F2247" s="67" t="s">
        <v>954</v>
      </c>
      <c r="G2247" s="79"/>
      <c r="H2247" s="80" t="s">
        <v>953</v>
      </c>
      <c r="I2247" s="427"/>
      <c r="J2247" s="427"/>
      <c r="K2247" s="418"/>
      <c r="L2247" s="427"/>
      <c r="M2247" s="81">
        <v>500000000</v>
      </c>
      <c r="N2247" s="82" t="s">
        <v>271</v>
      </c>
      <c r="O2247" s="66" t="s">
        <v>63</v>
      </c>
      <c r="P2247" s="82" t="str">
        <f>IF(AND('331-CT'!$E$7=TH!H2247,OR(N2247="331",O2247="331")),"x","")</f>
        <v/>
      </c>
      <c r="Q2247" s="82" t="str">
        <f>IF(AND(B2247='111'!$L$11,OR($N2247=$Q$7,$O2247=$Q$7)),"x","")</f>
        <v>x</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hidden="1" customHeight="1">
      <c r="A2248" s="332" t="str">
        <f>IF(B2248&lt;&gt;"",IF(AND(B2248='IN-TC'!$S$4,OR(TH!N2248="1111",TH!O2248="1111")),TH!D2248,""),"")</f>
        <v/>
      </c>
      <c r="B2248" s="63">
        <f t="shared" si="139"/>
        <v>1</v>
      </c>
      <c r="C2248" s="64">
        <v>42381</v>
      </c>
      <c r="D2248" s="64" t="s">
        <v>879</v>
      </c>
      <c r="E2248" s="64">
        <v>42381</v>
      </c>
      <c r="F2248" s="67" t="s">
        <v>768</v>
      </c>
      <c r="G2248" s="955" t="s">
        <v>815</v>
      </c>
      <c r="H2248" s="72" t="s">
        <v>799</v>
      </c>
      <c r="I2248" s="429"/>
      <c r="J2248" s="429"/>
      <c r="K2248" s="420"/>
      <c r="L2248" s="429"/>
      <c r="M2248" s="65">
        <v>790873</v>
      </c>
      <c r="N2248" s="66" t="s">
        <v>101</v>
      </c>
      <c r="O2248" s="66" t="s">
        <v>63</v>
      </c>
      <c r="P2248" s="82" t="str">
        <f>IF(AND('331-CT'!$E$7=TH!H2248,OR(N2248="331",O2248="331")),"x","")</f>
        <v/>
      </c>
      <c r="Q2248" s="82" t="str">
        <f>IF(AND(B2248='111'!$L$11,OR($N2248=$Q$7,$O2248=$Q$7)),"x","")</f>
        <v>x</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hidden="1" customHeight="1">
      <c r="A2249" s="332" t="str">
        <f>IF(B2249&lt;&gt;"",IF(AND(B2249='IN-TC'!$S$4,OR(TH!N2249="1111",TH!O2249="1111")),TH!D2249,""),"")</f>
        <v/>
      </c>
      <c r="B2249" s="63">
        <f t="shared" si="139"/>
        <v>1</v>
      </c>
      <c r="C2249" s="64">
        <v>42381</v>
      </c>
      <c r="D2249" s="64" t="s">
        <v>879</v>
      </c>
      <c r="E2249" s="64">
        <v>42381</v>
      </c>
      <c r="F2249" s="67" t="s">
        <v>769</v>
      </c>
      <c r="G2249" s="955" t="s">
        <v>815</v>
      </c>
      <c r="H2249" s="72" t="s">
        <v>799</v>
      </c>
      <c r="I2249" s="429"/>
      <c r="J2249" s="429"/>
      <c r="K2249" s="420"/>
      <c r="L2249" s="429"/>
      <c r="M2249" s="65">
        <v>79087</v>
      </c>
      <c r="N2249" s="66" t="s">
        <v>9</v>
      </c>
      <c r="O2249" s="66" t="s">
        <v>63</v>
      </c>
      <c r="P2249" s="82" t="str">
        <f>IF(AND('331-CT'!$E$7=TH!H2249,OR(N2249="331",O2249="331")),"x","")</f>
        <v/>
      </c>
      <c r="Q2249" s="82" t="str">
        <f>IF(AND(B2249='111'!$L$11,OR($N2249=$Q$7,$O2249=$Q$7)),"x","")</f>
        <v>x</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hidden="1" customHeight="1">
      <c r="A2250" s="332" t="str">
        <f>IF(B2250&lt;&gt;"",IF(AND(B2250='IN-TC'!$S$4,OR(TH!N2250="1111",TH!O2250="1111")),TH!D2250,""),"")</f>
        <v/>
      </c>
      <c r="B2250" s="63">
        <f t="shared" ref="B2250:B2313" si="140">IF(C2250&lt;&gt;"",MONTH(C2250),"")</f>
        <v>1</v>
      </c>
      <c r="C2250" s="64">
        <v>42381</v>
      </c>
      <c r="D2250" s="64" t="s">
        <v>880</v>
      </c>
      <c r="E2250" s="64">
        <v>42381</v>
      </c>
      <c r="F2250" s="67" t="s">
        <v>779</v>
      </c>
      <c r="G2250" s="955" t="s">
        <v>816</v>
      </c>
      <c r="H2250" s="72" t="s">
        <v>817</v>
      </c>
      <c r="I2250" s="429"/>
      <c r="J2250" s="429"/>
      <c r="K2250" s="420"/>
      <c r="L2250" s="429"/>
      <c r="M2250" s="65">
        <v>3325000</v>
      </c>
      <c r="N2250" s="66" t="s">
        <v>101</v>
      </c>
      <c r="O2250" s="66" t="s">
        <v>63</v>
      </c>
      <c r="P2250" s="82" t="str">
        <f>IF(AND('331-CT'!$E$7=TH!H2250,OR(N2250="331",O2250="331")),"x","")</f>
        <v/>
      </c>
      <c r="Q2250" s="82" t="str">
        <f>IF(AND(B2250='111'!$L$11,OR($N2250=$Q$7,$O2250=$Q$7)),"x","")</f>
        <v>x</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hidden="1" customHeight="1">
      <c r="A2251" s="332" t="str">
        <f>IF(B2251&lt;&gt;"",IF(AND(B2251='IN-TC'!$S$4,OR(TH!N2251="1111",TH!O2251="1111")),TH!D2251,""),"")</f>
        <v/>
      </c>
      <c r="B2251" s="63">
        <f t="shared" si="140"/>
        <v>1</v>
      </c>
      <c r="C2251" s="64">
        <v>42381</v>
      </c>
      <c r="D2251" s="64" t="s">
        <v>880</v>
      </c>
      <c r="E2251" s="64">
        <v>42381</v>
      </c>
      <c r="F2251" s="67" t="s">
        <v>780</v>
      </c>
      <c r="G2251" s="955" t="s">
        <v>816</v>
      </c>
      <c r="H2251" s="72" t="s">
        <v>817</v>
      </c>
      <c r="I2251" s="429"/>
      <c r="J2251" s="429"/>
      <c r="K2251" s="420"/>
      <c r="L2251" s="429"/>
      <c r="M2251" s="65">
        <v>332500</v>
      </c>
      <c r="N2251" s="66" t="s">
        <v>9</v>
      </c>
      <c r="O2251" s="66" t="s">
        <v>63</v>
      </c>
      <c r="P2251" s="82" t="str">
        <f>IF(AND('331-CT'!$E$7=TH!H2251,OR(N2251="331",O2251="331")),"x","")</f>
        <v/>
      </c>
      <c r="Q2251" s="82" t="str">
        <f>IF(AND(B2251='111'!$L$11,OR($N2251=$Q$7,$O2251=$Q$7)),"x","")</f>
        <v>x</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hidden="1" customHeight="1">
      <c r="A2252" s="332" t="str">
        <f>IF(B2252&lt;&gt;"",IF(AND(B2252='IN-TC'!$S$4,OR(TH!N2252="1111",TH!O2252="1111")),TH!D2252,""),"")</f>
        <v/>
      </c>
      <c r="B2252" s="63">
        <f t="shared" si="140"/>
        <v>1</v>
      </c>
      <c r="C2252" s="64">
        <v>42382</v>
      </c>
      <c r="D2252" s="64" t="s">
        <v>697</v>
      </c>
      <c r="E2252" s="64">
        <v>42382</v>
      </c>
      <c r="F2252" s="67" t="s">
        <v>736</v>
      </c>
      <c r="G2252" s="67" t="s">
        <v>909</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hidden="1" customHeight="1">
      <c r="A2253" s="332" t="str">
        <f>IF(B2253&lt;&gt;"",IF(AND(B2253='IN-TC'!$S$4,OR(TH!N2253="1111",TH!O2253="1111")),TH!D2253,""),"")</f>
        <v/>
      </c>
      <c r="B2253" s="63">
        <f t="shared" si="140"/>
        <v>1</v>
      </c>
      <c r="C2253" s="64">
        <v>42382</v>
      </c>
      <c r="D2253" s="64" t="s">
        <v>576</v>
      </c>
      <c r="E2253" s="64">
        <v>42382</v>
      </c>
      <c r="F2253" s="67" t="s">
        <v>848</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hidden="1" customHeight="1">
      <c r="A2254" s="332" t="str">
        <f>IF(B2254&lt;&gt;"",IF(AND(B2254='IN-TC'!$S$4,OR(TH!N2254="1111",TH!O2254="1111")),TH!D2254,""),"")</f>
        <v/>
      </c>
      <c r="B2254" s="63">
        <f t="shared" si="140"/>
        <v>1</v>
      </c>
      <c r="C2254" s="64">
        <v>42383</v>
      </c>
      <c r="D2254" s="64" t="s">
        <v>694</v>
      </c>
      <c r="E2254" s="64">
        <v>42383</v>
      </c>
      <c r="F2254" s="67" t="s">
        <v>695</v>
      </c>
      <c r="G2254" s="67" t="s">
        <v>910</v>
      </c>
      <c r="H2254" s="72"/>
      <c r="I2254" s="429"/>
      <c r="J2254" s="429"/>
      <c r="K2254" s="420">
        <v>4700</v>
      </c>
      <c r="L2254" s="429">
        <v>22440</v>
      </c>
      <c r="M2254" s="81">
        <f>ROUND(K2254*L2254,0)</f>
        <v>105468000</v>
      </c>
      <c r="N2254" s="66" t="s">
        <v>265</v>
      </c>
      <c r="O2254" s="66" t="s">
        <v>265</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hidden="1" customHeight="1">
      <c r="A2255" s="332" t="str">
        <f>IF(B2255&lt;&gt;"",IF(AND(B2255='IN-TC'!$S$4,OR(TH!N2255="1111",TH!O2255="1111")),TH!D2255,""),"")</f>
        <v/>
      </c>
      <c r="B2255" s="63">
        <f t="shared" si="140"/>
        <v>1</v>
      </c>
      <c r="C2255" s="64">
        <v>42383</v>
      </c>
      <c r="D2255" s="64" t="s">
        <v>697</v>
      </c>
      <c r="E2255" s="64">
        <v>42383</v>
      </c>
      <c r="F2255" s="72" t="s">
        <v>1432</v>
      </c>
      <c r="G2255" s="67" t="s">
        <v>909</v>
      </c>
      <c r="H2255" s="72"/>
      <c r="I2255" s="429"/>
      <c r="J2255" s="429"/>
      <c r="K2255" s="420">
        <v>6000</v>
      </c>
      <c r="L2255" s="429">
        <v>22400</v>
      </c>
      <c r="M2255" s="81">
        <f>ROUND(K2255*L2255,0)</f>
        <v>134400000</v>
      </c>
      <c r="N2255" s="66" t="s">
        <v>26</v>
      </c>
      <c r="O2255" s="66" t="s">
        <v>265</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hidden="1" customHeight="1">
      <c r="A2256" s="332" t="str">
        <f>IF(B2256&lt;&gt;"",IF(AND(B2256='IN-TC'!$S$4,OR(TH!N2256="1111",TH!O2256="1111")),TH!D2256,""),"")</f>
        <v/>
      </c>
      <c r="B2256" s="63">
        <f t="shared" si="140"/>
        <v>1</v>
      </c>
      <c r="C2256" s="64">
        <v>42383</v>
      </c>
      <c r="D2256" s="64" t="s">
        <v>697</v>
      </c>
      <c r="E2256" s="64">
        <v>42383</v>
      </c>
      <c r="F2256" s="67" t="s">
        <v>1090</v>
      </c>
      <c r="G2256" s="67" t="s">
        <v>909</v>
      </c>
      <c r="H2256" s="67" t="s">
        <v>624</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hidden="1" customHeight="1">
      <c r="A2257" s="332" t="str">
        <f>IF(B2257&lt;&gt;"",IF(AND(B2257='IN-TC'!$S$4,OR(TH!N2257="1111",TH!O2257="1111")),TH!D2257,""),"")</f>
        <v/>
      </c>
      <c r="B2257" s="63">
        <f t="shared" si="140"/>
        <v>1</v>
      </c>
      <c r="C2257" s="64">
        <v>42383</v>
      </c>
      <c r="D2257" s="64" t="s">
        <v>697</v>
      </c>
      <c r="E2257" s="64">
        <v>42383</v>
      </c>
      <c r="F2257" s="67" t="s">
        <v>735</v>
      </c>
      <c r="G2257" s="67" t="s">
        <v>909</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hidden="1" customHeight="1">
      <c r="A2258" s="332" t="str">
        <f>IF(B2258&lt;&gt;"",IF(AND(B2258='IN-TC'!$S$4,OR(TH!N2258="1111",TH!O2258="1111")),TH!D2258,""),"")</f>
        <v/>
      </c>
      <c r="B2258" s="63">
        <f t="shared" si="140"/>
        <v>1</v>
      </c>
      <c r="C2258" s="64">
        <v>42383</v>
      </c>
      <c r="D2258" s="64" t="s">
        <v>697</v>
      </c>
      <c r="E2258" s="64">
        <v>42383</v>
      </c>
      <c r="F2258" s="67" t="s">
        <v>737</v>
      </c>
      <c r="G2258" s="67" t="s">
        <v>909</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hidden="1" customHeight="1">
      <c r="A2259" s="332" t="str">
        <f>IF(B2259&lt;&gt;"",IF(AND(B2259='IN-TC'!$S$4,OR(TH!N2259="1111",TH!O2259="1111")),TH!D2259,""),"")</f>
        <v/>
      </c>
      <c r="B2259" s="63">
        <f t="shared" si="140"/>
        <v>1</v>
      </c>
      <c r="C2259" s="64">
        <v>42383</v>
      </c>
      <c r="D2259" s="64" t="s">
        <v>881</v>
      </c>
      <c r="E2259" s="64">
        <v>42383</v>
      </c>
      <c r="F2259" s="67" t="s">
        <v>773</v>
      </c>
      <c r="G2259" s="955" t="s">
        <v>818</v>
      </c>
      <c r="H2259" s="72" t="s">
        <v>810</v>
      </c>
      <c r="I2259" s="429"/>
      <c r="J2259" s="429"/>
      <c r="K2259" s="420"/>
      <c r="L2259" s="429"/>
      <c r="M2259" s="65">
        <v>16662900</v>
      </c>
      <c r="N2259" s="66" t="s">
        <v>101</v>
      </c>
      <c r="O2259" s="66" t="s">
        <v>63</v>
      </c>
      <c r="P2259" s="82" t="str">
        <f>IF(AND('331-CT'!$E$7=TH!H2259,OR(N2259="331",O2259="331")),"x","")</f>
        <v/>
      </c>
      <c r="Q2259" s="82" t="str">
        <f>IF(AND(B2259='111'!$L$11,OR($N2259=$Q$7,$O2259=$Q$7)),"x","")</f>
        <v>x</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hidden="1" customHeight="1">
      <c r="A2260" s="332" t="str">
        <f>IF(B2260&lt;&gt;"",IF(AND(B2260='IN-TC'!$S$4,OR(TH!N2260="1111",TH!O2260="1111")),TH!D2260,""),"")</f>
        <v/>
      </c>
      <c r="B2260" s="63">
        <f t="shared" si="140"/>
        <v>1</v>
      </c>
      <c r="C2260" s="64">
        <v>42383</v>
      </c>
      <c r="D2260" s="64" t="s">
        <v>881</v>
      </c>
      <c r="E2260" s="64">
        <v>42383</v>
      </c>
      <c r="F2260" s="67" t="s">
        <v>774</v>
      </c>
      <c r="G2260" s="955" t="s">
        <v>818</v>
      </c>
      <c r="H2260" s="72" t="s">
        <v>810</v>
      </c>
      <c r="I2260" s="429"/>
      <c r="J2260" s="429"/>
      <c r="K2260" s="420"/>
      <c r="L2260" s="429"/>
      <c r="M2260" s="65">
        <v>1666290</v>
      </c>
      <c r="N2260" s="66" t="s">
        <v>9</v>
      </c>
      <c r="O2260" s="66" t="s">
        <v>63</v>
      </c>
      <c r="P2260" s="82" t="str">
        <f>IF(AND('331-CT'!$E$7=TH!H2260,OR(N2260="331",O2260="331")),"x","")</f>
        <v/>
      </c>
      <c r="Q2260" s="82" t="str">
        <f>IF(AND(B2260='111'!$L$11,OR($N2260=$Q$7,$O2260=$Q$7)),"x","")</f>
        <v>x</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hidden="1" customHeight="1">
      <c r="A2261" s="332" t="str">
        <f>IF(B2261&lt;&gt;"",IF(AND(B2261='IN-TC'!$S$4,OR(TH!N2261="1111",TH!O2261="1111")),TH!D2261,""),"")</f>
        <v/>
      </c>
      <c r="B2261" s="63">
        <f t="shared" si="140"/>
        <v>1</v>
      </c>
      <c r="C2261" s="64">
        <v>42384</v>
      </c>
      <c r="D2261" s="64" t="s">
        <v>893</v>
      </c>
      <c r="E2261" s="64">
        <v>42384</v>
      </c>
      <c r="F2261" s="67" t="s">
        <v>738</v>
      </c>
      <c r="G2261" s="67" t="s">
        <v>909</v>
      </c>
      <c r="H2261" s="73" t="s">
        <v>755</v>
      </c>
      <c r="I2261" s="429"/>
      <c r="J2261" s="429"/>
      <c r="K2261" s="420"/>
      <c r="L2261" s="429"/>
      <c r="M2261" s="65">
        <v>100000000</v>
      </c>
      <c r="N2261" s="66" t="s">
        <v>63</v>
      </c>
      <c r="O2261" s="66" t="s">
        <v>26</v>
      </c>
      <c r="P2261" s="82" t="str">
        <f>IF(AND('331-CT'!$E$7=TH!H2261,OR(N2261="331",O2261="331")),"x","")</f>
        <v/>
      </c>
      <c r="Q2261" s="82" t="str">
        <f>IF(AND(B2261='111'!$L$11,OR($N2261=$Q$7,$O2261=$Q$7)),"x","")</f>
        <v>x</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hidden="1" customHeight="1">
      <c r="A2262" s="332" t="str">
        <f>IF(B2262&lt;&gt;"",IF(AND(B2262='IN-TC'!$S$4,OR(TH!N2262="1111",TH!O2262="1111")),TH!D2262,""),"")</f>
        <v/>
      </c>
      <c r="B2262" s="63">
        <f t="shared" si="140"/>
        <v>1</v>
      </c>
      <c r="C2262" s="64">
        <v>42384</v>
      </c>
      <c r="D2262" s="64" t="s">
        <v>882</v>
      </c>
      <c r="E2262" s="64">
        <v>42384</v>
      </c>
      <c r="F2262" s="67" t="s">
        <v>768</v>
      </c>
      <c r="G2262" s="67" t="s">
        <v>819</v>
      </c>
      <c r="H2262" s="340" t="s">
        <v>805</v>
      </c>
      <c r="I2262" s="433"/>
      <c r="J2262" s="433"/>
      <c r="K2262" s="424"/>
      <c r="L2262" s="433"/>
      <c r="M2262" s="65">
        <v>306027</v>
      </c>
      <c r="N2262" s="66" t="s">
        <v>101</v>
      </c>
      <c r="O2262" s="66" t="s">
        <v>63</v>
      </c>
      <c r="P2262" s="82" t="str">
        <f>IF(AND('331-CT'!$E$7=TH!H2262,OR(N2262="331",O2262="331")),"x","")</f>
        <v/>
      </c>
      <c r="Q2262" s="82" t="str">
        <f>IF(AND(B2262='111'!$L$11,OR($N2262=$Q$7,$O2262=$Q$7)),"x","")</f>
        <v>x</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hidden="1" customHeight="1">
      <c r="A2263" s="332" t="str">
        <f>IF(B2263&lt;&gt;"",IF(AND(B2263='IN-TC'!$S$4,OR(TH!N2263="1111",TH!O2263="1111")),TH!D2263,""),"")</f>
        <v/>
      </c>
      <c r="B2263" s="63">
        <f t="shared" si="140"/>
        <v>1</v>
      </c>
      <c r="C2263" s="64">
        <v>42384</v>
      </c>
      <c r="D2263" s="64" t="s">
        <v>882</v>
      </c>
      <c r="E2263" s="64">
        <v>42384</v>
      </c>
      <c r="F2263" s="67" t="s">
        <v>769</v>
      </c>
      <c r="G2263" s="67" t="s">
        <v>819</v>
      </c>
      <c r="H2263" s="340" t="s">
        <v>805</v>
      </c>
      <c r="I2263" s="433"/>
      <c r="J2263" s="433"/>
      <c r="K2263" s="424"/>
      <c r="L2263" s="433"/>
      <c r="M2263" s="65">
        <v>30603</v>
      </c>
      <c r="N2263" s="66" t="s">
        <v>9</v>
      </c>
      <c r="O2263" s="66" t="s">
        <v>63</v>
      </c>
      <c r="P2263" s="82" t="str">
        <f>IF(AND('331-CT'!$E$7=TH!H2263,OR(N2263="331",O2263="331")),"x","")</f>
        <v/>
      </c>
      <c r="Q2263" s="82" t="str">
        <f>IF(AND(B2263='111'!$L$11,OR($N2263=$Q$7,$O2263=$Q$7)),"x","")</f>
        <v>x</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hidden="1" customHeight="1">
      <c r="A2264" s="332" t="str">
        <f>IF(B2264&lt;&gt;"",IF(AND(B2264='IN-TC'!$S$4,OR(TH!N2264="1111",TH!O2264="1111")),TH!D2264,""),"")</f>
        <v/>
      </c>
      <c r="B2264" s="63">
        <f t="shared" si="140"/>
        <v>1</v>
      </c>
      <c r="C2264" s="64">
        <v>42384</v>
      </c>
      <c r="D2264" s="64" t="s">
        <v>883</v>
      </c>
      <c r="E2264" s="64">
        <v>42384</v>
      </c>
      <c r="F2264" s="67" t="s">
        <v>768</v>
      </c>
      <c r="G2264" s="67" t="s">
        <v>820</v>
      </c>
      <c r="H2264" s="340" t="s">
        <v>799</v>
      </c>
      <c r="I2264" s="433"/>
      <c r="J2264" s="433"/>
      <c r="K2264" s="424"/>
      <c r="L2264" s="433"/>
      <c r="M2264" s="65">
        <v>593155</v>
      </c>
      <c r="N2264" s="66" t="s">
        <v>101</v>
      </c>
      <c r="O2264" s="66" t="s">
        <v>63</v>
      </c>
      <c r="P2264" s="82" t="str">
        <f>IF(AND('331-CT'!$E$7=TH!H2264,OR(N2264="331",O2264="331")),"x","")</f>
        <v/>
      </c>
      <c r="Q2264" s="82" t="str">
        <f>IF(AND(B2264='111'!$L$11,OR($N2264=$Q$7,$O2264=$Q$7)),"x","")</f>
        <v>x</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hidden="1" customHeight="1">
      <c r="A2265" s="332" t="str">
        <f>IF(B2265&lt;&gt;"",IF(AND(B2265='IN-TC'!$S$4,OR(TH!N2265="1111",TH!O2265="1111")),TH!D2265,""),"")</f>
        <v/>
      </c>
      <c r="B2265" s="63">
        <f t="shared" si="140"/>
        <v>1</v>
      </c>
      <c r="C2265" s="64">
        <v>42384</v>
      </c>
      <c r="D2265" s="64" t="s">
        <v>883</v>
      </c>
      <c r="E2265" s="64">
        <v>42384</v>
      </c>
      <c r="F2265" s="67" t="s">
        <v>769</v>
      </c>
      <c r="G2265" s="67" t="s">
        <v>820</v>
      </c>
      <c r="H2265" s="72" t="s">
        <v>799</v>
      </c>
      <c r="I2265" s="429"/>
      <c r="J2265" s="429"/>
      <c r="K2265" s="420"/>
      <c r="L2265" s="429"/>
      <c r="M2265" s="65">
        <v>59315</v>
      </c>
      <c r="N2265" s="66" t="s">
        <v>9</v>
      </c>
      <c r="O2265" s="66" t="s">
        <v>63</v>
      </c>
      <c r="P2265" s="82" t="str">
        <f>IF(AND('331-CT'!$E$7=TH!H2265,OR(N2265="331",O2265="331")),"x","")</f>
        <v/>
      </c>
      <c r="Q2265" s="82" t="str">
        <f>IF(AND(B2265='111'!$L$11,OR($N2265=$Q$7,$O2265=$Q$7)),"x","")</f>
        <v>x</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hidden="1" customHeight="1">
      <c r="A2266" s="332" t="str">
        <f>IF(B2266&lt;&gt;"",IF(AND(B2266='IN-TC'!$S$4,OR(TH!N2266="1111",TH!O2266="1111")),TH!D2266,""),"")</f>
        <v/>
      </c>
      <c r="B2266" s="63">
        <f t="shared" si="140"/>
        <v>1</v>
      </c>
      <c r="C2266" s="64">
        <v>42384</v>
      </c>
      <c r="D2266" s="64" t="s">
        <v>884</v>
      </c>
      <c r="E2266" s="64">
        <v>42384</v>
      </c>
      <c r="F2266" s="67" t="s">
        <v>781</v>
      </c>
      <c r="G2266" s="67" t="s">
        <v>821</v>
      </c>
      <c r="H2266" s="72" t="s">
        <v>822</v>
      </c>
      <c r="I2266" s="429"/>
      <c r="J2266" s="429"/>
      <c r="K2266" s="420"/>
      <c r="L2266" s="429"/>
      <c r="M2266" s="65">
        <v>400000</v>
      </c>
      <c r="N2266" s="66" t="s">
        <v>101</v>
      </c>
      <c r="O2266" s="66" t="s">
        <v>63</v>
      </c>
      <c r="P2266" s="82" t="str">
        <f>IF(AND('331-CT'!$E$7=TH!H2266,OR(N2266="331",O2266="331")),"x","")</f>
        <v/>
      </c>
      <c r="Q2266" s="82" t="str">
        <f>IF(AND(B2266='111'!$L$11,OR($N2266=$Q$7,$O2266=$Q$7)),"x","")</f>
        <v>x</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hidden="1" customHeight="1">
      <c r="A2267" s="332" t="str">
        <f>IF(B2267&lt;&gt;"",IF(AND(B2267='IN-TC'!$S$4,OR(TH!N2267="1111",TH!O2267="1111")),TH!D2267,""),"")</f>
        <v/>
      </c>
      <c r="B2267" s="63">
        <f t="shared" si="140"/>
        <v>1</v>
      </c>
      <c r="C2267" s="64">
        <v>42384</v>
      </c>
      <c r="D2267" s="64" t="s">
        <v>884</v>
      </c>
      <c r="E2267" s="64">
        <v>42384</v>
      </c>
      <c r="F2267" s="67" t="s">
        <v>782</v>
      </c>
      <c r="G2267" s="67" t="s">
        <v>821</v>
      </c>
      <c r="H2267" s="340" t="s">
        <v>822</v>
      </c>
      <c r="I2267" s="433"/>
      <c r="J2267" s="433"/>
      <c r="K2267" s="424"/>
      <c r="L2267" s="433"/>
      <c r="M2267" s="65">
        <v>20000</v>
      </c>
      <c r="N2267" s="66" t="s">
        <v>9</v>
      </c>
      <c r="O2267" s="66" t="s">
        <v>63</v>
      </c>
      <c r="P2267" s="82" t="str">
        <f>IF(AND('331-CT'!$E$7=TH!H2267,OR(N2267="331",O2267="331")),"x","")</f>
        <v/>
      </c>
      <c r="Q2267" s="82" t="str">
        <f>IF(AND(B2267='111'!$L$11,OR($N2267=$Q$7,$O2267=$Q$7)),"x","")</f>
        <v>x</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hidden="1" customHeight="1">
      <c r="A2268" s="332" t="str">
        <f>IF(B2268&lt;&gt;"",IF(AND(B2268='IN-TC'!$S$4,OR(TH!N2268="1111",TH!O2268="1111")),TH!D2268,""),"")</f>
        <v/>
      </c>
      <c r="B2268" s="63">
        <f t="shared" si="140"/>
        <v>1</v>
      </c>
      <c r="C2268" s="64">
        <v>42384</v>
      </c>
      <c r="D2268" s="64" t="s">
        <v>885</v>
      </c>
      <c r="E2268" s="64">
        <v>42384</v>
      </c>
      <c r="F2268" s="67" t="s">
        <v>773</v>
      </c>
      <c r="G2268" s="67" t="s">
        <v>823</v>
      </c>
      <c r="H2268" s="72" t="s">
        <v>810</v>
      </c>
      <c r="I2268" s="433"/>
      <c r="J2268" s="433"/>
      <c r="K2268" s="424"/>
      <c r="L2268" s="433"/>
      <c r="M2268" s="65">
        <v>17435800</v>
      </c>
      <c r="N2268" s="66" t="s">
        <v>101</v>
      </c>
      <c r="O2268" s="66" t="s">
        <v>63</v>
      </c>
      <c r="P2268" s="82" t="str">
        <f>IF(AND('331-CT'!$E$7=TH!H2268,OR(N2268="331",O2268="331")),"x","")</f>
        <v/>
      </c>
      <c r="Q2268" s="82" t="str">
        <f>IF(AND(B2268='111'!$L$11,OR($N2268=$Q$7,$O2268=$Q$7)),"x","")</f>
        <v>x</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hidden="1" customHeight="1">
      <c r="A2269" s="332" t="str">
        <f>IF(B2269&lt;&gt;"",IF(AND(B2269='IN-TC'!$S$4,OR(TH!N2269="1111",TH!O2269="1111")),TH!D2269,""),"")</f>
        <v/>
      </c>
      <c r="B2269" s="63">
        <f t="shared" si="140"/>
        <v>1</v>
      </c>
      <c r="C2269" s="64">
        <v>42384</v>
      </c>
      <c r="D2269" s="64" t="s">
        <v>885</v>
      </c>
      <c r="E2269" s="64">
        <v>42384</v>
      </c>
      <c r="F2269" s="67" t="s">
        <v>774</v>
      </c>
      <c r="G2269" s="67" t="s">
        <v>823</v>
      </c>
      <c r="H2269" s="72" t="s">
        <v>810</v>
      </c>
      <c r="I2269" s="433"/>
      <c r="J2269" s="433"/>
      <c r="K2269" s="424"/>
      <c r="L2269" s="433"/>
      <c r="M2269" s="65">
        <v>1743580</v>
      </c>
      <c r="N2269" s="66" t="s">
        <v>9</v>
      </c>
      <c r="O2269" s="66" t="s">
        <v>63</v>
      </c>
      <c r="P2269" s="82" t="str">
        <f>IF(AND('331-CT'!$E$7=TH!H2269,OR(N2269="331",O2269="331")),"x","")</f>
        <v/>
      </c>
      <c r="Q2269" s="82" t="str">
        <f>IF(AND(B2269='111'!$L$11,OR($N2269=$Q$7,$O2269=$Q$7)),"x","")</f>
        <v>x</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hidden="1" customHeight="1">
      <c r="A2270" s="332" t="str">
        <f>IF(B2270&lt;&gt;"",IF(AND(B2270='IN-TC'!$S$4,OR(TH!N2270="1111",TH!O2270="1111")),TH!D2270,""),"")</f>
        <v/>
      </c>
      <c r="B2270" s="63">
        <f t="shared" si="140"/>
        <v>1</v>
      </c>
      <c r="C2270" s="64">
        <v>42387</v>
      </c>
      <c r="D2270" s="64" t="s">
        <v>697</v>
      </c>
      <c r="E2270" s="64">
        <v>42387</v>
      </c>
      <c r="F2270" s="67" t="s">
        <v>739</v>
      </c>
      <c r="G2270" s="67" t="s">
        <v>909</v>
      </c>
      <c r="H2270" s="67" t="s">
        <v>715</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hidden="1" customHeight="1">
      <c r="A2271" s="332" t="str">
        <f>IF(B2271&lt;&gt;"",IF(AND(B2271='IN-TC'!$S$4,OR(TH!N2271="1111",TH!O2271="1111")),TH!D2271,""),"")</f>
        <v/>
      </c>
      <c r="B2271" s="63">
        <f t="shared" si="140"/>
        <v>1</v>
      </c>
      <c r="C2271" s="64">
        <v>42387</v>
      </c>
      <c r="D2271" s="64" t="s">
        <v>697</v>
      </c>
      <c r="E2271" s="64">
        <v>42387</v>
      </c>
      <c r="F2271" s="67" t="s">
        <v>740</v>
      </c>
      <c r="G2271" s="67" t="s">
        <v>909</v>
      </c>
      <c r="H2271" s="67" t="s">
        <v>716</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hidden="1" customHeight="1">
      <c r="A2272" s="332" t="str">
        <f>IF(B2272&lt;&gt;"",IF(AND(B2272='IN-TC'!$S$4,OR(TH!N2272="1111",TH!O2272="1111")),TH!D2272,""),"")</f>
        <v/>
      </c>
      <c r="B2272" s="63">
        <f t="shared" si="140"/>
        <v>1</v>
      </c>
      <c r="C2272" s="64">
        <v>42387</v>
      </c>
      <c r="D2272" s="64" t="s">
        <v>697</v>
      </c>
      <c r="E2272" s="64">
        <v>42387</v>
      </c>
      <c r="F2272" s="339" t="s">
        <v>741</v>
      </c>
      <c r="G2272" s="67" t="s">
        <v>909</v>
      </c>
      <c r="H2272" s="338" t="s">
        <v>709</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hidden="1" customHeight="1">
      <c r="A2273" s="332" t="str">
        <f>IF(B2273&lt;&gt;"",IF(AND(B2273='IN-TC'!$S$4,OR(TH!N2273="1111",TH!O2273="1111")),TH!D2273,""),"")</f>
        <v/>
      </c>
      <c r="B2273" s="63">
        <f t="shared" si="140"/>
        <v>1</v>
      </c>
      <c r="C2273" s="64">
        <v>42387</v>
      </c>
      <c r="D2273" s="64" t="s">
        <v>886</v>
      </c>
      <c r="E2273" s="64">
        <v>42387</v>
      </c>
      <c r="F2273" s="339" t="s">
        <v>783</v>
      </c>
      <c r="G2273" s="67" t="s">
        <v>824</v>
      </c>
      <c r="H2273" s="340" t="s">
        <v>799</v>
      </c>
      <c r="I2273" s="433"/>
      <c r="J2273" s="433"/>
      <c r="K2273" s="424"/>
      <c r="L2273" s="433"/>
      <c r="M2273" s="65">
        <v>1346136</v>
      </c>
      <c r="N2273" s="66" t="s">
        <v>101</v>
      </c>
      <c r="O2273" s="66" t="s">
        <v>63</v>
      </c>
      <c r="P2273" s="82" t="str">
        <f>IF(AND('331-CT'!$E$7=TH!H2273,OR(N2273="331",O2273="331")),"x","")</f>
        <v/>
      </c>
      <c r="Q2273" s="82" t="str">
        <f>IF(AND(B2273='111'!$L$11,OR($N2273=$Q$7,$O2273=$Q$7)),"x","")</f>
        <v>x</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hidden="1" customHeight="1">
      <c r="A2274" s="332" t="str">
        <f>IF(B2274&lt;&gt;"",IF(AND(B2274='IN-TC'!$S$4,OR(TH!N2274="1111",TH!O2274="1111")),TH!D2274,""),"")</f>
        <v/>
      </c>
      <c r="B2274" s="63">
        <f t="shared" si="140"/>
        <v>1</v>
      </c>
      <c r="C2274" s="64">
        <v>42387</v>
      </c>
      <c r="D2274" s="64" t="s">
        <v>886</v>
      </c>
      <c r="E2274" s="64">
        <v>42387</v>
      </c>
      <c r="F2274" s="339" t="s">
        <v>784</v>
      </c>
      <c r="G2274" s="67" t="s">
        <v>824</v>
      </c>
      <c r="H2274" s="72" t="s">
        <v>799</v>
      </c>
      <c r="I2274" s="429"/>
      <c r="J2274" s="429"/>
      <c r="K2274" s="420"/>
      <c r="L2274" s="429"/>
      <c r="M2274" s="65">
        <v>134614</v>
      </c>
      <c r="N2274" s="66" t="s">
        <v>9</v>
      </c>
      <c r="O2274" s="66" t="s">
        <v>63</v>
      </c>
      <c r="P2274" s="82" t="str">
        <f>IF(AND('331-CT'!$E$7=TH!H2274,OR(N2274="331",O2274="331")),"x","")</f>
        <v/>
      </c>
      <c r="Q2274" s="82" t="str">
        <f>IF(AND(B2274='111'!$L$11,OR($N2274=$Q$7,$O2274=$Q$7)),"x","")</f>
        <v>x</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hidden="1" customHeight="1">
      <c r="A2275" s="332" t="str">
        <f>IF(B2275&lt;&gt;"",IF(AND(B2275='IN-TC'!$S$4,OR(TH!N2275="1111",TH!O2275="1111")),TH!D2275,""),"")</f>
        <v/>
      </c>
      <c r="B2275" s="63">
        <f t="shared" si="140"/>
        <v>1</v>
      </c>
      <c r="C2275" s="64">
        <v>42387</v>
      </c>
      <c r="D2275" s="64" t="s">
        <v>887</v>
      </c>
      <c r="E2275" s="64">
        <v>42387</v>
      </c>
      <c r="F2275" s="339" t="s">
        <v>772</v>
      </c>
      <c r="G2275" s="67" t="s">
        <v>663</v>
      </c>
      <c r="H2275" s="72" t="s">
        <v>667</v>
      </c>
      <c r="I2275" s="429"/>
      <c r="J2275" s="429"/>
      <c r="K2275" s="420"/>
      <c r="L2275" s="429"/>
      <c r="M2275" s="65">
        <v>15250000</v>
      </c>
      <c r="N2275" s="66" t="s">
        <v>8</v>
      </c>
      <c r="O2275" s="66" t="s">
        <v>63</v>
      </c>
      <c r="P2275" s="82" t="str">
        <f>IF(AND('331-CT'!$E$7=TH!H2275,OR(N2275="331",O2275="331")),"x","")</f>
        <v/>
      </c>
      <c r="Q2275" s="82" t="str">
        <f>IF(AND(B2275='111'!$L$11,OR($N2275=$Q$7,$O2275=$Q$7)),"x","")</f>
        <v>x</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hidden="1" customHeight="1">
      <c r="A2276" s="332" t="str">
        <f>IF(B2276&lt;&gt;"",IF(AND(B2276='IN-TC'!$S$4,OR(TH!N2276="1111",TH!O2276="1111")),TH!D2276,""),"")</f>
        <v/>
      </c>
      <c r="B2276" s="63">
        <f t="shared" si="140"/>
        <v>1</v>
      </c>
      <c r="C2276" s="64">
        <v>42388</v>
      </c>
      <c r="D2276" s="64" t="s">
        <v>888</v>
      </c>
      <c r="E2276" s="64">
        <v>42388</v>
      </c>
      <c r="F2276" s="339" t="s">
        <v>768</v>
      </c>
      <c r="G2276" s="67" t="s">
        <v>825</v>
      </c>
      <c r="H2276" s="72" t="s">
        <v>805</v>
      </c>
      <c r="I2276" s="429"/>
      <c r="J2276" s="429"/>
      <c r="K2276" s="420"/>
      <c r="L2276" s="429"/>
      <c r="M2276" s="65">
        <v>29145</v>
      </c>
      <c r="N2276" s="66" t="s">
        <v>101</v>
      </c>
      <c r="O2276" s="66" t="s">
        <v>63</v>
      </c>
      <c r="P2276" s="82" t="str">
        <f>IF(AND('331-CT'!$E$7=TH!H2276,OR(N2276="331",O2276="331")),"x","")</f>
        <v/>
      </c>
      <c r="Q2276" s="82" t="str">
        <f>IF(AND(B2276='111'!$L$11,OR($N2276=$Q$7,$O2276=$Q$7)),"x","")</f>
        <v>x</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hidden="1" customHeight="1">
      <c r="A2277" s="332" t="str">
        <f>IF(B2277&lt;&gt;"",IF(AND(B2277='IN-TC'!$S$4,OR(TH!N2277="1111",TH!O2277="1111")),TH!D2277,""),"")</f>
        <v/>
      </c>
      <c r="B2277" s="63">
        <f t="shared" si="140"/>
        <v>1</v>
      </c>
      <c r="C2277" s="64">
        <v>42388</v>
      </c>
      <c r="D2277" s="64" t="s">
        <v>888</v>
      </c>
      <c r="E2277" s="64">
        <v>42388</v>
      </c>
      <c r="F2277" s="339" t="s">
        <v>769</v>
      </c>
      <c r="G2277" s="67" t="s">
        <v>825</v>
      </c>
      <c r="H2277" s="340" t="s">
        <v>805</v>
      </c>
      <c r="I2277" s="433"/>
      <c r="J2277" s="433"/>
      <c r="K2277" s="424"/>
      <c r="L2277" s="433"/>
      <c r="M2277" s="65">
        <v>2915</v>
      </c>
      <c r="N2277" s="66" t="s">
        <v>9</v>
      </c>
      <c r="O2277" s="66" t="s">
        <v>63</v>
      </c>
      <c r="P2277" s="82" t="str">
        <f>IF(AND('331-CT'!$E$7=TH!H2277,OR(N2277="331",O2277="331")),"x","")</f>
        <v/>
      </c>
      <c r="Q2277" s="82" t="str">
        <f>IF(AND(B2277='111'!$L$11,OR($N2277=$Q$7,$O2277=$Q$7)),"x","")</f>
        <v>x</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hidden="1" customHeight="1">
      <c r="A2278" s="332" t="str">
        <f>IF(B2278&lt;&gt;"",IF(AND(B2278='IN-TC'!$S$4,OR(TH!N2278="1111",TH!O2278="1111")),TH!D2278,""),"")</f>
        <v/>
      </c>
      <c r="B2278" s="63">
        <f t="shared" si="140"/>
        <v>1</v>
      </c>
      <c r="C2278" s="64">
        <v>42389</v>
      </c>
      <c r="D2278" s="64" t="s">
        <v>889</v>
      </c>
      <c r="E2278" s="64">
        <v>42389</v>
      </c>
      <c r="F2278" s="339" t="s">
        <v>768</v>
      </c>
      <c r="G2278" s="67" t="s">
        <v>826</v>
      </c>
      <c r="H2278" s="72" t="s">
        <v>799</v>
      </c>
      <c r="I2278" s="429"/>
      <c r="J2278" s="429"/>
      <c r="K2278" s="420"/>
      <c r="L2278" s="429"/>
      <c r="M2278" s="65">
        <v>689618</v>
      </c>
      <c r="N2278" s="66" t="s">
        <v>101</v>
      </c>
      <c r="O2278" s="66" t="s">
        <v>63</v>
      </c>
      <c r="P2278" s="82" t="str">
        <f>IF(AND('331-CT'!$E$7=TH!H2278,OR(N2278="331",O2278="331")),"x","")</f>
        <v/>
      </c>
      <c r="Q2278" s="82" t="str">
        <f>IF(AND(B2278='111'!$L$11,OR($N2278=$Q$7,$O2278=$Q$7)),"x","")</f>
        <v>x</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hidden="1" customHeight="1">
      <c r="A2279" s="332" t="str">
        <f>IF(B2279&lt;&gt;"",IF(AND(B2279='IN-TC'!$S$4,OR(TH!N2279="1111",TH!O2279="1111")),TH!D2279,""),"")</f>
        <v/>
      </c>
      <c r="B2279" s="63">
        <f t="shared" si="140"/>
        <v>1</v>
      </c>
      <c r="C2279" s="64">
        <v>42389</v>
      </c>
      <c r="D2279" s="64" t="s">
        <v>889</v>
      </c>
      <c r="E2279" s="64">
        <v>42389</v>
      </c>
      <c r="F2279" s="339" t="s">
        <v>769</v>
      </c>
      <c r="G2279" s="67" t="s">
        <v>826</v>
      </c>
      <c r="H2279" s="72" t="s">
        <v>799</v>
      </c>
      <c r="I2279" s="429"/>
      <c r="J2279" s="429"/>
      <c r="K2279" s="420"/>
      <c r="L2279" s="429"/>
      <c r="M2279" s="65">
        <v>68962</v>
      </c>
      <c r="N2279" s="66" t="s">
        <v>9</v>
      </c>
      <c r="O2279" s="66" t="s">
        <v>63</v>
      </c>
      <c r="P2279" s="82" t="str">
        <f>IF(AND('331-CT'!$E$7=TH!H2279,OR(N2279="331",O2279="331")),"x","")</f>
        <v/>
      </c>
      <c r="Q2279" s="82" t="str">
        <f>IF(AND(B2279='111'!$L$11,OR($N2279=$Q$7,$O2279=$Q$7)),"x","")</f>
        <v>x</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hidden="1" customHeight="1">
      <c r="A2280" s="332" t="str">
        <f>IF(B2280&lt;&gt;"",IF(AND(B2280='IN-TC'!$S$4,OR(TH!N2280="1111",TH!O2280="1111")),TH!D2280,""),"")</f>
        <v/>
      </c>
      <c r="B2280" s="63">
        <f t="shared" si="140"/>
        <v>1</v>
      </c>
      <c r="C2280" s="64">
        <v>42390</v>
      </c>
      <c r="D2280" s="64" t="s">
        <v>890</v>
      </c>
      <c r="E2280" s="64">
        <v>42390</v>
      </c>
      <c r="F2280" s="339" t="s">
        <v>763</v>
      </c>
      <c r="G2280" s="67" t="s">
        <v>827</v>
      </c>
      <c r="H2280" s="340" t="s">
        <v>799</v>
      </c>
      <c r="I2280" s="433"/>
      <c r="J2280" s="433"/>
      <c r="K2280" s="424"/>
      <c r="L2280" s="433"/>
      <c r="M2280" s="65">
        <v>380182</v>
      </c>
      <c r="N2280" s="66" t="s">
        <v>101</v>
      </c>
      <c r="O2280" s="66" t="s">
        <v>63</v>
      </c>
      <c r="P2280" s="82" t="str">
        <f>IF(AND('331-CT'!$E$7=TH!H2280,OR(N2280="331",O2280="331")),"x","")</f>
        <v/>
      </c>
      <c r="Q2280" s="82" t="str">
        <f>IF(AND(B2280='111'!$L$11,OR($N2280=$Q$7,$O2280=$Q$7)),"x","")</f>
        <v>x</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hidden="1" customHeight="1">
      <c r="A2281" s="332" t="str">
        <f>IF(B2281&lt;&gt;"",IF(AND(B2281='IN-TC'!$S$4,OR(TH!N2281="1111",TH!O2281="1111")),TH!D2281,""),"")</f>
        <v/>
      </c>
      <c r="B2281" s="63">
        <f t="shared" si="140"/>
        <v>1</v>
      </c>
      <c r="C2281" s="64">
        <v>42390</v>
      </c>
      <c r="D2281" s="64" t="s">
        <v>890</v>
      </c>
      <c r="E2281" s="64">
        <v>42390</v>
      </c>
      <c r="F2281" s="339" t="s">
        <v>764</v>
      </c>
      <c r="G2281" s="67" t="s">
        <v>827</v>
      </c>
      <c r="H2281" s="72" t="s">
        <v>799</v>
      </c>
      <c r="I2281" s="429"/>
      <c r="J2281" s="429"/>
      <c r="K2281" s="420"/>
      <c r="L2281" s="429"/>
      <c r="M2281" s="65">
        <v>38018</v>
      </c>
      <c r="N2281" s="66" t="s">
        <v>9</v>
      </c>
      <c r="O2281" s="66" t="s">
        <v>63</v>
      </c>
      <c r="P2281" s="82" t="str">
        <f>IF(AND('331-CT'!$E$7=TH!H2281,OR(N2281="331",O2281="331")),"x","")</f>
        <v/>
      </c>
      <c r="Q2281" s="82" t="str">
        <f>IF(AND(B2281='111'!$L$11,OR($N2281=$Q$7,$O2281=$Q$7)),"x","")</f>
        <v>x</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hidden="1" customHeight="1">
      <c r="A2282" s="332" t="str">
        <f>IF(B2282&lt;&gt;"",IF(AND(B2282='IN-TC'!$S$4,OR(TH!N2282="1111",TH!O2282="1111")),TH!D2282,""),"")</f>
        <v/>
      </c>
      <c r="B2282" s="63">
        <f t="shared" si="140"/>
        <v>1</v>
      </c>
      <c r="C2282" s="78">
        <f>E2282</f>
        <v>42390</v>
      </c>
      <c r="D2282" s="64" t="s">
        <v>891</v>
      </c>
      <c r="E2282" s="78">
        <v>42390</v>
      </c>
      <c r="F2282" s="339" t="s">
        <v>954</v>
      </c>
      <c r="G2282" s="79"/>
      <c r="H2282" s="80" t="s">
        <v>953</v>
      </c>
      <c r="I2282" s="427"/>
      <c r="J2282" s="427"/>
      <c r="K2282" s="418"/>
      <c r="L2282" s="427"/>
      <c r="M2282" s="81">
        <v>500000000</v>
      </c>
      <c r="N2282" s="82" t="s">
        <v>271</v>
      </c>
      <c r="O2282" s="66" t="s">
        <v>63</v>
      </c>
      <c r="P2282" s="82" t="str">
        <f>IF(AND('331-CT'!$E$7=TH!H2282,OR(N2282="331",O2282="331")),"x","")</f>
        <v/>
      </c>
      <c r="Q2282" s="82" t="str">
        <f>IF(AND(B2282='111'!$L$11,OR($N2282=$Q$7,$O2282=$Q$7)),"x","")</f>
        <v>x</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hidden="1" customHeight="1">
      <c r="A2283" s="332" t="str">
        <f>IF(B2283&lt;&gt;"",IF(AND(B2283='IN-TC'!$S$4,OR(TH!N2283="1111",TH!O2283="1111")),TH!D2283,""),"")</f>
        <v/>
      </c>
      <c r="B2283" s="63">
        <f t="shared" si="140"/>
        <v>1</v>
      </c>
      <c r="C2283" s="64">
        <v>42391</v>
      </c>
      <c r="D2283" s="64" t="s">
        <v>892</v>
      </c>
      <c r="E2283" s="64">
        <v>42391</v>
      </c>
      <c r="F2283" s="339" t="s">
        <v>731</v>
      </c>
      <c r="G2283" s="67" t="s">
        <v>908</v>
      </c>
      <c r="H2283" s="67" t="s">
        <v>755</v>
      </c>
      <c r="I2283" s="431"/>
      <c r="J2283" s="431"/>
      <c r="K2283" s="422"/>
      <c r="L2283" s="431"/>
      <c r="M2283" s="65">
        <v>20000000</v>
      </c>
      <c r="N2283" s="66" t="s">
        <v>26</v>
      </c>
      <c r="O2283" s="66" t="s">
        <v>63</v>
      </c>
      <c r="P2283" s="82" t="str">
        <f>IF(AND('331-CT'!$E$7=TH!H2283,OR(N2283="331",O2283="331")),"x","")</f>
        <v/>
      </c>
      <c r="Q2283" s="82" t="str">
        <f>IF(AND(B2283='111'!$L$11,OR($N2283=$Q$7,$O2283=$Q$7)),"x","")</f>
        <v>x</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hidden="1" customHeight="1">
      <c r="A2284" s="332" t="str">
        <f>IF(B2284&lt;&gt;"",IF(AND(B2284='IN-TC'!$S$4,OR(TH!N2284="1111",TH!O2284="1111")),TH!D2284,""),"")</f>
        <v/>
      </c>
      <c r="B2284" s="63">
        <f t="shared" si="140"/>
        <v>1</v>
      </c>
      <c r="C2284" s="64">
        <v>42391</v>
      </c>
      <c r="D2284" s="64" t="s">
        <v>697</v>
      </c>
      <c r="E2284" s="64">
        <v>42391</v>
      </c>
      <c r="F2284" s="339" t="s">
        <v>748</v>
      </c>
      <c r="G2284" s="67" t="s">
        <v>908</v>
      </c>
      <c r="H2284" s="72" t="s">
        <v>711</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hidden="1" customHeight="1">
      <c r="A2285" s="332" t="str">
        <f>IF(B2285&lt;&gt;"",IF(AND(B2285='IN-TC'!$S$4,OR(TH!N2285="1111",TH!O2285="1111")),TH!D2285,""),"")</f>
        <v/>
      </c>
      <c r="B2285" s="63">
        <f t="shared" si="140"/>
        <v>1</v>
      </c>
      <c r="C2285" s="64">
        <v>42391</v>
      </c>
      <c r="D2285" s="64" t="s">
        <v>697</v>
      </c>
      <c r="E2285" s="64">
        <v>42391</v>
      </c>
      <c r="F2285" s="339" t="s">
        <v>749</v>
      </c>
      <c r="G2285" s="67" t="s">
        <v>908</v>
      </c>
      <c r="H2285" s="72" t="s">
        <v>721</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hidden="1" customHeight="1">
      <c r="A2286" s="332" t="str">
        <f>IF(B2286&lt;&gt;"",IF(AND(B2286='IN-TC'!$S$4,OR(TH!N2286="1111",TH!O2286="1111")),TH!D2286,""),"")</f>
        <v/>
      </c>
      <c r="B2286" s="63">
        <f t="shared" si="140"/>
        <v>1</v>
      </c>
      <c r="C2286" s="64">
        <v>42391</v>
      </c>
      <c r="D2286" s="64" t="s">
        <v>697</v>
      </c>
      <c r="E2286" s="64">
        <v>42391</v>
      </c>
      <c r="F2286" s="339" t="s">
        <v>750</v>
      </c>
      <c r="G2286" s="67" t="s">
        <v>908</v>
      </c>
      <c r="H2286" s="72" t="s">
        <v>722</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hidden="1" customHeight="1">
      <c r="A2287" s="332" t="str">
        <f>IF(B2287&lt;&gt;"",IF(AND(B2287='IN-TC'!$S$4,OR(TH!N2287="1111",TH!O2287="1111")),TH!D2287,""),"")</f>
        <v/>
      </c>
      <c r="B2287" s="63">
        <f t="shared" si="140"/>
        <v>1</v>
      </c>
      <c r="C2287" s="64">
        <v>42391</v>
      </c>
      <c r="D2287" s="64" t="s">
        <v>697</v>
      </c>
      <c r="E2287" s="64">
        <v>42391</v>
      </c>
      <c r="F2287" s="339" t="s">
        <v>751</v>
      </c>
      <c r="G2287" s="67" t="s">
        <v>908</v>
      </c>
      <c r="H2287" s="72" t="s">
        <v>723</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hidden="1" customHeight="1">
      <c r="A2288" s="332" t="str">
        <f>IF(B2288&lt;&gt;"",IF(AND(B2288='IN-TC'!$S$4,OR(TH!N2288="1111",TH!O2288="1111")),TH!D2288,""),"")</f>
        <v/>
      </c>
      <c r="B2288" s="63">
        <f t="shared" si="140"/>
        <v>1</v>
      </c>
      <c r="C2288" s="64">
        <v>42392</v>
      </c>
      <c r="D2288" s="64" t="s">
        <v>694</v>
      </c>
      <c r="E2288" s="64">
        <v>42392</v>
      </c>
      <c r="F2288" s="339" t="s">
        <v>730</v>
      </c>
      <c r="G2288" s="67" t="s">
        <v>909</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hidden="1" customHeight="1">
      <c r="A2289" s="332" t="str">
        <f>IF(B2289&lt;&gt;"",IF(AND(B2289='IN-TC'!$S$4,OR(TH!N2289="1111",TH!O2289="1111")),TH!D2289,""),"")</f>
        <v/>
      </c>
      <c r="B2289" s="63">
        <f t="shared" si="140"/>
        <v>1</v>
      </c>
      <c r="C2289" s="64">
        <v>42392</v>
      </c>
      <c r="D2289" s="64" t="s">
        <v>694</v>
      </c>
      <c r="E2289" s="64">
        <v>42392</v>
      </c>
      <c r="F2289" s="339" t="s">
        <v>732</v>
      </c>
      <c r="G2289" s="67" t="s">
        <v>908</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hidden="1" customHeight="1">
      <c r="A2290" s="332" t="str">
        <f>IF(B2290&lt;&gt;"",IF(AND(B2290='IN-TC'!$S$4,OR(TH!N2290="1111",TH!O2290="1111")),TH!D2290,""),"")</f>
        <v/>
      </c>
      <c r="B2290" s="63">
        <f t="shared" si="140"/>
        <v>1</v>
      </c>
      <c r="C2290" s="78">
        <f>E2290</f>
        <v>42392</v>
      </c>
      <c r="D2290" s="78" t="s">
        <v>894</v>
      </c>
      <c r="E2290" s="78">
        <v>42392</v>
      </c>
      <c r="F2290" s="339" t="s">
        <v>954</v>
      </c>
      <c r="G2290" s="79"/>
      <c r="H2290" s="80" t="s">
        <v>953</v>
      </c>
      <c r="I2290" s="427"/>
      <c r="J2290" s="427"/>
      <c r="K2290" s="418"/>
      <c r="L2290" s="427"/>
      <c r="M2290" s="81">
        <v>500000000</v>
      </c>
      <c r="N2290" s="82" t="s">
        <v>271</v>
      </c>
      <c r="O2290" s="66" t="s">
        <v>63</v>
      </c>
      <c r="P2290" s="82" t="str">
        <f>IF(AND('331-CT'!$E$7=TH!H2290,OR(N2290="331",O2290="331")),"x","")</f>
        <v/>
      </c>
      <c r="Q2290" s="82" t="str">
        <f>IF(AND(B2290='111'!$L$11,OR($N2290=$Q$7,$O2290=$Q$7)),"x","")</f>
        <v>x</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hidden="1" customHeight="1">
      <c r="A2291" s="332" t="str">
        <f>IF(B2291&lt;&gt;"",IF(AND(B2291='IN-TC'!$S$4,OR(TH!N2291="1111",TH!O2291="1111")),TH!D2291,""),"")</f>
        <v/>
      </c>
      <c r="B2291" s="63">
        <f t="shared" si="140"/>
        <v>1</v>
      </c>
      <c r="C2291" s="64">
        <v>42393</v>
      </c>
      <c r="D2291" s="64" t="s">
        <v>895</v>
      </c>
      <c r="E2291" s="64">
        <v>42393</v>
      </c>
      <c r="F2291" s="339" t="s">
        <v>783</v>
      </c>
      <c r="G2291" s="67" t="s">
        <v>828</v>
      </c>
      <c r="H2291" s="72" t="s">
        <v>799</v>
      </c>
      <c r="I2291" s="429"/>
      <c r="J2291" s="429"/>
      <c r="K2291" s="420"/>
      <c r="L2291" s="429"/>
      <c r="M2291" s="65">
        <v>1137764</v>
      </c>
      <c r="N2291" s="66" t="s">
        <v>101</v>
      </c>
      <c r="O2291" s="66" t="s">
        <v>63</v>
      </c>
      <c r="P2291" s="82" t="str">
        <f>IF(AND('331-CT'!$E$7=TH!H2291,OR(N2291="331",O2291="331")),"x","")</f>
        <v/>
      </c>
      <c r="Q2291" s="82" t="str">
        <f>IF(AND(B2291='111'!$L$11,OR($N2291=$Q$7,$O2291=$Q$7)),"x","")</f>
        <v>x</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hidden="1" customHeight="1">
      <c r="A2292" s="332" t="str">
        <f>IF(B2292&lt;&gt;"",IF(AND(B2292='IN-TC'!$S$4,OR(TH!N2292="1111",TH!O2292="1111")),TH!D2292,""),"")</f>
        <v/>
      </c>
      <c r="B2292" s="63">
        <f t="shared" si="140"/>
        <v>1</v>
      </c>
      <c r="C2292" s="64">
        <v>42393</v>
      </c>
      <c r="D2292" s="64" t="s">
        <v>895</v>
      </c>
      <c r="E2292" s="64">
        <v>42393</v>
      </c>
      <c r="F2292" s="339" t="s">
        <v>784</v>
      </c>
      <c r="G2292" s="67" t="s">
        <v>828</v>
      </c>
      <c r="H2292" s="340" t="s">
        <v>799</v>
      </c>
      <c r="I2292" s="433"/>
      <c r="J2292" s="433"/>
      <c r="K2292" s="424"/>
      <c r="L2292" s="433"/>
      <c r="M2292" s="65">
        <v>113776</v>
      </c>
      <c r="N2292" s="66" t="s">
        <v>9</v>
      </c>
      <c r="O2292" s="66" t="s">
        <v>63</v>
      </c>
      <c r="P2292" s="82" t="str">
        <f>IF(AND('331-CT'!$E$7=TH!H2292,OR(N2292="331",O2292="331")),"x","")</f>
        <v/>
      </c>
      <c r="Q2292" s="82" t="str">
        <f>IF(AND(B2292='111'!$L$11,OR($N2292=$Q$7,$O2292=$Q$7)),"x","")</f>
        <v>x</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hidden="1" customHeight="1">
      <c r="A2293" s="332" t="str">
        <f>IF(B2293&lt;&gt;"",IF(AND(B2293='IN-TC'!$S$4,OR(TH!N2293="1111",TH!O2293="1111")),TH!D2293,""),"")</f>
        <v/>
      </c>
      <c r="B2293" s="63">
        <f t="shared" si="140"/>
        <v>1</v>
      </c>
      <c r="C2293" s="64">
        <v>42394</v>
      </c>
      <c r="D2293" s="64" t="s">
        <v>697</v>
      </c>
      <c r="E2293" s="64">
        <v>42394</v>
      </c>
      <c r="F2293" s="339" t="s">
        <v>702</v>
      </c>
      <c r="G2293" s="67" t="s">
        <v>909</v>
      </c>
      <c r="H2293" s="72"/>
      <c r="I2293" s="429"/>
      <c r="J2293" s="429"/>
      <c r="K2293" s="420">
        <v>15</v>
      </c>
      <c r="L2293" s="429">
        <v>22370</v>
      </c>
      <c r="M2293" s="81">
        <f>ROUND(K2293*L2293,0)</f>
        <v>335550</v>
      </c>
      <c r="N2293" s="66" t="s">
        <v>101</v>
      </c>
      <c r="O2293" s="66" t="s">
        <v>265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hidden="1" customHeight="1">
      <c r="A2294" s="332" t="str">
        <f>IF(B2294&lt;&gt;"",IF(AND(B2294='IN-TC'!$S$4,OR(TH!N2294="1111",TH!O2294="1111")),TH!D2294,""),"")</f>
        <v/>
      </c>
      <c r="B2294" s="63">
        <f t="shared" si="140"/>
        <v>1</v>
      </c>
      <c r="C2294" s="64">
        <v>42394</v>
      </c>
      <c r="D2294" s="64" t="s">
        <v>697</v>
      </c>
      <c r="E2294" s="64">
        <v>42394</v>
      </c>
      <c r="F2294" s="339" t="s">
        <v>703</v>
      </c>
      <c r="G2294" s="67" t="s">
        <v>909</v>
      </c>
      <c r="H2294" s="72"/>
      <c r="I2294" s="429"/>
      <c r="J2294" s="429"/>
      <c r="K2294" s="420">
        <v>1.5</v>
      </c>
      <c r="L2294" s="429">
        <v>22370</v>
      </c>
      <c r="M2294" s="81">
        <f>ROUND(K2294*L2294,0)</f>
        <v>33555</v>
      </c>
      <c r="N2294" s="66" t="s">
        <v>9</v>
      </c>
      <c r="O2294" s="66" t="s">
        <v>265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hidden="1" customHeight="1">
      <c r="A2295" s="332" t="str">
        <f>IF(B2295&lt;&gt;"",IF(AND(B2295='IN-TC'!$S$4,OR(TH!N2295="1111",TH!O2295="1111")),TH!D2295,""),"")</f>
        <v/>
      </c>
      <c r="B2295" s="63">
        <f t="shared" si="140"/>
        <v>1</v>
      </c>
      <c r="C2295" s="64">
        <v>42394</v>
      </c>
      <c r="D2295" s="64" t="s">
        <v>897</v>
      </c>
      <c r="E2295" s="64">
        <v>42394</v>
      </c>
      <c r="F2295" s="339" t="s">
        <v>729</v>
      </c>
      <c r="G2295" s="67" t="s">
        <v>909</v>
      </c>
      <c r="H2295" s="72" t="s">
        <v>228</v>
      </c>
      <c r="I2295" s="429"/>
      <c r="J2295" s="429"/>
      <c r="K2295" s="420"/>
      <c r="L2295" s="429"/>
      <c r="M2295" s="65">
        <v>2168920000</v>
      </c>
      <c r="N2295" s="66" t="s">
        <v>26</v>
      </c>
      <c r="O2295" s="66" t="s">
        <v>63</v>
      </c>
      <c r="P2295" s="82" t="str">
        <f>IF(AND('331-CT'!$E$7=TH!H2295,OR(N2295="331",O2295="331")),"x","")</f>
        <v/>
      </c>
      <c r="Q2295" s="82" t="str">
        <f>IF(AND(B2295='111'!$L$11,OR($N2295=$Q$7,$O2295=$Q$7)),"x","")</f>
        <v>x</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hidden="1" customHeight="1">
      <c r="A2296" s="332" t="str">
        <f>IF(B2296&lt;&gt;"",IF(AND(B2296='IN-TC'!$S$4,OR(TH!N2296="1111",TH!O2296="1111")),TH!D2296,""),"")</f>
        <v/>
      </c>
      <c r="B2296" s="63">
        <f t="shared" si="140"/>
        <v>1</v>
      </c>
      <c r="C2296" s="64">
        <v>42394</v>
      </c>
      <c r="D2296" s="64" t="s">
        <v>694</v>
      </c>
      <c r="E2296" s="64">
        <v>42394</v>
      </c>
      <c r="F2296" s="339" t="s">
        <v>696</v>
      </c>
      <c r="G2296" s="67" t="s">
        <v>909</v>
      </c>
      <c r="H2296" s="72"/>
      <c r="I2296" s="429"/>
      <c r="J2296" s="429"/>
      <c r="K2296" s="420">
        <v>97000</v>
      </c>
      <c r="L2296" s="429">
        <v>22360</v>
      </c>
      <c r="M2296" s="81">
        <f>ROUND(K2296*L2296,0)</f>
        <v>2168920000</v>
      </c>
      <c r="N2296" s="66" t="s">
        <v>265</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hidden="1" customHeight="1">
      <c r="A2297" s="332" t="str">
        <f>IF(B2297&lt;&gt;"",IF(AND(B2297='IN-TC'!$S$4,OR(TH!N2297="1111",TH!O2297="1111")),TH!D2297,""),"")</f>
        <v/>
      </c>
      <c r="B2297" s="63">
        <f t="shared" si="140"/>
        <v>1</v>
      </c>
      <c r="C2297" s="64">
        <v>42394</v>
      </c>
      <c r="D2297" s="64" t="s">
        <v>697</v>
      </c>
      <c r="E2297" s="64">
        <v>42394</v>
      </c>
      <c r="F2297" s="67" t="s">
        <v>1873</v>
      </c>
      <c r="G2297" s="67" t="s">
        <v>909</v>
      </c>
      <c r="H2297" s="338" t="s">
        <v>709</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hidden="1" customHeight="1">
      <c r="A2298" s="332" t="str">
        <f>IF(B2298&lt;&gt;"",IF(AND(B2298='IN-TC'!$S$4,OR(TH!N2298="1111",TH!O2298="1111")),TH!D2298,""),"")</f>
        <v/>
      </c>
      <c r="B2298" s="63">
        <f t="shared" si="140"/>
        <v>1</v>
      </c>
      <c r="C2298" s="64">
        <v>42394</v>
      </c>
      <c r="D2298" s="64" t="s">
        <v>697</v>
      </c>
      <c r="E2298" s="64">
        <v>42394</v>
      </c>
      <c r="F2298" s="339" t="s">
        <v>708</v>
      </c>
      <c r="G2298" s="67" t="s">
        <v>909</v>
      </c>
      <c r="H2298" s="338" t="s">
        <v>709</v>
      </c>
      <c r="I2298" s="433"/>
      <c r="J2298" s="433"/>
      <c r="K2298" s="424">
        <v>97000</v>
      </c>
      <c r="L2298" s="433">
        <v>22360</v>
      </c>
      <c r="M2298" s="81">
        <f>ROUND(K2298*L2298,0)</f>
        <v>2168920000</v>
      </c>
      <c r="N2298" s="66" t="s">
        <v>259</v>
      </c>
      <c r="O2298" s="66" t="s">
        <v>265</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hidden="1" customHeight="1">
      <c r="A2299" s="332" t="str">
        <f>IF(B2299&lt;&gt;"",IF(AND(B2299='IN-TC'!$S$4,OR(TH!N2299="1111",TH!O2299="1111")),TH!D2299,""),"")</f>
        <v/>
      </c>
      <c r="B2299" s="63">
        <f t="shared" si="140"/>
        <v>1</v>
      </c>
      <c r="C2299" s="64">
        <v>42394</v>
      </c>
      <c r="D2299" s="64" t="s">
        <v>576</v>
      </c>
      <c r="E2299" s="64">
        <v>42394</v>
      </c>
      <c r="F2299" s="339" t="s">
        <v>726</v>
      </c>
      <c r="G2299" s="67" t="s">
        <v>909</v>
      </c>
      <c r="H2299" s="338" t="s">
        <v>709</v>
      </c>
      <c r="I2299" s="429"/>
      <c r="J2299" s="429"/>
      <c r="K2299" s="420"/>
      <c r="L2299" s="429"/>
      <c r="M2299" s="65">
        <v>51895000</v>
      </c>
      <c r="N2299" s="66" t="s">
        <v>99</v>
      </c>
      <c r="O2299" s="66" t="s">
        <v>259</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hidden="1" customHeight="1">
      <c r="A2300" s="332" t="str">
        <f>IF(B2300&lt;&gt;"",IF(AND(B2300='IN-TC'!$S$4,OR(TH!N2300="1111",TH!O2300="1111")),TH!D2300,""),"")</f>
        <v/>
      </c>
      <c r="B2300" s="63">
        <f t="shared" si="140"/>
        <v>1</v>
      </c>
      <c r="C2300" s="337">
        <v>42394</v>
      </c>
      <c r="D2300" s="64" t="s">
        <v>694</v>
      </c>
      <c r="E2300" s="64">
        <v>42394</v>
      </c>
      <c r="F2300" s="67" t="s">
        <v>698</v>
      </c>
      <c r="G2300" s="67" t="s">
        <v>909</v>
      </c>
      <c r="H2300" s="72" t="s">
        <v>728</v>
      </c>
      <c r="I2300" s="429"/>
      <c r="J2300" s="429"/>
      <c r="K2300" s="420">
        <v>97000</v>
      </c>
      <c r="L2300" s="429">
        <v>22360</v>
      </c>
      <c r="M2300" s="81">
        <f>ROUND(K2300*L2300,0)</f>
        <v>2168920000</v>
      </c>
      <c r="N2300" s="66" t="s">
        <v>265</v>
      </c>
      <c r="O2300" s="66" t="s">
        <v>259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hidden="1" customHeight="1">
      <c r="A2301" s="332" t="str">
        <f>IF(B2301&lt;&gt;"",IF(AND(B2301='IN-TC'!$S$4,OR(TH!N2301="1111",TH!O2301="1111")),TH!D2301,""),"")</f>
        <v/>
      </c>
      <c r="B2301" s="63">
        <f t="shared" si="140"/>
        <v>1</v>
      </c>
      <c r="C2301" s="64">
        <v>42394</v>
      </c>
      <c r="D2301" s="64" t="s">
        <v>697</v>
      </c>
      <c r="E2301" s="64">
        <v>42394</v>
      </c>
      <c r="F2301" s="72" t="s">
        <v>1432</v>
      </c>
      <c r="G2301" s="67" t="s">
        <v>909</v>
      </c>
      <c r="H2301" s="72"/>
      <c r="I2301" s="429"/>
      <c r="J2301" s="429"/>
      <c r="K2301" s="420">
        <v>97000</v>
      </c>
      <c r="L2301" s="429">
        <v>22360</v>
      </c>
      <c r="M2301" s="81">
        <f>ROUND(K2301*L2301,0)</f>
        <v>2168920000</v>
      </c>
      <c r="N2301" s="66" t="s">
        <v>26</v>
      </c>
      <c r="O2301" s="66" t="s">
        <v>265</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hidden="1" customHeight="1">
      <c r="A2302" s="332" t="str">
        <f>IF(B2302&lt;&gt;"",IF(AND(B2302='IN-TC'!$S$4,OR(TH!N2302="1111",TH!O2302="1111")),TH!D2302,""),"")</f>
        <v/>
      </c>
      <c r="B2302" s="63">
        <f t="shared" si="140"/>
        <v>1</v>
      </c>
      <c r="C2302" s="64">
        <v>42394</v>
      </c>
      <c r="D2302" s="64" t="s">
        <v>896</v>
      </c>
      <c r="E2302" s="64">
        <v>42394</v>
      </c>
      <c r="F2302" s="67" t="s">
        <v>738</v>
      </c>
      <c r="G2302" s="67" t="s">
        <v>909</v>
      </c>
      <c r="H2302" s="73" t="s">
        <v>755</v>
      </c>
      <c r="I2302" s="433"/>
      <c r="J2302" s="433"/>
      <c r="K2302" s="424"/>
      <c r="L2302" s="433"/>
      <c r="M2302" s="65">
        <v>2168920000</v>
      </c>
      <c r="N2302" s="66" t="s">
        <v>63</v>
      </c>
      <c r="O2302" s="66" t="s">
        <v>26</v>
      </c>
      <c r="P2302" s="82" t="str">
        <f>IF(AND('331-CT'!$E$7=TH!H2302,OR(N2302="331",O2302="331")),"x","")</f>
        <v/>
      </c>
      <c r="Q2302" s="82" t="str">
        <f>IF(AND(B2302='111'!$L$11,OR($N2302=$Q$7,$O2302=$Q$7)),"x","")</f>
        <v>x</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hidden="1" customHeight="1">
      <c r="A2303" s="332" t="str">
        <f>IF(B2303&lt;&gt;"",IF(AND(B2303='IN-TC'!$S$4,OR(TH!N2303="1111",TH!O2303="1111")),TH!D2303,""),"")</f>
        <v/>
      </c>
      <c r="B2303" s="63">
        <f t="shared" si="140"/>
        <v>1</v>
      </c>
      <c r="C2303" s="64">
        <v>42394</v>
      </c>
      <c r="D2303" s="64" t="s">
        <v>898</v>
      </c>
      <c r="E2303" s="64">
        <v>42394</v>
      </c>
      <c r="F2303" s="67" t="s">
        <v>785</v>
      </c>
      <c r="G2303" s="67" t="s">
        <v>829</v>
      </c>
      <c r="H2303" s="72" t="s">
        <v>830</v>
      </c>
      <c r="I2303" s="429"/>
      <c r="J2303" s="429"/>
      <c r="K2303" s="420"/>
      <c r="L2303" s="429"/>
      <c r="M2303" s="65">
        <v>15000000</v>
      </c>
      <c r="N2303" s="66" t="s">
        <v>101</v>
      </c>
      <c r="O2303" s="66" t="s">
        <v>63</v>
      </c>
      <c r="P2303" s="82" t="str">
        <f>IF(AND('331-CT'!$E$7=TH!H2303,OR(N2303="331",O2303="331")),"x","")</f>
        <v/>
      </c>
      <c r="Q2303" s="82" t="str">
        <f>IF(AND(B2303='111'!$L$11,OR($N2303=$Q$7,$O2303=$Q$7)),"x","")</f>
        <v>x</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hidden="1" customHeight="1">
      <c r="A2304" s="332" t="str">
        <f>IF(B2304&lt;&gt;"",IF(AND(B2304='IN-TC'!$S$4,OR(TH!N2304="1111",TH!O2304="1111")),TH!D2304,""),"")</f>
        <v/>
      </c>
      <c r="B2304" s="63">
        <f t="shared" si="140"/>
        <v>1</v>
      </c>
      <c r="C2304" s="64">
        <v>42394</v>
      </c>
      <c r="D2304" s="64" t="s">
        <v>898</v>
      </c>
      <c r="E2304" s="64">
        <v>42394</v>
      </c>
      <c r="F2304" s="67" t="s">
        <v>786</v>
      </c>
      <c r="G2304" s="67" t="s">
        <v>829</v>
      </c>
      <c r="H2304" s="72" t="s">
        <v>830</v>
      </c>
      <c r="I2304" s="429"/>
      <c r="J2304" s="429"/>
      <c r="K2304" s="420"/>
      <c r="L2304" s="429"/>
      <c r="M2304" s="65">
        <v>1500000</v>
      </c>
      <c r="N2304" s="66" t="s">
        <v>9</v>
      </c>
      <c r="O2304" s="66" t="s">
        <v>63</v>
      </c>
      <c r="P2304" s="82" t="str">
        <f>IF(AND('331-CT'!$E$7=TH!H2304,OR(N2304="331",O2304="331")),"x","")</f>
        <v/>
      </c>
      <c r="Q2304" s="82" t="str">
        <f>IF(AND(B2304='111'!$L$11,OR($N2304=$Q$7,$O2304=$Q$7)),"x","")</f>
        <v>x</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hidden="1" customHeight="1">
      <c r="A2305" s="332" t="str">
        <f>IF(B2305&lt;&gt;"",IF(AND(B2305='IN-TC'!$S$4,OR(TH!N2305="1111",TH!O2305="1111")),TH!D2305,""),"")</f>
        <v/>
      </c>
      <c r="B2305" s="63">
        <f t="shared" si="140"/>
        <v>1</v>
      </c>
      <c r="C2305" s="64">
        <v>42395</v>
      </c>
      <c r="D2305" s="64" t="s">
        <v>901</v>
      </c>
      <c r="E2305" s="64">
        <v>42395</v>
      </c>
      <c r="F2305" s="67" t="s">
        <v>729</v>
      </c>
      <c r="G2305" s="67" t="s">
        <v>909</v>
      </c>
      <c r="H2305" s="72" t="s">
        <v>756</v>
      </c>
      <c r="I2305" s="431"/>
      <c r="J2305" s="431"/>
      <c r="K2305" s="420"/>
      <c r="L2305" s="429"/>
      <c r="M2305" s="65">
        <v>45000000</v>
      </c>
      <c r="N2305" s="66" t="s">
        <v>26</v>
      </c>
      <c r="O2305" s="66" t="s">
        <v>63</v>
      </c>
      <c r="P2305" s="82" t="str">
        <f>IF(AND('331-CT'!$E$7=TH!H2305,OR(N2305="331",O2305="331")),"x","")</f>
        <v/>
      </c>
      <c r="Q2305" s="82" t="str">
        <f>IF(AND(B2305='111'!$L$11,OR($N2305=$Q$7,$O2305=$Q$7)),"x","")</f>
        <v>x</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hidden="1" customHeight="1">
      <c r="A2306" s="332" t="str">
        <f>IF(B2306&lt;&gt;"",IF(AND(B2306='IN-TC'!$S$4,OR(TH!N2306="1111",TH!O2306="1111")),TH!D2306,""),"")</f>
        <v/>
      </c>
      <c r="B2306" s="63">
        <f t="shared" si="140"/>
        <v>1</v>
      </c>
      <c r="C2306" s="64">
        <v>42395</v>
      </c>
      <c r="D2306" s="64" t="s">
        <v>697</v>
      </c>
      <c r="E2306" s="64">
        <v>42395</v>
      </c>
      <c r="F2306" s="67" t="s">
        <v>742</v>
      </c>
      <c r="G2306" s="67" t="s">
        <v>909</v>
      </c>
      <c r="H2306" s="503" t="s">
        <v>714</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hidden="1" customHeight="1">
      <c r="A2307" s="332" t="str">
        <f>IF(B2307&lt;&gt;"",IF(AND(B2307='IN-TC'!$S$4,OR(TH!N2307="1111",TH!O2307="1111")),TH!D2307,""),"")</f>
        <v/>
      </c>
      <c r="B2307" s="63">
        <f t="shared" si="140"/>
        <v>1</v>
      </c>
      <c r="C2307" s="64">
        <v>42395</v>
      </c>
      <c r="D2307" s="64" t="s">
        <v>697</v>
      </c>
      <c r="E2307" s="64">
        <v>42395</v>
      </c>
      <c r="F2307" s="503" t="s">
        <v>743</v>
      </c>
      <c r="G2307" s="67" t="s">
        <v>909</v>
      </c>
      <c r="H2307" s="503" t="s">
        <v>717</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hidden="1" customHeight="1">
      <c r="A2308" s="332" t="str">
        <f>IF(B2308&lt;&gt;"",IF(AND(B2308='IN-TC'!$S$4,OR(TH!N2308="1111",TH!O2308="1111")),TH!D2308,""),"")</f>
        <v/>
      </c>
      <c r="B2308" s="63">
        <f t="shared" si="140"/>
        <v>1</v>
      </c>
      <c r="C2308" s="64">
        <v>42395</v>
      </c>
      <c r="D2308" s="64" t="s">
        <v>697</v>
      </c>
      <c r="E2308" s="64">
        <v>42395</v>
      </c>
      <c r="F2308" s="503" t="s">
        <v>744</v>
      </c>
      <c r="G2308" s="67" t="s">
        <v>909</v>
      </c>
      <c r="H2308" s="503" t="s">
        <v>718</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hidden="1" customHeight="1">
      <c r="A2309" s="332" t="str">
        <f>IF(B2309&lt;&gt;"",IF(AND(B2309='IN-TC'!$S$4,OR(TH!N2309="1111",TH!O2309="1111")),TH!D2309,""),"")</f>
        <v/>
      </c>
      <c r="B2309" s="63">
        <f t="shared" si="140"/>
        <v>1</v>
      </c>
      <c r="C2309" s="64">
        <v>42395</v>
      </c>
      <c r="D2309" s="64" t="s">
        <v>697</v>
      </c>
      <c r="E2309" s="64">
        <v>42395</v>
      </c>
      <c r="F2309" s="503" t="s">
        <v>745</v>
      </c>
      <c r="G2309" s="67" t="s">
        <v>909</v>
      </c>
      <c r="H2309" s="503" t="s">
        <v>725</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hidden="1" customHeight="1">
      <c r="A2310" s="332" t="str">
        <f>IF(B2310&lt;&gt;"",IF(AND(B2310='IN-TC'!$S$4,OR(TH!N2310="1111",TH!O2310="1111")),TH!D2310,""),"")</f>
        <v/>
      </c>
      <c r="B2310" s="63">
        <f t="shared" si="140"/>
        <v>1</v>
      </c>
      <c r="C2310" s="64">
        <v>42395</v>
      </c>
      <c r="D2310" s="64" t="s">
        <v>697</v>
      </c>
      <c r="E2310" s="64">
        <v>42395</v>
      </c>
      <c r="F2310" s="503" t="s">
        <v>746</v>
      </c>
      <c r="G2310" s="67" t="s">
        <v>909</v>
      </c>
      <c r="H2310" s="503" t="s">
        <v>719</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hidden="1" customHeight="1">
      <c r="A2311" s="332" t="str">
        <f>IF(B2311&lt;&gt;"",IF(AND(B2311='IN-TC'!$S$4,OR(TH!N2311="1111",TH!O2311="1111")),TH!D2311,""),"")</f>
        <v/>
      </c>
      <c r="B2311" s="63">
        <f t="shared" si="140"/>
        <v>1</v>
      </c>
      <c r="C2311" s="64">
        <v>42396</v>
      </c>
      <c r="D2311" s="64" t="s">
        <v>694</v>
      </c>
      <c r="E2311" s="64">
        <v>42396</v>
      </c>
      <c r="F2311" s="503" t="s">
        <v>699</v>
      </c>
      <c r="G2311" s="67" t="s">
        <v>909</v>
      </c>
      <c r="H2311" s="72" t="s">
        <v>592</v>
      </c>
      <c r="I2311" s="429"/>
      <c r="J2311" s="429"/>
      <c r="K2311" s="420">
        <v>39553.120000000003</v>
      </c>
      <c r="L2311" s="429">
        <v>22310</v>
      </c>
      <c r="M2311" s="81">
        <f>ROUND(K2311*L2311,0)</f>
        <v>882430107</v>
      </c>
      <c r="N2311" s="66" t="s">
        <v>265</v>
      </c>
      <c r="O2311" s="66" t="s">
        <v>582</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hidden="1" customHeight="1">
      <c r="A2312" s="332" t="str">
        <f>IF(B2312&lt;&gt;"",IF(AND(B2312='IN-TC'!$S$4,OR(TH!N2312="1111",TH!O2312="1111")),TH!D2312,""),"")</f>
        <v/>
      </c>
      <c r="B2312" s="63">
        <f t="shared" si="140"/>
        <v>1</v>
      </c>
      <c r="C2312" s="64">
        <f>E2312</f>
        <v>42396</v>
      </c>
      <c r="D2312" s="64" t="s">
        <v>576</v>
      </c>
      <c r="E2312" s="64">
        <v>42396</v>
      </c>
      <c r="F2312" s="503" t="s">
        <v>606</v>
      </c>
      <c r="G2312" s="67" t="s">
        <v>909</v>
      </c>
      <c r="H2312" s="72" t="s">
        <v>592</v>
      </c>
      <c r="I2312" s="429"/>
      <c r="J2312" s="429"/>
      <c r="K2312" s="420">
        <v>11</v>
      </c>
      <c r="L2312" s="429">
        <v>22310</v>
      </c>
      <c r="M2312" s="65">
        <f>ROUND(K2312*L2312,0)</f>
        <v>245410</v>
      </c>
      <c r="N2312" s="66" t="s">
        <v>101</v>
      </c>
      <c r="O2312" s="66" t="s">
        <v>582</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hidden="1" customHeight="1">
      <c r="A2313" s="332" t="str">
        <f>IF(B2313&lt;&gt;"",IF(AND(B2313='IN-TC'!$S$4,OR(TH!N2313="1111",TH!O2313="1111")),TH!D2313,""),"")</f>
        <v/>
      </c>
      <c r="B2313" s="63">
        <f t="shared" si="140"/>
        <v>1</v>
      </c>
      <c r="C2313" s="64">
        <f>E2313</f>
        <v>42396</v>
      </c>
      <c r="D2313" s="64" t="s">
        <v>576</v>
      </c>
      <c r="E2313" s="64">
        <v>42396</v>
      </c>
      <c r="F2313" s="503" t="s">
        <v>607</v>
      </c>
      <c r="G2313" s="67" t="s">
        <v>909</v>
      </c>
      <c r="H2313" s="72" t="s">
        <v>592</v>
      </c>
      <c r="I2313" s="429"/>
      <c r="J2313" s="429"/>
      <c r="K2313" s="420">
        <v>30.38</v>
      </c>
      <c r="L2313" s="429">
        <v>22310</v>
      </c>
      <c r="M2313" s="65">
        <f>ROUND(K2313*L2313,0)</f>
        <v>677778</v>
      </c>
      <c r="N2313" s="66" t="s">
        <v>101</v>
      </c>
      <c r="O2313" s="66" t="s">
        <v>582</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hidden="1" customHeight="1">
      <c r="A2314" s="332" t="str">
        <f>IF(B2314&lt;&gt;"",IF(AND(B2314='IN-TC'!$S$4,OR(TH!N2314="1111",TH!O2314="1111")),TH!D2314,""),"")</f>
        <v/>
      </c>
      <c r="B2314" s="63">
        <f t="shared" ref="B2314:B2377" si="141">IF(C2314&lt;&gt;"",MONTH(C2314),"")</f>
        <v>1</v>
      </c>
      <c r="C2314" s="64">
        <f>E2314</f>
        <v>42396</v>
      </c>
      <c r="D2314" s="64" t="s">
        <v>576</v>
      </c>
      <c r="E2314" s="64">
        <v>42396</v>
      </c>
      <c r="F2314" s="503" t="s">
        <v>608</v>
      </c>
      <c r="G2314" s="67" t="s">
        <v>909</v>
      </c>
      <c r="H2314" s="71" t="s">
        <v>592</v>
      </c>
      <c r="I2314" s="430"/>
      <c r="J2314" s="430"/>
      <c r="K2314" s="421">
        <v>5.5</v>
      </c>
      <c r="L2314" s="430">
        <v>22310</v>
      </c>
      <c r="M2314" s="65">
        <f>ROUND(K2314*L2314,0)</f>
        <v>122705</v>
      </c>
      <c r="N2314" s="66" t="s">
        <v>101</v>
      </c>
      <c r="O2314" s="66" t="s">
        <v>582</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hidden="1" customHeight="1">
      <c r="A2315" s="332" t="str">
        <f>IF(B2315&lt;&gt;"",IF(AND(B2315='IN-TC'!$S$4,OR(TH!N2315="1111",TH!O2315="1111")),TH!D2315,""),"")</f>
        <v/>
      </c>
      <c r="B2315" s="63">
        <f t="shared" si="141"/>
        <v>1</v>
      </c>
      <c r="C2315" s="64">
        <v>42396</v>
      </c>
      <c r="D2315" s="64" t="s">
        <v>697</v>
      </c>
      <c r="E2315" s="64">
        <v>42396</v>
      </c>
      <c r="F2315" s="72" t="s">
        <v>1432</v>
      </c>
      <c r="G2315" s="67" t="s">
        <v>909</v>
      </c>
      <c r="H2315" s="72"/>
      <c r="I2315" s="429"/>
      <c r="J2315" s="429"/>
      <c r="K2315" s="420">
        <v>39400</v>
      </c>
      <c r="L2315" s="429">
        <v>22280</v>
      </c>
      <c r="M2315" s="81">
        <f>ROUND(K2315*L2315,0)</f>
        <v>877832000</v>
      </c>
      <c r="N2315" s="66" t="s">
        <v>26</v>
      </c>
      <c r="O2315" s="66" t="s">
        <v>265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hidden="1" customHeight="1">
      <c r="A2316" s="332" t="str">
        <f>IF(B2316&lt;&gt;"",IF(AND(B2316='IN-TC'!$S$4,OR(TH!N2316="1111",TH!O2316="1111")),TH!D2316,""),"")</f>
        <v/>
      </c>
      <c r="B2316" s="63">
        <f t="shared" si="141"/>
        <v>1</v>
      </c>
      <c r="C2316" s="64">
        <v>42396</v>
      </c>
      <c r="D2316" s="64" t="s">
        <v>899</v>
      </c>
      <c r="E2316" s="64">
        <v>42396</v>
      </c>
      <c r="F2316" s="503" t="s">
        <v>738</v>
      </c>
      <c r="G2316" s="67" t="s">
        <v>909</v>
      </c>
      <c r="H2316" s="73" t="s">
        <v>755</v>
      </c>
      <c r="I2316" s="432"/>
      <c r="J2316" s="429"/>
      <c r="K2316" s="423"/>
      <c r="L2316" s="432"/>
      <c r="M2316" s="65">
        <v>850000000</v>
      </c>
      <c r="N2316" s="66" t="s">
        <v>63</v>
      </c>
      <c r="O2316" s="66" t="s">
        <v>26</v>
      </c>
      <c r="P2316" s="82" t="str">
        <f>IF(AND('331-CT'!$E$7=TH!H2316,OR(N2316="331",O2316="331")),"x","")</f>
        <v/>
      </c>
      <c r="Q2316" s="82" t="str">
        <f>IF(AND(B2316='111'!$L$11,OR($N2316=$Q$7,$O2316=$Q$7)),"x","")</f>
        <v>x</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hidden="1" customHeight="1">
      <c r="A2317" s="332" t="str">
        <f>IF(B2317&lt;&gt;"",IF(AND(B2317='IN-TC'!$S$4,OR(TH!N2317="1111",TH!O2317="1111")),TH!D2317,""),"")</f>
        <v/>
      </c>
      <c r="B2317" s="63">
        <f t="shared" si="141"/>
        <v>1</v>
      </c>
      <c r="C2317" s="64">
        <v>42396</v>
      </c>
      <c r="D2317" s="64" t="s">
        <v>697</v>
      </c>
      <c r="E2317" s="64">
        <v>42396</v>
      </c>
      <c r="F2317" s="503" t="s">
        <v>1083</v>
      </c>
      <c r="G2317" s="67" t="s">
        <v>909</v>
      </c>
      <c r="H2317" s="503" t="s">
        <v>624</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hidden="1" customHeight="1">
      <c r="A2318" s="332" t="str">
        <f>IF(B2318&lt;&gt;"",IF(AND(B2318='IN-TC'!$S$4,OR(TH!N2318="1111",TH!O2318="1111")),TH!D2318,""),"")</f>
        <v/>
      </c>
      <c r="B2318" s="63">
        <f t="shared" si="141"/>
        <v>1</v>
      </c>
      <c r="C2318" s="64">
        <v>42396</v>
      </c>
      <c r="D2318" s="64" t="s">
        <v>697</v>
      </c>
      <c r="E2318" s="64">
        <v>42396</v>
      </c>
      <c r="F2318" s="503" t="s">
        <v>735</v>
      </c>
      <c r="G2318" s="67" t="s">
        <v>909</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hidden="1" customHeight="1">
      <c r="A2319" s="332" t="str">
        <f>IF(B2319&lt;&gt;"",IF(AND(B2319='IN-TC'!$S$4,OR(TH!N2319="1111",TH!O2319="1111")),TH!D2319,""),"")</f>
        <v/>
      </c>
      <c r="B2319" s="63">
        <f t="shared" si="141"/>
        <v>1</v>
      </c>
      <c r="C2319" s="64">
        <v>42396</v>
      </c>
      <c r="D2319" s="64" t="s">
        <v>697</v>
      </c>
      <c r="E2319" s="64">
        <v>42396</v>
      </c>
      <c r="F2319" s="503" t="s">
        <v>737</v>
      </c>
      <c r="G2319" s="67" t="s">
        <v>909</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hidden="1" customHeight="1">
      <c r="A2320" s="332" t="str">
        <f>IF(B2320&lt;&gt;"",IF(AND(B2320='IN-TC'!$S$4,OR(TH!N2320="1111",TH!O2320="1111")),TH!D2320,""),"")</f>
        <v/>
      </c>
      <c r="B2320" s="63">
        <f t="shared" si="141"/>
        <v>1</v>
      </c>
      <c r="C2320" s="78">
        <f>E2320</f>
        <v>42396</v>
      </c>
      <c r="D2320" s="78" t="s">
        <v>902</v>
      </c>
      <c r="E2320" s="78">
        <v>42396</v>
      </c>
      <c r="F2320" s="503" t="s">
        <v>954</v>
      </c>
      <c r="G2320" s="79"/>
      <c r="H2320" s="80" t="s">
        <v>953</v>
      </c>
      <c r="I2320" s="427"/>
      <c r="J2320" s="427"/>
      <c r="K2320" s="418"/>
      <c r="L2320" s="427"/>
      <c r="M2320" s="81">
        <v>660000000</v>
      </c>
      <c r="N2320" s="82" t="s">
        <v>271</v>
      </c>
      <c r="O2320" s="66" t="s">
        <v>63</v>
      </c>
      <c r="P2320" s="82" t="str">
        <f>IF(AND('331-CT'!$E$7=TH!H2320,OR(N2320="331",O2320="331")),"x","")</f>
        <v/>
      </c>
      <c r="Q2320" s="82" t="str">
        <f>IF(AND(B2320='111'!$L$11,OR($N2320=$Q$7,$O2320=$Q$7)),"x","")</f>
        <v>x</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 t="shared" si="141"/>
        <v>1</v>
      </c>
      <c r="C2321" s="64">
        <v>42397</v>
      </c>
      <c r="D2321" s="64" t="s">
        <v>694</v>
      </c>
      <c r="E2321" s="64">
        <v>42397</v>
      </c>
      <c r="F2321" s="503" t="s">
        <v>700</v>
      </c>
      <c r="G2321" s="67" t="s">
        <v>909</v>
      </c>
      <c r="H2321" s="72" t="s">
        <v>595</v>
      </c>
      <c r="I2321" s="429"/>
      <c r="J2321" s="429"/>
      <c r="K2321" s="420">
        <v>71518.62</v>
      </c>
      <c r="L2321" s="429">
        <v>22300</v>
      </c>
      <c r="M2321" s="81">
        <f t="shared" ref="M2321:M2327" si="142">ROUND(K2321*L2321,0)</f>
        <v>1594865226</v>
      </c>
      <c r="N2321" s="66" t="s">
        <v>265</v>
      </c>
      <c r="O2321" s="66" t="s">
        <v>582</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 t="shared" si="141"/>
        <v>1</v>
      </c>
      <c r="C2322" s="64">
        <f>E2322</f>
        <v>42397</v>
      </c>
      <c r="D2322" s="64" t="s">
        <v>576</v>
      </c>
      <c r="E2322" s="64">
        <v>42397</v>
      </c>
      <c r="F2322" s="503" t="s">
        <v>606</v>
      </c>
      <c r="G2322" s="67" t="s">
        <v>909</v>
      </c>
      <c r="H2322" s="72" t="s">
        <v>595</v>
      </c>
      <c r="I2322" s="429"/>
      <c r="J2322" s="429"/>
      <c r="K2322" s="420">
        <v>11</v>
      </c>
      <c r="L2322" s="429">
        <v>22310</v>
      </c>
      <c r="M2322" s="65">
        <f t="shared" si="142"/>
        <v>245410</v>
      </c>
      <c r="N2322" s="66" t="s">
        <v>101</v>
      </c>
      <c r="O2322" s="66" t="s">
        <v>582</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 t="shared" si="141"/>
        <v>1</v>
      </c>
      <c r="C2323" s="64">
        <f>E2323</f>
        <v>42397</v>
      </c>
      <c r="D2323" s="64" t="s">
        <v>576</v>
      </c>
      <c r="E2323" s="64">
        <v>42397</v>
      </c>
      <c r="F2323" s="503" t="s">
        <v>607</v>
      </c>
      <c r="G2323" s="67" t="s">
        <v>909</v>
      </c>
      <c r="H2323" s="72" t="s">
        <v>595</v>
      </c>
      <c r="I2323" s="429"/>
      <c r="J2323" s="429"/>
      <c r="K2323" s="420">
        <v>30.38</v>
      </c>
      <c r="L2323" s="429">
        <v>22310</v>
      </c>
      <c r="M2323" s="65">
        <f t="shared" si="142"/>
        <v>677778</v>
      </c>
      <c r="N2323" s="66" t="s">
        <v>101</v>
      </c>
      <c r="O2323" s="66" t="s">
        <v>582</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 t="shared" si="141"/>
        <v>1</v>
      </c>
      <c r="C2324" s="64">
        <v>42398</v>
      </c>
      <c r="D2324" s="64" t="s">
        <v>694</v>
      </c>
      <c r="E2324" s="64">
        <v>42398</v>
      </c>
      <c r="F2324" s="503" t="s">
        <v>695</v>
      </c>
      <c r="G2324" s="67" t="s">
        <v>915</v>
      </c>
      <c r="H2324" s="340"/>
      <c r="I2324" s="433"/>
      <c r="J2324" s="433"/>
      <c r="K2324" s="424">
        <v>52300</v>
      </c>
      <c r="L2324" s="433">
        <v>22225</v>
      </c>
      <c r="M2324" s="81">
        <f t="shared" si="142"/>
        <v>1162367500</v>
      </c>
      <c r="N2324" s="66" t="s">
        <v>265</v>
      </c>
      <c r="O2324" s="66" t="s">
        <v>265</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 t="shared" si="141"/>
        <v>1</v>
      </c>
      <c r="C2325" s="64">
        <v>42398</v>
      </c>
      <c r="D2325" s="64" t="s">
        <v>697</v>
      </c>
      <c r="E2325" s="64">
        <v>42398</v>
      </c>
      <c r="F2325" s="72" t="s">
        <v>1432</v>
      </c>
      <c r="G2325" s="67" t="s">
        <v>909</v>
      </c>
      <c r="H2325" s="72"/>
      <c r="I2325" s="429"/>
      <c r="J2325" s="429"/>
      <c r="K2325" s="420">
        <v>19400</v>
      </c>
      <c r="L2325" s="429">
        <v>22225</v>
      </c>
      <c r="M2325" s="81">
        <f t="shared" si="142"/>
        <v>431165000</v>
      </c>
      <c r="N2325" s="66" t="s">
        <v>26</v>
      </c>
      <c r="O2325" s="66" t="s">
        <v>265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 t="shared" si="141"/>
        <v>1</v>
      </c>
      <c r="C2326" s="64">
        <v>42398</v>
      </c>
      <c r="D2326" s="64" t="s">
        <v>697</v>
      </c>
      <c r="E2326" s="64">
        <v>42398</v>
      </c>
      <c r="F2326" s="503" t="s">
        <v>710</v>
      </c>
      <c r="G2326" s="67" t="s">
        <v>908</v>
      </c>
      <c r="H2326" s="72" t="s">
        <v>711</v>
      </c>
      <c r="I2326" s="429"/>
      <c r="J2326" s="429"/>
      <c r="K2326" s="420">
        <v>52300</v>
      </c>
      <c r="L2326" s="429">
        <v>22490</v>
      </c>
      <c r="M2326" s="81">
        <f t="shared" si="142"/>
        <v>1176227000</v>
      </c>
      <c r="N2326" s="66" t="s">
        <v>259</v>
      </c>
      <c r="O2326" s="66" t="s">
        <v>265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 t="shared" si="141"/>
        <v>1</v>
      </c>
      <c r="C2327" s="64">
        <v>42398</v>
      </c>
      <c r="D2327" s="64" t="s">
        <v>697</v>
      </c>
      <c r="E2327" s="64">
        <v>42398</v>
      </c>
      <c r="F2327" s="339" t="s">
        <v>748</v>
      </c>
      <c r="G2327" s="67" t="s">
        <v>908</v>
      </c>
      <c r="H2327" s="72" t="s">
        <v>711</v>
      </c>
      <c r="I2327" s="429"/>
      <c r="J2327" s="429"/>
      <c r="K2327" s="420">
        <v>81.36</v>
      </c>
      <c r="L2327" s="429">
        <v>22490</v>
      </c>
      <c r="M2327" s="81">
        <f t="shared" si="142"/>
        <v>1829786</v>
      </c>
      <c r="N2327" s="66" t="s">
        <v>99</v>
      </c>
      <c r="O2327" s="66" t="s">
        <v>265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 t="shared" si="141"/>
        <v>1</v>
      </c>
      <c r="C2328" s="64">
        <v>42398</v>
      </c>
      <c r="D2328" s="64" t="s">
        <v>576</v>
      </c>
      <c r="E2328" s="64">
        <v>42398</v>
      </c>
      <c r="F2328" s="503" t="s">
        <v>727</v>
      </c>
      <c r="G2328" s="67" t="s">
        <v>908</v>
      </c>
      <c r="H2328" s="72" t="s">
        <v>711</v>
      </c>
      <c r="I2328" s="429"/>
      <c r="J2328" s="429"/>
      <c r="K2328" s="420"/>
      <c r="L2328" s="429"/>
      <c r="M2328" s="65">
        <v>21443000</v>
      </c>
      <c r="N2328" s="66" t="s">
        <v>99</v>
      </c>
      <c r="O2328" s="66" t="s">
        <v>259</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 t="shared" si="141"/>
        <v>1</v>
      </c>
      <c r="C2329" s="90">
        <v>42398</v>
      </c>
      <c r="D2329" s="64" t="s">
        <v>576</v>
      </c>
      <c r="E2329" s="90">
        <v>42398</v>
      </c>
      <c r="F2329" s="503" t="s">
        <v>754</v>
      </c>
      <c r="G2329" s="91"/>
      <c r="H2329" s="92"/>
      <c r="I2329" s="435"/>
      <c r="J2329" s="435"/>
      <c r="K2329" s="426"/>
      <c r="L2329" s="435"/>
      <c r="M2329" s="93">
        <v>9640081</v>
      </c>
      <c r="N2329" s="83" t="s">
        <v>265</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hidden="1" customHeight="1">
      <c r="A2330" s="332" t="str">
        <f>IF(B2330&lt;&gt;"",IF(AND(B2330='IN-TC'!$S$4,OR(TH!N2330="1111",TH!O2330="1111")),TH!D2330,""),"")</f>
        <v/>
      </c>
      <c r="B2330" s="63">
        <f t="shared" si="141"/>
        <v>1</v>
      </c>
      <c r="C2330" s="64">
        <v>42398</v>
      </c>
      <c r="D2330" s="64" t="s">
        <v>694</v>
      </c>
      <c r="E2330" s="64">
        <v>42398</v>
      </c>
      <c r="F2330" s="503" t="s">
        <v>733</v>
      </c>
      <c r="G2330" s="67" t="s">
        <v>908</v>
      </c>
      <c r="H2330" s="72" t="s">
        <v>734</v>
      </c>
      <c r="I2330" s="429"/>
      <c r="J2330" s="429"/>
      <c r="K2330" s="420">
        <v>52300</v>
      </c>
      <c r="L2330" s="429">
        <f>M2330/K2330</f>
        <v>22220</v>
      </c>
      <c r="M2330" s="65">
        <v>1162106000</v>
      </c>
      <c r="N2330" s="66" t="s">
        <v>26</v>
      </c>
      <c r="O2330" s="66" t="s">
        <v>259</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 t="shared" si="141"/>
        <v>1</v>
      </c>
      <c r="C2331" s="64">
        <v>42398</v>
      </c>
      <c r="D2331" s="64" t="s">
        <v>903</v>
      </c>
      <c r="E2331" s="64">
        <v>42398</v>
      </c>
      <c r="F2331" s="503" t="s">
        <v>731</v>
      </c>
      <c r="G2331" s="67" t="s">
        <v>908</v>
      </c>
      <c r="H2331" s="67" t="s">
        <v>755</v>
      </c>
      <c r="I2331" s="429"/>
      <c r="J2331" s="429"/>
      <c r="K2331" s="420"/>
      <c r="L2331" s="429"/>
      <c r="M2331" s="65">
        <v>2000000</v>
      </c>
      <c r="N2331" s="66" t="s">
        <v>26</v>
      </c>
      <c r="O2331" s="66" t="s">
        <v>63</v>
      </c>
      <c r="P2331" s="82" t="str">
        <f>IF(AND('331-CT'!$E$7=TH!H2331,OR(N2331="331",O2331="331")),"x","")</f>
        <v/>
      </c>
      <c r="Q2331" s="82" t="str">
        <f>IF(AND(B2331='111'!$L$11,OR($N2331=$Q$7,$O2331=$Q$7)),"x","")</f>
        <v>x</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 t="shared" si="141"/>
        <v>1</v>
      </c>
      <c r="C2332" s="64">
        <v>42398</v>
      </c>
      <c r="D2332" s="64" t="s">
        <v>900</v>
      </c>
      <c r="E2332" s="64">
        <v>42398</v>
      </c>
      <c r="F2332" s="503" t="s">
        <v>738</v>
      </c>
      <c r="G2332" s="67" t="s">
        <v>909</v>
      </c>
      <c r="H2332" s="73" t="s">
        <v>755</v>
      </c>
      <c r="I2332" s="429"/>
      <c r="J2332" s="429"/>
      <c r="K2332" s="420"/>
      <c r="L2332" s="429"/>
      <c r="M2332" s="65">
        <v>370000000</v>
      </c>
      <c r="N2332" s="66" t="s">
        <v>63</v>
      </c>
      <c r="O2332" s="66" t="s">
        <v>26</v>
      </c>
      <c r="P2332" s="82" t="str">
        <f>IF(AND('331-CT'!$E$7=TH!H2332,OR(N2332="331",O2332="331")),"x","")</f>
        <v/>
      </c>
      <c r="Q2332" s="82" t="str">
        <f>IF(AND(B2332='111'!$L$11,OR($N2332=$Q$7,$O2332=$Q$7)),"x","")</f>
        <v>x</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 t="shared" si="141"/>
        <v>1</v>
      </c>
      <c r="C2333" s="64">
        <v>42398</v>
      </c>
      <c r="D2333" s="64" t="s">
        <v>907</v>
      </c>
      <c r="E2333" s="64">
        <v>42398</v>
      </c>
      <c r="F2333" s="503" t="s">
        <v>747</v>
      </c>
      <c r="G2333" s="67" t="s">
        <v>908</v>
      </c>
      <c r="H2333" s="73" t="s">
        <v>755</v>
      </c>
      <c r="I2333" s="432"/>
      <c r="J2333" s="432"/>
      <c r="K2333" s="423"/>
      <c r="L2333" s="432"/>
      <c r="M2333" s="65">
        <v>1170000000</v>
      </c>
      <c r="N2333" s="66" t="s">
        <v>63</v>
      </c>
      <c r="O2333" s="66" t="s">
        <v>26</v>
      </c>
      <c r="P2333" s="82" t="str">
        <f>IF(AND('331-CT'!$E$7=TH!H2333,OR(N2333="331",O2333="331")),"x","")</f>
        <v/>
      </c>
      <c r="Q2333" s="82" t="str">
        <f>IF(AND(B2333='111'!$L$11,OR($N2333=$Q$7,$O2333=$Q$7)),"x","")</f>
        <v>x</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 t="shared" si="141"/>
        <v>1</v>
      </c>
      <c r="C2334" s="64">
        <v>42398</v>
      </c>
      <c r="D2334" s="64" t="s">
        <v>697</v>
      </c>
      <c r="E2334" s="64">
        <v>42398</v>
      </c>
      <c r="F2334" s="503" t="s">
        <v>752</v>
      </c>
      <c r="G2334" s="67" t="s">
        <v>908</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 t="shared" si="141"/>
        <v>1</v>
      </c>
      <c r="C2335" s="64">
        <v>42398</v>
      </c>
      <c r="D2335" s="64" t="s">
        <v>697</v>
      </c>
      <c r="E2335" s="64">
        <v>42398</v>
      </c>
      <c r="F2335" s="503" t="s">
        <v>753</v>
      </c>
      <c r="G2335" s="67" t="s">
        <v>908</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 t="shared" si="141"/>
        <v>1</v>
      </c>
      <c r="C2336" s="64">
        <v>42398</v>
      </c>
      <c r="D2336" s="64" t="s">
        <v>904</v>
      </c>
      <c r="E2336" s="64">
        <v>42398</v>
      </c>
      <c r="F2336" s="503" t="s">
        <v>768</v>
      </c>
      <c r="G2336" s="67" t="s">
        <v>831</v>
      </c>
      <c r="H2336" s="340" t="s">
        <v>799</v>
      </c>
      <c r="I2336" s="433"/>
      <c r="J2336" s="433"/>
      <c r="K2336" s="424"/>
      <c r="L2336" s="433"/>
      <c r="M2336" s="65">
        <v>660273</v>
      </c>
      <c r="N2336" s="66" t="s">
        <v>101</v>
      </c>
      <c r="O2336" s="66" t="s">
        <v>63</v>
      </c>
      <c r="P2336" s="82" t="str">
        <f>IF(AND('331-CT'!$E$7=TH!H2336,OR(N2336="331",O2336="331")),"x","")</f>
        <v/>
      </c>
      <c r="Q2336" s="82" t="str">
        <f>IF(AND(B2336='111'!$L$11,OR($N2336=$Q$7,$O2336=$Q$7)),"x","")</f>
        <v>x</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hidden="1" customHeight="1">
      <c r="A2337" s="332" t="str">
        <f>IF(B2337&lt;&gt;"",IF(AND(B2337='IN-TC'!$S$4,OR(TH!N2337="1111",TH!O2337="1111")),TH!D2337,""),"")</f>
        <v/>
      </c>
      <c r="B2337" s="63">
        <f t="shared" si="141"/>
        <v>1</v>
      </c>
      <c r="C2337" s="64">
        <v>42398</v>
      </c>
      <c r="D2337" s="64" t="s">
        <v>904</v>
      </c>
      <c r="E2337" s="64">
        <v>42398</v>
      </c>
      <c r="F2337" s="503" t="s">
        <v>769</v>
      </c>
      <c r="G2337" s="67" t="s">
        <v>831</v>
      </c>
      <c r="H2337" s="72" t="s">
        <v>799</v>
      </c>
      <c r="I2337" s="429"/>
      <c r="J2337" s="429"/>
      <c r="K2337" s="420"/>
      <c r="L2337" s="429"/>
      <c r="M2337" s="65">
        <v>66027</v>
      </c>
      <c r="N2337" s="66" t="s">
        <v>9</v>
      </c>
      <c r="O2337" s="66" t="s">
        <v>63</v>
      </c>
      <c r="P2337" s="82" t="str">
        <f>IF(AND('331-CT'!$E$7=TH!H2337,OR(N2337="331",O2337="331")),"x","")</f>
        <v/>
      </c>
      <c r="Q2337" s="82" t="str">
        <f>IF(AND(B2337='111'!$L$11,OR($N2337=$Q$7,$O2337=$Q$7)),"x","")</f>
        <v>x</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hidden="1" customHeight="1">
      <c r="A2338" s="332" t="str">
        <f>IF(B2338&lt;&gt;"",IF(AND(B2338='IN-TC'!$S$4,OR(TH!N2338="1111",TH!O2338="1111")),TH!D2338,""),"")</f>
        <v/>
      </c>
      <c r="B2338" s="63">
        <f t="shared" si="141"/>
        <v>1</v>
      </c>
      <c r="C2338" s="64">
        <v>42399</v>
      </c>
      <c r="D2338" s="64" t="s">
        <v>697</v>
      </c>
      <c r="E2338" s="64">
        <v>42399</v>
      </c>
      <c r="F2338" s="503" t="s">
        <v>1084</v>
      </c>
      <c r="G2338" s="67" t="s">
        <v>909</v>
      </c>
      <c r="H2338" s="73" t="s">
        <v>626</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hidden="1" customHeight="1">
      <c r="A2339" s="332" t="str">
        <f>IF(B2339&lt;&gt;"",IF(AND(B2339='IN-TC'!$S$4,OR(TH!N2339="1111",TH!O2339="1111")),TH!D2339,""),"")</f>
        <v/>
      </c>
      <c r="B2339" s="63">
        <f t="shared" si="141"/>
        <v>1</v>
      </c>
      <c r="C2339" s="64">
        <v>42399</v>
      </c>
      <c r="D2339" s="64" t="s">
        <v>697</v>
      </c>
      <c r="E2339" s="64">
        <v>42399</v>
      </c>
      <c r="F2339" s="503" t="s">
        <v>735</v>
      </c>
      <c r="G2339" s="67" t="s">
        <v>909</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hidden="1" customHeight="1">
      <c r="A2340" s="332" t="str">
        <f>IF(B2340&lt;&gt;"",IF(AND(B2340='IN-TC'!$S$4,OR(TH!N2340="1111",TH!O2340="1111")),TH!D2340,""),"")</f>
        <v/>
      </c>
      <c r="B2340" s="63">
        <f t="shared" si="141"/>
        <v>1</v>
      </c>
      <c r="C2340" s="64">
        <v>42399</v>
      </c>
      <c r="D2340" s="64" t="s">
        <v>697</v>
      </c>
      <c r="E2340" s="64">
        <v>42399</v>
      </c>
      <c r="F2340" s="503" t="s">
        <v>737</v>
      </c>
      <c r="G2340" s="67" t="s">
        <v>909</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hidden="1" customHeight="1">
      <c r="A2341" s="332" t="str">
        <f>IF(B2341&lt;&gt;"",IF(AND(B2341='IN-TC'!$S$4,OR(TH!N2341="1111",TH!O2341="1111")),TH!D2341,""),"")</f>
        <v/>
      </c>
      <c r="B2341" s="63">
        <f t="shared" si="141"/>
        <v>1</v>
      </c>
      <c r="C2341" s="64">
        <v>42399</v>
      </c>
      <c r="D2341" s="64" t="s">
        <v>697</v>
      </c>
      <c r="E2341" s="64">
        <v>42399</v>
      </c>
      <c r="F2341" s="503" t="s">
        <v>1085</v>
      </c>
      <c r="G2341" s="67" t="s">
        <v>909</v>
      </c>
      <c r="H2341" s="74" t="s">
        <v>621</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hidden="1" customHeight="1">
      <c r="A2342" s="332" t="str">
        <f>IF(B2342&lt;&gt;"",IF(AND(B2342='IN-TC'!$S$4,OR(TH!N2342="1111",TH!O2342="1111")),TH!D2342,""),"")</f>
        <v/>
      </c>
      <c r="B2342" s="63">
        <f t="shared" si="141"/>
        <v>1</v>
      </c>
      <c r="C2342" s="64">
        <v>42399</v>
      </c>
      <c r="D2342" s="64" t="s">
        <v>697</v>
      </c>
      <c r="E2342" s="64">
        <v>42399</v>
      </c>
      <c r="F2342" s="503" t="s">
        <v>735</v>
      </c>
      <c r="G2342" s="67" t="s">
        <v>909</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hidden="1" customHeight="1">
      <c r="A2343" s="332" t="str">
        <f>IF(B2343&lt;&gt;"",IF(AND(B2343='IN-TC'!$S$4,OR(TH!N2343="1111",TH!O2343="1111")),TH!D2343,""),"")</f>
        <v/>
      </c>
      <c r="B2343" s="63">
        <f t="shared" si="141"/>
        <v>1</v>
      </c>
      <c r="C2343" s="64">
        <v>42399</v>
      </c>
      <c r="D2343" s="64" t="s">
        <v>697</v>
      </c>
      <c r="E2343" s="64">
        <v>42399</v>
      </c>
      <c r="F2343" s="503" t="s">
        <v>737</v>
      </c>
      <c r="G2343" s="67" t="s">
        <v>909</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hidden="1" customHeight="1">
      <c r="A2344" s="332" t="str">
        <f>IF(B2344&lt;&gt;"",IF(AND(B2344='IN-TC'!$S$4,OR(TH!N2344="1111",TH!O2344="1111")),TH!D2344,""),"")</f>
        <v/>
      </c>
      <c r="B2344" s="63">
        <f t="shared" si="141"/>
        <v>1</v>
      </c>
      <c r="C2344" s="64">
        <v>42399</v>
      </c>
      <c r="D2344" s="64" t="s">
        <v>697</v>
      </c>
      <c r="E2344" s="64">
        <v>42399</v>
      </c>
      <c r="F2344" s="503" t="s">
        <v>1085</v>
      </c>
      <c r="G2344" s="67" t="s">
        <v>909</v>
      </c>
      <c r="H2344" s="74" t="s">
        <v>621</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hidden="1" customHeight="1">
      <c r="A2345" s="332" t="str">
        <f>IF(B2345&lt;&gt;"",IF(AND(B2345='IN-TC'!$S$4,OR(TH!N2345="1111",TH!O2345="1111")),TH!D2345,""),"")</f>
        <v/>
      </c>
      <c r="B2345" s="63">
        <f t="shared" si="141"/>
        <v>1</v>
      </c>
      <c r="C2345" s="64">
        <v>42399</v>
      </c>
      <c r="D2345" s="64" t="s">
        <v>697</v>
      </c>
      <c r="E2345" s="64">
        <v>42399</v>
      </c>
      <c r="F2345" s="503" t="s">
        <v>735</v>
      </c>
      <c r="G2345" s="67" t="s">
        <v>909</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hidden="1" customHeight="1">
      <c r="A2346" s="332" t="str">
        <f>IF(B2346&lt;&gt;"",IF(AND(B2346='IN-TC'!$S$4,OR(TH!N2346="1111",TH!O2346="1111")),TH!D2346,""),"")</f>
        <v/>
      </c>
      <c r="B2346" s="63">
        <f t="shared" si="141"/>
        <v>1</v>
      </c>
      <c r="C2346" s="64">
        <v>42399</v>
      </c>
      <c r="D2346" s="64" t="s">
        <v>697</v>
      </c>
      <c r="E2346" s="64">
        <v>42399</v>
      </c>
      <c r="F2346" s="503" t="s">
        <v>737</v>
      </c>
      <c r="G2346" s="67" t="s">
        <v>909</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hidden="1" customHeight="1">
      <c r="A2347" s="332" t="str">
        <f>IF(B2347&lt;&gt;"",IF(AND(B2347='IN-TC'!$S$4,OR(TH!N2347="1111",TH!O2347="1111")),TH!D2347,""),"")</f>
        <v/>
      </c>
      <c r="B2347" s="63">
        <f t="shared" si="141"/>
        <v>1</v>
      </c>
      <c r="C2347" s="64">
        <v>42399</v>
      </c>
      <c r="D2347" s="64" t="s">
        <v>905</v>
      </c>
      <c r="E2347" s="64">
        <v>42399</v>
      </c>
      <c r="F2347" s="503" t="s">
        <v>768</v>
      </c>
      <c r="G2347" s="67" t="s">
        <v>832</v>
      </c>
      <c r="H2347" s="72" t="s">
        <v>799</v>
      </c>
      <c r="I2347" s="429"/>
      <c r="J2347" s="429"/>
      <c r="K2347" s="420"/>
      <c r="L2347" s="429"/>
      <c r="M2347" s="65">
        <v>674945</v>
      </c>
      <c r="N2347" s="66" t="s">
        <v>101</v>
      </c>
      <c r="O2347" s="66" t="s">
        <v>63</v>
      </c>
      <c r="P2347" s="82" t="str">
        <f>IF(AND('331-CT'!$E$7=TH!H2347,OR(N2347="331",O2347="331")),"x","")</f>
        <v/>
      </c>
      <c r="Q2347" s="82" t="str">
        <f>IF(AND(B2347='111'!$L$11,OR($N2347=$Q$7,$O2347=$Q$7)),"x","")</f>
        <v>x</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hidden="1" customHeight="1">
      <c r="A2348" s="332" t="str">
        <f>IF(B2348&lt;&gt;"",IF(AND(B2348='IN-TC'!$S$4,OR(TH!N2348="1111",TH!O2348="1111")),TH!D2348,""),"")</f>
        <v/>
      </c>
      <c r="B2348" s="63">
        <f t="shared" si="141"/>
        <v>1</v>
      </c>
      <c r="C2348" s="64">
        <v>42399</v>
      </c>
      <c r="D2348" s="64" t="s">
        <v>905</v>
      </c>
      <c r="E2348" s="64">
        <v>42399</v>
      </c>
      <c r="F2348" s="503" t="s">
        <v>769</v>
      </c>
      <c r="G2348" s="955" t="s">
        <v>832</v>
      </c>
      <c r="H2348" s="72" t="s">
        <v>799</v>
      </c>
      <c r="I2348" s="429"/>
      <c r="J2348" s="429"/>
      <c r="K2348" s="420"/>
      <c r="L2348" s="429"/>
      <c r="M2348" s="65">
        <v>67495</v>
      </c>
      <c r="N2348" s="66" t="s">
        <v>9</v>
      </c>
      <c r="O2348" s="66" t="s">
        <v>63</v>
      </c>
      <c r="P2348" s="82" t="str">
        <f>IF(AND('331-CT'!$E$7=TH!H2348,OR(N2348="331",O2348="331")),"x","")</f>
        <v/>
      </c>
      <c r="Q2348" s="82" t="str">
        <f>IF(AND(B2348='111'!$L$11,OR($N2348=$Q$7,$O2348=$Q$7)),"x","")</f>
        <v>x</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hidden="1" customHeight="1">
      <c r="A2349" s="332" t="str">
        <f>IF(B2349&lt;&gt;"",IF(AND(B2349='IN-TC'!$S$4,OR(TH!N2349="1111",TH!O2349="1111")),TH!D2349,""),"")</f>
        <v/>
      </c>
      <c r="B2349" s="63">
        <f t="shared" si="141"/>
        <v>1</v>
      </c>
      <c r="C2349" s="90">
        <v>42400</v>
      </c>
      <c r="D2349" s="90" t="s">
        <v>1549</v>
      </c>
      <c r="E2349" s="90">
        <v>42400</v>
      </c>
      <c r="F2349" s="72" t="s">
        <v>1884</v>
      </c>
      <c r="G2349" s="1114"/>
      <c r="H2349" s="92" t="s">
        <v>1205</v>
      </c>
      <c r="I2349" s="435"/>
      <c r="J2349" s="435"/>
      <c r="K2349" s="426"/>
      <c r="L2349" s="435"/>
      <c r="M2349" s="93">
        <v>1500000000</v>
      </c>
      <c r="N2349" s="83" t="s">
        <v>63</v>
      </c>
      <c r="O2349" s="83" t="s">
        <v>72</v>
      </c>
      <c r="P2349" s="82" t="str">
        <f>IF(AND('331-CT'!$E$7=TH!H2349,OR(N2349="331",O2349="331")),"x","")</f>
        <v/>
      </c>
      <c r="Q2349" s="82" t="str">
        <f>IF(AND(B2349='111'!$L$11,OR($N2349=$Q$7,$O2349=$Q$7)),"x","")</f>
        <v>x</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hidden="1" customHeight="1">
      <c r="A2350" s="332" t="str">
        <f>IF(B2350&lt;&gt;"",IF(AND(B2350='IN-TC'!$S$4,OR(TH!N2350="1111",TH!O2350="1111")),TH!D2350,""),"")</f>
        <v/>
      </c>
      <c r="B2350" s="63">
        <f t="shared" si="141"/>
        <v>1</v>
      </c>
      <c r="C2350" s="64">
        <v>42400</v>
      </c>
      <c r="D2350" s="64" t="s">
        <v>906</v>
      </c>
      <c r="E2350" s="64">
        <v>42400</v>
      </c>
      <c r="F2350" s="503" t="s">
        <v>783</v>
      </c>
      <c r="G2350" s="67" t="s">
        <v>833</v>
      </c>
      <c r="H2350" s="72" t="s">
        <v>805</v>
      </c>
      <c r="I2350" s="429"/>
      <c r="J2350" s="429"/>
      <c r="K2350" s="420"/>
      <c r="L2350" s="429"/>
      <c r="M2350" s="65">
        <v>320291</v>
      </c>
      <c r="N2350" s="66" t="s">
        <v>101</v>
      </c>
      <c r="O2350" s="66" t="s">
        <v>63</v>
      </c>
      <c r="P2350" s="82" t="str">
        <f>IF(AND('331-CT'!$E$7=TH!H2350,OR(N2350="331",O2350="331")),"x","")</f>
        <v/>
      </c>
      <c r="Q2350" s="82" t="str">
        <f>IF(AND(B2350='111'!$L$11,OR($N2350=$Q$7,$O2350=$Q$7)),"x","")</f>
        <v>x</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hidden="1" customHeight="1">
      <c r="A2351" s="332" t="str">
        <f>IF(B2351&lt;&gt;"",IF(AND(B2351='IN-TC'!$S$4,OR(TH!N2351="1111",TH!O2351="1111")),TH!D2351,""),"")</f>
        <v/>
      </c>
      <c r="B2351" s="63">
        <f t="shared" si="141"/>
        <v>1</v>
      </c>
      <c r="C2351" s="64">
        <v>42400</v>
      </c>
      <c r="D2351" s="64" t="s">
        <v>906</v>
      </c>
      <c r="E2351" s="64">
        <v>42400</v>
      </c>
      <c r="F2351" s="503" t="s">
        <v>784</v>
      </c>
      <c r="G2351" s="67" t="s">
        <v>833</v>
      </c>
      <c r="H2351" s="72" t="s">
        <v>805</v>
      </c>
      <c r="I2351" s="429"/>
      <c r="J2351" s="429"/>
      <c r="K2351" s="420"/>
      <c r="L2351" s="429"/>
      <c r="M2351" s="65">
        <v>32029</v>
      </c>
      <c r="N2351" s="66" t="s">
        <v>9</v>
      </c>
      <c r="O2351" s="66" t="s">
        <v>63</v>
      </c>
      <c r="P2351" s="82" t="str">
        <f>IF(AND('331-CT'!$E$7=TH!H2351,OR(N2351="331",O2351="331")),"x","")</f>
        <v/>
      </c>
      <c r="Q2351" s="82" t="str">
        <f>IF(AND(B2351='111'!$L$11,OR($N2351=$Q$7,$O2351=$Q$7)),"x","")</f>
        <v>x</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hidden="1" customHeight="1">
      <c r="A2352" s="332" t="str">
        <f>IF(B2352&lt;&gt;"",IF(AND(B2352='IN-TC'!$S$4,OR(TH!N2352="1111",TH!O2352="1111")),TH!D2352,""),"")</f>
        <v/>
      </c>
      <c r="B2352" s="63">
        <f t="shared" si="141"/>
        <v>1</v>
      </c>
      <c r="C2352" s="64">
        <v>42400</v>
      </c>
      <c r="D2352" s="64" t="s">
        <v>955</v>
      </c>
      <c r="E2352" s="64">
        <v>42400</v>
      </c>
      <c r="F2352" s="503" t="s">
        <v>768</v>
      </c>
      <c r="G2352" s="67" t="s">
        <v>834</v>
      </c>
      <c r="H2352" s="72" t="s">
        <v>835</v>
      </c>
      <c r="I2352" s="429"/>
      <c r="J2352" s="429"/>
      <c r="K2352" s="420"/>
      <c r="L2352" s="429"/>
      <c r="M2352" s="65">
        <v>44018</v>
      </c>
      <c r="N2352" s="66" t="s">
        <v>101</v>
      </c>
      <c r="O2352" s="66" t="s">
        <v>63</v>
      </c>
      <c r="P2352" s="82" t="str">
        <f>IF(AND('331-CT'!$E$7=TH!H2352,OR(N2352="331",O2352="331")),"x","")</f>
        <v/>
      </c>
      <c r="Q2352" s="82" t="str">
        <f>IF(AND(B2352='111'!$L$11,OR($N2352=$Q$7,$O2352=$Q$7)),"x","")</f>
        <v>x</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 t="shared" si="141"/>
        <v>1</v>
      </c>
      <c r="C2353" s="64">
        <v>42400</v>
      </c>
      <c r="D2353" s="64" t="s">
        <v>955</v>
      </c>
      <c r="E2353" s="64">
        <v>42400</v>
      </c>
      <c r="F2353" s="503" t="s">
        <v>769</v>
      </c>
      <c r="G2353" s="67" t="s">
        <v>834</v>
      </c>
      <c r="H2353" s="72" t="s">
        <v>835</v>
      </c>
      <c r="I2353" s="429"/>
      <c r="J2353" s="429"/>
      <c r="K2353" s="420"/>
      <c r="L2353" s="429"/>
      <c r="M2353" s="65">
        <v>4402</v>
      </c>
      <c r="N2353" s="66" t="s">
        <v>9</v>
      </c>
      <c r="O2353" s="66" t="s">
        <v>63</v>
      </c>
      <c r="P2353" s="82" t="str">
        <f>IF(AND('331-CT'!$E$7=TH!H2353,OR(N2353="331",O2353="331")),"x","")</f>
        <v/>
      </c>
      <c r="Q2353" s="82" t="str">
        <f>IF(AND(B2353='111'!$L$11,OR($N2353=$Q$7,$O2353=$Q$7)),"x","")</f>
        <v>x</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hidden="1" customHeight="1">
      <c r="A2354" s="332" t="str">
        <f>IF(B2354&lt;&gt;"",IF(AND(B2354='IN-TC'!$S$4,OR(TH!N2354="1111",TH!O2354="1111")),TH!D2354,""),"")</f>
        <v/>
      </c>
      <c r="B2354" s="63">
        <f t="shared" si="141"/>
        <v>1</v>
      </c>
      <c r="C2354" s="64">
        <v>42400</v>
      </c>
      <c r="D2354" s="64" t="s">
        <v>956</v>
      </c>
      <c r="E2354" s="64">
        <v>42400</v>
      </c>
      <c r="F2354" s="503" t="s">
        <v>787</v>
      </c>
      <c r="G2354" s="67" t="s">
        <v>836</v>
      </c>
      <c r="H2354" s="72" t="s">
        <v>837</v>
      </c>
      <c r="I2354" s="429"/>
      <c r="J2354" s="429"/>
      <c r="K2354" s="420"/>
      <c r="L2354" s="429"/>
      <c r="M2354" s="65">
        <v>1970034</v>
      </c>
      <c r="N2354" s="66" t="s">
        <v>101</v>
      </c>
      <c r="O2354" s="66" t="s">
        <v>63</v>
      </c>
      <c r="P2354" s="82" t="str">
        <f>IF(AND('331-CT'!$E$7=TH!H2354,OR(N2354="331",O2354="331")),"x","")</f>
        <v/>
      </c>
      <c r="Q2354" s="82" t="str">
        <f>IF(AND(B2354='111'!$L$11,OR($N2354=$Q$7,$O2354=$Q$7)),"x","")</f>
        <v>x</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hidden="1" customHeight="1">
      <c r="A2355" s="332" t="str">
        <f>IF(B2355&lt;&gt;"",IF(AND(B2355='IN-TC'!$S$4,OR(TH!N2355="1111",TH!O2355="1111")),TH!D2355,""),"")</f>
        <v/>
      </c>
      <c r="B2355" s="63">
        <f t="shared" si="141"/>
        <v>1</v>
      </c>
      <c r="C2355" s="64">
        <v>42400</v>
      </c>
      <c r="D2355" s="64" t="s">
        <v>956</v>
      </c>
      <c r="E2355" s="64">
        <v>42400</v>
      </c>
      <c r="F2355" s="503" t="s">
        <v>788</v>
      </c>
      <c r="G2355" s="67" t="s">
        <v>836</v>
      </c>
      <c r="H2355" s="72" t="s">
        <v>837</v>
      </c>
      <c r="I2355" s="429"/>
      <c r="J2355" s="429"/>
      <c r="K2355" s="420"/>
      <c r="L2355" s="429"/>
      <c r="M2355" s="65">
        <v>197003</v>
      </c>
      <c r="N2355" s="66" t="s">
        <v>9</v>
      </c>
      <c r="O2355" s="66" t="s">
        <v>63</v>
      </c>
      <c r="P2355" s="82" t="str">
        <f>IF(AND('331-CT'!$E$7=TH!H2355,OR(N2355="331",O2355="331")),"x","")</f>
        <v/>
      </c>
      <c r="Q2355" s="82" t="str">
        <f>IF(AND(B2355='111'!$L$11,OR($N2355=$Q$7,$O2355=$Q$7)),"x","")</f>
        <v>x</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hidden="1" customHeight="1">
      <c r="A2356" s="332" t="str">
        <f>IF(B2356&lt;&gt;"",IF(AND(B2356='IN-TC'!$S$4,OR(TH!N2356="1111",TH!O2356="1111")),TH!D2356,""),"")</f>
        <v/>
      </c>
      <c r="B2356" s="63">
        <f t="shared" si="141"/>
        <v>1</v>
      </c>
      <c r="C2356" s="64">
        <v>42400</v>
      </c>
      <c r="D2356" s="64" t="s">
        <v>957</v>
      </c>
      <c r="E2356" s="64">
        <v>42400</v>
      </c>
      <c r="F2356" s="503" t="s">
        <v>789</v>
      </c>
      <c r="G2356" s="67" t="s">
        <v>838</v>
      </c>
      <c r="H2356" s="72" t="s">
        <v>1463</v>
      </c>
      <c r="I2356" s="429"/>
      <c r="J2356" s="429"/>
      <c r="K2356" s="420"/>
      <c r="L2356" s="429"/>
      <c r="M2356" s="65">
        <v>354533</v>
      </c>
      <c r="N2356" s="66" t="s">
        <v>101</v>
      </c>
      <c r="O2356" s="66" t="s">
        <v>63</v>
      </c>
      <c r="P2356" s="82" t="str">
        <f>IF(AND('331-CT'!$E$7=TH!H2356,OR(N2356="331",O2356="331")),"x","")</f>
        <v/>
      </c>
      <c r="Q2356" s="82" t="str">
        <f>IF(AND(B2356='111'!$L$11,OR($N2356=$Q$7,$O2356=$Q$7)),"x","")</f>
        <v>x</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hidden="1" customHeight="1">
      <c r="A2357" s="332" t="str">
        <f>IF(B2357&lt;&gt;"",IF(AND(B2357='IN-TC'!$S$4,OR(TH!N2357="1111",TH!O2357="1111")),TH!D2357,""),"")</f>
        <v/>
      </c>
      <c r="B2357" s="63">
        <f t="shared" si="141"/>
        <v>1</v>
      </c>
      <c r="C2357" s="64">
        <v>42400</v>
      </c>
      <c r="D2357" s="64" t="s">
        <v>957</v>
      </c>
      <c r="E2357" s="64">
        <v>42400</v>
      </c>
      <c r="F2357" s="503" t="s">
        <v>790</v>
      </c>
      <c r="G2357" s="67" t="s">
        <v>838</v>
      </c>
      <c r="H2357" s="72" t="s">
        <v>1463</v>
      </c>
      <c r="I2357" s="429"/>
      <c r="J2357" s="429"/>
      <c r="K2357" s="420"/>
      <c r="L2357" s="429"/>
      <c r="M2357" s="65">
        <v>35453</v>
      </c>
      <c r="N2357" s="66" t="s">
        <v>9</v>
      </c>
      <c r="O2357" s="66" t="s">
        <v>63</v>
      </c>
      <c r="P2357" s="82" t="str">
        <f>IF(AND('331-CT'!$E$7=TH!H2357,OR(N2357="331",O2357="331")),"x","")</f>
        <v/>
      </c>
      <c r="Q2357" s="82" t="str">
        <f>IF(AND(B2357='111'!$L$11,OR($N2357=$Q$7,$O2357=$Q$7)),"x","")</f>
        <v>x</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hidden="1" customHeight="1">
      <c r="A2358" s="332" t="str">
        <f>IF(B2358&lt;&gt;"",IF(AND(B2358='IN-TC'!$S$4,OR(TH!N2358="1111",TH!O2358="1111")),TH!D2358,""),"")</f>
        <v/>
      </c>
      <c r="B2358" s="63">
        <f t="shared" si="141"/>
        <v>1</v>
      </c>
      <c r="C2358" s="78">
        <f>E2358</f>
        <v>42400</v>
      </c>
      <c r="D2358" s="78" t="s">
        <v>958</v>
      </c>
      <c r="E2358" s="78">
        <v>42400</v>
      </c>
      <c r="F2358" s="503" t="s">
        <v>954</v>
      </c>
      <c r="G2358" s="79"/>
      <c r="H2358" s="80" t="s">
        <v>953</v>
      </c>
      <c r="I2358" s="427"/>
      <c r="J2358" s="427"/>
      <c r="K2358" s="418"/>
      <c r="L2358" s="427"/>
      <c r="M2358" s="81">
        <v>689675000</v>
      </c>
      <c r="N2358" s="82" t="s">
        <v>271</v>
      </c>
      <c r="O2358" s="82" t="s">
        <v>63</v>
      </c>
      <c r="P2358" s="82" t="str">
        <f>IF(AND('331-CT'!$E$7=TH!H2358,OR(N2358="331",O2358="331")),"x","")</f>
        <v/>
      </c>
      <c r="Q2358" s="82" t="str">
        <f>IF(AND(B2358='111'!$L$11,OR($N2358=$Q$7,$O2358=$Q$7)),"x","")</f>
        <v>x</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hidden="1" customHeight="1">
      <c r="A2359" s="332" t="str">
        <f>IF(B2359&lt;&gt;"",IF(AND(B2359='IN-TC'!$S$4,OR(TH!N2359="1111",TH!O2359="1111")),TH!D2359,""),"")</f>
        <v/>
      </c>
      <c r="B2359" s="63">
        <f t="shared" si="141"/>
        <v>1</v>
      </c>
      <c r="C2359" s="90">
        <v>42400</v>
      </c>
      <c r="D2359" s="90" t="s">
        <v>959</v>
      </c>
      <c r="E2359" s="90">
        <v>42400</v>
      </c>
      <c r="F2359" s="1188" t="s">
        <v>1937</v>
      </c>
      <c r="G2359" s="91"/>
      <c r="H2359" s="92" t="s">
        <v>839</v>
      </c>
      <c r="I2359" s="435"/>
      <c r="J2359" s="435"/>
      <c r="K2359" s="426"/>
      <c r="L2359" s="435"/>
      <c r="M2359" s="93">
        <v>140608780</v>
      </c>
      <c r="N2359" s="83" t="s">
        <v>586</v>
      </c>
      <c r="O2359" s="83" t="s">
        <v>63</v>
      </c>
      <c r="P2359" s="82" t="str">
        <f>IF(AND('331-CT'!$E$7=TH!H2359,OR(N2359="331",O2359="331")),"x","")</f>
        <v/>
      </c>
      <c r="Q2359" s="82" t="str">
        <f>IF(AND(B2359='111'!$L$11,OR($N2359=$Q$7,$O2359=$Q$7)),"x","")</f>
        <v>x</v>
      </c>
      <c r="R2359" s="82" t="str">
        <f>IF(AND($N2359=$Q$7,$B2359&lt;'111'!$L$11),"x","")</f>
        <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 t="shared" si="141"/>
        <v>2</v>
      </c>
      <c r="C2360" s="64">
        <v>42401</v>
      </c>
      <c r="D2360" s="64" t="s">
        <v>858</v>
      </c>
      <c r="E2360" s="64">
        <v>42384</v>
      </c>
      <c r="F2360" s="503" t="s">
        <v>988</v>
      </c>
      <c r="G2360" s="955" t="s">
        <v>1009</v>
      </c>
      <c r="H2360" s="72" t="s">
        <v>612</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 t="shared" si="141"/>
        <v>2</v>
      </c>
      <c r="C2361" s="64">
        <v>42401</v>
      </c>
      <c r="D2361" s="64" t="s">
        <v>858</v>
      </c>
      <c r="E2361" s="64">
        <v>42384</v>
      </c>
      <c r="F2361" s="503" t="s">
        <v>989</v>
      </c>
      <c r="G2361" s="955" t="s">
        <v>1009</v>
      </c>
      <c r="H2361" s="72" t="s">
        <v>612</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 t="shared" si="141"/>
        <v>2</v>
      </c>
      <c r="C2362" s="1123">
        <v>42401</v>
      </c>
      <c r="D2362" s="1123" t="s">
        <v>859</v>
      </c>
      <c r="E2362" s="1123">
        <f>C2362</f>
        <v>42401</v>
      </c>
      <c r="F2362" s="503" t="s">
        <v>954</v>
      </c>
      <c r="G2362" s="1125"/>
      <c r="H2362" s="1124" t="s">
        <v>953</v>
      </c>
      <c r="I2362" s="1126"/>
      <c r="J2362" s="1126"/>
      <c r="K2362" s="1127"/>
      <c r="L2362" s="1126"/>
      <c r="M2362" s="1128">
        <v>367250000</v>
      </c>
      <c r="N2362" s="1129" t="s">
        <v>271</v>
      </c>
      <c r="O2362" s="1129" t="s">
        <v>63</v>
      </c>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 t="shared" si="141"/>
        <v>2</v>
      </c>
      <c r="C2363" s="1123">
        <v>42401</v>
      </c>
      <c r="D2363" s="1123" t="s">
        <v>860</v>
      </c>
      <c r="E2363" s="1123">
        <f>C2363</f>
        <v>42401</v>
      </c>
      <c r="F2363" s="503" t="s">
        <v>954</v>
      </c>
      <c r="G2363" s="1125"/>
      <c r="H2363" s="1124" t="s">
        <v>3009</v>
      </c>
      <c r="I2363" s="1126"/>
      <c r="J2363" s="1126"/>
      <c r="K2363" s="1127"/>
      <c r="L2363" s="1126"/>
      <c r="M2363" s="1128">
        <v>500000000</v>
      </c>
      <c r="N2363" s="1129" t="s">
        <v>271</v>
      </c>
      <c r="O2363" s="1129" t="s">
        <v>63</v>
      </c>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 t="shared" si="141"/>
        <v>2</v>
      </c>
      <c r="C2364" s="64">
        <v>42402</v>
      </c>
      <c r="D2364" s="64" t="s">
        <v>694</v>
      </c>
      <c r="E2364" s="64">
        <v>42402</v>
      </c>
      <c r="F2364" s="503" t="s">
        <v>1033</v>
      </c>
      <c r="G2364" s="67" t="s">
        <v>909</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 t="shared" si="141"/>
        <v>2</v>
      </c>
      <c r="C2365" s="64">
        <v>42402</v>
      </c>
      <c r="D2365" s="64" t="s">
        <v>697</v>
      </c>
      <c r="E2365" s="64">
        <v>42402</v>
      </c>
      <c r="F2365" s="503" t="s">
        <v>1083</v>
      </c>
      <c r="G2365" s="67" t="s">
        <v>909</v>
      </c>
      <c r="H2365" s="67" t="s">
        <v>624</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 t="shared" si="141"/>
        <v>2</v>
      </c>
      <c r="C2366" s="145">
        <v>42402</v>
      </c>
      <c r="D2366" s="145" t="s">
        <v>697</v>
      </c>
      <c r="E2366" s="145">
        <v>42402</v>
      </c>
      <c r="F2366" s="503" t="s">
        <v>735</v>
      </c>
      <c r="G2366" s="67" t="s">
        <v>909</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 t="shared" si="141"/>
        <v>2</v>
      </c>
      <c r="C2367" s="64">
        <v>42402</v>
      </c>
      <c r="D2367" s="64" t="s">
        <v>697</v>
      </c>
      <c r="E2367" s="64">
        <v>42402</v>
      </c>
      <c r="F2367" s="503" t="s">
        <v>737</v>
      </c>
      <c r="G2367" s="67" t="s">
        <v>909</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 t="shared" si="141"/>
        <v>2</v>
      </c>
      <c r="C2368" s="64">
        <v>42403</v>
      </c>
      <c r="D2368" s="64" t="s">
        <v>694</v>
      </c>
      <c r="E2368" s="64">
        <v>42403</v>
      </c>
      <c r="F2368" s="503" t="s">
        <v>1042</v>
      </c>
      <c r="G2368" s="67" t="s">
        <v>908</v>
      </c>
      <c r="H2368" s="338" t="s">
        <v>593</v>
      </c>
      <c r="I2368" s="429"/>
      <c r="J2368" s="429"/>
      <c r="K2368" s="420">
        <v>97740.36</v>
      </c>
      <c r="L2368" s="429">
        <v>22250</v>
      </c>
      <c r="M2368" s="65">
        <f>ROUND(K2368*L2368,0)</f>
        <v>2174723010</v>
      </c>
      <c r="N2368" s="66" t="s">
        <v>265</v>
      </c>
      <c r="O2368" s="66" t="s">
        <v>582</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hidden="1" customHeight="1">
      <c r="A2369" s="332" t="str">
        <f>IF(B2369&lt;&gt;"",IF(AND(B2369='IN-TC'!$S$4,OR(TH!N2369="1111",TH!O2369="1111")),TH!D2369,""),"")</f>
        <v/>
      </c>
      <c r="B2369" s="63">
        <f t="shared" si="141"/>
        <v>2</v>
      </c>
      <c r="C2369" s="64">
        <f>E2369</f>
        <v>42403</v>
      </c>
      <c r="D2369" s="314" t="s">
        <v>576</v>
      </c>
      <c r="E2369" s="314">
        <v>42403</v>
      </c>
      <c r="F2369" s="503" t="s">
        <v>1057</v>
      </c>
      <c r="G2369" s="67" t="s">
        <v>908</v>
      </c>
      <c r="H2369" s="316" t="s">
        <v>593</v>
      </c>
      <c r="I2369" s="429"/>
      <c r="J2369" s="429"/>
      <c r="K2369" s="420">
        <v>54.22</v>
      </c>
      <c r="L2369" s="429">
        <v>22250</v>
      </c>
      <c r="M2369" s="65">
        <f>ROUND(K2369*L2369,0)</f>
        <v>1206395</v>
      </c>
      <c r="N2369" s="317" t="s">
        <v>101</v>
      </c>
      <c r="O2369" s="66" t="s">
        <v>582</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hidden="1" customHeight="1">
      <c r="A2370" s="332" t="str">
        <f>IF(B2370&lt;&gt;"",IF(AND(B2370='IN-TC'!$S$4,OR(TH!N2370="1111",TH!O2370="1111")),TH!D2370,""),"")</f>
        <v/>
      </c>
      <c r="B2370" s="63">
        <f t="shared" si="141"/>
        <v>2</v>
      </c>
      <c r="C2370" s="64">
        <f>E2370</f>
        <v>42403</v>
      </c>
      <c r="D2370" s="314" t="s">
        <v>576</v>
      </c>
      <c r="E2370" s="314">
        <v>42403</v>
      </c>
      <c r="F2370" s="503" t="s">
        <v>1058</v>
      </c>
      <c r="G2370" s="67" t="s">
        <v>908</v>
      </c>
      <c r="H2370" s="316" t="s">
        <v>593</v>
      </c>
      <c r="I2370" s="429"/>
      <c r="J2370" s="429"/>
      <c r="K2370" s="420">
        <v>5.42</v>
      </c>
      <c r="L2370" s="429">
        <v>22250</v>
      </c>
      <c r="M2370" s="65">
        <f>ROUND(K2370*L2370,0)</f>
        <v>120595</v>
      </c>
      <c r="N2370" s="317" t="s">
        <v>9</v>
      </c>
      <c r="O2370" s="66" t="s">
        <v>582</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hidden="1" customHeight="1">
      <c r="A2371" s="332" t="str">
        <f>IF(B2371&lt;&gt;"",IF(AND(B2371='IN-TC'!$S$4,OR(TH!N2371="1111",TH!O2371="1111")),TH!D2371,""),"")</f>
        <v/>
      </c>
      <c r="B2371" s="63">
        <f t="shared" si="141"/>
        <v>2</v>
      </c>
      <c r="C2371" s="64">
        <v>42403</v>
      </c>
      <c r="D2371" s="64" t="s">
        <v>697</v>
      </c>
      <c r="E2371" s="64">
        <v>42403</v>
      </c>
      <c r="F2371" s="72" t="s">
        <v>1432</v>
      </c>
      <c r="G2371" s="67" t="s">
        <v>908</v>
      </c>
      <c r="H2371" s="72"/>
      <c r="I2371" s="429"/>
      <c r="J2371" s="429"/>
      <c r="K2371" s="420">
        <v>97700</v>
      </c>
      <c r="L2371" s="429">
        <v>22280</v>
      </c>
      <c r="M2371" s="65">
        <f>ROUND(K2371*L2371,0)</f>
        <v>2176756000</v>
      </c>
      <c r="N2371" s="66" t="s">
        <v>26</v>
      </c>
      <c r="O2371" s="66" t="s">
        <v>265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hidden="1" customHeight="1">
      <c r="A2372" s="332" t="str">
        <f>IF(B2372&lt;&gt;"",IF(AND(B2372='IN-TC'!$S$4,OR(TH!N2372="1111",TH!O2372="1111")),TH!D2372,""),"")</f>
        <v/>
      </c>
      <c r="B2372" s="63">
        <f t="shared" si="141"/>
        <v>2</v>
      </c>
      <c r="C2372" s="64">
        <v>42402</v>
      </c>
      <c r="D2372" s="64" t="s">
        <v>861</v>
      </c>
      <c r="E2372" s="64">
        <v>42402</v>
      </c>
      <c r="F2372" s="503" t="s">
        <v>990</v>
      </c>
      <c r="G2372" s="955" t="s">
        <v>1010</v>
      </c>
      <c r="H2372" s="72" t="s">
        <v>822</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hidden="1" customHeight="1">
      <c r="A2373" s="332" t="str">
        <f>IF(B2373&lt;&gt;"",IF(AND(B2373='IN-TC'!$S$4,OR(TH!N2373="1111",TH!O2373="1111")),TH!D2373,""),"")</f>
        <v/>
      </c>
      <c r="B2373" s="63">
        <f t="shared" si="141"/>
        <v>2</v>
      </c>
      <c r="C2373" s="64">
        <v>42402</v>
      </c>
      <c r="D2373" s="64" t="s">
        <v>861</v>
      </c>
      <c r="E2373" s="64">
        <v>42402</v>
      </c>
      <c r="F2373" s="503" t="s">
        <v>991</v>
      </c>
      <c r="G2373" s="955" t="s">
        <v>1010</v>
      </c>
      <c r="H2373" s="72" t="s">
        <v>822</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hidden="1" customHeight="1">
      <c r="A2374" s="332" t="str">
        <f>IF(B2374&lt;&gt;"",IF(AND(B2374='IN-TC'!$S$4,OR(TH!N2374="1111",TH!O2374="1111")),TH!D2374,""),"")</f>
        <v/>
      </c>
      <c r="B2374" s="63">
        <f t="shared" si="141"/>
        <v>2</v>
      </c>
      <c r="C2374" s="64">
        <v>42403</v>
      </c>
      <c r="D2374" s="64" t="s">
        <v>862</v>
      </c>
      <c r="E2374" s="64">
        <v>42403</v>
      </c>
      <c r="F2374" s="503" t="s">
        <v>992</v>
      </c>
      <c r="G2374" s="955" t="s">
        <v>1011</v>
      </c>
      <c r="H2374" s="72" t="s">
        <v>805</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hidden="1" customHeight="1">
      <c r="A2375" s="332" t="str">
        <f>IF(B2375&lt;&gt;"",IF(AND(B2375='IN-TC'!$S$4,OR(TH!N2375="1111",TH!O2375="1111")),TH!D2375,""),"")</f>
        <v/>
      </c>
      <c r="B2375" s="63">
        <f t="shared" si="141"/>
        <v>2</v>
      </c>
      <c r="C2375" s="64">
        <v>42403</v>
      </c>
      <c r="D2375" s="64" t="s">
        <v>862</v>
      </c>
      <c r="E2375" s="64">
        <v>42403</v>
      </c>
      <c r="F2375" s="503" t="s">
        <v>993</v>
      </c>
      <c r="G2375" s="955" t="s">
        <v>1011</v>
      </c>
      <c r="H2375" s="72" t="s">
        <v>805</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hidden="1" customHeight="1">
      <c r="A2376" s="332" t="str">
        <f>IF(B2376&lt;&gt;"",IF(AND(B2376='IN-TC'!$S$4,OR(TH!N2376="1111",TH!O2376="1111")),TH!D2376,""),"")</f>
        <v/>
      </c>
      <c r="B2376" s="63">
        <f t="shared" si="141"/>
        <v>2</v>
      </c>
      <c r="C2376" s="64">
        <v>42403</v>
      </c>
      <c r="D2376" s="64" t="s">
        <v>694</v>
      </c>
      <c r="E2376" s="64">
        <v>42403</v>
      </c>
      <c r="F2376" s="503" t="s">
        <v>1034</v>
      </c>
      <c r="G2376" s="67" t="s">
        <v>910</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hidden="1" customHeight="1">
      <c r="A2377" s="332" t="str">
        <f>IF(B2377&lt;&gt;"",IF(AND(B2377='IN-TC'!$S$4,OR(TH!N2377="1111",TH!O2377="1111")),TH!D2377,""),"")</f>
        <v/>
      </c>
      <c r="B2377" s="63">
        <f t="shared" si="141"/>
        <v>2</v>
      </c>
      <c r="C2377" s="64">
        <v>42403</v>
      </c>
      <c r="D2377" s="64" t="s">
        <v>694</v>
      </c>
      <c r="E2377" s="64">
        <v>42403</v>
      </c>
      <c r="F2377" s="72" t="s">
        <v>1884</v>
      </c>
      <c r="G2377" s="67" t="s">
        <v>909</v>
      </c>
      <c r="H2377" s="72" t="s">
        <v>1205</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hidden="1" customHeight="1">
      <c r="A2378" s="332" t="str">
        <f>IF(B2378&lt;&gt;"",IF(AND(B2378='IN-TC'!$S$4,OR(TH!N2378="1111",TH!O2378="1111")),TH!D2378,""),"")</f>
        <v/>
      </c>
      <c r="B2378" s="63">
        <f t="shared" ref="B2378:B2441" si="143">IF(C2378&lt;&gt;"",MONTH(C2378),"")</f>
        <v>2</v>
      </c>
      <c r="C2378" s="64">
        <v>42403</v>
      </c>
      <c r="D2378" s="64" t="s">
        <v>697</v>
      </c>
      <c r="E2378" s="64">
        <v>42403</v>
      </c>
      <c r="F2378" s="503" t="s">
        <v>1086</v>
      </c>
      <c r="G2378" s="67" t="s">
        <v>909</v>
      </c>
      <c r="H2378" s="338" t="s">
        <v>623</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hidden="1" customHeight="1">
      <c r="A2379" s="332" t="str">
        <f>IF(B2379&lt;&gt;"",IF(AND(B2379='IN-TC'!$S$4,OR(TH!N2379="1111",TH!O2379="1111")),TH!D2379,""),"")</f>
        <v/>
      </c>
      <c r="B2379" s="63">
        <f t="shared" si="143"/>
        <v>2</v>
      </c>
      <c r="C2379" s="64">
        <v>42403</v>
      </c>
      <c r="D2379" s="64" t="s">
        <v>697</v>
      </c>
      <c r="E2379" s="64">
        <v>42403</v>
      </c>
      <c r="F2379" s="503" t="s">
        <v>735</v>
      </c>
      <c r="G2379" s="67" t="s">
        <v>909</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hidden="1" customHeight="1">
      <c r="A2380" s="332" t="str">
        <f>IF(B2380&lt;&gt;"",IF(AND(B2380='IN-TC'!$S$4,OR(TH!N2380="1111",TH!O2380="1111")),TH!D2380,""),"")</f>
        <v/>
      </c>
      <c r="B2380" s="63">
        <f t="shared" si="143"/>
        <v>2</v>
      </c>
      <c r="C2380" s="64">
        <v>42403</v>
      </c>
      <c r="D2380" s="64" t="s">
        <v>697</v>
      </c>
      <c r="E2380" s="64">
        <v>42403</v>
      </c>
      <c r="F2380" s="503" t="s">
        <v>737</v>
      </c>
      <c r="G2380" s="67" t="s">
        <v>909</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hidden="1" customHeight="1">
      <c r="A2381" s="332" t="str">
        <f>IF(B2381&lt;&gt;"",IF(AND(B2381='IN-TC'!$S$4,OR(TH!N2381="1111",TH!O2381="1111")),TH!D2381,""),"")</f>
        <v/>
      </c>
      <c r="B2381" s="63">
        <f t="shared" si="143"/>
        <v>2</v>
      </c>
      <c r="C2381" s="64">
        <v>42403</v>
      </c>
      <c r="D2381" s="64" t="s">
        <v>697</v>
      </c>
      <c r="E2381" s="64">
        <v>42403</v>
      </c>
      <c r="F2381" s="503" t="s">
        <v>1087</v>
      </c>
      <c r="G2381" s="67" t="s">
        <v>909</v>
      </c>
      <c r="H2381" s="338" t="s">
        <v>620</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hidden="1" customHeight="1">
      <c r="A2382" s="332" t="str">
        <f>IF(B2382&lt;&gt;"",IF(AND(B2382='IN-TC'!$S$4,OR(TH!N2382="1111",TH!O2382="1111")),TH!D2382,""),"")</f>
        <v/>
      </c>
      <c r="B2382" s="63">
        <f t="shared" si="143"/>
        <v>2</v>
      </c>
      <c r="C2382" s="64">
        <v>42403</v>
      </c>
      <c r="D2382" s="64" t="s">
        <v>697</v>
      </c>
      <c r="E2382" s="64">
        <v>42403</v>
      </c>
      <c r="F2382" s="503" t="s">
        <v>735</v>
      </c>
      <c r="G2382" s="67" t="s">
        <v>909</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hidden="1" customHeight="1">
      <c r="A2383" s="332" t="str">
        <f>IF(B2383&lt;&gt;"",IF(AND(B2383='IN-TC'!$S$4,OR(TH!N2383="1111",TH!O2383="1111")),TH!D2383,""),"")</f>
        <v/>
      </c>
      <c r="B2383" s="63">
        <f t="shared" si="143"/>
        <v>2</v>
      </c>
      <c r="C2383" s="64">
        <v>42403</v>
      </c>
      <c r="D2383" s="64" t="s">
        <v>697</v>
      </c>
      <c r="E2383" s="64">
        <v>42403</v>
      </c>
      <c r="F2383" s="503" t="s">
        <v>737</v>
      </c>
      <c r="G2383" s="67" t="s">
        <v>909</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hidden="1" customHeight="1">
      <c r="A2384" s="332" t="str">
        <f>IF(B2384&lt;&gt;"",IF(AND(B2384='IN-TC'!$S$4,OR(TH!N2384="1111",TH!O2384="1111")),TH!D2384,""),"")</f>
        <v/>
      </c>
      <c r="B2384" s="63">
        <f t="shared" si="143"/>
        <v>2</v>
      </c>
      <c r="C2384" s="64">
        <v>42403</v>
      </c>
      <c r="D2384" s="64" t="s">
        <v>697</v>
      </c>
      <c r="E2384" s="64">
        <v>42403</v>
      </c>
      <c r="F2384" s="503" t="s">
        <v>1088</v>
      </c>
      <c r="G2384" s="67" t="s">
        <v>909</v>
      </c>
      <c r="H2384" s="72" t="s">
        <v>616</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hidden="1" customHeight="1">
      <c r="A2385" s="332" t="str">
        <f>IF(B2385&lt;&gt;"",IF(AND(B2385='IN-TC'!$S$4,OR(TH!N2385="1111",TH!O2385="1111")),TH!D2385,""),"")</f>
        <v/>
      </c>
      <c r="B2385" s="63">
        <f t="shared" si="143"/>
        <v>2</v>
      </c>
      <c r="C2385" s="64">
        <v>42403</v>
      </c>
      <c r="D2385" s="64" t="s">
        <v>697</v>
      </c>
      <c r="E2385" s="64">
        <v>42403</v>
      </c>
      <c r="F2385" s="503" t="s">
        <v>735</v>
      </c>
      <c r="G2385" s="67" t="s">
        <v>909</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hidden="1" customHeight="1">
      <c r="A2386" s="332" t="str">
        <f>IF(B2386&lt;&gt;"",IF(AND(B2386='IN-TC'!$S$4,OR(TH!N2386="1111",TH!O2386="1111")),TH!D2386,""),"")</f>
        <v/>
      </c>
      <c r="B2386" s="63">
        <f t="shared" si="143"/>
        <v>2</v>
      </c>
      <c r="C2386" s="64">
        <v>42403</v>
      </c>
      <c r="D2386" s="64" t="s">
        <v>697</v>
      </c>
      <c r="E2386" s="64">
        <v>42403</v>
      </c>
      <c r="F2386" s="503" t="s">
        <v>737</v>
      </c>
      <c r="G2386" s="67" t="s">
        <v>909</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hidden="1" customHeight="1">
      <c r="A2387" s="332" t="str">
        <f>IF(B2387&lt;&gt;"",IF(AND(B2387='IN-TC'!$S$4,OR(TH!N2387="1111",TH!O2387="1111")),TH!D2387,""),"")</f>
        <v/>
      </c>
      <c r="B2387" s="63">
        <f t="shared" si="143"/>
        <v>2</v>
      </c>
      <c r="C2387" s="64">
        <v>42403</v>
      </c>
      <c r="D2387" s="64" t="s">
        <v>697</v>
      </c>
      <c r="E2387" s="64">
        <v>42403</v>
      </c>
      <c r="F2387" s="503" t="s">
        <v>1089</v>
      </c>
      <c r="G2387" s="67" t="s">
        <v>909</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hidden="1" customHeight="1">
      <c r="A2388" s="332" t="str">
        <f>IF(B2388&lt;&gt;"",IF(AND(B2388='IN-TC'!$S$4,OR(TH!N2388="1111",TH!O2388="1111")),TH!D2388,""),"")</f>
        <v/>
      </c>
      <c r="B2388" s="63">
        <f t="shared" si="143"/>
        <v>2</v>
      </c>
      <c r="C2388" s="64">
        <v>42403</v>
      </c>
      <c r="D2388" s="64" t="s">
        <v>697</v>
      </c>
      <c r="E2388" s="64">
        <v>42403</v>
      </c>
      <c r="F2388" s="503" t="s">
        <v>735</v>
      </c>
      <c r="G2388" s="67" t="s">
        <v>909</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hidden="1" customHeight="1">
      <c r="A2389" s="332" t="str">
        <f>IF(B2389&lt;&gt;"",IF(AND(B2389='IN-TC'!$S$4,OR(TH!N2389="1111",TH!O2389="1111")),TH!D2389,""),"")</f>
        <v/>
      </c>
      <c r="B2389" s="63">
        <f t="shared" si="143"/>
        <v>2</v>
      </c>
      <c r="C2389" s="145">
        <v>42403</v>
      </c>
      <c r="D2389" s="64" t="s">
        <v>697</v>
      </c>
      <c r="E2389" s="145">
        <v>42403</v>
      </c>
      <c r="F2389" s="503" t="s">
        <v>737</v>
      </c>
      <c r="G2389" s="67" t="s">
        <v>909</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hidden="1" customHeight="1">
      <c r="A2390" s="332" t="str">
        <f>IF(B2390&lt;&gt;"",IF(AND(B2390='IN-TC'!$S$4,OR(TH!N2390="1111",TH!O2390="1111")),TH!D2390,""),"")</f>
        <v/>
      </c>
      <c r="B2390" s="63">
        <f t="shared" si="143"/>
        <v>2</v>
      </c>
      <c r="C2390" s="64">
        <v>42403</v>
      </c>
      <c r="D2390" s="64" t="s">
        <v>864</v>
      </c>
      <c r="E2390" s="64">
        <v>42403</v>
      </c>
      <c r="F2390" s="503" t="s">
        <v>747</v>
      </c>
      <c r="G2390" s="67" t="s">
        <v>908</v>
      </c>
      <c r="H2390" s="73" t="s">
        <v>755</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hidden="1" customHeight="1">
      <c r="A2391" s="332" t="str">
        <f>IF(B2391&lt;&gt;"",IF(AND(B2391='IN-TC'!$S$4,OR(TH!N2391="1111",TH!O2391="1111")),TH!D2391,""),"")</f>
        <v/>
      </c>
      <c r="B2391" s="63">
        <f t="shared" si="143"/>
        <v>2</v>
      </c>
      <c r="C2391" s="64">
        <v>42403</v>
      </c>
      <c r="D2391" s="64" t="s">
        <v>863</v>
      </c>
      <c r="E2391" s="64">
        <v>42403</v>
      </c>
      <c r="F2391" s="503" t="s">
        <v>994</v>
      </c>
      <c r="G2391" s="955" t="s">
        <v>1012</v>
      </c>
      <c r="H2391" s="72" t="s">
        <v>799</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hidden="1" customHeight="1">
      <c r="A2392" s="332" t="str">
        <f>IF(B2392&lt;&gt;"",IF(AND(B2392='IN-TC'!$S$4,OR(TH!N2392="1111",TH!O2392="1111")),TH!D2392,""),"")</f>
        <v/>
      </c>
      <c r="B2392" s="63">
        <f t="shared" si="143"/>
        <v>2</v>
      </c>
      <c r="C2392" s="64">
        <v>42403</v>
      </c>
      <c r="D2392" s="64" t="s">
        <v>863</v>
      </c>
      <c r="E2392" s="64">
        <v>42403</v>
      </c>
      <c r="F2392" s="503" t="s">
        <v>995</v>
      </c>
      <c r="G2392" s="955" t="s">
        <v>1012</v>
      </c>
      <c r="H2392" s="72" t="s">
        <v>799</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hidden="1" customHeight="1">
      <c r="A2393" s="332" t="str">
        <f>IF(B2393&lt;&gt;"",IF(AND(B2393='IN-TC'!$S$4,OR(TH!N2393="1111",TH!O2393="1111")),TH!D2393,""),"")</f>
        <v/>
      </c>
      <c r="B2393" s="63">
        <f t="shared" si="143"/>
        <v>2</v>
      </c>
      <c r="C2393" s="145">
        <v>42404</v>
      </c>
      <c r="D2393" s="64" t="s">
        <v>893</v>
      </c>
      <c r="E2393" s="145">
        <v>42404</v>
      </c>
      <c r="F2393" s="503" t="s">
        <v>738</v>
      </c>
      <c r="G2393" s="67" t="s">
        <v>909</v>
      </c>
      <c r="H2393" s="73" t="s">
        <v>755</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hidden="1" customHeight="1">
      <c r="A2394" s="332" t="str">
        <f>IF(B2394&lt;&gt;"",IF(AND(B2394='IN-TC'!$S$4,OR(TH!N2394="1111",TH!O2394="1111")),TH!D2394,""),"")</f>
        <v/>
      </c>
      <c r="B2394" s="63">
        <f t="shared" si="143"/>
        <v>2</v>
      </c>
      <c r="C2394" s="64">
        <v>42405</v>
      </c>
      <c r="D2394" s="64" t="s">
        <v>694</v>
      </c>
      <c r="E2394" s="64">
        <v>42405</v>
      </c>
      <c r="F2394" s="503" t="s">
        <v>1035</v>
      </c>
      <c r="G2394" s="67" t="s">
        <v>909</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hidden="1" customHeight="1">
      <c r="A2395" s="332" t="str">
        <f>IF(B2395&lt;&gt;"",IF(AND(B2395='IN-TC'!$S$4,OR(TH!N2395="1111",TH!O2395="1111")),TH!D2395,""),"")</f>
        <v/>
      </c>
      <c r="B2395" s="63">
        <f t="shared" si="143"/>
        <v>2</v>
      </c>
      <c r="C2395" s="64">
        <v>42405</v>
      </c>
      <c r="D2395" s="64" t="s">
        <v>694</v>
      </c>
      <c r="E2395" s="64">
        <v>42405</v>
      </c>
      <c r="F2395" s="503" t="s">
        <v>1040</v>
      </c>
      <c r="G2395" s="67" t="s">
        <v>909</v>
      </c>
      <c r="H2395" s="72" t="s">
        <v>595</v>
      </c>
      <c r="I2395" s="429"/>
      <c r="J2395" s="429"/>
      <c r="K2395" s="420">
        <v>7743.32</v>
      </c>
      <c r="L2395" s="429">
        <v>22270</v>
      </c>
      <c r="M2395" s="65">
        <f>ROUND(K2395*L2395,0)</f>
        <v>172443736</v>
      </c>
      <c r="N2395" s="66" t="s">
        <v>265</v>
      </c>
      <c r="O2395" s="66" t="s">
        <v>582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hidden="1" customHeight="1">
      <c r="A2396" s="332" t="str">
        <f>IF(B2396&lt;&gt;"",IF(AND(B2396='IN-TC'!$S$4,OR(TH!N2396="1111",TH!O2396="1111")),TH!D2396,""),"")</f>
        <v/>
      </c>
      <c r="B2396" s="63">
        <f t="shared" si="143"/>
        <v>2</v>
      </c>
      <c r="C2396" s="64">
        <f>E2396</f>
        <v>42405</v>
      </c>
      <c r="D2396" s="64" t="s">
        <v>576</v>
      </c>
      <c r="E2396" s="64">
        <v>42405</v>
      </c>
      <c r="F2396" s="503" t="s">
        <v>1052</v>
      </c>
      <c r="G2396" s="67" t="s">
        <v>909</v>
      </c>
      <c r="H2396" s="72" t="s">
        <v>595</v>
      </c>
      <c r="I2396" s="429"/>
      <c r="J2396" s="429"/>
      <c r="K2396" s="420">
        <v>107.34</v>
      </c>
      <c r="L2396" s="429">
        <v>22270</v>
      </c>
      <c r="M2396" s="65">
        <f>ROUND(K2396*L2396,0)</f>
        <v>2390462</v>
      </c>
      <c r="N2396" s="66" t="s">
        <v>101</v>
      </c>
      <c r="O2396" s="66" t="s">
        <v>582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hidden="1" customHeight="1">
      <c r="A2397" s="332" t="str">
        <f>IF(B2397&lt;&gt;"",IF(AND(B2397='IN-TC'!$S$4,OR(TH!N2397="1111",TH!O2397="1111")),TH!D2397,""),"")</f>
        <v/>
      </c>
      <c r="B2397" s="63">
        <f t="shared" si="143"/>
        <v>2</v>
      </c>
      <c r="C2397" s="64">
        <f>E2397</f>
        <v>42405</v>
      </c>
      <c r="D2397" s="64" t="s">
        <v>576</v>
      </c>
      <c r="E2397" s="64">
        <v>42405</v>
      </c>
      <c r="F2397" s="503" t="s">
        <v>1053</v>
      </c>
      <c r="G2397" s="67" t="s">
        <v>909</v>
      </c>
      <c r="H2397" s="72" t="s">
        <v>595</v>
      </c>
      <c r="I2397" s="429"/>
      <c r="J2397" s="429"/>
      <c r="K2397" s="420">
        <v>10.73</v>
      </c>
      <c r="L2397" s="429">
        <v>22270</v>
      </c>
      <c r="M2397" s="65">
        <f>ROUND(K2397*L2397,0)</f>
        <v>238957</v>
      </c>
      <c r="N2397" s="66" t="s">
        <v>9</v>
      </c>
      <c r="O2397" s="66" t="s">
        <v>582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hidden="1" customHeight="1">
      <c r="A2398" s="332" t="str">
        <f>IF(B2398&lt;&gt;"",IF(AND(B2398='IN-TC'!$S$4,OR(TH!N2398="1111",TH!O2398="1111")),TH!D2398,""),"")</f>
        <v/>
      </c>
      <c r="B2398" s="63">
        <f t="shared" si="143"/>
        <v>2</v>
      </c>
      <c r="C2398" s="64">
        <f>E2398</f>
        <v>42405</v>
      </c>
      <c r="D2398" s="64" t="s">
        <v>576</v>
      </c>
      <c r="E2398" s="64">
        <v>42405</v>
      </c>
      <c r="F2398" s="503" t="s">
        <v>1054</v>
      </c>
      <c r="G2398" s="67" t="s">
        <v>909</v>
      </c>
      <c r="H2398" s="72" t="s">
        <v>595</v>
      </c>
      <c r="I2398" s="429"/>
      <c r="J2398" s="429"/>
      <c r="K2398" s="420">
        <v>63.61</v>
      </c>
      <c r="L2398" s="429">
        <v>22270</v>
      </c>
      <c r="M2398" s="65">
        <f>ROUND(K2398*L2398,0)</f>
        <v>1416595</v>
      </c>
      <c r="N2398" s="66" t="s">
        <v>99</v>
      </c>
      <c r="O2398" s="66" t="s">
        <v>582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hidden="1" customHeight="1">
      <c r="A2399" s="332" t="str">
        <f>IF(B2399&lt;&gt;"",IF(AND(B2399='IN-TC'!$S$4,OR(TH!N2399="1111",TH!O2399="1111")),TH!D2399,""),"")</f>
        <v/>
      </c>
      <c r="B2399" s="63">
        <f t="shared" si="143"/>
        <v>2</v>
      </c>
      <c r="C2399" s="64">
        <f>E2399</f>
        <v>42405</v>
      </c>
      <c r="D2399" s="64" t="s">
        <v>576</v>
      </c>
      <c r="E2399" s="64">
        <v>42405</v>
      </c>
      <c r="F2399" s="503" t="s">
        <v>1055</v>
      </c>
      <c r="G2399" s="67" t="s">
        <v>909</v>
      </c>
      <c r="H2399" s="72" t="s">
        <v>595</v>
      </c>
      <c r="I2399" s="429"/>
      <c r="J2399" s="429"/>
      <c r="K2399" s="420">
        <v>35</v>
      </c>
      <c r="L2399" s="429">
        <v>22270</v>
      </c>
      <c r="M2399" s="65">
        <f>ROUND(K2399*L2399,0)</f>
        <v>779450</v>
      </c>
      <c r="N2399" s="66" t="s">
        <v>101</v>
      </c>
      <c r="O2399" s="66" t="s">
        <v>582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hidden="1" customHeight="1">
      <c r="A2400" s="332" t="str">
        <f>IF(B2400&lt;&gt;"",IF(AND(B2400='IN-TC'!$S$4,OR(TH!N2400="1111",TH!O2400="1111")),TH!D2400,""),"")</f>
        <v/>
      </c>
      <c r="B2400" s="63">
        <f t="shared" si="143"/>
        <v>2</v>
      </c>
      <c r="C2400" s="64">
        <f>E2400</f>
        <v>42405</v>
      </c>
      <c r="D2400" s="64" t="s">
        <v>576</v>
      </c>
      <c r="E2400" s="64">
        <v>42405</v>
      </c>
      <c r="F2400" s="503" t="s">
        <v>1056</v>
      </c>
      <c r="G2400" s="67"/>
      <c r="H2400" s="72" t="s">
        <v>595</v>
      </c>
      <c r="I2400" s="429"/>
      <c r="J2400" s="429"/>
      <c r="K2400" s="420"/>
      <c r="L2400" s="429"/>
      <c r="M2400" s="65">
        <v>5407186</v>
      </c>
      <c r="N2400" s="66" t="s">
        <v>99</v>
      </c>
      <c r="O2400" s="66" t="s">
        <v>582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hidden="1" customHeight="1">
      <c r="A2401" s="332" t="str">
        <f>IF(B2401&lt;&gt;"",IF(AND(B2401='IN-TC'!$S$4,OR(TH!N2401="1111",TH!O2401="1111")),TH!D2401,""),"")</f>
        <v/>
      </c>
      <c r="B2401" s="63">
        <f t="shared" si="143"/>
        <v>2</v>
      </c>
      <c r="C2401" s="64">
        <v>42404</v>
      </c>
      <c r="D2401" s="64" t="s">
        <v>865</v>
      </c>
      <c r="E2401" s="64">
        <v>42404</v>
      </c>
      <c r="F2401" s="503" t="s">
        <v>763</v>
      </c>
      <c r="G2401" s="67" t="s">
        <v>1013</v>
      </c>
      <c r="H2401" s="340" t="s">
        <v>799</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hidden="1" customHeight="1">
      <c r="A2402" s="332" t="str">
        <f>IF(B2402&lt;&gt;"",IF(AND(B2402='IN-TC'!$S$4,OR(TH!N2402="1111",TH!O2402="1111")),TH!D2402,""),"")</f>
        <v/>
      </c>
      <c r="B2402" s="63">
        <f t="shared" si="143"/>
        <v>2</v>
      </c>
      <c r="C2402" s="64">
        <v>42404</v>
      </c>
      <c r="D2402" s="64" t="s">
        <v>865</v>
      </c>
      <c r="E2402" s="64">
        <v>42404</v>
      </c>
      <c r="F2402" s="503" t="s">
        <v>764</v>
      </c>
      <c r="G2402" s="67" t="s">
        <v>1013</v>
      </c>
      <c r="H2402" s="72" t="s">
        <v>799</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hidden="1" customHeight="1">
      <c r="A2403" s="332" t="str">
        <f>IF(B2403&lt;&gt;"",IF(AND(B2403='IN-TC'!$S$4,OR(TH!N2403="1111",TH!O2403="1111")),TH!D2403,""),"")</f>
        <v/>
      </c>
      <c r="B2403" s="63">
        <f t="shared" si="143"/>
        <v>2</v>
      </c>
      <c r="C2403" s="145">
        <v>42415</v>
      </c>
      <c r="D2403" s="64" t="s">
        <v>697</v>
      </c>
      <c r="E2403" s="145">
        <v>42415</v>
      </c>
      <c r="F2403" s="503" t="s">
        <v>1036</v>
      </c>
      <c r="G2403" s="67" t="s">
        <v>909</v>
      </c>
      <c r="H2403" s="72" t="s">
        <v>704</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hidden="1" customHeight="1">
      <c r="A2404" s="332" t="str">
        <f>IF(B2404&lt;&gt;"",IF(AND(B2404='IN-TC'!$S$4,OR(TH!N2404="1111",TH!O2404="1111")),TH!D2404,""),"")</f>
        <v/>
      </c>
      <c r="B2404" s="63">
        <f t="shared" si="143"/>
        <v>2</v>
      </c>
      <c r="C2404" s="64">
        <v>42415</v>
      </c>
      <c r="D2404" s="64" t="s">
        <v>697</v>
      </c>
      <c r="E2404" s="64">
        <v>42415</v>
      </c>
      <c r="F2404" s="503" t="s">
        <v>1037</v>
      </c>
      <c r="G2404" s="67" t="s">
        <v>909</v>
      </c>
      <c r="H2404" s="338" t="s">
        <v>705</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hidden="1" customHeight="1">
      <c r="A2405" s="332" t="str">
        <f>IF(B2405&lt;&gt;"",IF(AND(B2405='IN-TC'!$S$4,OR(TH!N2405="1111",TH!O2405="1111")),TH!D2405,""),"")</f>
        <v/>
      </c>
      <c r="B2405" s="63">
        <f t="shared" si="143"/>
        <v>2</v>
      </c>
      <c r="C2405" s="64">
        <v>42415</v>
      </c>
      <c r="D2405" s="64" t="s">
        <v>697</v>
      </c>
      <c r="E2405" s="64">
        <v>42415</v>
      </c>
      <c r="F2405" s="503" t="s">
        <v>1038</v>
      </c>
      <c r="G2405" s="67" t="s">
        <v>909</v>
      </c>
      <c r="H2405" s="338" t="s">
        <v>706</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hidden="1" customHeight="1">
      <c r="A2406" s="332" t="str">
        <f>IF(B2406&lt;&gt;"",IF(AND(B2406='IN-TC'!$S$4,OR(TH!N2406="1111",TH!O2406="1111")),TH!D2406,""),"")</f>
        <v/>
      </c>
      <c r="B2406" s="63">
        <f t="shared" si="143"/>
        <v>2</v>
      </c>
      <c r="C2406" s="64">
        <v>42415</v>
      </c>
      <c r="D2406" s="64" t="s">
        <v>697</v>
      </c>
      <c r="E2406" s="64">
        <v>42415</v>
      </c>
      <c r="F2406" s="503" t="s">
        <v>1039</v>
      </c>
      <c r="G2406" s="67" t="s">
        <v>909</v>
      </c>
      <c r="H2406" s="72" t="s">
        <v>707</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hidden="1" customHeight="1">
      <c r="A2407" s="332" t="str">
        <f>IF(B2407&lt;&gt;"",IF(AND(B2407='IN-TC'!$S$4,OR(TH!N2407="1111",TH!O2407="1111")),TH!D2407,""),"")</f>
        <v/>
      </c>
      <c r="B2407" s="63">
        <f t="shared" si="143"/>
        <v>2</v>
      </c>
      <c r="C2407" s="64">
        <v>42415</v>
      </c>
      <c r="D2407" s="64" t="s">
        <v>697</v>
      </c>
      <c r="E2407" s="64">
        <v>42415</v>
      </c>
      <c r="F2407" s="503" t="s">
        <v>752</v>
      </c>
      <c r="G2407" s="67" t="s">
        <v>908</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hidden="1" customHeight="1">
      <c r="A2408" s="332" t="str">
        <f>IF(B2408&lt;&gt;"",IF(AND(B2408='IN-TC'!$S$4,OR(TH!N2408="1111",TH!O2408="1111")),TH!D2408,""),"")</f>
        <v/>
      </c>
      <c r="B2408" s="63">
        <f t="shared" si="143"/>
        <v>2</v>
      </c>
      <c r="C2408" s="64">
        <v>42415</v>
      </c>
      <c r="D2408" s="64" t="s">
        <v>697</v>
      </c>
      <c r="E2408" s="64">
        <v>42415</v>
      </c>
      <c r="F2408" s="503" t="s">
        <v>753</v>
      </c>
      <c r="G2408" s="67" t="s">
        <v>908</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hidden="1" customHeight="1">
      <c r="A2409" s="332" t="str">
        <f>IF(B2409&lt;&gt;"",IF(AND(B2409='IN-TC'!$S$4,OR(TH!N2409="1111",TH!O2409="1111")),TH!D2409,""),"")</f>
        <v/>
      </c>
      <c r="B2409" s="63">
        <f t="shared" si="143"/>
        <v>2</v>
      </c>
      <c r="C2409" s="64">
        <v>42415</v>
      </c>
      <c r="D2409" s="64" t="s">
        <v>697</v>
      </c>
      <c r="E2409" s="64">
        <v>42415</v>
      </c>
      <c r="F2409" s="503" t="s">
        <v>752</v>
      </c>
      <c r="G2409" s="67" t="s">
        <v>908</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hidden="1" customHeight="1">
      <c r="A2410" s="332" t="str">
        <f>IF(B2410&lt;&gt;"",IF(AND(B2410='IN-TC'!$S$4,OR(TH!N2410="1111",TH!O2410="1111")),TH!D2410,""),"")</f>
        <v/>
      </c>
      <c r="B2410" s="63">
        <f t="shared" si="143"/>
        <v>2</v>
      </c>
      <c r="C2410" s="64">
        <v>42415</v>
      </c>
      <c r="D2410" s="64" t="s">
        <v>697</v>
      </c>
      <c r="E2410" s="64">
        <v>42415</v>
      </c>
      <c r="F2410" s="503" t="s">
        <v>753</v>
      </c>
      <c r="G2410" s="67" t="s">
        <v>908</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hidden="1" customHeight="1">
      <c r="A2411" s="332" t="str">
        <f>IF(B2411&lt;&gt;"",IF(AND(B2411='IN-TC'!$S$4,OR(TH!N2411="1111",TH!O2411="1111")),TH!D2411,""),"")</f>
        <v/>
      </c>
      <c r="B2411" s="63">
        <f t="shared" si="143"/>
        <v>2</v>
      </c>
      <c r="C2411" s="64">
        <v>42406</v>
      </c>
      <c r="D2411" s="64" t="s">
        <v>866</v>
      </c>
      <c r="E2411" s="64">
        <v>42406</v>
      </c>
      <c r="F2411" s="503" t="s">
        <v>994</v>
      </c>
      <c r="G2411" s="67" t="s">
        <v>1014</v>
      </c>
      <c r="H2411" s="72" t="s">
        <v>799</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hidden="1" customHeight="1">
      <c r="A2412" s="332" t="str">
        <f>IF(B2412&lt;&gt;"",IF(AND(B2412='IN-TC'!$S$4,OR(TH!N2412="1111",TH!O2412="1111")),TH!D2412,""),"")</f>
        <v/>
      </c>
      <c r="B2412" s="63">
        <f t="shared" si="143"/>
        <v>2</v>
      </c>
      <c r="C2412" s="64">
        <v>42406</v>
      </c>
      <c r="D2412" s="64" t="s">
        <v>866</v>
      </c>
      <c r="E2412" s="64">
        <v>42406</v>
      </c>
      <c r="F2412" s="503" t="s">
        <v>995</v>
      </c>
      <c r="G2412" s="67" t="s">
        <v>1014</v>
      </c>
      <c r="H2412" s="72" t="s">
        <v>799</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hidden="1" customHeight="1">
      <c r="A2413" s="332" t="str">
        <f>IF(B2413&lt;&gt;"",IF(AND(B2413='IN-TC'!$S$4,OR(TH!N2413="1111",TH!O2413="1111")),TH!D2413,""),"")</f>
        <v/>
      </c>
      <c r="B2413" s="63">
        <f t="shared" si="143"/>
        <v>2</v>
      </c>
      <c r="C2413" s="1123">
        <v>42415</v>
      </c>
      <c r="D2413" s="1123" t="s">
        <v>867</v>
      </c>
      <c r="E2413" s="1123">
        <f>C2413</f>
        <v>42415</v>
      </c>
      <c r="F2413" s="503" t="s">
        <v>954</v>
      </c>
      <c r="G2413" s="1125"/>
      <c r="H2413" s="1124" t="s">
        <v>953</v>
      </c>
      <c r="I2413" s="1126"/>
      <c r="J2413" s="1126"/>
      <c r="K2413" s="1127"/>
      <c r="L2413" s="1126"/>
      <c r="M2413" s="1128">
        <v>400000000</v>
      </c>
      <c r="N2413" s="1129" t="s">
        <v>271</v>
      </c>
      <c r="O2413" s="1129" t="s">
        <v>63</v>
      </c>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hidden="1" customHeight="1">
      <c r="A2414" s="332" t="str">
        <f>IF(B2414&lt;&gt;"",IF(AND(B2414='IN-TC'!$S$4,OR(TH!N2414="1111",TH!O2414="1111")),TH!D2414,""),"")</f>
        <v/>
      </c>
      <c r="B2414" s="63">
        <f t="shared" si="143"/>
        <v>2</v>
      </c>
      <c r="C2414" s="1123">
        <v>42415</v>
      </c>
      <c r="D2414" s="1123" t="s">
        <v>868</v>
      </c>
      <c r="E2414" s="1123">
        <f>C2414</f>
        <v>42415</v>
      </c>
      <c r="F2414" s="503" t="s">
        <v>954</v>
      </c>
      <c r="G2414" s="1125"/>
      <c r="H2414" s="1124" t="s">
        <v>3009</v>
      </c>
      <c r="I2414" s="1126"/>
      <c r="J2414" s="1126"/>
      <c r="K2414" s="1127"/>
      <c r="L2414" s="1126"/>
      <c r="M2414" s="1128">
        <v>500000000</v>
      </c>
      <c r="N2414" s="1129" t="s">
        <v>271</v>
      </c>
      <c r="O2414" s="1129" t="s">
        <v>63</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hidden="1" customHeight="1">
      <c r="A2415" s="332" t="str">
        <f>IF(B2415&lt;&gt;"",IF(AND(B2415='IN-TC'!$S$4,OR(TH!N2415="1111",TH!O2415="1111")),TH!D2415,""),"")</f>
        <v/>
      </c>
      <c r="B2415" s="63">
        <f t="shared" si="143"/>
        <v>2</v>
      </c>
      <c r="C2415" s="64">
        <v>42418</v>
      </c>
      <c r="D2415" s="64" t="s">
        <v>694</v>
      </c>
      <c r="E2415" s="64">
        <v>42418</v>
      </c>
      <c r="F2415" s="503" t="s">
        <v>1041</v>
      </c>
      <c r="G2415" s="67" t="s">
        <v>909</v>
      </c>
      <c r="H2415" s="72" t="s">
        <v>592</v>
      </c>
      <c r="I2415" s="429"/>
      <c r="J2415" s="429"/>
      <c r="K2415" s="420">
        <v>1750.86</v>
      </c>
      <c r="L2415" s="429">
        <v>22370</v>
      </c>
      <c r="M2415" s="65">
        <f>ROUND(K2415*L2415,0)</f>
        <v>39166738</v>
      </c>
      <c r="N2415" s="66" t="s">
        <v>265</v>
      </c>
      <c r="O2415" s="66" t="s">
        <v>582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hidden="1" customHeight="1">
      <c r="A2416" s="332" t="str">
        <f>IF(B2416&lt;&gt;"",IF(AND(B2416='IN-TC'!$S$4,OR(TH!N2416="1111",TH!O2416="1111")),TH!D2416,""),"")</f>
        <v/>
      </c>
      <c r="B2416" s="63">
        <f t="shared" si="143"/>
        <v>2</v>
      </c>
      <c r="C2416" s="64">
        <f>E2416</f>
        <v>42418</v>
      </c>
      <c r="D2416" s="64" t="s">
        <v>576</v>
      </c>
      <c r="E2416" s="64">
        <v>42418</v>
      </c>
      <c r="F2416" s="503" t="s">
        <v>1052</v>
      </c>
      <c r="G2416" s="67" t="s">
        <v>909</v>
      </c>
      <c r="H2416" s="72" t="s">
        <v>592</v>
      </c>
      <c r="I2416" s="429"/>
      <c r="J2416" s="429"/>
      <c r="K2416" s="420">
        <v>59.4</v>
      </c>
      <c r="L2416" s="429">
        <v>22370</v>
      </c>
      <c r="M2416" s="65">
        <f>ROUND(K2416*L2416,0)</f>
        <v>1328778</v>
      </c>
      <c r="N2416" s="66" t="s">
        <v>101</v>
      </c>
      <c r="O2416" s="66" t="s">
        <v>582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hidden="1" customHeight="1">
      <c r="A2417" s="332" t="str">
        <f>IF(B2417&lt;&gt;"",IF(AND(B2417='IN-TC'!$S$4,OR(TH!N2417="1111",TH!O2417="1111")),TH!D2417,""),"")</f>
        <v/>
      </c>
      <c r="B2417" s="63">
        <f t="shared" si="143"/>
        <v>2</v>
      </c>
      <c r="C2417" s="64">
        <f>E2417</f>
        <v>42418</v>
      </c>
      <c r="D2417" s="64" t="s">
        <v>576</v>
      </c>
      <c r="E2417" s="64">
        <v>42418</v>
      </c>
      <c r="F2417" s="503" t="s">
        <v>1053</v>
      </c>
      <c r="G2417" s="67" t="s">
        <v>909</v>
      </c>
      <c r="H2417" s="72" t="s">
        <v>592</v>
      </c>
      <c r="I2417" s="429"/>
      <c r="J2417" s="429"/>
      <c r="K2417" s="420">
        <v>5.94</v>
      </c>
      <c r="L2417" s="429">
        <v>22370</v>
      </c>
      <c r="M2417" s="65">
        <f>ROUND(K2417*L2417,0)</f>
        <v>132878</v>
      </c>
      <c r="N2417" s="66" t="s">
        <v>9</v>
      </c>
      <c r="O2417" s="66" t="s">
        <v>582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hidden="1" customHeight="1">
      <c r="A2418" s="332" t="str">
        <f>IF(B2418&lt;&gt;"",IF(AND(B2418='IN-TC'!$S$4,OR(TH!N2418="1111",TH!O2418="1111")),TH!D2418,""),"")</f>
        <v/>
      </c>
      <c r="B2418" s="63">
        <f t="shared" si="143"/>
        <v>2</v>
      </c>
      <c r="C2418" s="64">
        <f>E2418</f>
        <v>42418</v>
      </c>
      <c r="D2418" s="64" t="s">
        <v>576</v>
      </c>
      <c r="E2418" s="64">
        <v>42418</v>
      </c>
      <c r="F2418" s="503" t="s">
        <v>1054</v>
      </c>
      <c r="G2418" s="67" t="s">
        <v>909</v>
      </c>
      <c r="H2418" s="72" t="s">
        <v>592</v>
      </c>
      <c r="I2418" s="429"/>
      <c r="J2418" s="429"/>
      <c r="K2418" s="420">
        <v>96.8</v>
      </c>
      <c r="L2418" s="429">
        <v>22370</v>
      </c>
      <c r="M2418" s="65">
        <f>ROUND(K2418*L2418,0)</f>
        <v>2165416</v>
      </c>
      <c r="N2418" s="66" t="s">
        <v>99</v>
      </c>
      <c r="O2418" s="66" t="s">
        <v>582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hidden="1" customHeight="1">
      <c r="A2419" s="332" t="str">
        <f>IF(B2419&lt;&gt;"",IF(AND(B2419='IN-TC'!$S$4,OR(TH!N2419="1111",TH!O2419="1111")),TH!D2419,""),"")</f>
        <v/>
      </c>
      <c r="B2419" s="63">
        <f t="shared" si="143"/>
        <v>2</v>
      </c>
      <c r="C2419" s="64">
        <f>E2419</f>
        <v>42418</v>
      </c>
      <c r="D2419" s="64" t="s">
        <v>576</v>
      </c>
      <c r="E2419" s="64">
        <v>42418</v>
      </c>
      <c r="F2419" s="503" t="s">
        <v>1081</v>
      </c>
      <c r="G2419" s="67" t="s">
        <v>909</v>
      </c>
      <c r="H2419" s="72" t="s">
        <v>592</v>
      </c>
      <c r="I2419" s="429"/>
      <c r="J2419" s="429"/>
      <c r="K2419" s="420">
        <v>247</v>
      </c>
      <c r="L2419" s="429">
        <v>22370</v>
      </c>
      <c r="M2419" s="65">
        <f>ROUND(K2419*L2419,0)</f>
        <v>5525390</v>
      </c>
      <c r="N2419" s="66" t="s">
        <v>101</v>
      </c>
      <c r="O2419" s="66" t="s">
        <v>582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hidden="1" customHeight="1">
      <c r="A2420" s="332" t="str">
        <f>IF(B2420&lt;&gt;"",IF(AND(B2420='IN-TC'!$S$4,OR(TH!N2420="1111",TH!O2420="1111")),TH!D2420,""),"")</f>
        <v/>
      </c>
      <c r="B2420" s="63">
        <f t="shared" si="143"/>
        <v>2</v>
      </c>
      <c r="C2420" s="64">
        <f>E2420</f>
        <v>42418</v>
      </c>
      <c r="D2420" s="64" t="s">
        <v>576</v>
      </c>
      <c r="E2420" s="64">
        <v>42418</v>
      </c>
      <c r="F2420" s="503" t="s">
        <v>1056</v>
      </c>
      <c r="G2420" s="67"/>
      <c r="H2420" s="72" t="s">
        <v>592</v>
      </c>
      <c r="I2420" s="429"/>
      <c r="J2420" s="429"/>
      <c r="K2420" s="420"/>
      <c r="L2420" s="429"/>
      <c r="M2420" s="65">
        <v>2167200</v>
      </c>
      <c r="N2420" s="66" t="s">
        <v>99</v>
      </c>
      <c r="O2420" s="66" t="s">
        <v>582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hidden="1" customHeight="1">
      <c r="A2421" s="332" t="str">
        <f>IF(B2421&lt;&gt;"",IF(AND(B2421='IN-TC'!$S$4,OR(TH!N2421="1111",TH!O2421="1111")),TH!D2421,""),"")</f>
        <v/>
      </c>
      <c r="B2421" s="63">
        <f t="shared" si="143"/>
        <v>2</v>
      </c>
      <c r="C2421" s="64">
        <v>42418</v>
      </c>
      <c r="D2421" s="64" t="s">
        <v>697</v>
      </c>
      <c r="E2421" s="64">
        <v>42418</v>
      </c>
      <c r="F2421" s="503" t="s">
        <v>1043</v>
      </c>
      <c r="G2421" s="67" t="s">
        <v>909</v>
      </c>
      <c r="H2421" s="72" t="s">
        <v>714</v>
      </c>
      <c r="I2421" s="429"/>
      <c r="J2421" s="429"/>
      <c r="K2421" s="420">
        <v>282.44</v>
      </c>
      <c r="L2421" s="429">
        <v>22370</v>
      </c>
      <c r="M2421" s="65">
        <f t="shared" ref="M2421:M2428" si="144">ROUND(K2421*L2421,0)</f>
        <v>6318183</v>
      </c>
      <c r="N2421" s="66" t="s">
        <v>99</v>
      </c>
      <c r="O2421" s="66" t="s">
        <v>265</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hidden="1" customHeight="1">
      <c r="A2422" s="332" t="str">
        <f>IF(B2422&lt;&gt;"",IF(AND(B2422='IN-TC'!$S$4,OR(TH!N2422="1111",TH!O2422="1111")),TH!D2422,""),"")</f>
        <v/>
      </c>
      <c r="B2422" s="63">
        <f t="shared" si="143"/>
        <v>2</v>
      </c>
      <c r="C2422" s="64">
        <v>42418</v>
      </c>
      <c r="D2422" s="64" t="s">
        <v>697</v>
      </c>
      <c r="E2422" s="64">
        <v>42418</v>
      </c>
      <c r="F2422" s="503" t="s">
        <v>1044</v>
      </c>
      <c r="G2422" s="67" t="s">
        <v>909</v>
      </c>
      <c r="H2422" s="72" t="s">
        <v>715</v>
      </c>
      <c r="I2422" s="429"/>
      <c r="J2422" s="429"/>
      <c r="K2422" s="420">
        <v>137.78</v>
      </c>
      <c r="L2422" s="429">
        <v>22370</v>
      </c>
      <c r="M2422" s="65">
        <f t="shared" si="144"/>
        <v>3082139</v>
      </c>
      <c r="N2422" s="66" t="s">
        <v>99</v>
      </c>
      <c r="O2422" s="66" t="s">
        <v>265</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hidden="1" customHeight="1">
      <c r="A2423" s="332" t="str">
        <f>IF(B2423&lt;&gt;"",IF(AND(B2423='IN-TC'!$S$4,OR(TH!N2423="1111",TH!O2423="1111")),TH!D2423,""),"")</f>
        <v/>
      </c>
      <c r="B2423" s="63">
        <f t="shared" si="143"/>
        <v>2</v>
      </c>
      <c r="C2423" s="64">
        <v>42418</v>
      </c>
      <c r="D2423" s="64" t="s">
        <v>697</v>
      </c>
      <c r="E2423" s="64">
        <v>42418</v>
      </c>
      <c r="F2423" s="503" t="s">
        <v>1045</v>
      </c>
      <c r="G2423" s="67" t="s">
        <v>909</v>
      </c>
      <c r="H2423" s="72" t="s">
        <v>716</v>
      </c>
      <c r="I2423" s="429"/>
      <c r="J2423" s="429"/>
      <c r="K2423" s="420">
        <v>172.22</v>
      </c>
      <c r="L2423" s="429">
        <v>22370</v>
      </c>
      <c r="M2423" s="65">
        <f t="shared" si="144"/>
        <v>3852561</v>
      </c>
      <c r="N2423" s="66" t="s">
        <v>99</v>
      </c>
      <c r="O2423" s="66" t="s">
        <v>265</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hidden="1" customHeight="1">
      <c r="A2424" s="332" t="str">
        <f>IF(B2424&lt;&gt;"",IF(AND(B2424='IN-TC'!$S$4,OR(TH!N2424="1111",TH!O2424="1111")),TH!D2424,""),"")</f>
        <v/>
      </c>
      <c r="B2424" s="63">
        <f t="shared" si="143"/>
        <v>2</v>
      </c>
      <c r="C2424" s="64">
        <v>42418</v>
      </c>
      <c r="D2424" s="64" t="s">
        <v>697</v>
      </c>
      <c r="E2424" s="64">
        <v>42418</v>
      </c>
      <c r="F2424" s="503" t="s">
        <v>1046</v>
      </c>
      <c r="G2424" s="67" t="s">
        <v>909</v>
      </c>
      <c r="H2424" s="72" t="s">
        <v>717</v>
      </c>
      <c r="I2424" s="429"/>
      <c r="J2424" s="429"/>
      <c r="K2424" s="420">
        <v>308.27999999999997</v>
      </c>
      <c r="L2424" s="429">
        <v>22370</v>
      </c>
      <c r="M2424" s="65">
        <f t="shared" si="144"/>
        <v>6896224</v>
      </c>
      <c r="N2424" s="66" t="s">
        <v>99</v>
      </c>
      <c r="O2424" s="66" t="s">
        <v>265</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hidden="1" customHeight="1">
      <c r="A2425" s="332" t="str">
        <f>IF(B2425&lt;&gt;"",IF(AND(B2425='IN-TC'!$S$4,OR(TH!N2425="1111",TH!O2425="1111")),TH!D2425,""),"")</f>
        <v/>
      </c>
      <c r="B2425" s="63">
        <f t="shared" si="143"/>
        <v>2</v>
      </c>
      <c r="C2425" s="64">
        <v>42418</v>
      </c>
      <c r="D2425" s="64" t="s">
        <v>697</v>
      </c>
      <c r="E2425" s="64">
        <v>42418</v>
      </c>
      <c r="F2425" s="503" t="s">
        <v>1047</v>
      </c>
      <c r="G2425" s="67" t="s">
        <v>909</v>
      </c>
      <c r="H2425" s="72" t="s">
        <v>718</v>
      </c>
      <c r="I2425" s="429"/>
      <c r="J2425" s="429"/>
      <c r="K2425" s="420">
        <v>306.56</v>
      </c>
      <c r="L2425" s="429">
        <v>22370</v>
      </c>
      <c r="M2425" s="65">
        <f t="shared" si="144"/>
        <v>6857747</v>
      </c>
      <c r="N2425" s="66" t="s">
        <v>99</v>
      </c>
      <c r="O2425" s="66" t="s">
        <v>265</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hidden="1" customHeight="1">
      <c r="A2426" s="332" t="str">
        <f>IF(B2426&lt;&gt;"",IF(AND(B2426='IN-TC'!$S$4,OR(TH!N2426="1111",TH!O2426="1111")),TH!D2426,""),"")</f>
        <v/>
      </c>
      <c r="B2426" s="63">
        <f t="shared" si="143"/>
        <v>2</v>
      </c>
      <c r="C2426" s="64">
        <v>42418</v>
      </c>
      <c r="D2426" s="64" t="s">
        <v>697</v>
      </c>
      <c r="E2426" s="64">
        <v>42418</v>
      </c>
      <c r="F2426" s="503" t="s">
        <v>1048</v>
      </c>
      <c r="G2426" s="67" t="s">
        <v>909</v>
      </c>
      <c r="H2426" s="72" t="s">
        <v>725</v>
      </c>
      <c r="I2426" s="429"/>
      <c r="J2426" s="429"/>
      <c r="K2426" s="420">
        <v>210.11</v>
      </c>
      <c r="L2426" s="429">
        <v>22370</v>
      </c>
      <c r="M2426" s="65">
        <f t="shared" si="144"/>
        <v>4700161</v>
      </c>
      <c r="N2426" s="66" t="s">
        <v>99</v>
      </c>
      <c r="O2426" s="66" t="s">
        <v>265</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hidden="1" customHeight="1">
      <c r="A2427" s="332" t="str">
        <f>IF(B2427&lt;&gt;"",IF(AND(B2427='IN-TC'!$S$4,OR(TH!N2427="1111",TH!O2427="1111")),TH!D2427,""),"")</f>
        <v/>
      </c>
      <c r="B2427" s="63">
        <f t="shared" si="143"/>
        <v>2</v>
      </c>
      <c r="C2427" s="64">
        <v>42418</v>
      </c>
      <c r="D2427" s="64" t="s">
        <v>697</v>
      </c>
      <c r="E2427" s="64">
        <v>42418</v>
      </c>
      <c r="F2427" s="503" t="s">
        <v>1049</v>
      </c>
      <c r="G2427" s="67" t="s">
        <v>909</v>
      </c>
      <c r="H2427" s="72" t="s">
        <v>720</v>
      </c>
      <c r="I2427" s="429"/>
      <c r="J2427" s="429"/>
      <c r="K2427" s="420">
        <v>567.11</v>
      </c>
      <c r="L2427" s="429">
        <v>22370</v>
      </c>
      <c r="M2427" s="65">
        <f t="shared" si="144"/>
        <v>12686251</v>
      </c>
      <c r="N2427" s="66" t="s">
        <v>99</v>
      </c>
      <c r="O2427" s="66" t="s">
        <v>265</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hidden="1" customHeight="1">
      <c r="A2428" s="332" t="str">
        <f>IF(B2428&lt;&gt;"",IF(AND(B2428='IN-TC'!$S$4,OR(TH!N2428="1111",TH!O2428="1111")),TH!D2428,""),"")</f>
        <v/>
      </c>
      <c r="B2428" s="63">
        <f t="shared" si="143"/>
        <v>2</v>
      </c>
      <c r="C2428" s="64">
        <v>42418</v>
      </c>
      <c r="D2428" s="64" t="s">
        <v>697</v>
      </c>
      <c r="E2428" s="64">
        <v>42418</v>
      </c>
      <c r="F2428" s="503" t="s">
        <v>746</v>
      </c>
      <c r="G2428" s="67" t="s">
        <v>909</v>
      </c>
      <c r="H2428" s="72" t="s">
        <v>719</v>
      </c>
      <c r="I2428" s="429"/>
      <c r="J2428" s="429"/>
      <c r="K2428" s="420">
        <v>306.56</v>
      </c>
      <c r="L2428" s="429">
        <v>22370</v>
      </c>
      <c r="M2428" s="65">
        <f t="shared" si="144"/>
        <v>6857747</v>
      </c>
      <c r="N2428" s="66" t="s">
        <v>99</v>
      </c>
      <c r="O2428" s="66" t="s">
        <v>265</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hidden="1" customHeight="1">
      <c r="A2429" s="332" t="str">
        <f>IF(B2429&lt;&gt;"",IF(AND(B2429='IN-TC'!$S$4,OR(TH!N2429="1111",TH!O2429="1111")),TH!D2429,""),"")</f>
        <v/>
      </c>
      <c r="B2429" s="63">
        <f t="shared" si="143"/>
        <v>2</v>
      </c>
      <c r="C2429" s="64">
        <v>42418</v>
      </c>
      <c r="D2429" s="64" t="s">
        <v>869</v>
      </c>
      <c r="E2429" s="64">
        <v>42418</v>
      </c>
      <c r="F2429" s="503" t="s">
        <v>994</v>
      </c>
      <c r="G2429" s="67" t="s">
        <v>1015</v>
      </c>
      <c r="H2429" s="72" t="s">
        <v>799</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hidden="1" customHeight="1">
      <c r="A2430" s="332" t="str">
        <f>IF(B2430&lt;&gt;"",IF(AND(B2430='IN-TC'!$S$4,OR(TH!N2430="1111",TH!O2430="1111")),TH!D2430,""),"")</f>
        <v/>
      </c>
      <c r="B2430" s="63">
        <f t="shared" si="143"/>
        <v>2</v>
      </c>
      <c r="C2430" s="64">
        <v>42418</v>
      </c>
      <c r="D2430" s="64" t="s">
        <v>869</v>
      </c>
      <c r="E2430" s="64">
        <v>42418</v>
      </c>
      <c r="F2430" s="503" t="s">
        <v>995</v>
      </c>
      <c r="G2430" s="67" t="s">
        <v>1015</v>
      </c>
      <c r="H2430" s="72" t="s">
        <v>799</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hidden="1" customHeight="1">
      <c r="A2431" s="332" t="str">
        <f>IF(B2431&lt;&gt;"",IF(AND(B2431='IN-TC'!$S$4,OR(TH!N2431="1111",TH!O2431="1111")),TH!D2431,""),"")</f>
        <v/>
      </c>
      <c r="B2431" s="63">
        <f t="shared" si="143"/>
        <v>2</v>
      </c>
      <c r="C2431" s="64">
        <v>42419</v>
      </c>
      <c r="D2431" s="64" t="s">
        <v>694</v>
      </c>
      <c r="E2431" s="64">
        <v>42419</v>
      </c>
      <c r="F2431" s="503" t="s">
        <v>1034</v>
      </c>
      <c r="G2431" s="67" t="s">
        <v>910</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hidden="1" customHeight="1">
      <c r="A2432" s="332" t="str">
        <f>IF(B2432&lt;&gt;"",IF(AND(B2432='IN-TC'!$S$4,OR(TH!N2432="1111",TH!O2432="1111")),TH!D2432,""),"")</f>
        <v/>
      </c>
      <c r="B2432" s="63">
        <f t="shared" si="143"/>
        <v>2</v>
      </c>
      <c r="C2432" s="64">
        <v>42419</v>
      </c>
      <c r="D2432" s="64" t="s">
        <v>694</v>
      </c>
      <c r="E2432" s="64">
        <v>42419</v>
      </c>
      <c r="F2432" s="503" t="s">
        <v>1091</v>
      </c>
      <c r="G2432" s="67" t="s">
        <v>909</v>
      </c>
      <c r="H2432" s="67" t="s">
        <v>624</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hidden="1" customHeight="1">
      <c r="A2433" s="332" t="str">
        <f>IF(B2433&lt;&gt;"",IF(AND(B2433='IN-TC'!$S$4,OR(TH!N2433="1111",TH!O2433="1111")),TH!D2433,""),"")</f>
        <v/>
      </c>
      <c r="B2433" s="63">
        <f t="shared" si="143"/>
        <v>2</v>
      </c>
      <c r="C2433" s="64">
        <v>42420</v>
      </c>
      <c r="D2433" s="64" t="s">
        <v>694</v>
      </c>
      <c r="E2433" s="64">
        <v>42420</v>
      </c>
      <c r="F2433" s="503" t="s">
        <v>1042</v>
      </c>
      <c r="G2433" s="67" t="s">
        <v>908</v>
      </c>
      <c r="H2433" s="338" t="s">
        <v>593</v>
      </c>
      <c r="I2433" s="429"/>
      <c r="J2433" s="429"/>
      <c r="K2433" s="420">
        <v>4819.12</v>
      </c>
      <c r="L2433" s="429">
        <v>22345</v>
      </c>
      <c r="M2433" s="65">
        <f>ROUND(K2433*L2433,0)</f>
        <v>107683236</v>
      </c>
      <c r="N2433" s="66" t="s">
        <v>265</v>
      </c>
      <c r="O2433" s="66" t="s">
        <v>582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hidden="1" customHeight="1">
      <c r="A2434" s="332" t="str">
        <f>IF(B2434&lt;&gt;"",IF(AND(B2434='IN-TC'!$S$4,OR(TH!N2434="1111",TH!O2434="1111")),TH!D2434,""),"")</f>
        <v/>
      </c>
      <c r="B2434" s="63">
        <f t="shared" si="143"/>
        <v>2</v>
      </c>
      <c r="C2434" s="64">
        <f>E2434</f>
        <v>42420</v>
      </c>
      <c r="D2434" s="314" t="s">
        <v>576</v>
      </c>
      <c r="E2434" s="314">
        <v>42420</v>
      </c>
      <c r="F2434" s="503" t="s">
        <v>1059</v>
      </c>
      <c r="G2434" s="67" t="s">
        <v>908</v>
      </c>
      <c r="H2434" s="316" t="s">
        <v>593</v>
      </c>
      <c r="I2434" s="429"/>
      <c r="J2434" s="429"/>
      <c r="K2434" s="420">
        <v>154.44</v>
      </c>
      <c r="L2434" s="429">
        <v>22345</v>
      </c>
      <c r="M2434" s="65">
        <f>ROUND(K2434*L2434,0)</f>
        <v>3450962</v>
      </c>
      <c r="N2434" s="317" t="s">
        <v>101</v>
      </c>
      <c r="O2434" s="66" t="s">
        <v>582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hidden="1" customHeight="1">
      <c r="A2435" s="332" t="str">
        <f>IF(B2435&lt;&gt;"",IF(AND(B2435='IN-TC'!$S$4,OR(TH!N2435="1111",TH!O2435="1111")),TH!D2435,""),"")</f>
        <v/>
      </c>
      <c r="B2435" s="63">
        <f t="shared" si="143"/>
        <v>2</v>
      </c>
      <c r="C2435" s="64">
        <f>E2435</f>
        <v>42420</v>
      </c>
      <c r="D2435" s="314" t="s">
        <v>576</v>
      </c>
      <c r="E2435" s="314">
        <v>42420</v>
      </c>
      <c r="F2435" s="503" t="s">
        <v>1060</v>
      </c>
      <c r="G2435" s="67" t="s">
        <v>908</v>
      </c>
      <c r="H2435" s="316" t="s">
        <v>593</v>
      </c>
      <c r="I2435" s="429"/>
      <c r="J2435" s="429"/>
      <c r="K2435" s="420">
        <v>15.44</v>
      </c>
      <c r="L2435" s="429">
        <v>22345</v>
      </c>
      <c r="M2435" s="65">
        <f>ROUND(K2435*L2435,0)</f>
        <v>345007</v>
      </c>
      <c r="N2435" s="317" t="s">
        <v>9</v>
      </c>
      <c r="O2435" s="66" t="s">
        <v>582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hidden="1" customHeight="1">
      <c r="A2436" s="332" t="str">
        <f>IF(B2436&lt;&gt;"",IF(AND(B2436='IN-TC'!$S$4,OR(TH!N2436="1111",TH!O2436="1111")),TH!D2436,""),"")</f>
        <v/>
      </c>
      <c r="B2436" s="63">
        <f t="shared" si="143"/>
        <v>2</v>
      </c>
      <c r="C2436" s="64">
        <f>E2436</f>
        <v>42420</v>
      </c>
      <c r="D2436" s="314" t="s">
        <v>576</v>
      </c>
      <c r="E2436" s="314">
        <v>42420</v>
      </c>
      <c r="F2436" s="503" t="s">
        <v>1062</v>
      </c>
      <c r="G2436" s="67" t="s">
        <v>908</v>
      </c>
      <c r="H2436" s="338" t="s">
        <v>593</v>
      </c>
      <c r="I2436" s="429"/>
      <c r="J2436" s="429"/>
      <c r="K2436" s="420">
        <v>171</v>
      </c>
      <c r="L2436" s="429">
        <v>22345</v>
      </c>
      <c r="M2436" s="65">
        <f>ROUND(K2436*L2436,0)</f>
        <v>3820995</v>
      </c>
      <c r="N2436" s="66" t="s">
        <v>101</v>
      </c>
      <c r="O2436" s="66" t="s">
        <v>582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hidden="1" customHeight="1">
      <c r="A2437" s="332" t="str">
        <f>IF(B2437&lt;&gt;"",IF(AND(B2437='IN-TC'!$S$4,OR(TH!N2437="1111",TH!O2437="1111")),TH!D2437,""),"")</f>
        <v/>
      </c>
      <c r="B2437" s="63">
        <f t="shared" si="143"/>
        <v>2</v>
      </c>
      <c r="C2437" s="64">
        <f>E2437</f>
        <v>42420</v>
      </c>
      <c r="D2437" s="314" t="s">
        <v>576</v>
      </c>
      <c r="E2437" s="314">
        <v>42420</v>
      </c>
      <c r="F2437" s="503" t="s">
        <v>1056</v>
      </c>
      <c r="G2437" s="67"/>
      <c r="H2437" s="338" t="s">
        <v>593</v>
      </c>
      <c r="I2437" s="429"/>
      <c r="J2437" s="429"/>
      <c r="K2437" s="420"/>
      <c r="L2437" s="429"/>
      <c r="M2437" s="65">
        <v>4093800</v>
      </c>
      <c r="N2437" s="66" t="s">
        <v>582</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hidden="1" customHeight="1">
      <c r="A2438" s="332" t="str">
        <f>IF(B2438&lt;&gt;"",IF(AND(B2438='IN-TC'!$S$4,OR(TH!N2438="1111",TH!O2438="1111")),TH!D2438,""),"")</f>
        <v/>
      </c>
      <c r="B2438" s="63">
        <f t="shared" si="143"/>
        <v>2</v>
      </c>
      <c r="C2438" s="64">
        <v>42420</v>
      </c>
      <c r="D2438" s="64" t="s">
        <v>697</v>
      </c>
      <c r="E2438" s="64">
        <v>42420</v>
      </c>
      <c r="F2438" s="72" t="s">
        <v>1054</v>
      </c>
      <c r="G2438" s="67" t="s">
        <v>908</v>
      </c>
      <c r="H2438" s="72"/>
      <c r="I2438" s="429"/>
      <c r="J2438" s="429"/>
      <c r="K2438" s="420">
        <v>161.63999999999999</v>
      </c>
      <c r="L2438" s="429">
        <v>22345</v>
      </c>
      <c r="M2438" s="65">
        <f>ROUND(K2438*L2438,0)</f>
        <v>3611846</v>
      </c>
      <c r="N2438" s="66" t="s">
        <v>99</v>
      </c>
      <c r="O2438" s="66" t="s">
        <v>265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hidden="1" customHeight="1">
      <c r="A2439" s="332" t="str">
        <f>IF(B2439&lt;&gt;"",IF(AND(B2439='IN-TC'!$S$4,OR(TH!N2439="1111",TH!O2439="1111")),TH!D2439,""),"")</f>
        <v/>
      </c>
      <c r="B2439" s="63">
        <f t="shared" si="143"/>
        <v>2</v>
      </c>
      <c r="C2439" s="64">
        <v>42418</v>
      </c>
      <c r="D2439" s="64" t="s">
        <v>870</v>
      </c>
      <c r="E2439" s="64">
        <v>42418</v>
      </c>
      <c r="F2439" s="503" t="s">
        <v>992</v>
      </c>
      <c r="G2439" s="67" t="s">
        <v>1016</v>
      </c>
      <c r="H2439" s="72" t="s">
        <v>805</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hidden="1" customHeight="1">
      <c r="A2440" s="332" t="str">
        <f>IF(B2440&lt;&gt;"",IF(AND(B2440='IN-TC'!$S$4,OR(TH!N2440="1111",TH!O2440="1111")),TH!D2440,""),"")</f>
        <v/>
      </c>
      <c r="B2440" s="63">
        <f t="shared" si="143"/>
        <v>2</v>
      </c>
      <c r="C2440" s="64">
        <v>42418</v>
      </c>
      <c r="D2440" s="64" t="s">
        <v>870</v>
      </c>
      <c r="E2440" s="64">
        <v>42418</v>
      </c>
      <c r="F2440" s="503" t="s">
        <v>993</v>
      </c>
      <c r="G2440" s="67" t="s">
        <v>1016</v>
      </c>
      <c r="H2440" s="72" t="s">
        <v>805</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hidden="1" customHeight="1">
      <c r="A2441" s="332" t="str">
        <f>IF(B2441&lt;&gt;"",IF(AND(B2441='IN-TC'!$S$4,OR(TH!N2441="1111",TH!O2441="1111")),TH!D2441,""),"")</f>
        <v/>
      </c>
      <c r="B2441" s="63">
        <f t="shared" si="143"/>
        <v>2</v>
      </c>
      <c r="C2441" s="64">
        <v>42422</v>
      </c>
      <c r="D2441" s="64" t="s">
        <v>694</v>
      </c>
      <c r="E2441" s="64">
        <v>42422</v>
      </c>
      <c r="F2441" s="503" t="s">
        <v>695</v>
      </c>
      <c r="G2441" s="67" t="s">
        <v>910</v>
      </c>
      <c r="H2441" s="72"/>
      <c r="I2441" s="429"/>
      <c r="J2441" s="429"/>
      <c r="K2441" s="420">
        <v>3600</v>
      </c>
      <c r="L2441" s="429">
        <v>22340</v>
      </c>
      <c r="M2441" s="65">
        <f t="shared" ref="M2441:M2446" si="145">ROUND(K2441*L2441,0)</f>
        <v>80424000</v>
      </c>
      <c r="N2441" s="66" t="s">
        <v>265</v>
      </c>
      <c r="O2441" s="66" t="s">
        <v>265</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hidden="1" customHeight="1">
      <c r="A2442" s="332" t="str">
        <f>IF(B2442&lt;&gt;"",IF(AND(B2442='IN-TC'!$S$4,OR(TH!N2442="1111",TH!O2442="1111")),TH!D2442,""),"")</f>
        <v/>
      </c>
      <c r="B2442" s="63">
        <f t="shared" ref="B2442:B2505" si="146">IF(C2442&lt;&gt;"",MONTH(C2442),"")</f>
        <v>2</v>
      </c>
      <c r="C2442" s="64">
        <v>42422</v>
      </c>
      <c r="D2442" s="64" t="s">
        <v>697</v>
      </c>
      <c r="E2442" s="64">
        <v>42422</v>
      </c>
      <c r="F2442" s="72" t="s">
        <v>1432</v>
      </c>
      <c r="G2442" s="67" t="s">
        <v>909</v>
      </c>
      <c r="H2442" s="72"/>
      <c r="I2442" s="429"/>
      <c r="J2442" s="429"/>
      <c r="K2442" s="420">
        <v>10800</v>
      </c>
      <c r="L2442" s="429">
        <v>22375</v>
      </c>
      <c r="M2442" s="65">
        <f t="shared" si="145"/>
        <v>241650000</v>
      </c>
      <c r="N2442" s="66" t="s">
        <v>26</v>
      </c>
      <c r="O2442" s="66" t="s">
        <v>265</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hidden="1" customHeight="1">
      <c r="A2443" s="332" t="str">
        <f>IF(B2443&lt;&gt;"",IF(AND(B2443='IN-TC'!$S$4,OR(TH!N2443="1111",TH!O2443="1111")),TH!D2443,""),"")</f>
        <v/>
      </c>
      <c r="B2443" s="63">
        <f t="shared" si="146"/>
        <v>2</v>
      </c>
      <c r="C2443" s="64">
        <v>42422</v>
      </c>
      <c r="D2443" s="64" t="s">
        <v>697</v>
      </c>
      <c r="E2443" s="64">
        <v>42422</v>
      </c>
      <c r="F2443" s="503" t="s">
        <v>749</v>
      </c>
      <c r="G2443" s="67" t="s">
        <v>908</v>
      </c>
      <c r="H2443" s="72" t="s">
        <v>721</v>
      </c>
      <c r="I2443" s="429"/>
      <c r="J2443" s="429"/>
      <c r="K2443" s="420">
        <v>244.49</v>
      </c>
      <c r="L2443" s="429">
        <v>22340</v>
      </c>
      <c r="M2443" s="65">
        <f t="shared" si="145"/>
        <v>5461907</v>
      </c>
      <c r="N2443" s="66" t="s">
        <v>99</v>
      </c>
      <c r="O2443" s="66" t="s">
        <v>265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hidden="1" customHeight="1">
      <c r="A2444" s="332" t="str">
        <f>IF(B2444&lt;&gt;"",IF(AND(B2444='IN-TC'!$S$4,OR(TH!N2444="1111",TH!O2444="1111")),TH!D2444,""),"")</f>
        <v/>
      </c>
      <c r="B2444" s="63">
        <f t="shared" si="146"/>
        <v>2</v>
      </c>
      <c r="C2444" s="64">
        <v>42422</v>
      </c>
      <c r="D2444" s="64" t="s">
        <v>697</v>
      </c>
      <c r="E2444" s="64">
        <v>42422</v>
      </c>
      <c r="F2444" s="503" t="s">
        <v>750</v>
      </c>
      <c r="G2444" s="67" t="s">
        <v>908</v>
      </c>
      <c r="H2444" s="72" t="s">
        <v>722</v>
      </c>
      <c r="I2444" s="429"/>
      <c r="J2444" s="429"/>
      <c r="K2444" s="420">
        <v>213.81</v>
      </c>
      <c r="L2444" s="429">
        <v>22340</v>
      </c>
      <c r="M2444" s="65">
        <f t="shared" si="145"/>
        <v>4776515</v>
      </c>
      <c r="N2444" s="66" t="s">
        <v>99</v>
      </c>
      <c r="O2444" s="66" t="s">
        <v>265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hidden="1" customHeight="1">
      <c r="A2445" s="332" t="str">
        <f>IF(B2445&lt;&gt;"",IF(AND(B2445='IN-TC'!$S$4,OR(TH!N2445="1111",TH!O2445="1111")),TH!D2445,""),"")</f>
        <v/>
      </c>
      <c r="B2445" s="63">
        <f t="shared" si="146"/>
        <v>2</v>
      </c>
      <c r="C2445" s="64">
        <v>42422</v>
      </c>
      <c r="D2445" s="64" t="s">
        <v>697</v>
      </c>
      <c r="E2445" s="64">
        <v>42422</v>
      </c>
      <c r="F2445" s="503" t="s">
        <v>751</v>
      </c>
      <c r="G2445" s="67" t="s">
        <v>908</v>
      </c>
      <c r="H2445" s="72" t="s">
        <v>723</v>
      </c>
      <c r="I2445" s="429"/>
      <c r="J2445" s="429"/>
      <c r="K2445" s="420">
        <v>113.8</v>
      </c>
      <c r="L2445" s="429">
        <v>22340</v>
      </c>
      <c r="M2445" s="65">
        <f t="shared" si="145"/>
        <v>2542292</v>
      </c>
      <c r="N2445" s="66" t="s">
        <v>99</v>
      </c>
      <c r="O2445" s="66" t="s">
        <v>265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hidden="1" customHeight="1">
      <c r="A2446" s="332" t="str">
        <f>IF(B2446&lt;&gt;"",IF(AND(B2446='IN-TC'!$S$4,OR(TH!N2446="1111",TH!O2446="1111")),TH!D2446,""),"")</f>
        <v/>
      </c>
      <c r="B2446" s="63">
        <f t="shared" si="146"/>
        <v>2</v>
      </c>
      <c r="C2446" s="64">
        <v>42422</v>
      </c>
      <c r="D2446" s="64" t="s">
        <v>697</v>
      </c>
      <c r="E2446" s="64">
        <v>42422</v>
      </c>
      <c r="F2446" s="503" t="s">
        <v>1051</v>
      </c>
      <c r="G2446" s="67" t="s">
        <v>908</v>
      </c>
      <c r="H2446" s="72" t="s">
        <v>724</v>
      </c>
      <c r="I2446" s="429"/>
      <c r="J2446" s="429"/>
      <c r="K2446" s="420">
        <v>248.73</v>
      </c>
      <c r="L2446" s="429">
        <v>22340</v>
      </c>
      <c r="M2446" s="65">
        <f t="shared" si="145"/>
        <v>5556628</v>
      </c>
      <c r="N2446" s="66" t="s">
        <v>99</v>
      </c>
      <c r="O2446" s="66" t="s">
        <v>265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hidden="1" customHeight="1">
      <c r="A2447" s="332" t="str">
        <f>IF(B2447&lt;&gt;"",IF(AND(B2447='IN-TC'!$S$4,OR(TH!N2447="1111",TH!O2447="1111")),TH!D2447,""),"")</f>
        <v/>
      </c>
      <c r="B2447" s="63">
        <f t="shared" si="146"/>
        <v>2</v>
      </c>
      <c r="C2447" s="64">
        <v>42419</v>
      </c>
      <c r="D2447" s="64" t="s">
        <v>871</v>
      </c>
      <c r="E2447" s="64">
        <v>42419</v>
      </c>
      <c r="F2447" s="503" t="s">
        <v>996</v>
      </c>
      <c r="G2447" s="67" t="s">
        <v>1017</v>
      </c>
      <c r="H2447" s="72" t="s">
        <v>1018</v>
      </c>
      <c r="I2447" s="434"/>
      <c r="J2447" s="434"/>
      <c r="K2447" s="425"/>
      <c r="L2447" s="434"/>
      <c r="M2447" s="65">
        <v>4889537</v>
      </c>
      <c r="N2447" s="66" t="s">
        <v>585</v>
      </c>
      <c r="O2447" s="66" t="s">
        <v>63</v>
      </c>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hidden="1" customHeight="1">
      <c r="A2448" s="332" t="str">
        <f>IF(B2448&lt;&gt;"",IF(AND(B2448='IN-TC'!$S$4,OR(TH!N2448="1111",TH!O2448="1111")),TH!D2448,""),"")</f>
        <v/>
      </c>
      <c r="B2448" s="63">
        <f t="shared" si="146"/>
        <v>2</v>
      </c>
      <c r="C2448" s="64">
        <v>42423</v>
      </c>
      <c r="D2448" s="64" t="s">
        <v>896</v>
      </c>
      <c r="E2448" s="64">
        <v>42423</v>
      </c>
      <c r="F2448" s="503" t="s">
        <v>738</v>
      </c>
      <c r="G2448" s="67" t="s">
        <v>909</v>
      </c>
      <c r="H2448" s="73" t="s">
        <v>755</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 t="shared" si="146"/>
        <v>2</v>
      </c>
      <c r="C2449" s="64">
        <v>42419</v>
      </c>
      <c r="D2449" s="64" t="s">
        <v>871</v>
      </c>
      <c r="E2449" s="64">
        <v>42419</v>
      </c>
      <c r="F2449" s="503" t="s">
        <v>997</v>
      </c>
      <c r="G2449" s="67" t="s">
        <v>1017</v>
      </c>
      <c r="H2449" s="72" t="s">
        <v>1018</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 t="shared" si="146"/>
        <v>2</v>
      </c>
      <c r="C2450" s="64">
        <v>42422</v>
      </c>
      <c r="D2450" s="64" t="s">
        <v>872</v>
      </c>
      <c r="E2450" s="64">
        <v>42422</v>
      </c>
      <c r="F2450" s="503" t="s">
        <v>994</v>
      </c>
      <c r="G2450" s="67" t="s">
        <v>1019</v>
      </c>
      <c r="H2450" s="340" t="s">
        <v>799</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 t="shared" si="146"/>
        <v>2</v>
      </c>
      <c r="C2451" s="64">
        <v>42422</v>
      </c>
      <c r="D2451" s="64" t="s">
        <v>872</v>
      </c>
      <c r="E2451" s="64">
        <v>42422</v>
      </c>
      <c r="F2451" s="503" t="s">
        <v>995</v>
      </c>
      <c r="G2451" s="67" t="s">
        <v>1019</v>
      </c>
      <c r="H2451" s="72" t="s">
        <v>799</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 t="shared" si="146"/>
        <v>2</v>
      </c>
      <c r="C2452" s="64">
        <v>42424</v>
      </c>
      <c r="D2452" s="64" t="s">
        <v>694</v>
      </c>
      <c r="E2452" s="64">
        <v>42424</v>
      </c>
      <c r="F2452" s="503" t="s">
        <v>730</v>
      </c>
      <c r="G2452" s="67" t="s">
        <v>909</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 t="shared" si="146"/>
        <v>2</v>
      </c>
      <c r="C2453" s="64">
        <v>42424</v>
      </c>
      <c r="D2453" s="64" t="s">
        <v>694</v>
      </c>
      <c r="E2453" s="64">
        <v>42424</v>
      </c>
      <c r="F2453" s="503" t="s">
        <v>732</v>
      </c>
      <c r="G2453" s="67" t="s">
        <v>908</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 t="shared" si="146"/>
        <v>2</v>
      </c>
      <c r="C2454" s="64">
        <v>42424</v>
      </c>
      <c r="D2454" s="64" t="s">
        <v>697</v>
      </c>
      <c r="E2454" s="64">
        <v>42424</v>
      </c>
      <c r="F2454" s="503" t="s">
        <v>1092</v>
      </c>
      <c r="G2454" s="67" t="s">
        <v>909</v>
      </c>
      <c r="H2454" s="67" t="s">
        <v>624</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 t="shared" si="146"/>
        <v>2</v>
      </c>
      <c r="C2455" s="64">
        <v>42424</v>
      </c>
      <c r="D2455" s="64" t="s">
        <v>697</v>
      </c>
      <c r="E2455" s="64">
        <v>42424</v>
      </c>
      <c r="F2455" s="503" t="s">
        <v>735</v>
      </c>
      <c r="G2455" s="67" t="s">
        <v>909</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 t="shared" si="146"/>
        <v>2</v>
      </c>
      <c r="C2456" s="64">
        <v>42424</v>
      </c>
      <c r="D2456" s="64" t="s">
        <v>697</v>
      </c>
      <c r="E2456" s="64">
        <v>42424</v>
      </c>
      <c r="F2456" s="503" t="s">
        <v>737</v>
      </c>
      <c r="G2456" s="67" t="s">
        <v>909</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 t="shared" si="146"/>
        <v>2</v>
      </c>
      <c r="C2457" s="64">
        <v>42424</v>
      </c>
      <c r="D2457" s="64" t="s">
        <v>697</v>
      </c>
      <c r="E2457" s="64">
        <v>42424</v>
      </c>
      <c r="F2457" s="503" t="s">
        <v>1050</v>
      </c>
      <c r="G2457" s="67" t="s">
        <v>909</v>
      </c>
      <c r="H2457" s="72"/>
      <c r="I2457" s="429"/>
      <c r="J2457" s="429"/>
      <c r="K2457" s="420">
        <v>3</v>
      </c>
      <c r="L2457" s="429">
        <v>22340</v>
      </c>
      <c r="M2457" s="65">
        <f>ROUND(K2457*L2457,0)</f>
        <v>67020</v>
      </c>
      <c r="N2457" s="66" t="s">
        <v>101</v>
      </c>
      <c r="O2457" s="66" t="s">
        <v>265</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 t="shared" si="146"/>
        <v>2</v>
      </c>
      <c r="C2458" s="1123">
        <v>42422</v>
      </c>
      <c r="D2458" s="1123" t="s">
        <v>873</v>
      </c>
      <c r="E2458" s="1123">
        <f>C2458</f>
        <v>42422</v>
      </c>
      <c r="F2458" s="503" t="s">
        <v>954</v>
      </c>
      <c r="G2458" s="1125"/>
      <c r="H2458" s="1124" t="s">
        <v>3009</v>
      </c>
      <c r="I2458" s="1126"/>
      <c r="J2458" s="1126"/>
      <c r="K2458" s="1127"/>
      <c r="L2458" s="1126"/>
      <c r="M2458" s="1128">
        <v>456000000</v>
      </c>
      <c r="N2458" s="1129" t="s">
        <v>271</v>
      </c>
      <c r="O2458" s="1129" t="s">
        <v>63</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 t="shared" si="146"/>
        <v>2</v>
      </c>
      <c r="C2459" s="64">
        <v>42423</v>
      </c>
      <c r="D2459" s="64" t="s">
        <v>874</v>
      </c>
      <c r="E2459" s="64">
        <v>42423</v>
      </c>
      <c r="F2459" s="503" t="s">
        <v>998</v>
      </c>
      <c r="G2459" s="67" t="s">
        <v>1020</v>
      </c>
      <c r="H2459" s="72" t="s">
        <v>1021</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 t="shared" si="146"/>
        <v>2</v>
      </c>
      <c r="C2460" s="64">
        <v>42425</v>
      </c>
      <c r="D2460" s="64" t="s">
        <v>697</v>
      </c>
      <c r="E2460" s="64">
        <v>42425</v>
      </c>
      <c r="F2460" s="72" t="s">
        <v>1436</v>
      </c>
      <c r="G2460" s="67" t="s">
        <v>909</v>
      </c>
      <c r="H2460" s="72" t="s">
        <v>1205</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 t="shared" si="146"/>
        <v>2</v>
      </c>
      <c r="C2461" s="64">
        <v>42424</v>
      </c>
      <c r="D2461" s="64" t="s">
        <v>875</v>
      </c>
      <c r="E2461" s="64">
        <v>42424</v>
      </c>
      <c r="F2461" s="503" t="s">
        <v>763</v>
      </c>
      <c r="G2461" s="955" t="s">
        <v>1022</v>
      </c>
      <c r="H2461" s="72" t="s">
        <v>799</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 t="shared" si="146"/>
        <v>2</v>
      </c>
      <c r="C2462" s="64">
        <v>42424</v>
      </c>
      <c r="D2462" s="64" t="s">
        <v>875</v>
      </c>
      <c r="E2462" s="64">
        <v>42424</v>
      </c>
      <c r="F2462" s="503" t="s">
        <v>764</v>
      </c>
      <c r="G2462" s="955" t="s">
        <v>1022</v>
      </c>
      <c r="H2462" s="72" t="s">
        <v>799</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 t="shared" si="146"/>
        <v>2</v>
      </c>
      <c r="C2463" s="64">
        <v>42424</v>
      </c>
      <c r="D2463" s="64" t="s">
        <v>876</v>
      </c>
      <c r="E2463" s="64">
        <v>42424</v>
      </c>
      <c r="F2463" s="503" t="s">
        <v>729</v>
      </c>
      <c r="G2463" s="67" t="s">
        <v>909</v>
      </c>
      <c r="H2463" s="67" t="s">
        <v>755</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 t="shared" si="146"/>
        <v>2</v>
      </c>
      <c r="C2464" s="64">
        <v>42425</v>
      </c>
      <c r="D2464" s="314" t="s">
        <v>877</v>
      </c>
      <c r="E2464" s="64">
        <v>42425</v>
      </c>
      <c r="F2464" s="503" t="s">
        <v>999</v>
      </c>
      <c r="G2464" s="955" t="s">
        <v>1023</v>
      </c>
      <c r="H2464" s="72" t="s">
        <v>830</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hidden="1" customHeight="1">
      <c r="A2465" s="332" t="str">
        <f>IF(B2465&lt;&gt;"",IF(AND(B2465='IN-TC'!$S$4,OR(TH!N2465="1111",TH!O2465="1111")),TH!D2465,""),"")</f>
        <v/>
      </c>
      <c r="B2465" s="63">
        <f t="shared" si="146"/>
        <v>2</v>
      </c>
      <c r="C2465" s="64">
        <v>42425</v>
      </c>
      <c r="D2465" s="314" t="s">
        <v>877</v>
      </c>
      <c r="E2465" s="64">
        <v>42425</v>
      </c>
      <c r="F2465" s="503" t="s">
        <v>1000</v>
      </c>
      <c r="G2465" s="67" t="s">
        <v>1023</v>
      </c>
      <c r="H2465" s="72" t="s">
        <v>830</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hidden="1" customHeight="1">
      <c r="A2466" s="332" t="str">
        <f>IF(B2466&lt;&gt;"",IF(AND(B2466='IN-TC'!$S$4,OR(TH!N2466="1111",TH!O2466="1111")),TH!D2466,""),"")</f>
        <v/>
      </c>
      <c r="B2466" s="63">
        <f t="shared" si="146"/>
        <v>2</v>
      </c>
      <c r="C2466" s="64">
        <v>42426</v>
      </c>
      <c r="D2466" s="64" t="s">
        <v>878</v>
      </c>
      <c r="E2466" s="64">
        <v>42426</v>
      </c>
      <c r="F2466" s="503" t="s">
        <v>1001</v>
      </c>
      <c r="G2466" s="67" t="s">
        <v>1024</v>
      </c>
      <c r="H2466" s="72" t="s">
        <v>1025</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hidden="1" customHeight="1">
      <c r="A2467" s="332" t="str">
        <f>IF(B2467&lt;&gt;"",IF(AND(B2467='IN-TC'!$S$4,OR(TH!N2467="1111",TH!O2467="1111")),TH!D2467,""),"")</f>
        <v/>
      </c>
      <c r="B2467" s="63">
        <f t="shared" si="146"/>
        <v>2</v>
      </c>
      <c r="C2467" s="64">
        <v>42426</v>
      </c>
      <c r="D2467" s="64" t="s">
        <v>878</v>
      </c>
      <c r="E2467" s="64">
        <v>42426</v>
      </c>
      <c r="F2467" s="503" t="s">
        <v>1002</v>
      </c>
      <c r="G2467" s="67" t="s">
        <v>1024</v>
      </c>
      <c r="H2467" s="72" t="s">
        <v>1025</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hidden="1" customHeight="1">
      <c r="A2468" s="332" t="str">
        <f>IF(B2468&lt;&gt;"",IF(AND(B2468='IN-TC'!$S$4,OR(TH!N2468="1111",TH!O2468="1111")),TH!D2468,""),"")</f>
        <v/>
      </c>
      <c r="B2468" s="63">
        <f t="shared" si="146"/>
        <v>2</v>
      </c>
      <c r="C2468" s="64">
        <v>42427</v>
      </c>
      <c r="D2468" s="64" t="s">
        <v>879</v>
      </c>
      <c r="E2468" s="64">
        <v>42427</v>
      </c>
      <c r="F2468" s="503" t="s">
        <v>1003</v>
      </c>
      <c r="G2468" s="67" t="s">
        <v>1026</v>
      </c>
      <c r="H2468" s="72" t="s">
        <v>1027</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hidden="1" customHeight="1">
      <c r="A2469" s="332" t="str">
        <f>IF(B2469&lt;&gt;"",IF(AND(B2469='IN-TC'!$S$4,OR(TH!N2469="1111",TH!O2469="1111")),TH!D2469,""),"")</f>
        <v/>
      </c>
      <c r="B2469" s="63">
        <f t="shared" si="146"/>
        <v>2</v>
      </c>
      <c r="C2469" s="64">
        <v>42427</v>
      </c>
      <c r="D2469" s="64" t="s">
        <v>3021</v>
      </c>
      <c r="E2469" s="64">
        <v>42427</v>
      </c>
      <c r="F2469" s="503" t="s">
        <v>994</v>
      </c>
      <c r="G2469" s="67" t="s">
        <v>1028</v>
      </c>
      <c r="H2469" s="72" t="s">
        <v>799</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hidden="1" customHeight="1">
      <c r="A2470" s="332" t="str">
        <f>IF(B2470&lt;&gt;"",IF(AND(B2470='IN-TC'!$S$4,OR(TH!N2470="1111",TH!O2470="1111")),TH!D2470,""),"")</f>
        <v/>
      </c>
      <c r="B2470" s="63">
        <f t="shared" si="146"/>
        <v>2</v>
      </c>
      <c r="C2470" s="64">
        <v>42427</v>
      </c>
      <c r="D2470" s="64" t="s">
        <v>3021</v>
      </c>
      <c r="E2470" s="64">
        <v>42427</v>
      </c>
      <c r="F2470" s="503" t="s">
        <v>995</v>
      </c>
      <c r="G2470" s="67" t="s">
        <v>1028</v>
      </c>
      <c r="H2470" s="72" t="s">
        <v>799</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hidden="1" customHeight="1">
      <c r="A2471" s="332" t="str">
        <f>IF(B2471&lt;&gt;"",IF(AND(B2471='IN-TC'!$S$4,OR(TH!N2471="1111",TH!O2471="1111")),TH!D2471,""),"")</f>
        <v/>
      </c>
      <c r="B2471" s="63">
        <f t="shared" si="146"/>
        <v>2</v>
      </c>
      <c r="C2471" s="64">
        <v>42429</v>
      </c>
      <c r="D2471" s="64" t="s">
        <v>880</v>
      </c>
      <c r="E2471" s="64">
        <v>42429</v>
      </c>
      <c r="F2471" s="503" t="s">
        <v>1004</v>
      </c>
      <c r="G2471" s="67" t="s">
        <v>1029</v>
      </c>
      <c r="H2471" s="72" t="s">
        <v>805</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hidden="1" customHeight="1">
      <c r="A2472" s="332" t="str">
        <f>IF(B2472&lt;&gt;"",IF(AND(B2472='IN-TC'!$S$4,OR(TH!N2472="1111",TH!O2472="1111")),TH!D2472,""),"")</f>
        <v/>
      </c>
      <c r="B2472" s="63">
        <f t="shared" si="146"/>
        <v>2</v>
      </c>
      <c r="C2472" s="64">
        <v>42429</v>
      </c>
      <c r="D2472" s="64" t="s">
        <v>880</v>
      </c>
      <c r="E2472" s="64">
        <v>42429</v>
      </c>
      <c r="F2472" s="503" t="s">
        <v>1005</v>
      </c>
      <c r="G2472" s="67" t="s">
        <v>1029</v>
      </c>
      <c r="H2472" s="72" t="s">
        <v>805</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hidden="1" customHeight="1">
      <c r="A2473" s="332" t="str">
        <f>IF(B2473&lt;&gt;"",IF(AND(B2473='IN-TC'!$S$4,OR(TH!N2473="1111",TH!O2473="1111")),TH!D2473,""),"")</f>
        <v/>
      </c>
      <c r="B2473" s="63">
        <f t="shared" si="146"/>
        <v>2</v>
      </c>
      <c r="C2473" s="64">
        <v>42429</v>
      </c>
      <c r="D2473" s="64" t="s">
        <v>881</v>
      </c>
      <c r="E2473" s="64">
        <v>42429</v>
      </c>
      <c r="F2473" s="503" t="s">
        <v>990</v>
      </c>
      <c r="G2473" s="67" t="s">
        <v>1030</v>
      </c>
      <c r="H2473" s="72" t="s">
        <v>822</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hidden="1" customHeight="1">
      <c r="A2474" s="332" t="str">
        <f>IF(B2474&lt;&gt;"",IF(AND(B2474='IN-TC'!$S$4,OR(TH!N2474="1111",TH!O2474="1111")),TH!D2474,""),"")</f>
        <v/>
      </c>
      <c r="B2474" s="63">
        <f t="shared" si="146"/>
        <v>2</v>
      </c>
      <c r="C2474" s="64">
        <v>42429</v>
      </c>
      <c r="D2474" s="64" t="s">
        <v>882</v>
      </c>
      <c r="E2474" s="64">
        <v>42429</v>
      </c>
      <c r="F2474" s="503" t="s">
        <v>991</v>
      </c>
      <c r="G2474" s="67" t="s">
        <v>1030</v>
      </c>
      <c r="H2474" s="72" t="s">
        <v>822</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hidden="1" customHeight="1">
      <c r="A2475" s="332" t="str">
        <f>IF(B2475&lt;&gt;"",IF(AND(B2475='IN-TC'!$S$4,OR(TH!N2475="1111",TH!O2475="1111")),TH!D2475,""),"")</f>
        <v/>
      </c>
      <c r="B2475" s="63">
        <f t="shared" si="146"/>
        <v>3</v>
      </c>
      <c r="C2475" s="314">
        <v>42430</v>
      </c>
      <c r="D2475" s="314" t="s">
        <v>858</v>
      </c>
      <c r="E2475" s="314">
        <v>42400</v>
      </c>
      <c r="F2475" s="503" t="s">
        <v>1171</v>
      </c>
      <c r="G2475" s="955" t="s">
        <v>1173</v>
      </c>
      <c r="H2475" s="72" t="s">
        <v>793</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hidden="1" customHeight="1">
      <c r="A2476" s="332" t="str">
        <f>IF(B2476&lt;&gt;"",IF(AND(B2476='IN-TC'!$S$4,OR(TH!N2476="1111",TH!O2476="1111")),TH!D2476,""),"")</f>
        <v/>
      </c>
      <c r="B2476" s="63">
        <f t="shared" si="146"/>
        <v>3</v>
      </c>
      <c r="C2476" s="314">
        <v>42430</v>
      </c>
      <c r="D2476" s="314" t="s">
        <v>858</v>
      </c>
      <c r="E2476" s="314">
        <v>42400</v>
      </c>
      <c r="F2476" s="503" t="s">
        <v>1172</v>
      </c>
      <c r="G2476" s="955" t="s">
        <v>1173</v>
      </c>
      <c r="H2476" s="72" t="s">
        <v>793</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hidden="1" customHeight="1">
      <c r="A2477" s="332" t="str">
        <f>IF(B2477&lt;&gt;"",IF(AND(B2477='IN-TC'!$S$4,OR(TH!N2477="1111",TH!O2477="1111")),TH!D2477,""),"")</f>
        <v/>
      </c>
      <c r="B2477" s="63">
        <f t="shared" si="146"/>
        <v>3</v>
      </c>
      <c r="C2477" s="314">
        <v>42430</v>
      </c>
      <c r="D2477" s="314" t="s">
        <v>859</v>
      </c>
      <c r="E2477" s="314">
        <v>42395</v>
      </c>
      <c r="F2477" s="503" t="s">
        <v>1359</v>
      </c>
      <c r="G2477" s="67" t="s">
        <v>1361</v>
      </c>
      <c r="H2477" s="72" t="s">
        <v>1362</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hidden="1" customHeight="1">
      <c r="A2478" s="332" t="str">
        <f>IF(B2478&lt;&gt;"",IF(AND(B2478='IN-TC'!$S$4,OR(TH!N2478="1111",TH!O2478="1111")),TH!D2478,""),"")</f>
        <v/>
      </c>
      <c r="B2478" s="63">
        <f t="shared" si="146"/>
        <v>3</v>
      </c>
      <c r="C2478" s="314">
        <v>42430</v>
      </c>
      <c r="D2478" s="314" t="s">
        <v>859</v>
      </c>
      <c r="E2478" s="314">
        <v>42395</v>
      </c>
      <c r="F2478" s="503" t="s">
        <v>1360</v>
      </c>
      <c r="G2478" s="67" t="s">
        <v>1361</v>
      </c>
      <c r="H2478" s="72" t="s">
        <v>1362</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hidden="1" customHeight="1">
      <c r="A2479" s="332" t="str">
        <f>IF(B2479&lt;&gt;"",IF(AND(B2479='IN-TC'!$S$4,OR(TH!N2479="1111",TH!O2479="1111")),TH!D2479,""),"")</f>
        <v/>
      </c>
      <c r="B2479" s="63">
        <f t="shared" si="146"/>
        <v>3</v>
      </c>
      <c r="C2479" s="314">
        <v>42430</v>
      </c>
      <c r="D2479" s="314" t="s">
        <v>860</v>
      </c>
      <c r="E2479" s="314">
        <v>42397</v>
      </c>
      <c r="F2479" s="503" t="s">
        <v>1369</v>
      </c>
      <c r="G2479" s="955" t="s">
        <v>1371</v>
      </c>
      <c r="H2479" s="72" t="s">
        <v>1372</v>
      </c>
      <c r="I2479" s="429"/>
      <c r="J2479" s="429"/>
      <c r="K2479" s="420"/>
      <c r="L2479" s="429"/>
      <c r="M2479" s="65">
        <v>17766750</v>
      </c>
      <c r="N2479" s="66" t="s">
        <v>585</v>
      </c>
      <c r="O2479" s="66" t="s">
        <v>63</v>
      </c>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hidden="1" customHeight="1">
      <c r="A2480" s="332" t="str">
        <f>IF(B2480&lt;&gt;"",IF(AND(B2480='IN-TC'!$S$4,OR(TH!N2480="1111",TH!O2480="1111")),TH!D2480,""),"")</f>
        <v/>
      </c>
      <c r="B2480" s="63">
        <f t="shared" si="146"/>
        <v>3</v>
      </c>
      <c r="C2480" s="314">
        <v>42430</v>
      </c>
      <c r="D2480" s="314" t="s">
        <v>860</v>
      </c>
      <c r="E2480" s="314">
        <v>42397</v>
      </c>
      <c r="F2480" s="503" t="s">
        <v>1370</v>
      </c>
      <c r="G2480" s="955" t="s">
        <v>1371</v>
      </c>
      <c r="H2480" s="72" t="s">
        <v>1372</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hidden="1" customHeight="1">
      <c r="A2481" s="332" t="str">
        <f>IF(B2481&lt;&gt;"",IF(AND(B2481='IN-TC'!$S$4,OR(TH!N2481="1111",TH!O2481="1111")),TH!D2481,""),"")</f>
        <v/>
      </c>
      <c r="B2481" s="63">
        <f t="shared" si="146"/>
        <v>3</v>
      </c>
      <c r="C2481" s="314">
        <v>42430</v>
      </c>
      <c r="D2481" s="314" t="s">
        <v>861</v>
      </c>
      <c r="E2481" s="314">
        <v>42372</v>
      </c>
      <c r="F2481" s="503" t="s">
        <v>1139</v>
      </c>
      <c r="G2481" s="955" t="s">
        <v>1141</v>
      </c>
      <c r="H2481" s="72" t="s">
        <v>1142</v>
      </c>
      <c r="I2481" s="429"/>
      <c r="J2481" s="429"/>
      <c r="K2481" s="420"/>
      <c r="L2481" s="429"/>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hidden="1" customHeight="1">
      <c r="A2482" s="332" t="str">
        <f>IF(B2482&lt;&gt;"",IF(AND(B2482='IN-TC'!$S$4,OR(TH!N2482="1111",TH!O2482="1111")),TH!D2482,""),"")</f>
        <v/>
      </c>
      <c r="B2482" s="63">
        <f t="shared" si="146"/>
        <v>3</v>
      </c>
      <c r="C2482" s="314">
        <v>42430</v>
      </c>
      <c r="D2482" s="314" t="s">
        <v>861</v>
      </c>
      <c r="E2482" s="314">
        <v>42372</v>
      </c>
      <c r="F2482" s="503" t="s">
        <v>1140</v>
      </c>
      <c r="G2482" s="955" t="s">
        <v>1141</v>
      </c>
      <c r="H2482" s="72" t="s">
        <v>1142</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hidden="1" customHeight="1">
      <c r="A2483" s="332" t="str">
        <f>IF(B2483&lt;&gt;"",IF(AND(B2483='IN-TC'!$S$4,OR(TH!N2483="1111",TH!O2483="1111")),TH!D2483,""),"")</f>
        <v/>
      </c>
      <c r="B2483" s="63">
        <f t="shared" si="146"/>
        <v>3</v>
      </c>
      <c r="C2483" s="314">
        <v>42430</v>
      </c>
      <c r="D2483" s="314" t="s">
        <v>862</v>
      </c>
      <c r="E2483" s="314">
        <v>42416</v>
      </c>
      <c r="F2483" s="503" t="s">
        <v>761</v>
      </c>
      <c r="G2483" s="955" t="s">
        <v>1358</v>
      </c>
      <c r="H2483" s="72" t="s">
        <v>797</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hidden="1" customHeight="1">
      <c r="A2484" s="332" t="str">
        <f>IF(B2484&lt;&gt;"",IF(AND(B2484='IN-TC'!$S$4,OR(TH!N2484="1111",TH!O2484="1111")),TH!D2484,""),"")</f>
        <v/>
      </c>
      <c r="B2484" s="63">
        <f t="shared" si="146"/>
        <v>3</v>
      </c>
      <c r="C2484" s="314">
        <v>42430</v>
      </c>
      <c r="D2484" s="314" t="s">
        <v>862</v>
      </c>
      <c r="E2484" s="314">
        <v>42416</v>
      </c>
      <c r="F2484" s="503" t="s">
        <v>762</v>
      </c>
      <c r="G2484" s="955" t="s">
        <v>1358</v>
      </c>
      <c r="H2484" s="72" t="s">
        <v>797</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hidden="1" customHeight="1">
      <c r="A2485" s="332" t="str">
        <f>IF(B2485&lt;&gt;"",IF(AND(B2485='IN-TC'!$S$4,OR(TH!N2485="1111",TH!O2485="1111")),TH!D2485,""),"")</f>
        <v/>
      </c>
      <c r="B2485" s="63">
        <f t="shared" si="146"/>
        <v>3</v>
      </c>
      <c r="C2485" s="314">
        <v>42430</v>
      </c>
      <c r="D2485" s="314" t="s">
        <v>863</v>
      </c>
      <c r="E2485" s="314">
        <v>42430</v>
      </c>
      <c r="F2485" s="503" t="s">
        <v>1094</v>
      </c>
      <c r="G2485" s="315" t="s">
        <v>909</v>
      </c>
      <c r="H2485" s="316" t="s">
        <v>755</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hidden="1" customHeight="1">
      <c r="A2486" s="332" t="str">
        <f>IF(B2486&lt;&gt;"",IF(AND(B2486='IN-TC'!$S$4,OR(TH!N2486="1111",TH!O2486="1111")),TH!D2486,""),"")</f>
        <v/>
      </c>
      <c r="B2486" s="63">
        <f t="shared" si="146"/>
        <v>3</v>
      </c>
      <c r="C2486" s="314">
        <v>42430</v>
      </c>
      <c r="D2486" s="314" t="s">
        <v>865</v>
      </c>
      <c r="E2486" s="314">
        <v>42430</v>
      </c>
      <c r="F2486" s="503" t="s">
        <v>763</v>
      </c>
      <c r="G2486" s="959" t="s">
        <v>1095</v>
      </c>
      <c r="H2486" s="316" t="s">
        <v>1096</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hidden="1" customHeight="1">
      <c r="A2487" s="332" t="str">
        <f>IF(B2487&lt;&gt;"",IF(AND(B2487='IN-TC'!$S$4,OR(TH!N2487="1111",TH!O2487="1111")),TH!D2487,""),"")</f>
        <v/>
      </c>
      <c r="B2487" s="63">
        <f t="shared" si="146"/>
        <v>3</v>
      </c>
      <c r="C2487" s="314">
        <v>42430</v>
      </c>
      <c r="D2487" s="314" t="s">
        <v>865</v>
      </c>
      <c r="E2487" s="314">
        <v>42430</v>
      </c>
      <c r="F2487" s="503" t="s">
        <v>764</v>
      </c>
      <c r="G2487" s="959" t="s">
        <v>1095</v>
      </c>
      <c r="H2487" s="316" t="s">
        <v>1096</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hidden="1" customHeight="1">
      <c r="A2488" s="332" t="str">
        <f>IF(B2488&lt;&gt;"",IF(AND(B2488='IN-TC'!$S$4,OR(TH!N2488="1111",TH!O2488="1111")),TH!D2488,""),"")</f>
        <v/>
      </c>
      <c r="B2488" s="63">
        <f t="shared" si="146"/>
        <v>3</v>
      </c>
      <c r="C2488" s="314">
        <v>42430</v>
      </c>
      <c r="D2488" s="314" t="s">
        <v>866</v>
      </c>
      <c r="E2488" s="314">
        <v>42430</v>
      </c>
      <c r="F2488" s="503" t="s">
        <v>1097</v>
      </c>
      <c r="G2488" s="959" t="s">
        <v>1098</v>
      </c>
      <c r="H2488" s="316" t="s">
        <v>1100</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hidden="1" customHeight="1">
      <c r="A2489" s="332" t="str">
        <f>IF(B2489&lt;&gt;"",IF(AND(B2489='IN-TC'!$S$4,OR(TH!N2489="1111",TH!O2489="1111")),TH!D2489,""),"")</f>
        <v/>
      </c>
      <c r="B2489" s="63">
        <f t="shared" si="146"/>
        <v>3</v>
      </c>
      <c r="C2489" s="314">
        <v>42430</v>
      </c>
      <c r="D2489" s="314" t="s">
        <v>866</v>
      </c>
      <c r="E2489" s="314">
        <v>42430</v>
      </c>
      <c r="F2489" s="503" t="s">
        <v>1099</v>
      </c>
      <c r="G2489" s="959" t="s">
        <v>1098</v>
      </c>
      <c r="H2489" s="316" t="s">
        <v>1100</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hidden="1" customHeight="1">
      <c r="A2490" s="332" t="str">
        <f>IF(B2490&lt;&gt;"",IF(AND(B2490='IN-TC'!$S$4,OR(TH!N2490="1111",TH!O2490="1111")),TH!D2490,""),"")</f>
        <v/>
      </c>
      <c r="B2490" s="63">
        <f t="shared" si="146"/>
        <v>3</v>
      </c>
      <c r="C2490" s="64">
        <v>42430</v>
      </c>
      <c r="D2490" s="314" t="s">
        <v>697</v>
      </c>
      <c r="E2490" s="64">
        <v>42430</v>
      </c>
      <c r="F2490" s="503" t="s">
        <v>1192</v>
      </c>
      <c r="G2490" s="67" t="s">
        <v>909</v>
      </c>
      <c r="H2490" s="338" t="s">
        <v>624</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hidden="1" customHeight="1">
      <c r="A2491" s="332" t="str">
        <f>IF(B2491&lt;&gt;"",IF(AND(B2491='IN-TC'!$S$4,OR(TH!N2491="1111",TH!O2491="1111")),TH!D2491,""),"")</f>
        <v/>
      </c>
      <c r="B2491" s="63">
        <f t="shared" si="146"/>
        <v>3</v>
      </c>
      <c r="C2491" s="64">
        <v>42430</v>
      </c>
      <c r="D2491" s="314" t="s">
        <v>697</v>
      </c>
      <c r="E2491" s="64">
        <v>42430</v>
      </c>
      <c r="F2491" s="503" t="s">
        <v>1186</v>
      </c>
      <c r="G2491" s="67" t="s">
        <v>909</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hidden="1" customHeight="1">
      <c r="A2492" s="332" t="str">
        <f>IF(B2492&lt;&gt;"",IF(AND(B2492='IN-TC'!$S$4,OR(TH!N2492="1111",TH!O2492="1111")),TH!D2492,""),"")</f>
        <v/>
      </c>
      <c r="B2492" s="63">
        <f t="shared" si="146"/>
        <v>3</v>
      </c>
      <c r="C2492" s="64">
        <v>42430</v>
      </c>
      <c r="D2492" s="314" t="s">
        <v>697</v>
      </c>
      <c r="E2492" s="64">
        <v>42430</v>
      </c>
      <c r="F2492" s="503" t="s">
        <v>1187</v>
      </c>
      <c r="G2492" s="67" t="s">
        <v>909</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hidden="1" customHeight="1">
      <c r="A2493" s="332" t="str">
        <f>IF(B2493&lt;&gt;"",IF(AND(B2493='IN-TC'!$S$4,OR(TH!N2493="1111",TH!O2493="1111")),TH!D2493,""),"")</f>
        <v/>
      </c>
      <c r="B2493" s="63">
        <f t="shared" si="146"/>
        <v>3</v>
      </c>
      <c r="C2493" s="1123">
        <v>42430</v>
      </c>
      <c r="D2493" s="1123" t="s">
        <v>867</v>
      </c>
      <c r="E2493" s="1123">
        <f>C2493</f>
        <v>42430</v>
      </c>
      <c r="F2493" s="503" t="s">
        <v>954</v>
      </c>
      <c r="G2493" s="1125"/>
      <c r="H2493" s="1124" t="s">
        <v>3009</v>
      </c>
      <c r="I2493" s="1126"/>
      <c r="J2493" s="1126"/>
      <c r="K2493" s="1127"/>
      <c r="L2493" s="1126"/>
      <c r="M2493" s="1128">
        <v>400000000</v>
      </c>
      <c r="N2493" s="1129" t="s">
        <v>271</v>
      </c>
      <c r="O2493" s="1129" t="s">
        <v>63</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hidden="1" customHeight="1">
      <c r="A2494" s="332" t="str">
        <f>IF(B2494&lt;&gt;"",IF(AND(B2494='IN-TC'!$S$4,OR(TH!N2494="1111",TH!O2494="1111")),TH!D2494,""),"")</f>
        <v/>
      </c>
      <c r="B2494" s="63">
        <f t="shared" si="146"/>
        <v>3</v>
      </c>
      <c r="C2494" s="314">
        <v>42431</v>
      </c>
      <c r="D2494" s="314" t="s">
        <v>868</v>
      </c>
      <c r="E2494" s="314">
        <v>42373</v>
      </c>
      <c r="F2494" s="503" t="s">
        <v>1139</v>
      </c>
      <c r="G2494" s="959" t="s">
        <v>1143</v>
      </c>
      <c r="H2494" s="72" t="s">
        <v>1142</v>
      </c>
      <c r="I2494" s="429"/>
      <c r="J2494" s="429"/>
      <c r="K2494" s="420"/>
      <c r="L2494" s="429"/>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hidden="1" customHeight="1">
      <c r="A2495" s="332" t="str">
        <f>IF(B2495&lt;&gt;"",IF(AND(B2495='IN-TC'!$S$4,OR(TH!N2495="1111",TH!O2495="1111")),TH!D2495,""),"")</f>
        <v/>
      </c>
      <c r="B2495" s="63">
        <f t="shared" si="146"/>
        <v>3</v>
      </c>
      <c r="C2495" s="314">
        <v>42431</v>
      </c>
      <c r="D2495" s="314" t="s">
        <v>868</v>
      </c>
      <c r="E2495" s="314">
        <v>42373</v>
      </c>
      <c r="F2495" s="503" t="s">
        <v>1140</v>
      </c>
      <c r="G2495" s="959" t="s">
        <v>1143</v>
      </c>
      <c r="H2495" s="72" t="s">
        <v>1142</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hidden="1" customHeight="1">
      <c r="A2496" s="332" t="str">
        <f>IF(B2496&lt;&gt;"",IF(AND(B2496='IN-TC'!$S$4,OR(TH!N2496="1111",TH!O2496="1111")),TH!D2496,""),"")</f>
        <v/>
      </c>
      <c r="B2496" s="63">
        <f t="shared" si="146"/>
        <v>3</v>
      </c>
      <c r="C2496" s="314">
        <v>42431</v>
      </c>
      <c r="D2496" s="314" t="s">
        <v>869</v>
      </c>
      <c r="E2496" s="314">
        <v>42375</v>
      </c>
      <c r="F2496" s="503" t="s">
        <v>1144</v>
      </c>
      <c r="G2496" s="959" t="s">
        <v>1146</v>
      </c>
      <c r="H2496" s="72" t="s">
        <v>1147</v>
      </c>
      <c r="I2496" s="429"/>
      <c r="J2496" s="429"/>
      <c r="K2496" s="420"/>
      <c r="L2496" s="429"/>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hidden="1" customHeight="1">
      <c r="A2497" s="332" t="str">
        <f>IF(B2497&lt;&gt;"",IF(AND(B2497='IN-TC'!$S$4,OR(TH!N2497="1111",TH!O2497="1111")),TH!D2497,""),"")</f>
        <v/>
      </c>
      <c r="B2497" s="63">
        <f t="shared" si="146"/>
        <v>3</v>
      </c>
      <c r="C2497" s="314">
        <v>42431</v>
      </c>
      <c r="D2497" s="314" t="s">
        <v>869</v>
      </c>
      <c r="E2497" s="314">
        <v>42375</v>
      </c>
      <c r="F2497" s="503" t="s">
        <v>1145</v>
      </c>
      <c r="G2497" s="959" t="s">
        <v>1146</v>
      </c>
      <c r="H2497" s="72" t="s">
        <v>1147</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hidden="1" customHeight="1">
      <c r="A2498" s="332" t="str">
        <f>IF(B2498&lt;&gt;"",IF(AND(B2498='IN-TC'!$S$4,OR(TH!N2498="1111",TH!O2498="1111")),TH!D2498,""),"")</f>
        <v/>
      </c>
      <c r="B2498" s="63">
        <f t="shared" si="146"/>
        <v>3</v>
      </c>
      <c r="C2498" s="314">
        <v>42431</v>
      </c>
      <c r="D2498" s="314" t="s">
        <v>870</v>
      </c>
      <c r="E2498" s="314">
        <v>42375</v>
      </c>
      <c r="F2498" s="503" t="s">
        <v>1148</v>
      </c>
      <c r="G2498" s="959" t="s">
        <v>1150</v>
      </c>
      <c r="H2498" s="72" t="s">
        <v>1151</v>
      </c>
      <c r="I2498" s="429"/>
      <c r="J2498" s="429"/>
      <c r="K2498" s="420"/>
      <c r="L2498" s="429"/>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hidden="1" customHeight="1">
      <c r="A2499" s="332" t="str">
        <f>IF(B2499&lt;&gt;"",IF(AND(B2499='IN-TC'!$S$4,OR(TH!N2499="1111",TH!O2499="1111")),TH!D2499,""),"")</f>
        <v/>
      </c>
      <c r="B2499" s="63">
        <f t="shared" si="146"/>
        <v>3</v>
      </c>
      <c r="C2499" s="314">
        <v>42431</v>
      </c>
      <c r="D2499" s="314" t="s">
        <v>870</v>
      </c>
      <c r="E2499" s="314">
        <v>42375</v>
      </c>
      <c r="F2499" s="503" t="s">
        <v>1149</v>
      </c>
      <c r="G2499" s="959" t="s">
        <v>1150</v>
      </c>
      <c r="H2499" s="72" t="s">
        <v>1151</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hidden="1" customHeight="1">
      <c r="A2500" s="332" t="str">
        <f>IF(B2500&lt;&gt;"",IF(AND(B2500='IN-TC'!$S$4,OR(TH!N2500="1111",TH!O2500="1111")),TH!D2500,""),"")</f>
        <v/>
      </c>
      <c r="B2500" s="63">
        <f t="shared" si="146"/>
        <v>3</v>
      </c>
      <c r="C2500" s="314">
        <v>42431</v>
      </c>
      <c r="D2500" s="314" t="s">
        <v>871</v>
      </c>
      <c r="E2500" s="314">
        <v>42429</v>
      </c>
      <c r="F2500" s="503" t="s">
        <v>1369</v>
      </c>
      <c r="G2500" s="959" t="s">
        <v>1373</v>
      </c>
      <c r="H2500" s="72" t="s">
        <v>1372</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hidden="1" customHeight="1">
      <c r="A2501" s="332" t="str">
        <f>IF(B2501&lt;&gt;"",IF(AND(B2501='IN-TC'!$S$4,OR(TH!N2501="1111",TH!O2501="1111")),TH!D2501,""),"")</f>
        <v/>
      </c>
      <c r="B2501" s="63">
        <f t="shared" si="146"/>
        <v>3</v>
      </c>
      <c r="C2501" s="314">
        <v>42431</v>
      </c>
      <c r="D2501" s="314" t="s">
        <v>871</v>
      </c>
      <c r="E2501" s="314">
        <v>42429</v>
      </c>
      <c r="F2501" s="503" t="s">
        <v>1370</v>
      </c>
      <c r="G2501" s="959" t="s">
        <v>1373</v>
      </c>
      <c r="H2501" s="72" t="s">
        <v>1372</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hidden="1" customHeight="1">
      <c r="A2502" s="332" t="str">
        <f>IF(B2502&lt;&gt;"",IF(AND(B2502='IN-TC'!$S$4,OR(TH!N2502="1111",TH!O2502="1111")),TH!D2502,""),"")</f>
        <v/>
      </c>
      <c r="B2502" s="63">
        <f t="shared" si="146"/>
        <v>3</v>
      </c>
      <c r="C2502" s="314">
        <v>42433</v>
      </c>
      <c r="D2502" s="314" t="s">
        <v>872</v>
      </c>
      <c r="E2502" s="314">
        <v>42433</v>
      </c>
      <c r="F2502" s="503" t="s">
        <v>783</v>
      </c>
      <c r="G2502" s="959" t="s">
        <v>1102</v>
      </c>
      <c r="H2502" s="316" t="s">
        <v>1096</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hidden="1" customHeight="1">
      <c r="A2503" s="332" t="str">
        <f>IF(B2503&lt;&gt;"",IF(AND(B2503='IN-TC'!$S$4,OR(TH!N2503="1111",TH!O2503="1111")),TH!D2503,""),"")</f>
        <v/>
      </c>
      <c r="B2503" s="63">
        <f t="shared" si="146"/>
        <v>3</v>
      </c>
      <c r="C2503" s="314">
        <v>42433</v>
      </c>
      <c r="D2503" s="314" t="s">
        <v>872</v>
      </c>
      <c r="E2503" s="314">
        <v>42433</v>
      </c>
      <c r="F2503" s="503" t="s">
        <v>1005</v>
      </c>
      <c r="G2503" s="959" t="s">
        <v>1102</v>
      </c>
      <c r="H2503" s="316" t="s">
        <v>1096</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hidden="1" customHeight="1">
      <c r="A2504" s="332" t="str">
        <f>IF(B2504&lt;&gt;"",IF(AND(B2504='IN-TC'!$S$4,OR(TH!N2504="1111",TH!O2504="1111")),TH!D2504,""),"")</f>
        <v/>
      </c>
      <c r="B2504" s="63">
        <f t="shared" si="146"/>
        <v>3</v>
      </c>
      <c r="C2504" s="314">
        <v>42433</v>
      </c>
      <c r="D2504" s="314" t="s">
        <v>873</v>
      </c>
      <c r="E2504" s="314">
        <v>42377</v>
      </c>
      <c r="F2504" s="503" t="s">
        <v>1139</v>
      </c>
      <c r="G2504" s="959" t="s">
        <v>1152</v>
      </c>
      <c r="H2504" s="72" t="s">
        <v>1142</v>
      </c>
      <c r="I2504" s="429"/>
      <c r="J2504" s="429"/>
      <c r="K2504" s="420"/>
      <c r="L2504" s="429"/>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hidden="1" customHeight="1">
      <c r="A2505" s="332" t="str">
        <f>IF(B2505&lt;&gt;"",IF(AND(B2505='IN-TC'!$S$4,OR(TH!N2505="1111",TH!O2505="1111")),TH!D2505,""),"")</f>
        <v/>
      </c>
      <c r="B2505" s="63">
        <f t="shared" si="146"/>
        <v>3</v>
      </c>
      <c r="C2505" s="314">
        <v>42433</v>
      </c>
      <c r="D2505" s="314" t="s">
        <v>873</v>
      </c>
      <c r="E2505" s="314">
        <v>42377</v>
      </c>
      <c r="F2505" s="503" t="s">
        <v>1140</v>
      </c>
      <c r="G2505" s="959" t="s">
        <v>1152</v>
      </c>
      <c r="H2505" s="72" t="s">
        <v>1142</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hidden="1" customHeight="1">
      <c r="A2506" s="332" t="str">
        <f>IF(B2506&lt;&gt;"",IF(AND(B2506='IN-TC'!$S$4,OR(TH!N2506="1111",TH!O2506="1111")),TH!D2506,""),"")</f>
        <v/>
      </c>
      <c r="B2506" s="63">
        <f t="shared" ref="B2506:B2569" si="147">IF(C2506&lt;&gt;"",MONTH(C2506),"")</f>
        <v>3</v>
      </c>
      <c r="C2506" s="314">
        <v>42434</v>
      </c>
      <c r="D2506" s="314" t="s">
        <v>874</v>
      </c>
      <c r="E2506" s="314">
        <v>42434</v>
      </c>
      <c r="F2506" s="503" t="s">
        <v>1137</v>
      </c>
      <c r="G2506" s="959" t="s">
        <v>1138</v>
      </c>
      <c r="H2506" s="316" t="s">
        <v>837</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hidden="1" customHeight="1">
      <c r="A2507" s="332" t="str">
        <f>IF(B2507&lt;&gt;"",IF(AND(B2507='IN-TC'!$S$4,OR(TH!N2507="1111",TH!O2507="1111")),TH!D2507,""),"")</f>
        <v/>
      </c>
      <c r="B2507" s="63">
        <f t="shared" si="147"/>
        <v>3</v>
      </c>
      <c r="C2507" s="314">
        <v>42434</v>
      </c>
      <c r="D2507" s="314" t="s">
        <v>874</v>
      </c>
      <c r="E2507" s="314">
        <v>42434</v>
      </c>
      <c r="F2507" s="503" t="s">
        <v>1170</v>
      </c>
      <c r="G2507" s="959" t="s">
        <v>1138</v>
      </c>
      <c r="H2507" s="316" t="s">
        <v>837</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hidden="1" customHeight="1">
      <c r="A2508" s="332" t="str">
        <f>IF(B2508&lt;&gt;"",IF(AND(B2508='IN-TC'!$S$4,OR(TH!N2508="1111",TH!O2508="1111")),TH!D2508,""),"")</f>
        <v/>
      </c>
      <c r="B2508" s="63">
        <f t="shared" si="147"/>
        <v>3</v>
      </c>
      <c r="C2508" s="314">
        <v>42435</v>
      </c>
      <c r="D2508" s="314" t="s">
        <v>875</v>
      </c>
      <c r="E2508" s="314">
        <v>42435</v>
      </c>
      <c r="F2508" s="503" t="s">
        <v>768</v>
      </c>
      <c r="G2508" s="959" t="s">
        <v>1103</v>
      </c>
      <c r="H2508" s="316" t="s">
        <v>1096</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hidden="1" customHeight="1">
      <c r="A2509" s="332" t="str">
        <f>IF(B2509&lt;&gt;"",IF(AND(B2509='IN-TC'!$S$4,OR(TH!N2509="1111",TH!O2509="1111")),TH!D2509,""),"")</f>
        <v/>
      </c>
      <c r="B2509" s="63">
        <f t="shared" si="147"/>
        <v>3</v>
      </c>
      <c r="C2509" s="314">
        <v>42435</v>
      </c>
      <c r="D2509" s="314" t="s">
        <v>875</v>
      </c>
      <c r="E2509" s="314">
        <v>42435</v>
      </c>
      <c r="F2509" s="503" t="s">
        <v>769</v>
      </c>
      <c r="G2509" s="959" t="s">
        <v>1103</v>
      </c>
      <c r="H2509" s="316" t="s">
        <v>1096</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hidden="1" customHeight="1">
      <c r="A2510" s="332" t="str">
        <f>IF(B2510&lt;&gt;"",IF(AND(B2510='IN-TC'!$S$4,OR(TH!N2510="1111",TH!O2510="1111")),TH!D2510,""),"")</f>
        <v/>
      </c>
      <c r="B2510" s="63">
        <f t="shared" si="147"/>
        <v>3</v>
      </c>
      <c r="C2510" s="314">
        <v>42436</v>
      </c>
      <c r="D2510" s="64" t="s">
        <v>694</v>
      </c>
      <c r="E2510" s="314">
        <v>42436</v>
      </c>
      <c r="F2510" s="503" t="s">
        <v>1174</v>
      </c>
      <c r="G2510" s="315" t="s">
        <v>909</v>
      </c>
      <c r="H2510" s="338"/>
      <c r="I2510" s="429"/>
      <c r="J2510" s="429"/>
      <c r="K2510" s="420">
        <v>82000</v>
      </c>
      <c r="L2510" s="429">
        <v>22300</v>
      </c>
      <c r="M2510" s="65">
        <v>1828600000</v>
      </c>
      <c r="N2510" s="317" t="s">
        <v>265</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hidden="1" customHeight="1">
      <c r="A2511" s="332" t="str">
        <f>IF(B2511&lt;&gt;"",IF(AND(B2511='IN-TC'!$S$4,OR(TH!N2511="1111",TH!O2511="1111")),TH!D2511,""),"")</f>
        <v/>
      </c>
      <c r="B2511" s="63">
        <f t="shared" si="147"/>
        <v>3</v>
      </c>
      <c r="C2511" s="314">
        <v>42436</v>
      </c>
      <c r="D2511" s="64" t="s">
        <v>694</v>
      </c>
      <c r="E2511" s="314">
        <v>42436</v>
      </c>
      <c r="F2511" s="72" t="s">
        <v>1688</v>
      </c>
      <c r="G2511" s="315" t="s">
        <v>909</v>
      </c>
      <c r="H2511" s="72" t="s">
        <v>1175</v>
      </c>
      <c r="I2511" s="429"/>
      <c r="J2511" s="429"/>
      <c r="K2511" s="420">
        <v>82000</v>
      </c>
      <c r="L2511" s="429">
        <v>22300</v>
      </c>
      <c r="M2511" s="65">
        <v>1828600000</v>
      </c>
      <c r="N2511" s="317" t="s">
        <v>265</v>
      </c>
      <c r="O2511" s="66" t="s">
        <v>259</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hidden="1" customHeight="1">
      <c r="A2512" s="332" t="str">
        <f>IF(B2512&lt;&gt;"",IF(AND(B2512='IN-TC'!$S$4,OR(TH!N2512="1111",TH!O2512="1111")),TH!D2512,""),"")</f>
        <v/>
      </c>
      <c r="B2512" s="63">
        <f t="shared" si="147"/>
        <v>3</v>
      </c>
      <c r="C2512" s="314">
        <v>42436</v>
      </c>
      <c r="D2512" s="64" t="s">
        <v>697</v>
      </c>
      <c r="E2512" s="314">
        <v>42436</v>
      </c>
      <c r="F2512" s="72" t="s">
        <v>1177</v>
      </c>
      <c r="G2512" s="315" t="s">
        <v>909</v>
      </c>
      <c r="H2512" s="338" t="s">
        <v>714</v>
      </c>
      <c r="I2512" s="429"/>
      <c r="J2512" s="429"/>
      <c r="K2512" s="420">
        <v>82000</v>
      </c>
      <c r="L2512" s="429">
        <v>22300</v>
      </c>
      <c r="M2512" s="65">
        <v>1828600000</v>
      </c>
      <c r="N2512" s="317" t="s">
        <v>259</v>
      </c>
      <c r="O2512" s="317" t="s">
        <v>265</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hidden="1" customHeight="1">
      <c r="A2513" s="332" t="str">
        <f>IF(B2513&lt;&gt;"",IF(AND(B2513='IN-TC'!$S$4,OR(TH!N2513="1111",TH!O2513="1111")),TH!D2513,""),"")</f>
        <v/>
      </c>
      <c r="B2513" s="63">
        <f t="shared" si="147"/>
        <v>3</v>
      </c>
      <c r="C2513" s="314">
        <v>42436</v>
      </c>
      <c r="D2513" s="314" t="s">
        <v>576</v>
      </c>
      <c r="E2513" s="314">
        <v>42436</v>
      </c>
      <c r="F2513" s="72" t="s">
        <v>726</v>
      </c>
      <c r="G2513" s="315" t="s">
        <v>909</v>
      </c>
      <c r="H2513" s="338" t="s">
        <v>714</v>
      </c>
      <c r="I2513" s="429"/>
      <c r="J2513" s="429"/>
      <c r="K2513" s="420"/>
      <c r="L2513" s="429"/>
      <c r="M2513" s="65">
        <v>14350000</v>
      </c>
      <c r="N2513" s="317" t="s">
        <v>259</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hidden="1" customHeight="1">
      <c r="A2514" s="332" t="str">
        <f>IF(B2514&lt;&gt;"",IF(AND(B2514='IN-TC'!$S$4,OR(TH!N2514="1111",TH!O2514="1111")),TH!D2514,""),"")</f>
        <v/>
      </c>
      <c r="B2514" s="63">
        <f t="shared" si="147"/>
        <v>3</v>
      </c>
      <c r="C2514" s="314">
        <v>42436</v>
      </c>
      <c r="D2514" s="64" t="s">
        <v>697</v>
      </c>
      <c r="E2514" s="314">
        <v>42436</v>
      </c>
      <c r="F2514" s="72" t="s">
        <v>1432</v>
      </c>
      <c r="G2514" s="315" t="s">
        <v>909</v>
      </c>
      <c r="H2514" s="316"/>
      <c r="I2514" s="429"/>
      <c r="J2514" s="429"/>
      <c r="K2514" s="420">
        <v>82000</v>
      </c>
      <c r="L2514" s="429">
        <v>22300</v>
      </c>
      <c r="M2514" s="65">
        <v>1828600000</v>
      </c>
      <c r="N2514" s="66" t="s">
        <v>26</v>
      </c>
      <c r="O2514" s="317" t="s">
        <v>265</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hidden="1" customHeight="1">
      <c r="A2515" s="332" t="str">
        <f>IF(B2515&lt;&gt;"",IF(AND(B2515='IN-TC'!$S$4,OR(TH!N2515="1111",TH!O2515="1111")),TH!D2515,""),"")</f>
        <v/>
      </c>
      <c r="B2515" s="63">
        <f t="shared" si="147"/>
        <v>3</v>
      </c>
      <c r="C2515" s="64">
        <v>42436</v>
      </c>
      <c r="D2515" s="314" t="s">
        <v>697</v>
      </c>
      <c r="E2515" s="64">
        <v>42436</v>
      </c>
      <c r="F2515" s="72" t="s">
        <v>1043</v>
      </c>
      <c r="G2515" s="67" t="s">
        <v>909</v>
      </c>
      <c r="H2515" s="338" t="s">
        <v>714</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hidden="1" customHeight="1">
      <c r="A2516" s="332" t="str">
        <f>IF(B2516&lt;&gt;"",IF(AND(B2516='IN-TC'!$S$4,OR(TH!N2516="1111",TH!O2516="1111")),TH!D2516,""),"")</f>
        <v/>
      </c>
      <c r="B2516" s="63">
        <f t="shared" si="147"/>
        <v>3</v>
      </c>
      <c r="C2516" s="64">
        <v>42436</v>
      </c>
      <c r="D2516" s="314" t="s">
        <v>697</v>
      </c>
      <c r="E2516" s="64">
        <v>42436</v>
      </c>
      <c r="F2516" s="72" t="s">
        <v>1036</v>
      </c>
      <c r="G2516" s="67" t="s">
        <v>909</v>
      </c>
      <c r="H2516" s="338" t="s">
        <v>712</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hidden="1" customHeight="1">
      <c r="A2517" s="332" t="str">
        <f>IF(B2517&lt;&gt;"",IF(AND(B2517='IN-TC'!$S$4,OR(TH!N2517="1111",TH!O2517="1111")),TH!D2517,""),"")</f>
        <v/>
      </c>
      <c r="B2517" s="63">
        <f t="shared" si="147"/>
        <v>3</v>
      </c>
      <c r="C2517" s="64">
        <v>42436</v>
      </c>
      <c r="D2517" s="314" t="s">
        <v>697</v>
      </c>
      <c r="E2517" s="64">
        <v>42436</v>
      </c>
      <c r="F2517" s="72" t="s">
        <v>1037</v>
      </c>
      <c r="G2517" s="67" t="s">
        <v>909</v>
      </c>
      <c r="H2517" s="338" t="s">
        <v>705</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hidden="1" customHeight="1">
      <c r="A2518" s="332" t="str">
        <f>IF(B2518&lt;&gt;"",IF(AND(B2518='IN-TC'!$S$4,OR(TH!N2518="1111",TH!O2518="1111")),TH!D2518,""),"")</f>
        <v/>
      </c>
      <c r="B2518" s="63">
        <f t="shared" si="147"/>
        <v>3</v>
      </c>
      <c r="C2518" s="64">
        <v>42436</v>
      </c>
      <c r="D2518" s="314" t="s">
        <v>697</v>
      </c>
      <c r="E2518" s="64">
        <v>42436</v>
      </c>
      <c r="F2518" s="72" t="s">
        <v>1038</v>
      </c>
      <c r="G2518" s="67" t="s">
        <v>909</v>
      </c>
      <c r="H2518" s="338" t="s">
        <v>706</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hidden="1" customHeight="1">
      <c r="A2519" s="332" t="str">
        <f>IF(B2519&lt;&gt;"",IF(AND(B2519='IN-TC'!$S$4,OR(TH!N2519="1111",TH!O2519="1111")),TH!D2519,""),"")</f>
        <v/>
      </c>
      <c r="B2519" s="63">
        <f t="shared" si="147"/>
        <v>3</v>
      </c>
      <c r="C2519" s="64">
        <v>42436</v>
      </c>
      <c r="D2519" s="314" t="s">
        <v>697</v>
      </c>
      <c r="E2519" s="64">
        <v>42436</v>
      </c>
      <c r="F2519" s="72" t="s">
        <v>1039</v>
      </c>
      <c r="G2519" s="67" t="s">
        <v>909</v>
      </c>
      <c r="H2519" s="338" t="s">
        <v>713</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hidden="1" customHeight="1">
      <c r="A2520" s="332" t="str">
        <f>IF(B2520&lt;&gt;"",IF(AND(B2520='IN-TC'!$S$4,OR(TH!N2520="1111",TH!O2520="1111")),TH!D2520,""),"")</f>
        <v/>
      </c>
      <c r="B2520" s="63">
        <f t="shared" si="147"/>
        <v>3</v>
      </c>
      <c r="C2520" s="64">
        <v>42436</v>
      </c>
      <c r="D2520" s="314" t="s">
        <v>694</v>
      </c>
      <c r="E2520" s="64">
        <v>42436</v>
      </c>
      <c r="F2520" s="72" t="s">
        <v>1194</v>
      </c>
      <c r="G2520" s="67" t="s">
        <v>909</v>
      </c>
      <c r="H2520" s="338" t="s">
        <v>712</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hidden="1" customHeight="1">
      <c r="A2521" s="332" t="str">
        <f>IF(B2521&lt;&gt;"",IF(AND(B2521='IN-TC'!$S$4,OR(TH!N2521="1111",TH!O2521="1111")),TH!D2521,""),"")</f>
        <v/>
      </c>
      <c r="B2521" s="63">
        <f t="shared" si="147"/>
        <v>3</v>
      </c>
      <c r="C2521" s="64">
        <v>42436</v>
      </c>
      <c r="D2521" s="314" t="s">
        <v>697</v>
      </c>
      <c r="E2521" s="64">
        <v>42436</v>
      </c>
      <c r="F2521" s="72" t="s">
        <v>1036</v>
      </c>
      <c r="G2521" s="67" t="s">
        <v>909</v>
      </c>
      <c r="H2521" s="338" t="s">
        <v>712</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hidden="1" customHeight="1">
      <c r="A2522" s="332" t="str">
        <f>IF(B2522&lt;&gt;"",IF(AND(B2522='IN-TC'!$S$4,OR(TH!N2522="1111",TH!O2522="1111")),TH!D2522,""),"")</f>
        <v/>
      </c>
      <c r="B2522" s="63">
        <f t="shared" si="147"/>
        <v>3</v>
      </c>
      <c r="C2522" s="64">
        <v>42436</v>
      </c>
      <c r="D2522" s="314" t="s">
        <v>864</v>
      </c>
      <c r="E2522" s="64">
        <v>42436</v>
      </c>
      <c r="F2522" s="72" t="s">
        <v>1133</v>
      </c>
      <c r="G2522" s="67" t="s">
        <v>909</v>
      </c>
      <c r="H2522" s="316" t="s">
        <v>755</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hidden="1" customHeight="1">
      <c r="A2523" s="332" t="str">
        <f>IF(B2523&lt;&gt;"",IF(AND(B2523='IN-TC'!$S$4,OR(TH!N2523="1111",TH!O2523="1111")),TH!D2523,""),"")</f>
        <v/>
      </c>
      <c r="B2523" s="63">
        <f t="shared" si="147"/>
        <v>3</v>
      </c>
      <c r="C2523" s="64">
        <v>42436</v>
      </c>
      <c r="D2523" s="314" t="s">
        <v>876</v>
      </c>
      <c r="E2523" s="64">
        <v>42436</v>
      </c>
      <c r="F2523" s="503" t="s">
        <v>1094</v>
      </c>
      <c r="G2523" s="315" t="s">
        <v>909</v>
      </c>
      <c r="H2523" s="316" t="s">
        <v>1193</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hidden="1" customHeight="1">
      <c r="A2524" s="332" t="str">
        <f>IF(B2524&lt;&gt;"",IF(AND(B2524='IN-TC'!$S$4,OR(TH!N2524="1111",TH!O2524="1111")),TH!D2524,""),"")</f>
        <v/>
      </c>
      <c r="B2524" s="63">
        <f t="shared" si="147"/>
        <v>3</v>
      </c>
      <c r="C2524" s="1123">
        <v>42436</v>
      </c>
      <c r="D2524" s="1123" t="s">
        <v>877</v>
      </c>
      <c r="E2524" s="1123">
        <f>C2524</f>
        <v>42436</v>
      </c>
      <c r="F2524" s="503" t="s">
        <v>954</v>
      </c>
      <c r="G2524" s="1125"/>
      <c r="H2524" s="1124" t="s">
        <v>3009</v>
      </c>
      <c r="I2524" s="1126"/>
      <c r="J2524" s="1126"/>
      <c r="K2524" s="1127"/>
      <c r="L2524" s="1126"/>
      <c r="M2524" s="1128">
        <v>500000000</v>
      </c>
      <c r="N2524" s="1129" t="s">
        <v>271</v>
      </c>
      <c r="O2524" s="1129" t="s">
        <v>63</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hidden="1" customHeight="1">
      <c r="A2525" s="332" t="str">
        <f>IF(B2525&lt;&gt;"",IF(AND(B2525='IN-TC'!$S$4,OR(TH!N2525="1111",TH!O2525="1111")),TH!D2525,""),"")</f>
        <v/>
      </c>
      <c r="B2525" s="63">
        <f t="shared" si="147"/>
        <v>3</v>
      </c>
      <c r="C2525" s="314">
        <v>42437</v>
      </c>
      <c r="D2525" s="314" t="s">
        <v>878</v>
      </c>
      <c r="E2525" s="314">
        <v>42437</v>
      </c>
      <c r="F2525" s="72" t="s">
        <v>1094</v>
      </c>
      <c r="G2525" s="315" t="s">
        <v>909</v>
      </c>
      <c r="H2525" s="316" t="s">
        <v>755</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hidden="1" customHeight="1">
      <c r="A2526" s="332" t="str">
        <f>IF(B2526&lt;&gt;"",IF(AND(B2526='IN-TC'!$S$4,OR(TH!N2526="1111",TH!O2526="1111")),TH!D2526,""),"")</f>
        <v/>
      </c>
      <c r="B2526" s="63">
        <f t="shared" si="147"/>
        <v>3</v>
      </c>
      <c r="C2526" s="314">
        <v>42437</v>
      </c>
      <c r="D2526" s="314" t="s">
        <v>879</v>
      </c>
      <c r="E2526" s="314">
        <v>42437</v>
      </c>
      <c r="F2526" s="72" t="s">
        <v>763</v>
      </c>
      <c r="G2526" s="959" t="s">
        <v>1104</v>
      </c>
      <c r="H2526" s="316" t="s">
        <v>1096</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hidden="1" customHeight="1">
      <c r="A2527" s="332" t="str">
        <f>IF(B2527&lt;&gt;"",IF(AND(B2527='IN-TC'!$S$4,OR(TH!N2527="1111",TH!O2527="1111")),TH!D2527,""),"")</f>
        <v/>
      </c>
      <c r="B2527" s="63">
        <f t="shared" si="147"/>
        <v>3</v>
      </c>
      <c r="C2527" s="64">
        <v>42437</v>
      </c>
      <c r="D2527" s="64" t="s">
        <v>694</v>
      </c>
      <c r="E2527" s="314">
        <v>42437</v>
      </c>
      <c r="F2527" s="72" t="s">
        <v>1174</v>
      </c>
      <c r="G2527" s="315" t="s">
        <v>909</v>
      </c>
      <c r="H2527" s="72"/>
      <c r="I2527" s="429"/>
      <c r="J2527" s="429"/>
      <c r="K2527" s="420">
        <v>90000</v>
      </c>
      <c r="L2527" s="429">
        <v>22300</v>
      </c>
      <c r="M2527" s="65">
        <v>2007000000</v>
      </c>
      <c r="N2527" s="317" t="s">
        <v>265</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hidden="1" customHeight="1">
      <c r="A2528" s="332" t="str">
        <f>IF(B2528&lt;&gt;"",IF(AND(B2528='IN-TC'!$S$4,OR(TH!N2528="1111",TH!O2528="1111")),TH!D2528,""),"")</f>
        <v/>
      </c>
      <c r="B2528" s="63">
        <f t="shared" si="147"/>
        <v>3</v>
      </c>
      <c r="C2528" s="64">
        <v>42437</v>
      </c>
      <c r="D2528" s="64" t="s">
        <v>694</v>
      </c>
      <c r="E2528" s="314">
        <v>42437</v>
      </c>
      <c r="F2528" s="72" t="s">
        <v>1689</v>
      </c>
      <c r="G2528" s="315" t="s">
        <v>909</v>
      </c>
      <c r="H2528" s="72" t="s">
        <v>1176</v>
      </c>
      <c r="I2528" s="429"/>
      <c r="J2528" s="429"/>
      <c r="K2528" s="420">
        <v>90000</v>
      </c>
      <c r="L2528" s="429">
        <v>22300</v>
      </c>
      <c r="M2528" s="65">
        <v>2007000000</v>
      </c>
      <c r="N2528" s="317" t="s">
        <v>265</v>
      </c>
      <c r="O2528" s="66" t="s">
        <v>259</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hidden="1" customHeight="1">
      <c r="A2529" s="332" t="str">
        <f>IF(B2529&lt;&gt;"",IF(AND(B2529='IN-TC'!$S$4,OR(TH!N2529="1111",TH!O2529="1111")),TH!D2529,""),"")</f>
        <v/>
      </c>
      <c r="B2529" s="63">
        <f t="shared" si="147"/>
        <v>3</v>
      </c>
      <c r="C2529" s="314">
        <v>42437</v>
      </c>
      <c r="D2529" s="64" t="s">
        <v>697</v>
      </c>
      <c r="E2529" s="314">
        <v>42437</v>
      </c>
      <c r="F2529" s="72" t="s">
        <v>1177</v>
      </c>
      <c r="G2529" s="315" t="s">
        <v>909</v>
      </c>
      <c r="H2529" s="316" t="s">
        <v>715</v>
      </c>
      <c r="I2529" s="429"/>
      <c r="J2529" s="429"/>
      <c r="K2529" s="420">
        <v>40000</v>
      </c>
      <c r="L2529" s="429">
        <v>22300</v>
      </c>
      <c r="M2529" s="65">
        <v>892000000</v>
      </c>
      <c r="N2529" s="317" t="s">
        <v>259</v>
      </c>
      <c r="O2529" s="317" t="s">
        <v>265</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hidden="1" customHeight="1">
      <c r="A2530" s="332" t="str">
        <f>IF(B2530&lt;&gt;"",IF(AND(B2530='IN-TC'!$S$4,OR(TH!N2530="1111",TH!O2530="1111")),TH!D2530,""),"")</f>
        <v/>
      </c>
      <c r="B2530" s="63">
        <f t="shared" si="147"/>
        <v>3</v>
      </c>
      <c r="C2530" s="314">
        <v>42437</v>
      </c>
      <c r="D2530" s="314" t="s">
        <v>576</v>
      </c>
      <c r="E2530" s="314">
        <v>42437</v>
      </c>
      <c r="F2530" s="72" t="s">
        <v>726</v>
      </c>
      <c r="G2530" s="315" t="s">
        <v>909</v>
      </c>
      <c r="H2530" s="316" t="s">
        <v>715</v>
      </c>
      <c r="I2530" s="429"/>
      <c r="J2530" s="429"/>
      <c r="K2530" s="420"/>
      <c r="L2530" s="429">
        <v>22300</v>
      </c>
      <c r="M2530" s="431">
        <v>7520000</v>
      </c>
      <c r="N2530" s="317" t="s">
        <v>259</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hidden="1" customHeight="1">
      <c r="A2531" s="332" t="str">
        <f>IF(B2531&lt;&gt;"",IF(AND(B2531='IN-TC'!$S$4,OR(TH!N2531="1111",TH!O2531="1111")),TH!D2531,""),"")</f>
        <v/>
      </c>
      <c r="B2531" s="63">
        <f t="shared" si="147"/>
        <v>3</v>
      </c>
      <c r="C2531" s="314">
        <v>42437</v>
      </c>
      <c r="D2531" s="64" t="s">
        <v>697</v>
      </c>
      <c r="E2531" s="314">
        <v>42437</v>
      </c>
      <c r="F2531" s="72" t="s">
        <v>1177</v>
      </c>
      <c r="G2531" s="315" t="s">
        <v>909</v>
      </c>
      <c r="H2531" s="316" t="s">
        <v>716</v>
      </c>
      <c r="I2531" s="429"/>
      <c r="J2531" s="429"/>
      <c r="K2531" s="420">
        <v>50000</v>
      </c>
      <c r="L2531" s="429">
        <v>22300</v>
      </c>
      <c r="M2531" s="65">
        <v>1115000000</v>
      </c>
      <c r="N2531" s="317" t="s">
        <v>259</v>
      </c>
      <c r="O2531" s="317" t="s">
        <v>265</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hidden="1" customHeight="1">
      <c r="A2532" s="332" t="str">
        <f>IF(B2532&lt;&gt;"",IF(AND(B2532='IN-TC'!$S$4,OR(TH!N2532="1111",TH!O2532="1111")),TH!D2532,""),"")</f>
        <v/>
      </c>
      <c r="B2532" s="63">
        <f t="shared" si="147"/>
        <v>3</v>
      </c>
      <c r="C2532" s="314">
        <v>42437</v>
      </c>
      <c r="D2532" s="314" t="s">
        <v>576</v>
      </c>
      <c r="E2532" s="314">
        <v>42437</v>
      </c>
      <c r="F2532" s="72" t="s">
        <v>726</v>
      </c>
      <c r="G2532" s="315" t="s">
        <v>909</v>
      </c>
      <c r="H2532" s="316" t="s">
        <v>716</v>
      </c>
      <c r="I2532" s="429"/>
      <c r="J2532" s="429"/>
      <c r="K2532" s="420"/>
      <c r="L2532" s="429">
        <v>22300</v>
      </c>
      <c r="M2532" s="65">
        <v>9250000</v>
      </c>
      <c r="N2532" s="317" t="s">
        <v>259</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hidden="1" customHeight="1">
      <c r="A2533" s="332" t="str">
        <f>IF(B2533&lt;&gt;"",IF(AND(B2533='IN-TC'!$S$4,OR(TH!N2533="1111",TH!O2533="1111")),TH!D2533,""),"")</f>
        <v/>
      </c>
      <c r="B2533" s="63">
        <f t="shared" si="147"/>
        <v>3</v>
      </c>
      <c r="C2533" s="314">
        <v>42437</v>
      </c>
      <c r="D2533" s="64" t="s">
        <v>697</v>
      </c>
      <c r="E2533" s="314">
        <v>42437</v>
      </c>
      <c r="F2533" s="72" t="s">
        <v>1432</v>
      </c>
      <c r="G2533" s="315" t="s">
        <v>909</v>
      </c>
      <c r="H2533" s="316"/>
      <c r="I2533" s="429"/>
      <c r="J2533" s="429"/>
      <c r="K2533" s="420">
        <v>90000</v>
      </c>
      <c r="L2533" s="429">
        <v>22300</v>
      </c>
      <c r="M2533" s="65">
        <v>2007000000</v>
      </c>
      <c r="N2533" s="66" t="s">
        <v>26</v>
      </c>
      <c r="O2533" s="317" t="s">
        <v>265</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hidden="1" customHeight="1">
      <c r="A2534" s="332" t="str">
        <f>IF(B2534&lt;&gt;"",IF(AND(B2534='IN-TC'!$S$4,OR(TH!N2534="1111",TH!O2534="1111")),TH!D2534,""),"")</f>
        <v/>
      </c>
      <c r="B2534" s="63">
        <f t="shared" si="147"/>
        <v>3</v>
      </c>
      <c r="C2534" s="64">
        <v>42437</v>
      </c>
      <c r="D2534" s="314" t="s">
        <v>697</v>
      </c>
      <c r="E2534" s="64">
        <v>42437</v>
      </c>
      <c r="F2534" s="72" t="s">
        <v>1044</v>
      </c>
      <c r="G2534" s="67" t="s">
        <v>909</v>
      </c>
      <c r="H2534" s="72" t="s">
        <v>715</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hidden="1" customHeight="1">
      <c r="A2535" s="332" t="str">
        <f>IF(B2535&lt;&gt;"",IF(AND(B2535='IN-TC'!$S$4,OR(TH!N2535="1111",TH!O2535="1111")),TH!D2535,""),"")</f>
        <v/>
      </c>
      <c r="B2535" s="63">
        <f t="shared" si="147"/>
        <v>3</v>
      </c>
      <c r="C2535" s="64">
        <v>42437</v>
      </c>
      <c r="D2535" s="314" t="s">
        <v>697</v>
      </c>
      <c r="E2535" s="64">
        <v>42437</v>
      </c>
      <c r="F2535" s="72" t="s">
        <v>1045</v>
      </c>
      <c r="G2535" s="67" t="s">
        <v>909</v>
      </c>
      <c r="H2535" s="72" t="s">
        <v>716</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hidden="1" customHeight="1">
      <c r="A2536" s="332" t="str">
        <f>IF(B2536&lt;&gt;"",IF(AND(B2536='IN-TC'!$S$4,OR(TH!N2536="1111",TH!O2536="1111")),TH!D2536,""),"")</f>
        <v/>
      </c>
      <c r="B2536" s="63">
        <f t="shared" si="147"/>
        <v>3</v>
      </c>
      <c r="C2536" s="64">
        <v>42437</v>
      </c>
      <c r="D2536" s="314" t="s">
        <v>893</v>
      </c>
      <c r="E2536" s="64">
        <v>42437</v>
      </c>
      <c r="F2536" s="72" t="s">
        <v>1133</v>
      </c>
      <c r="G2536" s="67" t="s">
        <v>909</v>
      </c>
      <c r="H2536" s="316" t="s">
        <v>755</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hidden="1" customHeight="1">
      <c r="A2537" s="332" t="str">
        <f>IF(B2537&lt;&gt;"",IF(AND(B2537='IN-TC'!$S$4,OR(TH!N2537="1111",TH!O2537="1111")),TH!D2537,""),"")</f>
        <v/>
      </c>
      <c r="B2537" s="63">
        <f t="shared" si="147"/>
        <v>3</v>
      </c>
      <c r="C2537" s="314">
        <v>42437</v>
      </c>
      <c r="D2537" s="314" t="s">
        <v>879</v>
      </c>
      <c r="E2537" s="314">
        <v>42437</v>
      </c>
      <c r="F2537" s="72" t="s">
        <v>764</v>
      </c>
      <c r="G2537" s="959" t="s">
        <v>1104</v>
      </c>
      <c r="H2537" s="316" t="s">
        <v>1096</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hidden="1" customHeight="1">
      <c r="A2538" s="332" t="str">
        <f>IF(B2538&lt;&gt;"",IF(AND(B2538='IN-TC'!$S$4,OR(TH!N2538="1111",TH!O2538="1111")),TH!D2538,""),"")</f>
        <v/>
      </c>
      <c r="B2538" s="63">
        <f t="shared" si="147"/>
        <v>3</v>
      </c>
      <c r="C2538" s="314">
        <v>42437</v>
      </c>
      <c r="D2538" s="314" t="s">
        <v>697</v>
      </c>
      <c r="E2538" s="314">
        <v>42437</v>
      </c>
      <c r="F2538" s="72" t="s">
        <v>1196</v>
      </c>
      <c r="G2538" s="959" t="s">
        <v>909</v>
      </c>
      <c r="H2538" s="316" t="s">
        <v>624</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hidden="1" customHeight="1">
      <c r="A2539" s="332" t="str">
        <f>IF(B2539&lt;&gt;"",IF(AND(B2539='IN-TC'!$S$4,OR(TH!N2539="1111",TH!O2539="1111")),TH!D2539,""),"")</f>
        <v/>
      </c>
      <c r="B2539" s="63">
        <f t="shared" si="147"/>
        <v>3</v>
      </c>
      <c r="C2539" s="64">
        <v>42437</v>
      </c>
      <c r="D2539" s="314" t="s">
        <v>880</v>
      </c>
      <c r="E2539" s="64">
        <v>42437</v>
      </c>
      <c r="F2539" s="72" t="s">
        <v>1094</v>
      </c>
      <c r="G2539" s="315" t="s">
        <v>909</v>
      </c>
      <c r="H2539" s="316" t="s">
        <v>1195</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hidden="1" customHeight="1">
      <c r="A2540" s="332" t="str">
        <f>IF(B2540&lt;&gt;"",IF(AND(B2540='IN-TC'!$S$4,OR(TH!N2540="1111",TH!O2540="1111")),TH!D2540,""),"")</f>
        <v/>
      </c>
      <c r="B2540" s="63">
        <f t="shared" si="147"/>
        <v>3</v>
      </c>
      <c r="C2540" s="64">
        <v>42437</v>
      </c>
      <c r="D2540" s="314" t="s">
        <v>881</v>
      </c>
      <c r="E2540" s="64">
        <v>42437</v>
      </c>
      <c r="F2540" s="72" t="s">
        <v>772</v>
      </c>
      <c r="G2540" s="955" t="s">
        <v>650</v>
      </c>
      <c r="H2540" s="338" t="s">
        <v>667</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hidden="1" customHeight="1">
      <c r="A2541" s="332" t="str">
        <f>IF(B2541&lt;&gt;"",IF(AND(B2541='IN-TC'!$S$4,OR(TH!N2541="1111",TH!O2541="1111")),TH!D2541,""),"")</f>
        <v/>
      </c>
      <c r="B2541" s="63">
        <f t="shared" si="147"/>
        <v>3</v>
      </c>
      <c r="C2541" s="314">
        <v>42438</v>
      </c>
      <c r="D2541" s="314" t="s">
        <v>882</v>
      </c>
      <c r="E2541" s="314">
        <v>42438</v>
      </c>
      <c r="F2541" s="72" t="s">
        <v>1105</v>
      </c>
      <c r="G2541" s="959" t="s">
        <v>1106</v>
      </c>
      <c r="H2541" s="316" t="s">
        <v>619</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hidden="1" customHeight="1">
      <c r="A2542" s="332" t="str">
        <f>IF(B2542&lt;&gt;"",IF(AND(B2542='IN-TC'!$S$4,OR(TH!N2542="1111",TH!O2542="1111")),TH!D2542,""),"")</f>
        <v/>
      </c>
      <c r="B2542" s="63">
        <f t="shared" si="147"/>
        <v>3</v>
      </c>
      <c r="C2542" s="314">
        <v>42439</v>
      </c>
      <c r="D2542" s="314" t="s">
        <v>883</v>
      </c>
      <c r="E2542" s="314">
        <v>42439</v>
      </c>
      <c r="F2542" s="72" t="s">
        <v>1166</v>
      </c>
      <c r="G2542" s="959" t="s">
        <v>1114</v>
      </c>
      <c r="H2542" s="316" t="s">
        <v>1115</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hidden="1" customHeight="1">
      <c r="A2543" s="332" t="str">
        <f>IF(B2543&lt;&gt;"",IF(AND(B2543='IN-TC'!$S$4,OR(TH!N2543="1111",TH!O2543="1111")),TH!D2543,""),"")</f>
        <v/>
      </c>
      <c r="B2543" s="63">
        <f t="shared" si="147"/>
        <v>3</v>
      </c>
      <c r="C2543" s="314">
        <v>42439</v>
      </c>
      <c r="D2543" s="314" t="s">
        <v>883</v>
      </c>
      <c r="E2543" s="314">
        <v>42439</v>
      </c>
      <c r="F2543" s="72" t="s">
        <v>1113</v>
      </c>
      <c r="G2543" s="959" t="s">
        <v>1114</v>
      </c>
      <c r="H2543" s="316" t="s">
        <v>1115</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hidden="1" customHeight="1">
      <c r="A2544" s="332" t="str">
        <f>IF(B2544&lt;&gt;"",IF(AND(B2544='IN-TC'!$S$4,OR(TH!N2544="1111",TH!O2544="1111")),TH!D2544,""),"")</f>
        <v/>
      </c>
      <c r="B2544" s="63">
        <f t="shared" si="147"/>
        <v>3</v>
      </c>
      <c r="C2544" s="314">
        <v>42439</v>
      </c>
      <c r="D2544" s="314" t="s">
        <v>884</v>
      </c>
      <c r="E2544" s="314">
        <v>42439</v>
      </c>
      <c r="F2544" s="72" t="s">
        <v>1116</v>
      </c>
      <c r="G2544" s="959" t="s">
        <v>1117</v>
      </c>
      <c r="H2544" s="316" t="s">
        <v>1118</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hidden="1" customHeight="1">
      <c r="A2545" s="332" t="str">
        <f>IF(B2545&lt;&gt;"",IF(AND(B2545='IN-TC'!$S$4,OR(TH!N2545="1111",TH!O2545="1111")),TH!D2545,""),"")</f>
        <v/>
      </c>
      <c r="B2545" s="63">
        <f t="shared" si="147"/>
        <v>3</v>
      </c>
      <c r="C2545" s="314">
        <v>42440</v>
      </c>
      <c r="D2545" s="314" t="s">
        <v>885</v>
      </c>
      <c r="E2545" s="314">
        <v>42440</v>
      </c>
      <c r="F2545" s="72" t="s">
        <v>763</v>
      </c>
      <c r="G2545" s="959" t="s">
        <v>1107</v>
      </c>
      <c r="H2545" s="316" t="s">
        <v>1096</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hidden="1" customHeight="1">
      <c r="A2546" s="332" t="str">
        <f>IF(B2546&lt;&gt;"",IF(AND(B2546='IN-TC'!$S$4,OR(TH!N2546="1111",TH!O2546="1111")),TH!D2546,""),"")</f>
        <v/>
      </c>
      <c r="B2546" s="63">
        <f t="shared" si="147"/>
        <v>3</v>
      </c>
      <c r="C2546" s="314">
        <v>42440</v>
      </c>
      <c r="D2546" s="314" t="s">
        <v>885</v>
      </c>
      <c r="E2546" s="314">
        <v>42440</v>
      </c>
      <c r="F2546" s="72" t="s">
        <v>764</v>
      </c>
      <c r="G2546" s="959" t="s">
        <v>1107</v>
      </c>
      <c r="H2546" s="316" t="s">
        <v>1096</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hidden="1" customHeight="1">
      <c r="A2547" s="332" t="str">
        <f>IF(B2547&lt;&gt;"",IF(AND(B2547='IN-TC'!$S$4,OR(TH!N2547="1111",TH!O2547="1111")),TH!D2547,""),"")</f>
        <v/>
      </c>
      <c r="B2547" s="63">
        <f t="shared" si="147"/>
        <v>3</v>
      </c>
      <c r="C2547" s="314">
        <v>42441</v>
      </c>
      <c r="D2547" s="314" t="s">
        <v>886</v>
      </c>
      <c r="E2547" s="314">
        <v>42441</v>
      </c>
      <c r="F2547" s="72" t="s">
        <v>1108</v>
      </c>
      <c r="G2547" s="959" t="s">
        <v>1110</v>
      </c>
      <c r="H2547" s="316" t="s">
        <v>1111</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hidden="1" customHeight="1">
      <c r="A2548" s="332" t="str">
        <f>IF(B2548&lt;&gt;"",IF(AND(B2548='IN-TC'!$S$4,OR(TH!N2548="1111",TH!O2548="1111")),TH!D2548,""),"")</f>
        <v/>
      </c>
      <c r="B2548" s="63">
        <f t="shared" si="147"/>
        <v>3</v>
      </c>
      <c r="C2548" s="314">
        <v>42441</v>
      </c>
      <c r="D2548" s="314" t="s">
        <v>886</v>
      </c>
      <c r="E2548" s="314">
        <v>42441</v>
      </c>
      <c r="F2548" s="72" t="s">
        <v>1109</v>
      </c>
      <c r="G2548" s="959" t="s">
        <v>1110</v>
      </c>
      <c r="H2548" s="316" t="s">
        <v>1111</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hidden="1" customHeight="1">
      <c r="A2549" s="332" t="str">
        <f>IF(B2549&lt;&gt;"",IF(AND(B2549='IN-TC'!$S$4,OR(TH!N2549="1111",TH!O2549="1111")),TH!D2549,""),"")</f>
        <v/>
      </c>
      <c r="B2549" s="63">
        <f t="shared" si="147"/>
        <v>3</v>
      </c>
      <c r="C2549" s="314">
        <v>42441</v>
      </c>
      <c r="D2549" s="314" t="s">
        <v>887</v>
      </c>
      <c r="E2549" s="314">
        <v>42441</v>
      </c>
      <c r="F2549" s="72" t="s">
        <v>768</v>
      </c>
      <c r="G2549" s="959" t="s">
        <v>1112</v>
      </c>
      <c r="H2549" s="316" t="s">
        <v>1096</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hidden="1" customHeight="1">
      <c r="A2550" s="332" t="str">
        <f>IF(B2550&lt;&gt;"",IF(AND(B2550='IN-TC'!$S$4,OR(TH!N2550="1111",TH!O2550="1111")),TH!D2550,""),"")</f>
        <v/>
      </c>
      <c r="B2550" s="63">
        <f t="shared" si="147"/>
        <v>3</v>
      </c>
      <c r="C2550" s="314">
        <v>42441</v>
      </c>
      <c r="D2550" s="314" t="s">
        <v>887</v>
      </c>
      <c r="E2550" s="314">
        <v>42441</v>
      </c>
      <c r="F2550" s="72" t="s">
        <v>769</v>
      </c>
      <c r="G2550" s="959" t="s">
        <v>1112</v>
      </c>
      <c r="H2550" s="316" t="s">
        <v>1096</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hidden="1" customHeight="1">
      <c r="A2551" s="332" t="str">
        <f>IF(B2551&lt;&gt;"",IF(AND(B2551='IN-TC'!$S$4,OR(TH!N2551="1111",TH!O2551="1111")),TH!D2551,""),"")</f>
        <v/>
      </c>
      <c r="B2551" s="63">
        <f t="shared" si="147"/>
        <v>3</v>
      </c>
      <c r="C2551" s="314">
        <v>42443</v>
      </c>
      <c r="D2551" s="314" t="s">
        <v>888</v>
      </c>
      <c r="E2551" s="314">
        <v>42443</v>
      </c>
      <c r="F2551" s="72" t="s">
        <v>1119</v>
      </c>
      <c r="G2551" s="959" t="s">
        <v>1121</v>
      </c>
      <c r="H2551" s="316" t="s">
        <v>1122</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hidden="1" customHeight="1">
      <c r="A2552" s="332" t="str">
        <f>IF(B2552&lt;&gt;"",IF(AND(B2552='IN-TC'!$S$4,OR(TH!N2552="1111",TH!O2552="1111")),TH!D2552,""),"")</f>
        <v/>
      </c>
      <c r="B2552" s="63">
        <f t="shared" si="147"/>
        <v>3</v>
      </c>
      <c r="C2552" s="64">
        <v>42443</v>
      </c>
      <c r="D2552" s="314" t="s">
        <v>888</v>
      </c>
      <c r="E2552" s="64">
        <v>42443</v>
      </c>
      <c r="F2552" s="72" t="s">
        <v>1120</v>
      </c>
      <c r="G2552" s="959" t="s">
        <v>1121</v>
      </c>
      <c r="H2552" s="72" t="s">
        <v>1122</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hidden="1" customHeight="1">
      <c r="A2553" s="332" t="str">
        <f>IF(B2553&lt;&gt;"",IF(AND(B2553='IN-TC'!$S$4,OR(TH!N2553="1111",TH!O2553="1111")),TH!D2553,""),"")</f>
        <v/>
      </c>
      <c r="B2553" s="63">
        <f t="shared" si="147"/>
        <v>3</v>
      </c>
      <c r="C2553" s="64">
        <v>42443</v>
      </c>
      <c r="D2553" s="314" t="s">
        <v>889</v>
      </c>
      <c r="E2553" s="64">
        <v>42443</v>
      </c>
      <c r="F2553" s="72" t="s">
        <v>1363</v>
      </c>
      <c r="G2553" s="959" t="s">
        <v>1365</v>
      </c>
      <c r="H2553" s="72" t="s">
        <v>1366</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hidden="1" customHeight="1">
      <c r="A2554" s="332" t="str">
        <f>IF(B2554&lt;&gt;"",IF(AND(B2554='IN-TC'!$S$4,OR(TH!N2554="1111",TH!O2554="1111")),TH!D2554,""),"")</f>
        <v/>
      </c>
      <c r="B2554" s="63">
        <f t="shared" si="147"/>
        <v>3</v>
      </c>
      <c r="C2554" s="64">
        <v>42443</v>
      </c>
      <c r="D2554" s="314" t="s">
        <v>889</v>
      </c>
      <c r="E2554" s="64">
        <v>42443</v>
      </c>
      <c r="F2554" s="72" t="s">
        <v>1364</v>
      </c>
      <c r="G2554" s="959" t="s">
        <v>1365</v>
      </c>
      <c r="H2554" s="72" t="s">
        <v>1366</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hidden="1" customHeight="1">
      <c r="A2555" s="332" t="str">
        <f>IF(B2555&lt;&gt;"",IF(AND(B2555='IN-TC'!$S$4,OR(TH!N2555="1111",TH!O2555="1111")),TH!D2555,""),"")</f>
        <v/>
      </c>
      <c r="B2555" s="63">
        <f t="shared" si="147"/>
        <v>3</v>
      </c>
      <c r="C2555" s="64">
        <v>42443</v>
      </c>
      <c r="D2555" s="314" t="s">
        <v>890</v>
      </c>
      <c r="E2555" s="64">
        <v>42443</v>
      </c>
      <c r="F2555" s="72" t="s">
        <v>761</v>
      </c>
      <c r="G2555" s="959" t="s">
        <v>1367</v>
      </c>
      <c r="H2555" s="72" t="s">
        <v>797</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hidden="1" customHeight="1">
      <c r="A2556" s="332" t="str">
        <f>IF(B2556&lt;&gt;"",IF(AND(B2556='IN-TC'!$S$4,OR(TH!N2556="1111",TH!O2556="1111")),TH!D2556,""),"")</f>
        <v/>
      </c>
      <c r="B2556" s="63">
        <f t="shared" si="147"/>
        <v>3</v>
      </c>
      <c r="C2556" s="64">
        <v>42443</v>
      </c>
      <c r="D2556" s="314" t="s">
        <v>890</v>
      </c>
      <c r="E2556" s="64">
        <v>42443</v>
      </c>
      <c r="F2556" s="72" t="s">
        <v>762</v>
      </c>
      <c r="G2556" s="959" t="s">
        <v>1367</v>
      </c>
      <c r="H2556" s="72" t="s">
        <v>797</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hidden="1" customHeight="1">
      <c r="A2557" s="332" t="str">
        <f>IF(B2557&lt;&gt;"",IF(AND(B2557='IN-TC'!$S$4,OR(TH!N2557="1111",TH!O2557="1111")),TH!D2557,""),"")</f>
        <v/>
      </c>
      <c r="B2557" s="63">
        <f t="shared" si="147"/>
        <v>3</v>
      </c>
      <c r="C2557" s="64">
        <v>42443</v>
      </c>
      <c r="D2557" s="314" t="s">
        <v>697</v>
      </c>
      <c r="E2557" s="64">
        <v>42443</v>
      </c>
      <c r="F2557" s="72" t="s">
        <v>1186</v>
      </c>
      <c r="G2557" s="959" t="s">
        <v>908</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hidden="1" customHeight="1">
      <c r="A2558" s="332" t="str">
        <f>IF(B2558&lt;&gt;"",IF(AND(B2558='IN-TC'!$S$4,OR(TH!N2558="1111",TH!O2558="1111")),TH!D2558,""),"")</f>
        <v/>
      </c>
      <c r="B2558" s="63">
        <f t="shared" si="147"/>
        <v>3</v>
      </c>
      <c r="C2558" s="314">
        <v>42443</v>
      </c>
      <c r="D2558" s="314" t="s">
        <v>697</v>
      </c>
      <c r="E2558" s="314">
        <v>42443</v>
      </c>
      <c r="F2558" s="72" t="s">
        <v>1187</v>
      </c>
      <c r="G2558" s="315" t="s">
        <v>908</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hidden="1" customHeight="1">
      <c r="A2559" s="332" t="str">
        <f>IF(B2559&lt;&gt;"",IF(AND(B2559='IN-TC'!$S$4,OR(TH!N2559="1111",TH!O2559="1111")),TH!D2559,""),"")</f>
        <v/>
      </c>
      <c r="B2559" s="63">
        <f t="shared" si="147"/>
        <v>3</v>
      </c>
      <c r="C2559" s="64">
        <v>42443</v>
      </c>
      <c r="D2559" s="314" t="s">
        <v>891</v>
      </c>
      <c r="E2559" s="64">
        <v>42443</v>
      </c>
      <c r="F2559" s="72" t="s">
        <v>757</v>
      </c>
      <c r="G2559" s="959" t="s">
        <v>1368</v>
      </c>
      <c r="H2559" s="72" t="s">
        <v>1025</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hidden="1" customHeight="1">
      <c r="A2560" s="332" t="str">
        <f>IF(B2560&lt;&gt;"",IF(AND(B2560='IN-TC'!$S$4,OR(TH!N2560="1111",TH!O2560="1111")),TH!D2560,""),"")</f>
        <v/>
      </c>
      <c r="B2560" s="63">
        <f t="shared" si="147"/>
        <v>3</v>
      </c>
      <c r="C2560" s="314">
        <v>42444</v>
      </c>
      <c r="D2560" s="64" t="s">
        <v>694</v>
      </c>
      <c r="E2560" s="314">
        <v>42444</v>
      </c>
      <c r="F2560" s="72" t="s">
        <v>1178</v>
      </c>
      <c r="G2560" s="959" t="s">
        <v>908</v>
      </c>
      <c r="H2560" s="316" t="s">
        <v>593</v>
      </c>
      <c r="I2560" s="429"/>
      <c r="J2560" s="429"/>
      <c r="K2560" s="420">
        <v>100100</v>
      </c>
      <c r="L2560" s="429">
        <v>22295</v>
      </c>
      <c r="M2560" s="65">
        <v>2231729500</v>
      </c>
      <c r="N2560" s="317" t="s">
        <v>265</v>
      </c>
      <c r="O2560" s="66" t="s">
        <v>582</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hidden="1" customHeight="1">
      <c r="A2561" s="332" t="str">
        <f>IF(B2561&lt;&gt;"",IF(AND(B2561='IN-TC'!$S$4,OR(TH!N2561="1111",TH!O2561="1111")),TH!D2561,""),"")</f>
        <v/>
      </c>
      <c r="B2561" s="63">
        <f t="shared" si="147"/>
        <v>3</v>
      </c>
      <c r="C2561" s="314">
        <v>42444</v>
      </c>
      <c r="D2561" s="64" t="s">
        <v>697</v>
      </c>
      <c r="E2561" s="314">
        <v>42444</v>
      </c>
      <c r="F2561" s="72" t="s">
        <v>1432</v>
      </c>
      <c r="G2561" s="959" t="s">
        <v>908</v>
      </c>
      <c r="H2561" s="316"/>
      <c r="I2561" s="429"/>
      <c r="J2561" s="429"/>
      <c r="K2561" s="420">
        <v>100000</v>
      </c>
      <c r="L2561" s="429">
        <v>22295</v>
      </c>
      <c r="M2561" s="65">
        <v>2229500000</v>
      </c>
      <c r="N2561" s="66" t="s">
        <v>26</v>
      </c>
      <c r="O2561" s="66" t="s">
        <v>265</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hidden="1" customHeight="1">
      <c r="A2562" s="332" t="str">
        <f>IF(B2562&lt;&gt;"",IF(AND(B2562='IN-TC'!$S$4,OR(TH!N2562="1111",TH!O2562="1111")),TH!D2562,""),"")</f>
        <v/>
      </c>
      <c r="B2562" s="63">
        <f t="shared" si="147"/>
        <v>3</v>
      </c>
      <c r="C2562" s="314">
        <v>42444</v>
      </c>
      <c r="D2562" s="64" t="s">
        <v>697</v>
      </c>
      <c r="E2562" s="314">
        <v>42444</v>
      </c>
      <c r="F2562" s="72" t="s">
        <v>1179</v>
      </c>
      <c r="G2562" s="959" t="s">
        <v>908</v>
      </c>
      <c r="H2562" s="316"/>
      <c r="I2562" s="429"/>
      <c r="J2562" s="429"/>
      <c r="K2562" s="420">
        <v>15</v>
      </c>
      <c r="L2562" s="429">
        <v>22295</v>
      </c>
      <c r="M2562" s="65">
        <v>334425</v>
      </c>
      <c r="N2562" s="317" t="s">
        <v>101</v>
      </c>
      <c r="O2562" s="66" t="s">
        <v>265</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hidden="1" customHeight="1">
      <c r="A2563" s="332" t="str">
        <f>IF(B2563&lt;&gt;"",IF(AND(B2563='IN-TC'!$S$4,OR(TH!N2563="1111",TH!O2563="1111")),TH!D2563,""),"")</f>
        <v/>
      </c>
      <c r="B2563" s="63">
        <f t="shared" si="147"/>
        <v>3</v>
      </c>
      <c r="C2563" s="314">
        <v>42444</v>
      </c>
      <c r="D2563" s="64" t="s">
        <v>697</v>
      </c>
      <c r="E2563" s="314">
        <v>42444</v>
      </c>
      <c r="F2563" s="72" t="s">
        <v>1180</v>
      </c>
      <c r="G2563" s="959" t="s">
        <v>908</v>
      </c>
      <c r="H2563" s="316"/>
      <c r="I2563" s="429"/>
      <c r="J2563" s="429"/>
      <c r="K2563" s="420">
        <v>1.5</v>
      </c>
      <c r="L2563" s="429">
        <v>22295</v>
      </c>
      <c r="M2563" s="65">
        <v>33443</v>
      </c>
      <c r="N2563" s="317" t="s">
        <v>9</v>
      </c>
      <c r="O2563" s="66" t="s">
        <v>265</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hidden="1" customHeight="1">
      <c r="A2564" s="332" t="str">
        <f>IF(B2564&lt;&gt;"",IF(AND(B2564='IN-TC'!$S$4,OR(TH!N2564="1111",TH!O2564="1111")),TH!D2564,""),"")</f>
        <v/>
      </c>
      <c r="B2564" s="63">
        <f t="shared" si="147"/>
        <v>3</v>
      </c>
      <c r="C2564" s="314">
        <v>42444</v>
      </c>
      <c r="D2564" s="64" t="s">
        <v>697</v>
      </c>
      <c r="E2564" s="314">
        <v>42444</v>
      </c>
      <c r="F2564" s="72" t="s">
        <v>606</v>
      </c>
      <c r="G2564" s="959" t="s">
        <v>908</v>
      </c>
      <c r="H2564" s="72"/>
      <c r="I2564" s="429"/>
      <c r="J2564" s="429"/>
      <c r="K2564" s="420">
        <v>10</v>
      </c>
      <c r="L2564" s="429">
        <v>22295</v>
      </c>
      <c r="M2564" s="65">
        <v>222950</v>
      </c>
      <c r="N2564" s="317" t="s">
        <v>101</v>
      </c>
      <c r="O2564" s="66" t="s">
        <v>265</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hidden="1" customHeight="1">
      <c r="A2565" s="332" t="str">
        <f>IF(B2565&lt;&gt;"",IF(AND(B2565='IN-TC'!$S$4,OR(TH!N2565="1111",TH!O2565="1111")),TH!D2565,""),"")</f>
        <v/>
      </c>
      <c r="B2565" s="63">
        <f t="shared" si="147"/>
        <v>3</v>
      </c>
      <c r="C2565" s="314">
        <v>42444</v>
      </c>
      <c r="D2565" s="64" t="s">
        <v>697</v>
      </c>
      <c r="E2565" s="314">
        <v>42444</v>
      </c>
      <c r="F2565" s="72" t="s">
        <v>1181</v>
      </c>
      <c r="G2565" s="959" t="s">
        <v>908</v>
      </c>
      <c r="H2565" s="72"/>
      <c r="I2565" s="429"/>
      <c r="J2565" s="429"/>
      <c r="K2565" s="420">
        <v>1</v>
      </c>
      <c r="L2565" s="429">
        <v>22295</v>
      </c>
      <c r="M2565" s="65">
        <v>22295</v>
      </c>
      <c r="N2565" s="317" t="s">
        <v>9</v>
      </c>
      <c r="O2565" s="66" t="s">
        <v>265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hidden="1" customHeight="1">
      <c r="A2566" s="332" t="str">
        <f>IF(B2566&lt;&gt;"",IF(AND(B2566='IN-TC'!$S$4,OR(TH!N2566="1111",TH!O2566="1111")),TH!D2566,""),"")</f>
        <v/>
      </c>
      <c r="B2566" s="63">
        <f t="shared" si="147"/>
        <v>3</v>
      </c>
      <c r="C2566" s="314">
        <v>42444</v>
      </c>
      <c r="D2566" s="64" t="s">
        <v>697</v>
      </c>
      <c r="E2566" s="314">
        <v>42444</v>
      </c>
      <c r="F2566" s="72" t="s">
        <v>1182</v>
      </c>
      <c r="G2566" s="959" t="s">
        <v>908</v>
      </c>
      <c r="H2566" s="316"/>
      <c r="I2566" s="429"/>
      <c r="J2566" s="429"/>
      <c r="K2566" s="420">
        <v>31.64</v>
      </c>
      <c r="L2566" s="429">
        <v>22295</v>
      </c>
      <c r="M2566" s="65">
        <v>705414</v>
      </c>
      <c r="N2566" s="317" t="s">
        <v>101</v>
      </c>
      <c r="O2566" s="66" t="s">
        <v>265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hidden="1" customHeight="1">
      <c r="A2567" s="332" t="str">
        <f>IF(B2567&lt;&gt;"",IF(AND(B2567='IN-TC'!$S$4,OR(TH!N2567="1111",TH!O2567="1111")),TH!D2567,""),"")</f>
        <v/>
      </c>
      <c r="B2567" s="63">
        <f t="shared" si="147"/>
        <v>3</v>
      </c>
      <c r="C2567" s="64">
        <v>42444</v>
      </c>
      <c r="D2567" s="64" t="s">
        <v>697</v>
      </c>
      <c r="E2567" s="64">
        <v>42444</v>
      </c>
      <c r="F2567" s="72" t="s">
        <v>1183</v>
      </c>
      <c r="G2567" s="959" t="s">
        <v>908</v>
      </c>
      <c r="H2567" s="72"/>
      <c r="I2567" s="429"/>
      <c r="J2567" s="429"/>
      <c r="K2567" s="420">
        <v>3.16</v>
      </c>
      <c r="L2567" s="429">
        <v>22295</v>
      </c>
      <c r="M2567" s="65">
        <v>70452</v>
      </c>
      <c r="N2567" s="66" t="s">
        <v>9</v>
      </c>
      <c r="O2567" s="66" t="s">
        <v>265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hidden="1" customHeight="1">
      <c r="A2568" s="332" t="str">
        <f>IF(B2568&lt;&gt;"",IF(AND(B2568='IN-TC'!$S$4,OR(TH!N2568="1111",TH!O2568="1111")),TH!D2568,""),"")</f>
        <v/>
      </c>
      <c r="B2568" s="63">
        <f t="shared" si="147"/>
        <v>3</v>
      </c>
      <c r="C2568" s="64">
        <v>42444</v>
      </c>
      <c r="D2568" s="314" t="s">
        <v>697</v>
      </c>
      <c r="E2568" s="64">
        <v>42444</v>
      </c>
      <c r="F2568" s="72" t="s">
        <v>1188</v>
      </c>
      <c r="G2568" s="959" t="s">
        <v>910</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hidden="1" customHeight="1">
      <c r="A2569" s="332" t="str">
        <f>IF(B2569&lt;&gt;"",IF(AND(B2569='IN-TC'!$S$4,OR(TH!N2569="1111",TH!O2569="1111")),TH!D2569,""),"")</f>
        <v/>
      </c>
      <c r="B2569" s="63">
        <f t="shared" si="147"/>
        <v>3</v>
      </c>
      <c r="C2569" s="64">
        <v>42444</v>
      </c>
      <c r="D2569" s="314" t="s">
        <v>697</v>
      </c>
      <c r="E2569" s="64">
        <v>42444</v>
      </c>
      <c r="F2569" s="503" t="s">
        <v>751</v>
      </c>
      <c r="G2569" s="67" t="s">
        <v>908</v>
      </c>
      <c r="H2569" s="338" t="s">
        <v>723</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hidden="1" customHeight="1">
      <c r="A2570" s="332" t="str">
        <f>IF(B2570&lt;&gt;"",IF(AND(B2570='IN-TC'!$S$4,OR(TH!N2570="1111",TH!O2570="1111")),TH!D2570,""),"")</f>
        <v/>
      </c>
      <c r="B2570" s="63">
        <f t="shared" ref="B2570:B2633" si="148">IF(C2570&lt;&gt;"",MONTH(C2570),"")</f>
        <v>3</v>
      </c>
      <c r="C2570" s="64">
        <v>42444</v>
      </c>
      <c r="D2570" s="314" t="s">
        <v>697</v>
      </c>
      <c r="E2570" s="64">
        <v>42444</v>
      </c>
      <c r="F2570" s="72" t="s">
        <v>1197</v>
      </c>
      <c r="G2570" s="67" t="s">
        <v>909</v>
      </c>
      <c r="H2570" s="72" t="s">
        <v>621</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hidden="1" customHeight="1">
      <c r="A2571" s="332" t="str">
        <f>IF(B2571&lt;&gt;"",IF(AND(B2571='IN-TC'!$S$4,OR(TH!N2571="1111",TH!O2571="1111")),TH!D2571,""),"")</f>
        <v/>
      </c>
      <c r="B2571" s="63">
        <f t="shared" si="148"/>
        <v>3</v>
      </c>
      <c r="C2571" s="64">
        <v>42444</v>
      </c>
      <c r="D2571" s="314" t="s">
        <v>697</v>
      </c>
      <c r="E2571" s="64">
        <v>42444</v>
      </c>
      <c r="F2571" s="72" t="s">
        <v>1186</v>
      </c>
      <c r="G2571" s="67" t="s">
        <v>909</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hidden="1" customHeight="1">
      <c r="A2572" s="332" t="str">
        <f>IF(B2572&lt;&gt;"",IF(AND(B2572='IN-TC'!$S$4,OR(TH!N2572="1111",TH!O2572="1111")),TH!D2572,""),"")</f>
        <v/>
      </c>
      <c r="B2572" s="63">
        <f t="shared" si="148"/>
        <v>3</v>
      </c>
      <c r="C2572" s="64">
        <v>42444</v>
      </c>
      <c r="D2572" s="314" t="s">
        <v>697</v>
      </c>
      <c r="E2572" s="64">
        <v>42444</v>
      </c>
      <c r="F2572" s="72" t="s">
        <v>1187</v>
      </c>
      <c r="G2572" s="67" t="s">
        <v>909</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hidden="1" customHeight="1">
      <c r="A2573" s="332" t="str">
        <f>IF(B2573&lt;&gt;"",IF(AND(B2573='IN-TC'!$S$4,OR(TH!N2573="1111",TH!O2573="1111")),TH!D2573,""),"")</f>
        <v/>
      </c>
      <c r="B2573" s="63">
        <f t="shared" si="148"/>
        <v>3</v>
      </c>
      <c r="C2573" s="64">
        <v>42444</v>
      </c>
      <c r="D2573" s="314" t="s">
        <v>697</v>
      </c>
      <c r="E2573" s="64">
        <v>42444</v>
      </c>
      <c r="F2573" s="72" t="s">
        <v>1197</v>
      </c>
      <c r="G2573" s="67" t="s">
        <v>909</v>
      </c>
      <c r="H2573" s="72" t="s">
        <v>621</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hidden="1" customHeight="1">
      <c r="A2574" s="332" t="str">
        <f>IF(B2574&lt;&gt;"",IF(AND(B2574='IN-TC'!$S$4,OR(TH!N2574="1111",TH!O2574="1111")),TH!D2574,""),"")</f>
        <v/>
      </c>
      <c r="B2574" s="63">
        <f t="shared" si="148"/>
        <v>3</v>
      </c>
      <c r="C2574" s="64">
        <v>42444</v>
      </c>
      <c r="D2574" s="314" t="s">
        <v>697</v>
      </c>
      <c r="E2574" s="64">
        <v>42444</v>
      </c>
      <c r="F2574" s="72" t="s">
        <v>1186</v>
      </c>
      <c r="G2574" s="67" t="s">
        <v>909</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hidden="1" customHeight="1">
      <c r="A2575" s="332" t="str">
        <f>IF(B2575&lt;&gt;"",IF(AND(B2575='IN-TC'!$S$4,OR(TH!N2575="1111",TH!O2575="1111")),TH!D2575,""),"")</f>
        <v/>
      </c>
      <c r="B2575" s="63">
        <f t="shared" si="148"/>
        <v>3</v>
      </c>
      <c r="C2575" s="64">
        <v>42444</v>
      </c>
      <c r="D2575" s="314" t="s">
        <v>697</v>
      </c>
      <c r="E2575" s="64">
        <v>42444</v>
      </c>
      <c r="F2575" s="72" t="s">
        <v>1187</v>
      </c>
      <c r="G2575" s="67" t="s">
        <v>909</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hidden="1" customHeight="1">
      <c r="A2576" s="332" t="str">
        <f>IF(B2576&lt;&gt;"",IF(AND(B2576='IN-TC'!$S$4,OR(TH!N2576="1111",TH!O2576="1111")),TH!D2576,""),"")</f>
        <v/>
      </c>
      <c r="B2576" s="63">
        <f t="shared" si="148"/>
        <v>3</v>
      </c>
      <c r="C2576" s="64">
        <v>42444</v>
      </c>
      <c r="D2576" s="314" t="s">
        <v>697</v>
      </c>
      <c r="E2576" s="64">
        <v>42444</v>
      </c>
      <c r="F2576" s="72" t="s">
        <v>1198</v>
      </c>
      <c r="G2576" s="67" t="s">
        <v>909</v>
      </c>
      <c r="H2576" s="72" t="s">
        <v>624</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hidden="1" customHeight="1">
      <c r="A2577" s="332" t="str">
        <f>IF(B2577&lt;&gt;"",IF(AND(B2577='IN-TC'!$S$4,OR(TH!N2577="1111",TH!O2577="1111")),TH!D2577,""),"")</f>
        <v/>
      </c>
      <c r="B2577" s="63">
        <f t="shared" si="148"/>
        <v>3</v>
      </c>
      <c r="C2577" s="64">
        <v>42444</v>
      </c>
      <c r="D2577" s="314" t="s">
        <v>697</v>
      </c>
      <c r="E2577" s="64">
        <v>42444</v>
      </c>
      <c r="F2577" s="72" t="s">
        <v>1186</v>
      </c>
      <c r="G2577" s="67" t="s">
        <v>909</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hidden="1" customHeight="1">
      <c r="A2578" s="332" t="str">
        <f>IF(B2578&lt;&gt;"",IF(AND(B2578='IN-TC'!$S$4,OR(TH!N2578="1111",TH!O2578="1111")),TH!D2578,""),"")</f>
        <v/>
      </c>
      <c r="B2578" s="63">
        <f t="shared" si="148"/>
        <v>3</v>
      </c>
      <c r="C2578" s="64">
        <v>42444</v>
      </c>
      <c r="D2578" s="314" t="s">
        <v>697</v>
      </c>
      <c r="E2578" s="64">
        <v>42444</v>
      </c>
      <c r="F2578" s="72" t="s">
        <v>1187</v>
      </c>
      <c r="G2578" s="67" t="s">
        <v>909</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hidden="1" customHeight="1">
      <c r="A2579" s="332" t="str">
        <f>IF(B2579&lt;&gt;"",IF(AND(B2579='IN-TC'!$S$4,OR(TH!N2579="1111",TH!O2579="1111")),TH!D2579,""),"")</f>
        <v/>
      </c>
      <c r="B2579" s="63">
        <f t="shared" si="148"/>
        <v>3</v>
      </c>
      <c r="C2579" s="64">
        <v>42444</v>
      </c>
      <c r="D2579" s="314" t="s">
        <v>697</v>
      </c>
      <c r="E2579" s="64">
        <v>42444</v>
      </c>
      <c r="F2579" s="72" t="s">
        <v>1199</v>
      </c>
      <c r="G2579" s="67" t="s">
        <v>909</v>
      </c>
      <c r="H2579" s="72" t="s">
        <v>668</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hidden="1" customHeight="1">
      <c r="A2580" s="332" t="str">
        <f>IF(B2580&lt;&gt;"",IF(AND(B2580='IN-TC'!$S$4,OR(TH!N2580="1111",TH!O2580="1111")),TH!D2580,""),"")</f>
        <v/>
      </c>
      <c r="B2580" s="63">
        <f t="shared" si="148"/>
        <v>3</v>
      </c>
      <c r="C2580" s="64">
        <v>42444</v>
      </c>
      <c r="D2580" s="314" t="s">
        <v>697</v>
      </c>
      <c r="E2580" s="64">
        <v>42444</v>
      </c>
      <c r="F2580" s="72" t="s">
        <v>1186</v>
      </c>
      <c r="G2580" s="67" t="s">
        <v>909</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hidden="1" customHeight="1">
      <c r="A2581" s="332" t="str">
        <f>IF(B2581&lt;&gt;"",IF(AND(B2581='IN-TC'!$S$4,OR(TH!N2581="1111",TH!O2581="1111")),TH!D2581,""),"")</f>
        <v/>
      </c>
      <c r="B2581" s="63">
        <f t="shared" si="148"/>
        <v>3</v>
      </c>
      <c r="C2581" s="64">
        <v>42444</v>
      </c>
      <c r="D2581" s="314" t="s">
        <v>697</v>
      </c>
      <c r="E2581" s="64">
        <v>42444</v>
      </c>
      <c r="F2581" s="72" t="s">
        <v>1187</v>
      </c>
      <c r="G2581" s="67" t="s">
        <v>909</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hidden="1" customHeight="1">
      <c r="A2582" s="332" t="str">
        <f>IF(B2582&lt;&gt;"",IF(AND(B2582='IN-TC'!$S$4,OR(TH!N2582="1111",TH!O2582="1111")),TH!D2582,""),"")</f>
        <v/>
      </c>
      <c r="B2582" s="63">
        <f t="shared" si="148"/>
        <v>3</v>
      </c>
      <c r="C2582" s="78">
        <v>42444</v>
      </c>
      <c r="D2582" s="1102" t="s">
        <v>697</v>
      </c>
      <c r="E2582" s="78">
        <v>42444</v>
      </c>
      <c r="F2582" s="72" t="s">
        <v>1200</v>
      </c>
      <c r="G2582" s="79" t="s">
        <v>909</v>
      </c>
      <c r="H2582" s="942"/>
      <c r="I2582" s="427"/>
      <c r="J2582" s="427"/>
      <c r="K2582" s="418"/>
      <c r="L2582" s="427"/>
      <c r="M2582" s="81">
        <v>72666115</v>
      </c>
      <c r="N2582" s="82" t="s">
        <v>587</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hidden="1" customHeight="1">
      <c r="A2583" s="332" t="str">
        <f>IF(B2583&lt;&gt;"",IF(AND(B2583='IN-TC'!$S$4,OR(TH!N2583="1111",TH!O2583="1111")),TH!D2583,""),"")</f>
        <v/>
      </c>
      <c r="B2583" s="63">
        <f t="shared" si="148"/>
        <v>3</v>
      </c>
      <c r="C2583" s="78">
        <v>42444</v>
      </c>
      <c r="D2583" s="1102" t="s">
        <v>697</v>
      </c>
      <c r="E2583" s="78">
        <v>42444</v>
      </c>
      <c r="F2583" s="72" t="s">
        <v>1201</v>
      </c>
      <c r="G2583" s="79" t="s">
        <v>909</v>
      </c>
      <c r="H2583" s="942"/>
      <c r="I2583" s="427"/>
      <c r="J2583" s="427"/>
      <c r="K2583" s="418"/>
      <c r="L2583" s="427"/>
      <c r="M2583" s="81">
        <v>19101465</v>
      </c>
      <c r="N2583" s="82" t="s">
        <v>588</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hidden="1" customHeight="1">
      <c r="A2584" s="332" t="str">
        <f>IF(B2584&lt;&gt;"",IF(AND(B2584='IN-TC'!$S$4,OR(TH!N2584="1111",TH!O2584="1111")),TH!D2584,""),"")</f>
        <v/>
      </c>
      <c r="B2584" s="63">
        <f t="shared" si="148"/>
        <v>3</v>
      </c>
      <c r="C2584" s="78">
        <v>42444</v>
      </c>
      <c r="D2584" s="1102" t="s">
        <v>697</v>
      </c>
      <c r="E2584" s="78">
        <v>42444</v>
      </c>
      <c r="F2584" s="72" t="s">
        <v>1202</v>
      </c>
      <c r="G2584" s="79" t="s">
        <v>909</v>
      </c>
      <c r="H2584" s="80"/>
      <c r="I2584" s="427"/>
      <c r="J2584" s="427"/>
      <c r="K2584" s="418"/>
      <c r="L2584" s="427"/>
      <c r="M2584" s="81">
        <v>8232420</v>
      </c>
      <c r="N2584" s="82" t="s">
        <v>589</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hidden="1" customHeight="1">
      <c r="A2585" s="332" t="str">
        <f>IF(B2585&lt;&gt;"",IF(AND(B2585='IN-TC'!$S$4,OR(TH!N2585="1111",TH!O2585="1111")),TH!D2585,""),"")</f>
        <v/>
      </c>
      <c r="B2585" s="63">
        <f t="shared" si="148"/>
        <v>3</v>
      </c>
      <c r="C2585" s="64">
        <v>42444</v>
      </c>
      <c r="D2585" s="314" t="s">
        <v>697</v>
      </c>
      <c r="E2585" s="64">
        <v>42444</v>
      </c>
      <c r="F2585" s="72" t="s">
        <v>1186</v>
      </c>
      <c r="G2585" s="67" t="s">
        <v>909</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hidden="1" customHeight="1">
      <c r="A2586" s="332" t="str">
        <f>IF(B2586&lt;&gt;"",IF(AND(B2586='IN-TC'!$S$4,OR(TH!N2586="1111",TH!O2586="1111")),TH!D2586,""),"")</f>
        <v/>
      </c>
      <c r="B2586" s="63">
        <f t="shared" si="148"/>
        <v>3</v>
      </c>
      <c r="C2586" s="64">
        <v>42444</v>
      </c>
      <c r="D2586" s="314" t="s">
        <v>697</v>
      </c>
      <c r="E2586" s="64">
        <v>42444</v>
      </c>
      <c r="F2586" s="72" t="s">
        <v>1187</v>
      </c>
      <c r="G2586" s="67" t="s">
        <v>909</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hidden="1" customHeight="1">
      <c r="A2587" s="332" t="str">
        <f>IF(B2587&lt;&gt;"",IF(AND(B2587='IN-TC'!$S$4,OR(TH!N2587="1111",TH!O2587="1111")),TH!D2587,""),"")</f>
        <v/>
      </c>
      <c r="B2587" s="63">
        <f t="shared" si="148"/>
        <v>3</v>
      </c>
      <c r="C2587" s="64">
        <v>42444</v>
      </c>
      <c r="D2587" s="314" t="s">
        <v>697</v>
      </c>
      <c r="E2587" s="64">
        <v>42444</v>
      </c>
      <c r="F2587" s="72" t="s">
        <v>1199</v>
      </c>
      <c r="G2587" s="67" t="s">
        <v>909</v>
      </c>
      <c r="H2587" s="72" t="s">
        <v>1410</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hidden="1" customHeight="1">
      <c r="A2588" s="332" t="str">
        <f>IF(B2588&lt;&gt;"",IF(AND(B2588='IN-TC'!$S$4,OR(TH!N2588="1111",TH!O2588="1111")),TH!D2588,""),"")</f>
        <v/>
      </c>
      <c r="B2588" s="63">
        <f t="shared" si="148"/>
        <v>3</v>
      </c>
      <c r="C2588" s="64">
        <v>42444</v>
      </c>
      <c r="D2588" s="314" t="s">
        <v>697</v>
      </c>
      <c r="E2588" s="64">
        <v>42444</v>
      </c>
      <c r="F2588" s="72" t="s">
        <v>1186</v>
      </c>
      <c r="G2588" s="67" t="s">
        <v>909</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hidden="1" customHeight="1">
      <c r="A2589" s="332" t="str">
        <f>IF(B2589&lt;&gt;"",IF(AND(B2589='IN-TC'!$S$4,OR(TH!N2589="1111",TH!O2589="1111")),TH!D2589,""),"")</f>
        <v/>
      </c>
      <c r="B2589" s="63">
        <f t="shared" si="148"/>
        <v>3</v>
      </c>
      <c r="C2589" s="64">
        <v>42444</v>
      </c>
      <c r="D2589" s="314" t="s">
        <v>697</v>
      </c>
      <c r="E2589" s="64">
        <v>42444</v>
      </c>
      <c r="F2589" s="72" t="s">
        <v>1187</v>
      </c>
      <c r="G2589" s="67" t="s">
        <v>909</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hidden="1" customHeight="1">
      <c r="A2590" s="332" t="str">
        <f>IF(B2590&lt;&gt;"",IF(AND(B2590='IN-TC'!$S$4,OR(TH!N2590="1111",TH!O2590="1111")),TH!D2590,""),"")</f>
        <v/>
      </c>
      <c r="B2590" s="63">
        <f t="shared" si="148"/>
        <v>3</v>
      </c>
      <c r="C2590" s="64">
        <v>42444</v>
      </c>
      <c r="D2590" s="314" t="s">
        <v>697</v>
      </c>
      <c r="E2590" s="64">
        <v>42444</v>
      </c>
      <c r="F2590" s="72" t="s">
        <v>1203</v>
      </c>
      <c r="G2590" s="67" t="s">
        <v>909</v>
      </c>
      <c r="H2590" s="72" t="s">
        <v>618</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hidden="1" customHeight="1">
      <c r="A2591" s="332" t="str">
        <f>IF(B2591&lt;&gt;"",IF(AND(B2591='IN-TC'!$S$4,OR(TH!N2591="1111",TH!O2591="1111")),TH!D2591,""),"")</f>
        <v/>
      </c>
      <c r="B2591" s="63">
        <f t="shared" si="148"/>
        <v>3</v>
      </c>
      <c r="C2591" s="64">
        <v>42444</v>
      </c>
      <c r="D2591" s="314" t="s">
        <v>697</v>
      </c>
      <c r="E2591" s="64">
        <v>42444</v>
      </c>
      <c r="F2591" s="72" t="s">
        <v>1186</v>
      </c>
      <c r="G2591" s="67" t="s">
        <v>909</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hidden="1" customHeight="1">
      <c r="A2592" s="332" t="str">
        <f>IF(B2592&lt;&gt;"",IF(AND(B2592='IN-TC'!$S$4,OR(TH!N2592="1111",TH!O2592="1111")),TH!D2592,""),"")</f>
        <v/>
      </c>
      <c r="B2592" s="63">
        <f t="shared" si="148"/>
        <v>3</v>
      </c>
      <c r="C2592" s="64">
        <v>42444</v>
      </c>
      <c r="D2592" s="314" t="s">
        <v>697</v>
      </c>
      <c r="E2592" s="64">
        <v>42444</v>
      </c>
      <c r="F2592" s="72" t="s">
        <v>1187</v>
      </c>
      <c r="G2592" s="67" t="s">
        <v>909</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hidden="1" customHeight="1">
      <c r="A2593" s="332" t="str">
        <f>IF(B2593&lt;&gt;"",IF(AND(B2593='IN-TC'!$S$4,OR(TH!N2593="1111",TH!O2593="1111")),TH!D2593,""),"")</f>
        <v/>
      </c>
      <c r="B2593" s="63">
        <f t="shared" si="148"/>
        <v>3</v>
      </c>
      <c r="C2593" s="64">
        <v>42444</v>
      </c>
      <c r="D2593" s="314" t="s">
        <v>697</v>
      </c>
      <c r="E2593" s="64">
        <v>42444</v>
      </c>
      <c r="F2593" s="72" t="s">
        <v>1407</v>
      </c>
      <c r="G2593" s="67" t="s">
        <v>909</v>
      </c>
      <c r="H2593" s="72" t="s">
        <v>623</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hidden="1" customHeight="1">
      <c r="A2594" s="332" t="str">
        <f>IF(B2594&lt;&gt;"",IF(AND(B2594='IN-TC'!$S$4,OR(TH!N2594="1111",TH!O2594="1111")),TH!D2594,""),"")</f>
        <v/>
      </c>
      <c r="B2594" s="63">
        <f t="shared" si="148"/>
        <v>3</v>
      </c>
      <c r="C2594" s="64">
        <v>42444</v>
      </c>
      <c r="D2594" s="314" t="s">
        <v>697</v>
      </c>
      <c r="E2594" s="64">
        <v>42444</v>
      </c>
      <c r="F2594" s="72" t="s">
        <v>1186</v>
      </c>
      <c r="G2594" s="67" t="s">
        <v>909</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hidden="1" customHeight="1">
      <c r="A2595" s="332" t="str">
        <f>IF(B2595&lt;&gt;"",IF(AND(B2595='IN-TC'!$S$4,OR(TH!N2595="1111",TH!O2595="1111")),TH!D2595,""),"")</f>
        <v/>
      </c>
      <c r="B2595" s="63">
        <f t="shared" si="148"/>
        <v>3</v>
      </c>
      <c r="C2595" s="314">
        <v>42444</v>
      </c>
      <c r="D2595" s="314" t="s">
        <v>697</v>
      </c>
      <c r="E2595" s="314">
        <v>42444</v>
      </c>
      <c r="F2595" s="72" t="s">
        <v>1187</v>
      </c>
      <c r="G2595" s="955" t="s">
        <v>909</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hidden="1" customHeight="1">
      <c r="A2596" s="332" t="str">
        <f>IF(B2596&lt;&gt;"",IF(AND(B2596='IN-TC'!$S$4,OR(TH!N2596="1111",TH!O2596="1111")),TH!D2596,""),"")</f>
        <v/>
      </c>
      <c r="B2596" s="63">
        <f t="shared" si="148"/>
        <v>3</v>
      </c>
      <c r="C2596" s="314">
        <v>42444</v>
      </c>
      <c r="D2596" s="314" t="s">
        <v>896</v>
      </c>
      <c r="E2596" s="314">
        <v>42444</v>
      </c>
      <c r="F2596" s="72" t="s">
        <v>1133</v>
      </c>
      <c r="G2596" s="959" t="s">
        <v>908</v>
      </c>
      <c r="H2596" s="338" t="s">
        <v>755</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hidden="1" customHeight="1">
      <c r="A2597" s="332" t="str">
        <f>IF(B2597&lt;&gt;"",IF(AND(B2597='IN-TC'!$S$4,OR(TH!N2597="1111",TH!O2597="1111")),TH!D2597,""),"")</f>
        <v/>
      </c>
      <c r="B2597" s="63">
        <f t="shared" si="148"/>
        <v>3</v>
      </c>
      <c r="C2597" s="64">
        <v>42443</v>
      </c>
      <c r="D2597" s="314" t="s">
        <v>891</v>
      </c>
      <c r="E2597" s="64">
        <v>42443</v>
      </c>
      <c r="F2597" s="72" t="s">
        <v>758</v>
      </c>
      <c r="G2597" s="959" t="s">
        <v>1368</v>
      </c>
      <c r="H2597" s="72" t="s">
        <v>1025</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hidden="1" customHeight="1">
      <c r="A2598" s="332" t="str">
        <f>IF(B2598&lt;&gt;"",IF(AND(B2598='IN-TC'!$S$4,OR(TH!N2598="1111",TH!O2598="1111")),TH!D2598,""),"")</f>
        <v/>
      </c>
      <c r="B2598" s="63">
        <f t="shared" si="148"/>
        <v>3</v>
      </c>
      <c r="C2598" s="1123">
        <v>42443</v>
      </c>
      <c r="D2598" s="1123" t="s">
        <v>892</v>
      </c>
      <c r="E2598" s="1123">
        <f>C2598</f>
        <v>42443</v>
      </c>
      <c r="F2598" s="503" t="s">
        <v>954</v>
      </c>
      <c r="G2598" s="1125"/>
      <c r="H2598" s="1124" t="s">
        <v>3009</v>
      </c>
      <c r="I2598" s="1126"/>
      <c r="J2598" s="1126"/>
      <c r="K2598" s="1127"/>
      <c r="L2598" s="1126"/>
      <c r="M2598" s="1128">
        <v>500000000</v>
      </c>
      <c r="N2598" s="1129" t="s">
        <v>271</v>
      </c>
      <c r="O2598" s="1129" t="s">
        <v>63</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hidden="1" customHeight="1">
      <c r="A2599" s="332" t="str">
        <f>IF(B2599&lt;&gt;"",IF(AND(B2599='IN-TC'!$S$4,OR(TH!N2599="1111",TH!O2599="1111")),TH!D2599,""),"")</f>
        <v/>
      </c>
      <c r="B2599" s="63">
        <f t="shared" si="148"/>
        <v>3</v>
      </c>
      <c r="C2599" s="314">
        <v>42446</v>
      </c>
      <c r="D2599" s="314" t="s">
        <v>894</v>
      </c>
      <c r="E2599" s="314">
        <v>42446</v>
      </c>
      <c r="F2599" s="72" t="s">
        <v>1169</v>
      </c>
      <c r="G2599" s="959" t="s">
        <v>1128</v>
      </c>
      <c r="H2599" s="316" t="s">
        <v>611</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hidden="1" customHeight="1">
      <c r="A2600" s="332" t="str">
        <f>IF(B2600&lt;&gt;"",IF(AND(B2600='IN-TC'!$S$4,OR(TH!N2600="1111",TH!O2600="1111")),TH!D2600,""),"")</f>
        <v/>
      </c>
      <c r="B2600" s="63">
        <f t="shared" si="148"/>
        <v>3</v>
      </c>
      <c r="C2600" s="314">
        <v>42446</v>
      </c>
      <c r="D2600" s="314" t="s">
        <v>895</v>
      </c>
      <c r="E2600" s="314">
        <v>42446</v>
      </c>
      <c r="F2600" s="72" t="s">
        <v>1129</v>
      </c>
      <c r="G2600" s="959" t="s">
        <v>1131</v>
      </c>
      <c r="H2600" s="316" t="s">
        <v>1132</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hidden="1" customHeight="1">
      <c r="A2601" s="332" t="str">
        <f>IF(B2601&lt;&gt;"",IF(AND(B2601='IN-TC'!$S$4,OR(TH!N2601="1111",TH!O2601="1111")),TH!D2601,""),"")</f>
        <v/>
      </c>
      <c r="B2601" s="63">
        <f t="shared" si="148"/>
        <v>3</v>
      </c>
      <c r="C2601" s="64">
        <v>42446</v>
      </c>
      <c r="D2601" s="64" t="s">
        <v>697</v>
      </c>
      <c r="E2601" s="64">
        <v>42446</v>
      </c>
      <c r="F2601" s="339" t="s">
        <v>749</v>
      </c>
      <c r="G2601" s="959" t="s">
        <v>908</v>
      </c>
      <c r="H2601" s="72" t="s">
        <v>721</v>
      </c>
      <c r="I2601" s="429"/>
      <c r="J2601" s="429"/>
      <c r="K2601" s="420">
        <v>228.54</v>
      </c>
      <c r="L2601" s="429">
        <v>22320</v>
      </c>
      <c r="M2601" s="65">
        <v>5101013</v>
      </c>
      <c r="N2601" s="66" t="s">
        <v>99</v>
      </c>
      <c r="O2601" s="66" t="s">
        <v>265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hidden="1" customHeight="1">
      <c r="A2602" s="332" t="str">
        <f>IF(B2602&lt;&gt;"",IF(AND(B2602='IN-TC'!$S$4,OR(TH!N2602="1111",TH!O2602="1111")),TH!D2602,""),"")</f>
        <v/>
      </c>
      <c r="B2602" s="63">
        <f t="shared" si="148"/>
        <v>3</v>
      </c>
      <c r="C2602" s="64">
        <v>42446</v>
      </c>
      <c r="D2602" s="314" t="s">
        <v>697</v>
      </c>
      <c r="E2602" s="64">
        <v>42446</v>
      </c>
      <c r="F2602" s="503" t="s">
        <v>1051</v>
      </c>
      <c r="G2602" s="959" t="s">
        <v>908</v>
      </c>
      <c r="H2602" s="72" t="s">
        <v>724</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hidden="1" customHeight="1">
      <c r="A2603" s="332" t="str">
        <f>IF(B2603&lt;&gt;"",IF(AND(B2603='IN-TC'!$S$4,OR(TH!N2603="1111",TH!O2603="1111")),TH!D2603,""),"")</f>
        <v/>
      </c>
      <c r="B2603" s="63">
        <f t="shared" si="148"/>
        <v>3</v>
      </c>
      <c r="C2603" s="64">
        <v>42446</v>
      </c>
      <c r="D2603" s="314" t="s">
        <v>697</v>
      </c>
      <c r="E2603" s="64">
        <v>42446</v>
      </c>
      <c r="F2603" s="503" t="s">
        <v>1690</v>
      </c>
      <c r="G2603" s="959" t="s">
        <v>908</v>
      </c>
      <c r="H2603" s="318" t="s">
        <v>734</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hidden="1" customHeight="1">
      <c r="A2604" s="332" t="str">
        <f>IF(B2604&lt;&gt;"",IF(AND(B2604='IN-TC'!$S$4,OR(TH!N2604="1111",TH!O2604="1111")),TH!D2604,""),"")</f>
        <v/>
      </c>
      <c r="B2604" s="63">
        <f t="shared" si="148"/>
        <v>3</v>
      </c>
      <c r="C2604" s="64">
        <v>42446</v>
      </c>
      <c r="D2604" s="314" t="s">
        <v>697</v>
      </c>
      <c r="E2604" s="64">
        <v>42446</v>
      </c>
      <c r="F2604" s="503" t="s">
        <v>750</v>
      </c>
      <c r="G2604" s="959" t="s">
        <v>908</v>
      </c>
      <c r="H2604" s="318" t="s">
        <v>722</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hidden="1" customHeight="1">
      <c r="A2605" s="332" t="str">
        <f>IF(B2605&lt;&gt;"",IF(AND(B2605='IN-TC'!$S$4,OR(TH!N2605="1111",TH!O2605="1111")),TH!D2605,""),"")</f>
        <v/>
      </c>
      <c r="B2605" s="63">
        <f t="shared" si="148"/>
        <v>3</v>
      </c>
      <c r="C2605" s="64">
        <v>42446</v>
      </c>
      <c r="D2605" s="314" t="s">
        <v>697</v>
      </c>
      <c r="E2605" s="64">
        <v>42446</v>
      </c>
      <c r="F2605" s="72" t="s">
        <v>1189</v>
      </c>
      <c r="G2605" s="959" t="s">
        <v>908</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hidden="1" customHeight="1">
      <c r="A2606" s="332" t="str">
        <f>IF(B2606&lt;&gt;"",IF(AND(B2606='IN-TC'!$S$4,OR(TH!N2606="1111",TH!O2606="1111")),TH!D2606,""),"")</f>
        <v/>
      </c>
      <c r="B2606" s="63">
        <f t="shared" si="148"/>
        <v>3</v>
      </c>
      <c r="C2606" s="64">
        <v>42446</v>
      </c>
      <c r="D2606" s="314" t="s">
        <v>697</v>
      </c>
      <c r="E2606" s="64">
        <v>42446</v>
      </c>
      <c r="F2606" s="72" t="s">
        <v>1191</v>
      </c>
      <c r="G2606" s="67" t="s">
        <v>908</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hidden="1" customHeight="1">
      <c r="A2607" s="332" t="str">
        <f>IF(B2607&lt;&gt;"",IF(AND(B2607='IN-TC'!$S$4,OR(TH!N2607="1111",TH!O2607="1111")),TH!D2607,""),"")</f>
        <v/>
      </c>
      <c r="B2607" s="63">
        <f t="shared" si="148"/>
        <v>3</v>
      </c>
      <c r="C2607" s="64">
        <v>42446</v>
      </c>
      <c r="D2607" s="314" t="s">
        <v>697</v>
      </c>
      <c r="E2607" s="64">
        <v>42446</v>
      </c>
      <c r="F2607" s="72" t="s">
        <v>1190</v>
      </c>
      <c r="G2607" s="67" t="s">
        <v>908</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hidden="1" customHeight="1">
      <c r="A2608" s="332" t="str">
        <f>IF(B2608&lt;&gt;"",IF(AND(B2608='IN-TC'!$S$4,OR(TH!N2608="1111",TH!O2608="1111")),TH!D2608,""),"")</f>
        <v/>
      </c>
      <c r="B2608" s="63">
        <f t="shared" si="148"/>
        <v>3</v>
      </c>
      <c r="C2608" s="64">
        <v>42446</v>
      </c>
      <c r="D2608" s="314" t="s">
        <v>697</v>
      </c>
      <c r="E2608" s="64">
        <v>42446</v>
      </c>
      <c r="F2608" s="72" t="s">
        <v>1191</v>
      </c>
      <c r="G2608" s="67" t="s">
        <v>908</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hidden="1" customHeight="1">
      <c r="A2609" s="332" t="str">
        <f>IF(B2609&lt;&gt;"",IF(AND(B2609='IN-TC'!$S$4,OR(TH!N2609="1111",TH!O2609="1111")),TH!D2609,""),"")</f>
        <v/>
      </c>
      <c r="B2609" s="63">
        <f t="shared" si="148"/>
        <v>3</v>
      </c>
      <c r="C2609" s="314">
        <v>42446</v>
      </c>
      <c r="D2609" s="314" t="s">
        <v>895</v>
      </c>
      <c r="E2609" s="314">
        <v>42446</v>
      </c>
      <c r="F2609" s="72" t="s">
        <v>1130</v>
      </c>
      <c r="G2609" s="959" t="s">
        <v>1131</v>
      </c>
      <c r="H2609" s="338" t="s">
        <v>1132</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hidden="1" customHeight="1">
      <c r="A2610" s="332" t="str">
        <f>IF(B2610&lt;&gt;"",IF(AND(B2610='IN-TC'!$S$4,OR(TH!N2610="1111",TH!O2610="1111")),TH!D2610,""),"")</f>
        <v/>
      </c>
      <c r="B2610" s="63">
        <f t="shared" si="148"/>
        <v>3</v>
      </c>
      <c r="C2610" s="64">
        <v>42446</v>
      </c>
      <c r="D2610" s="314" t="s">
        <v>897</v>
      </c>
      <c r="E2610" s="64">
        <v>42446</v>
      </c>
      <c r="F2610" s="72" t="s">
        <v>763</v>
      </c>
      <c r="G2610" s="959" t="s">
        <v>1329</v>
      </c>
      <c r="H2610" s="72" t="s">
        <v>799</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hidden="1" customHeight="1">
      <c r="A2611" s="332" t="str">
        <f>IF(B2611&lt;&gt;"",IF(AND(B2611='IN-TC'!$S$4,OR(TH!N2611="1111",TH!O2611="1111")),TH!D2611,""),"")</f>
        <v/>
      </c>
      <c r="B2611" s="63">
        <f t="shared" si="148"/>
        <v>3</v>
      </c>
      <c r="C2611" s="64">
        <v>42446</v>
      </c>
      <c r="D2611" s="314" t="s">
        <v>897</v>
      </c>
      <c r="E2611" s="64">
        <v>42446</v>
      </c>
      <c r="F2611" s="72" t="s">
        <v>764</v>
      </c>
      <c r="G2611" s="959" t="s">
        <v>1329</v>
      </c>
      <c r="H2611" s="72" t="s">
        <v>799</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hidden="1" customHeight="1">
      <c r="A2612" s="332" t="str">
        <f>IF(B2612&lt;&gt;"",IF(AND(B2612='IN-TC'!$S$4,OR(TH!N2612="1111",TH!O2612="1111")),TH!D2612,""),"")</f>
        <v/>
      </c>
      <c r="B2612" s="63">
        <f t="shared" si="148"/>
        <v>3</v>
      </c>
      <c r="C2612" s="64">
        <v>42447</v>
      </c>
      <c r="D2612" s="314" t="s">
        <v>898</v>
      </c>
      <c r="E2612" s="64">
        <v>42447</v>
      </c>
      <c r="F2612" s="72" t="s">
        <v>1101</v>
      </c>
      <c r="G2612" s="67" t="s">
        <v>1330</v>
      </c>
      <c r="H2612" s="338" t="s">
        <v>799</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hidden="1" customHeight="1">
      <c r="A2613" s="332" t="str">
        <f>IF(B2613&lt;&gt;"",IF(AND(B2613='IN-TC'!$S$4,OR(TH!N2613="1111",TH!O2613="1111")),TH!D2613,""),"")</f>
        <v/>
      </c>
      <c r="B2613" s="63">
        <f t="shared" si="148"/>
        <v>3</v>
      </c>
      <c r="C2613" s="64">
        <v>42450</v>
      </c>
      <c r="D2613" s="314" t="s">
        <v>697</v>
      </c>
      <c r="E2613" s="64">
        <v>42450</v>
      </c>
      <c r="F2613" s="72" t="s">
        <v>1179</v>
      </c>
      <c r="G2613" s="67" t="s">
        <v>909</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hidden="1" customHeight="1">
      <c r="A2614" s="332" t="str">
        <f>IF(B2614&lt;&gt;"",IF(AND(B2614='IN-TC'!$S$4,OR(TH!N2614="1111",TH!O2614="1111")),TH!D2614,""),"")</f>
        <v/>
      </c>
      <c r="B2614" s="63">
        <f t="shared" si="148"/>
        <v>3</v>
      </c>
      <c r="C2614" s="64">
        <v>42450</v>
      </c>
      <c r="D2614" s="314" t="s">
        <v>697</v>
      </c>
      <c r="E2614" s="64">
        <v>42450</v>
      </c>
      <c r="F2614" s="72" t="s">
        <v>1180</v>
      </c>
      <c r="G2614" s="67" t="s">
        <v>909</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hidden="1" customHeight="1">
      <c r="A2615" s="332" t="str">
        <f>IF(B2615&lt;&gt;"",IF(AND(B2615='IN-TC'!$S$4,OR(TH!N2615="1111",TH!O2615="1111")),TH!D2615,""),"")</f>
        <v/>
      </c>
      <c r="B2615" s="63">
        <f t="shared" si="148"/>
        <v>3</v>
      </c>
      <c r="C2615" s="314">
        <v>42450</v>
      </c>
      <c r="D2615" s="314" t="s">
        <v>694</v>
      </c>
      <c r="E2615" s="314">
        <v>42450</v>
      </c>
      <c r="F2615" s="72" t="s">
        <v>1884</v>
      </c>
      <c r="G2615" s="959" t="s">
        <v>909</v>
      </c>
      <c r="H2615" s="316" t="s">
        <v>1205</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hidden="1" customHeight="1">
      <c r="A2616" s="332" t="str">
        <f>IF(B2616&lt;&gt;"",IF(AND(B2616='IN-TC'!$S$4,OR(TH!N2616="1111",TH!O2616="1111")),TH!D2616,""),"")</f>
        <v/>
      </c>
      <c r="B2616" s="63">
        <f t="shared" si="148"/>
        <v>3</v>
      </c>
      <c r="C2616" s="314">
        <v>42450</v>
      </c>
      <c r="D2616" s="314" t="s">
        <v>697</v>
      </c>
      <c r="E2616" s="314">
        <v>42450</v>
      </c>
      <c r="F2616" s="72" t="s">
        <v>1045</v>
      </c>
      <c r="G2616" s="959" t="s">
        <v>909</v>
      </c>
      <c r="H2616" s="316" t="s">
        <v>717</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hidden="1" customHeight="1">
      <c r="A2617" s="332" t="str">
        <f>IF(B2617&lt;&gt;"",IF(AND(B2617='IN-TC'!$S$4,OR(TH!N2617="1111",TH!O2617="1111")),TH!D2617,""),"")</f>
        <v/>
      </c>
      <c r="B2617" s="63">
        <f t="shared" si="148"/>
        <v>3</v>
      </c>
      <c r="C2617" s="64">
        <v>42450</v>
      </c>
      <c r="D2617" s="314" t="s">
        <v>697</v>
      </c>
      <c r="E2617" s="64">
        <v>42450</v>
      </c>
      <c r="F2617" s="72" t="s">
        <v>744</v>
      </c>
      <c r="G2617" s="67" t="s">
        <v>909</v>
      </c>
      <c r="H2617" s="72" t="s">
        <v>718</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hidden="1" customHeight="1">
      <c r="A2618" s="332" t="str">
        <f>IF(B2618&lt;&gt;"",IF(AND(B2618='IN-TC'!$S$4,OR(TH!N2618="1111",TH!O2618="1111")),TH!D2618,""),"")</f>
        <v/>
      </c>
      <c r="B2618" s="63">
        <f t="shared" si="148"/>
        <v>3</v>
      </c>
      <c r="C2618" s="64">
        <v>42450</v>
      </c>
      <c r="D2618" s="314" t="s">
        <v>697</v>
      </c>
      <c r="E2618" s="64">
        <v>42450</v>
      </c>
      <c r="F2618" s="72" t="s">
        <v>1048</v>
      </c>
      <c r="G2618" s="67" t="s">
        <v>909</v>
      </c>
      <c r="H2618" s="72" t="s">
        <v>725</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hidden="1" customHeight="1">
      <c r="A2619" s="332" t="str">
        <f>IF(B2619&lt;&gt;"",IF(AND(B2619='IN-TC'!$S$4,OR(TH!N2619="1111",TH!O2619="1111")),TH!D2619,""),"")</f>
        <v/>
      </c>
      <c r="B2619" s="63">
        <f t="shared" si="148"/>
        <v>3</v>
      </c>
      <c r="C2619" s="64">
        <v>42450</v>
      </c>
      <c r="D2619" s="314" t="s">
        <v>697</v>
      </c>
      <c r="E2619" s="64">
        <v>42450</v>
      </c>
      <c r="F2619" s="72" t="s">
        <v>746</v>
      </c>
      <c r="G2619" s="67" t="s">
        <v>909</v>
      </c>
      <c r="H2619" s="72" t="s">
        <v>719</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hidden="1" customHeight="1">
      <c r="A2620" s="332" t="str">
        <f>IF(B2620&lt;&gt;"",IF(AND(B2620='IN-TC'!$S$4,OR(TH!N2620="1111",TH!O2620="1111")),TH!D2620,""),"")</f>
        <v/>
      </c>
      <c r="B2620" s="63">
        <f t="shared" si="148"/>
        <v>3</v>
      </c>
      <c r="C2620" s="64">
        <v>42450</v>
      </c>
      <c r="D2620" s="314" t="s">
        <v>697</v>
      </c>
      <c r="E2620" s="64">
        <v>42450</v>
      </c>
      <c r="F2620" s="72" t="s">
        <v>1049</v>
      </c>
      <c r="G2620" s="67" t="s">
        <v>909</v>
      </c>
      <c r="H2620" s="72" t="s">
        <v>720</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hidden="1" customHeight="1">
      <c r="A2621" s="332" t="str">
        <f>IF(B2621&lt;&gt;"",IF(AND(B2621='IN-TC'!$S$4,OR(TH!N2621="1111",TH!O2621="1111")),TH!D2621,""),"")</f>
        <v/>
      </c>
      <c r="B2621" s="63">
        <f t="shared" si="148"/>
        <v>3</v>
      </c>
      <c r="C2621" s="64">
        <v>42450</v>
      </c>
      <c r="D2621" s="314" t="s">
        <v>697</v>
      </c>
      <c r="E2621" s="64">
        <v>42450</v>
      </c>
      <c r="F2621" s="72" t="s">
        <v>1637</v>
      </c>
      <c r="G2621" s="67" t="s">
        <v>909</v>
      </c>
      <c r="H2621" s="72" t="s">
        <v>728</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hidden="1" customHeight="1">
      <c r="A2622" s="332" t="str">
        <f>IF(B2622&lt;&gt;"",IF(AND(B2622='IN-TC'!$S$4,OR(TH!N2622="1111",TH!O2622="1111")),TH!D2622,""),"")</f>
        <v/>
      </c>
      <c r="B2622" s="63">
        <f t="shared" si="148"/>
        <v>3</v>
      </c>
      <c r="C2622" s="64">
        <v>42447</v>
      </c>
      <c r="D2622" s="314" t="s">
        <v>898</v>
      </c>
      <c r="E2622" s="64">
        <v>42447</v>
      </c>
      <c r="F2622" s="72" t="s">
        <v>1331</v>
      </c>
      <c r="G2622" s="67" t="s">
        <v>1330</v>
      </c>
      <c r="H2622" s="72" t="s">
        <v>799</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hidden="1" customHeight="1">
      <c r="A2623" s="332" t="str">
        <f>IF(B2623&lt;&gt;"",IF(AND(B2623='IN-TC'!$S$4,OR(TH!N2623="1111",TH!O2623="1111")),TH!D2623,""),"")</f>
        <v/>
      </c>
      <c r="B2623" s="63">
        <f t="shared" si="148"/>
        <v>3</v>
      </c>
      <c r="C2623" s="64">
        <v>42449</v>
      </c>
      <c r="D2623" s="314" t="s">
        <v>901</v>
      </c>
      <c r="E2623" s="64">
        <v>42449</v>
      </c>
      <c r="F2623" s="72" t="s">
        <v>1101</v>
      </c>
      <c r="G2623" s="67" t="s">
        <v>1332</v>
      </c>
      <c r="H2623" s="72" t="s">
        <v>799</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hidden="1" customHeight="1">
      <c r="A2624" s="332" t="str">
        <f>IF(B2624&lt;&gt;"",IF(AND(B2624='IN-TC'!$S$4,OR(TH!N2624="1111",TH!O2624="1111")),TH!D2624,""),"")</f>
        <v/>
      </c>
      <c r="B2624" s="63">
        <f t="shared" si="148"/>
        <v>3</v>
      </c>
      <c r="C2624" s="64">
        <v>42449</v>
      </c>
      <c r="D2624" s="314" t="s">
        <v>901</v>
      </c>
      <c r="E2624" s="64">
        <v>42449</v>
      </c>
      <c r="F2624" s="72" t="s">
        <v>1331</v>
      </c>
      <c r="G2624" s="67" t="s">
        <v>1332</v>
      </c>
      <c r="H2624" s="338" t="s">
        <v>799</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hidden="1" customHeight="1">
      <c r="A2625" s="332" t="str">
        <f>IF(B2625&lt;&gt;"",IF(AND(B2625='IN-TC'!$S$4,OR(TH!N2625="1111",TH!O2625="1111")),TH!D2625,""),"")</f>
        <v/>
      </c>
      <c r="B2625" s="63">
        <f t="shared" si="148"/>
        <v>3</v>
      </c>
      <c r="C2625" s="64">
        <v>42452</v>
      </c>
      <c r="D2625" s="314" t="s">
        <v>902</v>
      </c>
      <c r="E2625" s="64">
        <v>42452</v>
      </c>
      <c r="F2625" s="72" t="s">
        <v>607</v>
      </c>
      <c r="G2625" s="67" t="s">
        <v>1306</v>
      </c>
      <c r="H2625" s="72" t="s">
        <v>1307</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hidden="1" customHeight="1">
      <c r="A2626" s="332" t="str">
        <f>IF(B2626&lt;&gt;"",IF(AND(B2626='IN-TC'!$S$4,OR(TH!N2626="1111",TH!O2626="1111")),TH!D2626,""),"")</f>
        <v/>
      </c>
      <c r="B2626" s="63">
        <f t="shared" si="148"/>
        <v>3</v>
      </c>
      <c r="C2626" s="90">
        <v>42452</v>
      </c>
      <c r="D2626" s="1112" t="s">
        <v>697</v>
      </c>
      <c r="E2626" s="90">
        <v>42452</v>
      </c>
      <c r="F2626" s="72" t="s">
        <v>1206</v>
      </c>
      <c r="G2626" s="1114" t="s">
        <v>909</v>
      </c>
      <c r="H2626" s="92" t="s">
        <v>1207</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hidden="1" customHeight="1">
      <c r="A2627" s="332" t="str">
        <f>IF(B2627&lt;&gt;"",IF(AND(B2627='IN-TC'!$S$4,OR(TH!N2627="1111",TH!O2627="1111")),TH!D2627,""),"")</f>
        <v/>
      </c>
      <c r="B2627" s="63">
        <f t="shared" si="148"/>
        <v>3</v>
      </c>
      <c r="C2627" s="64">
        <v>42452</v>
      </c>
      <c r="D2627" s="314" t="s">
        <v>902</v>
      </c>
      <c r="E2627" s="64">
        <v>42452</v>
      </c>
      <c r="F2627" s="72" t="s">
        <v>1305</v>
      </c>
      <c r="G2627" s="67" t="s">
        <v>1306</v>
      </c>
      <c r="H2627" s="338" t="s">
        <v>1307</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hidden="1" customHeight="1">
      <c r="A2628" s="332" t="str">
        <f>IF(B2628&lt;&gt;"",IF(AND(B2628='IN-TC'!$S$4,OR(TH!N2628="1111",TH!O2628="1111")),TH!D2628,""),"")</f>
        <v/>
      </c>
      <c r="B2628" s="63">
        <f t="shared" si="148"/>
        <v>3</v>
      </c>
      <c r="C2628" s="64">
        <v>42452</v>
      </c>
      <c r="D2628" s="314" t="s">
        <v>903</v>
      </c>
      <c r="E2628" s="64">
        <v>42452</v>
      </c>
      <c r="F2628" s="72" t="s">
        <v>763</v>
      </c>
      <c r="G2628" s="67" t="s">
        <v>1333</v>
      </c>
      <c r="H2628" s="72" t="s">
        <v>799</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hidden="1" customHeight="1">
      <c r="A2629" s="332" t="str">
        <f>IF(B2629&lt;&gt;"",IF(AND(B2629='IN-TC'!$S$4,OR(TH!N2629="1111",TH!O2629="1111")),TH!D2629,""),"")</f>
        <v/>
      </c>
      <c r="B2629" s="63">
        <f t="shared" si="148"/>
        <v>3</v>
      </c>
      <c r="C2629" s="64">
        <v>42452</v>
      </c>
      <c r="D2629" s="314" t="s">
        <v>903</v>
      </c>
      <c r="E2629" s="64">
        <v>42452</v>
      </c>
      <c r="F2629" s="72" t="s">
        <v>764</v>
      </c>
      <c r="G2629" s="67" t="s">
        <v>1333</v>
      </c>
      <c r="H2629" s="72" t="s">
        <v>799</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hidden="1" customHeight="1">
      <c r="A2630" s="332" t="str">
        <f>IF(B2630&lt;&gt;"",IF(AND(B2630='IN-TC'!$S$4,OR(TH!N2630="1111",TH!O2630="1111")),TH!D2630,""),"")</f>
        <v/>
      </c>
      <c r="B2630" s="63">
        <f t="shared" si="148"/>
        <v>3</v>
      </c>
      <c r="C2630" s="314">
        <f>E2630</f>
        <v>42453</v>
      </c>
      <c r="D2630" s="64" t="s">
        <v>904</v>
      </c>
      <c r="E2630" s="64">
        <v>42453</v>
      </c>
      <c r="F2630" s="72" t="s">
        <v>954</v>
      </c>
      <c r="G2630" s="79"/>
      <c r="H2630" s="1124" t="s">
        <v>3009</v>
      </c>
      <c r="I2630" s="427"/>
      <c r="J2630" s="427"/>
      <c r="K2630" s="418"/>
      <c r="L2630" s="427"/>
      <c r="M2630" s="81">
        <v>648000000</v>
      </c>
      <c r="N2630" s="82" t="s">
        <v>271</v>
      </c>
      <c r="O2630" s="66" t="s">
        <v>63</v>
      </c>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hidden="1" customHeight="1">
      <c r="A2631" s="332" t="str">
        <f>IF(B2631&lt;&gt;"",IF(AND(B2631='IN-TC'!$S$4,OR(TH!N2631="1111",TH!O2631="1111")),TH!D2631,""),"")</f>
        <v/>
      </c>
      <c r="B2631" s="63">
        <f t="shared" si="148"/>
        <v>3</v>
      </c>
      <c r="C2631" s="64">
        <v>42453</v>
      </c>
      <c r="D2631" s="64" t="s">
        <v>905</v>
      </c>
      <c r="E2631" s="64">
        <v>42453</v>
      </c>
      <c r="F2631" s="72" t="s">
        <v>1101</v>
      </c>
      <c r="G2631" s="955" t="s">
        <v>1334</v>
      </c>
      <c r="H2631" s="72" t="s">
        <v>799</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hidden="1" customHeight="1">
      <c r="A2632" s="332" t="str">
        <f>IF(B2632&lt;&gt;"",IF(AND(B2632='IN-TC'!$S$4,OR(TH!N2632="1111",TH!O2632="1111")),TH!D2632,""),"")</f>
        <v/>
      </c>
      <c r="B2632" s="63">
        <f t="shared" si="148"/>
        <v>3</v>
      </c>
      <c r="C2632" s="78">
        <v>42454</v>
      </c>
      <c r="D2632" s="78" t="s">
        <v>697</v>
      </c>
      <c r="E2632" s="78">
        <v>42454</v>
      </c>
      <c r="F2632" s="72" t="s">
        <v>1208</v>
      </c>
      <c r="G2632" s="974" t="s">
        <v>909</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hidden="1" customHeight="1">
      <c r="A2633" s="332" t="str">
        <f>IF(B2633&lt;&gt;"",IF(AND(B2633='IN-TC'!$S$4,OR(TH!N2633="1111",TH!O2633="1111")),TH!D2633,""),"")</f>
        <v/>
      </c>
      <c r="B2633" s="63">
        <f t="shared" si="148"/>
        <v>3</v>
      </c>
      <c r="C2633" s="78">
        <v>42454</v>
      </c>
      <c r="D2633" s="78" t="s">
        <v>697</v>
      </c>
      <c r="E2633" s="78">
        <v>42454</v>
      </c>
      <c r="F2633" s="72" t="s">
        <v>1191</v>
      </c>
      <c r="G2633" s="974" t="s">
        <v>909</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hidden="1" customHeight="1">
      <c r="A2634" s="332" t="str">
        <f>IF(B2634&lt;&gt;"",IF(AND(B2634='IN-TC'!$S$4,OR(TH!N2634="1111",TH!O2634="1111")),TH!D2634,""),"")</f>
        <v/>
      </c>
      <c r="B2634" s="63">
        <f t="shared" ref="B2634:B2697" si="149">IF(C2634&lt;&gt;"",MONTH(C2634),"")</f>
        <v>3</v>
      </c>
      <c r="C2634" s="64">
        <v>42454</v>
      </c>
      <c r="D2634" s="314" t="s">
        <v>697</v>
      </c>
      <c r="E2634" s="64">
        <v>42454</v>
      </c>
      <c r="F2634" s="72" t="s">
        <v>1189</v>
      </c>
      <c r="G2634" s="959" t="s">
        <v>909</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hidden="1" customHeight="1">
      <c r="A2635" s="332" t="str">
        <f>IF(B2635&lt;&gt;"",IF(AND(B2635='IN-TC'!$S$4,OR(TH!N2635="1111",TH!O2635="1111")),TH!D2635,""),"")</f>
        <v/>
      </c>
      <c r="B2635" s="63">
        <f t="shared" si="149"/>
        <v>3</v>
      </c>
      <c r="C2635" s="64">
        <v>42454</v>
      </c>
      <c r="D2635" s="314" t="s">
        <v>697</v>
      </c>
      <c r="E2635" s="64">
        <v>42454</v>
      </c>
      <c r="F2635" s="72" t="s">
        <v>1191</v>
      </c>
      <c r="G2635" s="959" t="s">
        <v>909</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hidden="1" customHeight="1">
      <c r="A2636" s="332" t="str">
        <f>IF(B2636&lt;&gt;"",IF(AND(B2636='IN-TC'!$S$4,OR(TH!N2636="1111",TH!O2636="1111")),TH!D2636,""),"")</f>
        <v/>
      </c>
      <c r="B2636" s="63">
        <f t="shared" si="149"/>
        <v>3</v>
      </c>
      <c r="C2636" s="64">
        <v>42454</v>
      </c>
      <c r="D2636" s="314" t="s">
        <v>697</v>
      </c>
      <c r="E2636" s="64">
        <v>42454</v>
      </c>
      <c r="F2636" s="72" t="s">
        <v>1190</v>
      </c>
      <c r="G2636" s="959" t="s">
        <v>909</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hidden="1" customHeight="1">
      <c r="A2637" s="332" t="str">
        <f>IF(B2637&lt;&gt;"",IF(AND(B2637='IN-TC'!$S$4,OR(TH!N2637="1111",TH!O2637="1111")),TH!D2637,""),"")</f>
        <v/>
      </c>
      <c r="B2637" s="63">
        <f t="shared" si="149"/>
        <v>3</v>
      </c>
      <c r="C2637" s="314">
        <v>42454</v>
      </c>
      <c r="D2637" s="314" t="s">
        <v>697</v>
      </c>
      <c r="E2637" s="314">
        <v>42454</v>
      </c>
      <c r="F2637" s="72" t="s">
        <v>1191</v>
      </c>
      <c r="G2637" s="315" t="s">
        <v>909</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hidden="1" customHeight="1">
      <c r="A2638" s="332" t="str">
        <f>IF(B2638&lt;&gt;"",IF(AND(B2638='IN-TC'!$S$4,OR(TH!N2638="1111",TH!O2638="1111")),TH!D2638,""),"")</f>
        <v/>
      </c>
      <c r="B2638" s="63">
        <f t="shared" si="149"/>
        <v>3</v>
      </c>
      <c r="C2638" s="314">
        <v>42454</v>
      </c>
      <c r="D2638" s="314" t="s">
        <v>697</v>
      </c>
      <c r="E2638" s="314">
        <v>42454</v>
      </c>
      <c r="F2638" s="72" t="s">
        <v>1209</v>
      </c>
      <c r="G2638" s="959" t="s">
        <v>909</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hidden="1" customHeight="1">
      <c r="A2639" s="332" t="str">
        <f>IF(B2639&lt;&gt;"",IF(AND(B2639='IN-TC'!$S$4,OR(TH!N2639="1111",TH!O2639="1111")),TH!D2639,""),"")</f>
        <v/>
      </c>
      <c r="B2639" s="63">
        <f t="shared" si="149"/>
        <v>3</v>
      </c>
      <c r="C2639" s="314">
        <v>42454</v>
      </c>
      <c r="D2639" s="314" t="s">
        <v>697</v>
      </c>
      <c r="E2639" s="314">
        <v>42454</v>
      </c>
      <c r="F2639" s="72" t="s">
        <v>1191</v>
      </c>
      <c r="G2639" s="959" t="s">
        <v>909</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hidden="1" customHeight="1">
      <c r="A2640" s="332" t="str">
        <f>IF(B2640&lt;&gt;"",IF(AND(B2640='IN-TC'!$S$4,OR(TH!N2640="1111",TH!O2640="1111")),TH!D2640,""),"")</f>
        <v/>
      </c>
      <c r="B2640" s="63">
        <f t="shared" si="149"/>
        <v>3</v>
      </c>
      <c r="C2640" s="64">
        <v>42453</v>
      </c>
      <c r="D2640" s="64" t="s">
        <v>905</v>
      </c>
      <c r="E2640" s="64">
        <v>42453</v>
      </c>
      <c r="F2640" s="72" t="s">
        <v>1331</v>
      </c>
      <c r="G2640" s="959" t="s">
        <v>1334</v>
      </c>
      <c r="H2640" s="338" t="s">
        <v>799</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hidden="1" customHeight="1">
      <c r="A2641" s="332" t="str">
        <f>IF(B2641&lt;&gt;"",IF(AND(B2641='IN-TC'!$S$4,OR(TH!N2641="1111",TH!O2641="1111")),TH!D2641,""),"")</f>
        <v/>
      </c>
      <c r="B2641" s="63">
        <f t="shared" si="149"/>
        <v>3</v>
      </c>
      <c r="C2641" s="78">
        <v>42454</v>
      </c>
      <c r="D2641" s="64" t="s">
        <v>906</v>
      </c>
      <c r="E2641" s="78">
        <v>42454</v>
      </c>
      <c r="F2641" s="72" t="s">
        <v>763</v>
      </c>
      <c r="G2641" s="974" t="s">
        <v>1335</v>
      </c>
      <c r="H2641" s="80" t="s">
        <v>799</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hidden="1" customHeight="1">
      <c r="A2642" s="332" t="str">
        <f>IF(B2642&lt;&gt;"",IF(AND(B2642='IN-TC'!$S$4,OR(TH!N2642="1111",TH!O2642="1111")),TH!D2642,""),"")</f>
        <v/>
      </c>
      <c r="B2642" s="63">
        <f t="shared" si="149"/>
        <v>3</v>
      </c>
      <c r="C2642" s="78">
        <v>42454</v>
      </c>
      <c r="D2642" s="64" t="s">
        <v>906</v>
      </c>
      <c r="E2642" s="78">
        <v>42454</v>
      </c>
      <c r="F2642" s="72" t="s">
        <v>764</v>
      </c>
      <c r="G2642" s="974" t="s">
        <v>1335</v>
      </c>
      <c r="H2642" s="80" t="s">
        <v>799</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hidden="1" customHeight="1">
      <c r="A2643" s="332" t="str">
        <f>IF(B2643&lt;&gt;"",IF(AND(B2643='IN-TC'!$S$4,OR(TH!N2643="1111",TH!O2643="1111")),TH!D2643,""),"")</f>
        <v/>
      </c>
      <c r="B2643" s="63">
        <f t="shared" si="149"/>
        <v>3</v>
      </c>
      <c r="C2643" s="64">
        <v>42456</v>
      </c>
      <c r="D2643" s="314" t="s">
        <v>955</v>
      </c>
      <c r="E2643" s="64">
        <v>42456</v>
      </c>
      <c r="F2643" s="72" t="s">
        <v>763</v>
      </c>
      <c r="G2643" s="67" t="s">
        <v>1336</v>
      </c>
      <c r="H2643" s="338" t="s">
        <v>799</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hidden="1" customHeight="1">
      <c r="A2644" s="332" t="str">
        <f>IF(B2644&lt;&gt;"",IF(AND(B2644='IN-TC'!$S$4,OR(TH!N2644="1111",TH!O2644="1111")),TH!D2644,""),"")</f>
        <v/>
      </c>
      <c r="B2644" s="63">
        <f t="shared" si="149"/>
        <v>3</v>
      </c>
      <c r="C2644" s="64">
        <v>42456</v>
      </c>
      <c r="D2644" s="314" t="s">
        <v>955</v>
      </c>
      <c r="E2644" s="64">
        <v>42456</v>
      </c>
      <c r="F2644" s="72" t="s">
        <v>764</v>
      </c>
      <c r="G2644" s="67" t="s">
        <v>1336</v>
      </c>
      <c r="H2644" s="72" t="s">
        <v>799</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hidden="1" customHeight="1">
      <c r="A2645" s="332" t="str">
        <f>IF(B2645&lt;&gt;"",IF(AND(B2645='IN-TC'!$S$4,OR(TH!N2645="1111",TH!O2645="1111")),TH!D2645,""),"")</f>
        <v/>
      </c>
      <c r="B2645" s="63">
        <f t="shared" si="149"/>
        <v>3</v>
      </c>
      <c r="C2645" s="64">
        <v>42457</v>
      </c>
      <c r="D2645" s="314" t="s">
        <v>956</v>
      </c>
      <c r="E2645" s="64">
        <v>42457</v>
      </c>
      <c r="F2645" s="72" t="s">
        <v>1414</v>
      </c>
      <c r="G2645" s="67" t="s">
        <v>1309</v>
      </c>
      <c r="H2645" s="72" t="s">
        <v>830</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hidden="1" customHeight="1">
      <c r="A2646" s="332" t="str">
        <f>IF(B2646&lt;&gt;"",IF(AND(B2646='IN-TC'!$S$4,OR(TH!N2646="1111",TH!O2646="1111")),TH!D2646,""),"")</f>
        <v/>
      </c>
      <c r="B2646" s="63">
        <f t="shared" si="149"/>
        <v>3</v>
      </c>
      <c r="C2646" s="64">
        <v>42457</v>
      </c>
      <c r="D2646" s="314" t="s">
        <v>956</v>
      </c>
      <c r="E2646" s="64">
        <v>42457</v>
      </c>
      <c r="F2646" s="72" t="s">
        <v>1415</v>
      </c>
      <c r="G2646" s="67" t="s">
        <v>1309</v>
      </c>
      <c r="H2646" s="338" t="s">
        <v>830</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hidden="1" customHeight="1">
      <c r="A2647" s="332" t="str">
        <f>IF(B2647&lt;&gt;"",IF(AND(B2647='IN-TC'!$S$4,OR(TH!N2647="1111",TH!O2647="1111")),TH!D2647,""),"")</f>
        <v/>
      </c>
      <c r="B2647" s="63">
        <f t="shared" si="149"/>
        <v>3</v>
      </c>
      <c r="C2647" s="64">
        <v>42458</v>
      </c>
      <c r="D2647" s="64" t="s">
        <v>694</v>
      </c>
      <c r="E2647" s="64">
        <v>42458</v>
      </c>
      <c r="F2647" s="72" t="s">
        <v>1184</v>
      </c>
      <c r="G2647" s="67" t="s">
        <v>908</v>
      </c>
      <c r="H2647" s="72" t="s">
        <v>593</v>
      </c>
      <c r="I2647" s="429"/>
      <c r="J2647" s="429"/>
      <c r="K2647" s="420">
        <v>4930.13</v>
      </c>
      <c r="L2647" s="429">
        <v>22280</v>
      </c>
      <c r="M2647" s="65">
        <v>109843296</v>
      </c>
      <c r="N2647" s="66" t="s">
        <v>265</v>
      </c>
      <c r="O2647" s="66" t="s">
        <v>582</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hidden="1" customHeight="1">
      <c r="A2648" s="332" t="str">
        <f>IF(B2648&lt;&gt;"",IF(AND(B2648='IN-TC'!$S$4,OR(TH!N2648="1111",TH!O2648="1111")),TH!D2648,""),"")</f>
        <v/>
      </c>
      <c r="B2648" s="63">
        <f t="shared" si="149"/>
        <v>3</v>
      </c>
      <c r="C2648" s="78">
        <v>42458</v>
      </c>
      <c r="D2648" s="78" t="s">
        <v>576</v>
      </c>
      <c r="E2648" s="78">
        <v>42458</v>
      </c>
      <c r="F2648" s="72" t="s">
        <v>1059</v>
      </c>
      <c r="G2648" s="79" t="s">
        <v>908</v>
      </c>
      <c r="H2648" s="72" t="s">
        <v>593</v>
      </c>
      <c r="I2648" s="427"/>
      <c r="J2648" s="427"/>
      <c r="K2648" s="418">
        <v>158.06</v>
      </c>
      <c r="L2648" s="427">
        <v>22280</v>
      </c>
      <c r="M2648" s="81">
        <v>3521577</v>
      </c>
      <c r="N2648" s="82" t="s">
        <v>101</v>
      </c>
      <c r="O2648" s="82" t="s">
        <v>582</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hidden="1" customHeight="1">
      <c r="A2649" s="332" t="str">
        <f>IF(B2649&lt;&gt;"",IF(AND(B2649='IN-TC'!$S$4,OR(TH!N2649="1111",TH!O2649="1111")),TH!D2649,""),"")</f>
        <v/>
      </c>
      <c r="B2649" s="63">
        <f t="shared" si="149"/>
        <v>3</v>
      </c>
      <c r="C2649" s="78">
        <v>42458</v>
      </c>
      <c r="D2649" s="78" t="s">
        <v>576</v>
      </c>
      <c r="E2649" s="78">
        <v>42458</v>
      </c>
      <c r="F2649" s="72" t="s">
        <v>1060</v>
      </c>
      <c r="G2649" s="958" t="s">
        <v>908</v>
      </c>
      <c r="H2649" s="72" t="s">
        <v>593</v>
      </c>
      <c r="I2649" s="427"/>
      <c r="J2649" s="427"/>
      <c r="K2649" s="418">
        <v>15.81</v>
      </c>
      <c r="L2649" s="427">
        <v>22280</v>
      </c>
      <c r="M2649" s="81">
        <v>352247</v>
      </c>
      <c r="N2649" s="82" t="s">
        <v>9</v>
      </c>
      <c r="O2649" s="82" t="s">
        <v>582</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hidden="1" customHeight="1">
      <c r="A2650" s="332" t="str">
        <f>IF(B2650&lt;&gt;"",IF(AND(B2650='IN-TC'!$S$4,OR(TH!N2650="1111",TH!O2650="1111")),TH!D2650,""),"")</f>
        <v/>
      </c>
      <c r="B2650" s="63">
        <f t="shared" si="149"/>
        <v>3</v>
      </c>
      <c r="C2650" s="78">
        <v>42458</v>
      </c>
      <c r="D2650" s="78" t="s">
        <v>576</v>
      </c>
      <c r="E2650" s="78">
        <v>42458</v>
      </c>
      <c r="F2650" s="72" t="s">
        <v>1062</v>
      </c>
      <c r="G2650" s="958" t="s">
        <v>908</v>
      </c>
      <c r="H2650" s="72" t="s">
        <v>593</v>
      </c>
      <c r="I2650" s="427"/>
      <c r="J2650" s="427"/>
      <c r="K2650" s="418">
        <v>171</v>
      </c>
      <c r="L2650" s="427">
        <v>22280</v>
      </c>
      <c r="M2650" s="81">
        <v>3809880</v>
      </c>
      <c r="N2650" s="82" t="s">
        <v>101</v>
      </c>
      <c r="O2650" s="82" t="s">
        <v>582</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hidden="1" customHeight="1">
      <c r="A2651" s="332" t="str">
        <f>IF(B2651&lt;&gt;"",IF(AND(B2651='IN-TC'!$S$4,OR(TH!N2651="1111",TH!O2651="1111")),TH!D2651,""),"")</f>
        <v/>
      </c>
      <c r="B2651" s="63">
        <f t="shared" si="149"/>
        <v>3</v>
      </c>
      <c r="C2651" s="78">
        <v>42458</v>
      </c>
      <c r="D2651" s="78" t="s">
        <v>576</v>
      </c>
      <c r="E2651" s="78">
        <v>42458</v>
      </c>
      <c r="F2651" s="72" t="s">
        <v>1056</v>
      </c>
      <c r="G2651" s="958" t="s">
        <v>908</v>
      </c>
      <c r="H2651" s="72" t="s">
        <v>593</v>
      </c>
      <c r="I2651" s="427"/>
      <c r="J2651" s="427"/>
      <c r="K2651" s="418"/>
      <c r="L2651" s="427"/>
      <c r="M2651" s="81">
        <v>4135875</v>
      </c>
      <c r="N2651" s="1098" t="s">
        <v>582</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hidden="1" customHeight="1">
      <c r="A2652" s="332" t="str">
        <f>IF(B2652&lt;&gt;"",IF(AND(B2652='IN-TC'!$S$4,OR(TH!N2652="1111",TH!O2652="1111")),TH!D2652,""),"")</f>
        <v/>
      </c>
      <c r="B2652" s="63">
        <f t="shared" si="149"/>
        <v>3</v>
      </c>
      <c r="C2652" s="64">
        <v>42458</v>
      </c>
      <c r="D2652" s="64" t="s">
        <v>697</v>
      </c>
      <c r="E2652" s="64">
        <v>42458</v>
      </c>
      <c r="F2652" s="72" t="s">
        <v>1054</v>
      </c>
      <c r="G2652" s="955" t="s">
        <v>908</v>
      </c>
      <c r="H2652" s="72"/>
      <c r="I2652" s="429"/>
      <c r="J2652" s="429"/>
      <c r="K2652" s="420">
        <v>136.25</v>
      </c>
      <c r="L2652" s="429">
        <v>22295</v>
      </c>
      <c r="M2652" s="65">
        <v>3037694</v>
      </c>
      <c r="N2652" s="66" t="s">
        <v>99</v>
      </c>
      <c r="O2652" s="66" t="s">
        <v>265</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hidden="1" customHeight="1">
      <c r="A2653" s="332" t="str">
        <f>IF(B2653&lt;&gt;"",IF(AND(B2653='IN-TC'!$S$4,OR(TH!N2653="1111",TH!O2653="1111")),TH!D2653,""),"")</f>
        <v/>
      </c>
      <c r="B2653" s="63">
        <f t="shared" si="149"/>
        <v>3</v>
      </c>
      <c r="C2653" s="64">
        <v>42458</v>
      </c>
      <c r="D2653" s="64" t="s">
        <v>697</v>
      </c>
      <c r="E2653" s="64">
        <v>42458</v>
      </c>
      <c r="F2653" s="72" t="s">
        <v>608</v>
      </c>
      <c r="G2653" s="955" t="s">
        <v>908</v>
      </c>
      <c r="H2653" s="72"/>
      <c r="I2653" s="429"/>
      <c r="J2653" s="429"/>
      <c r="K2653" s="420">
        <v>5</v>
      </c>
      <c r="L2653" s="429">
        <v>22295</v>
      </c>
      <c r="M2653" s="65">
        <v>111475</v>
      </c>
      <c r="N2653" s="66" t="s">
        <v>101</v>
      </c>
      <c r="O2653" s="66" t="s">
        <v>265</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hidden="1" customHeight="1">
      <c r="A2654" s="332" t="str">
        <f>IF(B2654&lt;&gt;"",IF(AND(B2654='IN-TC'!$S$4,OR(TH!N2654="1111",TH!O2654="1111")),TH!D2654,""),"")</f>
        <v/>
      </c>
      <c r="B2654" s="63">
        <f t="shared" si="149"/>
        <v>3</v>
      </c>
      <c r="C2654" s="64">
        <v>42458</v>
      </c>
      <c r="D2654" s="64" t="s">
        <v>697</v>
      </c>
      <c r="E2654" s="64">
        <v>42458</v>
      </c>
      <c r="F2654" s="72" t="s">
        <v>1185</v>
      </c>
      <c r="G2654" s="955" t="s">
        <v>908</v>
      </c>
      <c r="H2654" s="72"/>
      <c r="I2654" s="429"/>
      <c r="J2654" s="429"/>
      <c r="K2654" s="420">
        <v>0.5</v>
      </c>
      <c r="L2654" s="429">
        <v>22295</v>
      </c>
      <c r="M2654" s="65">
        <v>11148</v>
      </c>
      <c r="N2654" s="66" t="s">
        <v>9</v>
      </c>
      <c r="O2654" s="66" t="s">
        <v>265</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hidden="1" customHeight="1">
      <c r="A2655" s="332" t="str">
        <f>IF(B2655&lt;&gt;"",IF(AND(B2655='IN-TC'!$S$4,OR(TH!N2655="1111",TH!O2655="1111")),TH!D2655,""),"")</f>
        <v/>
      </c>
      <c r="B2655" s="63">
        <f t="shared" si="149"/>
        <v>3</v>
      </c>
      <c r="C2655" s="949">
        <v>42458</v>
      </c>
      <c r="D2655" s="64" t="s">
        <v>576</v>
      </c>
      <c r="E2655" s="949">
        <v>42458</v>
      </c>
      <c r="F2655" s="72" t="s">
        <v>1339</v>
      </c>
      <c r="G2655" s="953"/>
      <c r="H2655" s="946"/>
      <c r="I2655" s="947"/>
      <c r="J2655" s="947"/>
      <c r="K2655" s="948"/>
      <c r="L2655" s="947"/>
      <c r="M2655" s="1099">
        <v>3842009</v>
      </c>
      <c r="N2655" s="1100" t="s">
        <v>265</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hidden="1" customHeight="1">
      <c r="A2656" s="332" t="str">
        <f>IF(B2656&lt;&gt;"",IF(AND(B2656='IN-TC'!$S$4,OR(TH!N2656="1111",TH!O2656="1111")),TH!D2656,""),"")</f>
        <v/>
      </c>
      <c r="B2656" s="63">
        <f t="shared" si="149"/>
        <v>3</v>
      </c>
      <c r="C2656" s="64">
        <v>42457</v>
      </c>
      <c r="D2656" s="314" t="s">
        <v>957</v>
      </c>
      <c r="E2656" s="64">
        <v>42457</v>
      </c>
      <c r="F2656" s="72" t="s">
        <v>772</v>
      </c>
      <c r="G2656" s="67" t="s">
        <v>1337</v>
      </c>
      <c r="H2656" s="72" t="s">
        <v>667</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hidden="1" customHeight="1">
      <c r="A2657" s="332" t="str">
        <f>IF(B2657&lt;&gt;"",IF(AND(B2657='IN-TC'!$S$4,OR(TH!N2657="1111",TH!O2657="1111")),TH!D2657,""),"")</f>
        <v/>
      </c>
      <c r="B2657" s="63">
        <f t="shared" si="149"/>
        <v>3</v>
      </c>
      <c r="C2657" s="64">
        <v>42458</v>
      </c>
      <c r="D2657" s="314" t="s">
        <v>958</v>
      </c>
      <c r="E2657" s="64">
        <v>42458</v>
      </c>
      <c r="F2657" s="72" t="s">
        <v>1101</v>
      </c>
      <c r="G2657" s="67" t="s">
        <v>1338</v>
      </c>
      <c r="H2657" s="72" t="s">
        <v>799</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hidden="1" customHeight="1">
      <c r="A2658" s="332" t="str">
        <f>IF(B2658&lt;&gt;"",IF(AND(B2658='IN-TC'!$S$4,OR(TH!N2658="1111",TH!O2658="1111")),TH!D2658,""),"")</f>
        <v/>
      </c>
      <c r="B2658" s="63">
        <f t="shared" si="149"/>
        <v>3</v>
      </c>
      <c r="C2658" s="64">
        <v>42458</v>
      </c>
      <c r="D2658" s="314" t="s">
        <v>958</v>
      </c>
      <c r="E2658" s="64">
        <v>42458</v>
      </c>
      <c r="F2658" s="72" t="s">
        <v>1331</v>
      </c>
      <c r="G2658" s="67" t="s">
        <v>1338</v>
      </c>
      <c r="H2658" s="72" t="s">
        <v>799</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hidden="1" customHeight="1">
      <c r="A2659" s="332" t="str">
        <f>IF(B2659&lt;&gt;"",IF(AND(B2659='IN-TC'!$S$4,OR(TH!N2659="1111",TH!O2659="1111")),TH!D2659,""),"")</f>
        <v/>
      </c>
      <c r="B2659" s="63">
        <f t="shared" si="149"/>
        <v>3</v>
      </c>
      <c r="C2659" s="64">
        <v>42459</v>
      </c>
      <c r="D2659" s="64" t="s">
        <v>697</v>
      </c>
      <c r="E2659" s="64">
        <v>42459</v>
      </c>
      <c r="F2659" s="72" t="s">
        <v>1210</v>
      </c>
      <c r="G2659" s="955" t="s">
        <v>909</v>
      </c>
      <c r="H2659" s="72" t="s">
        <v>624</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hidden="1" customHeight="1">
      <c r="A2660" s="332" t="str">
        <f>IF(B2660&lt;&gt;"",IF(AND(B2660='IN-TC'!$S$4,OR(TH!N2660="1111",TH!O2660="1111")),TH!D2660,""),"")</f>
        <v/>
      </c>
      <c r="B2660" s="63">
        <f t="shared" si="149"/>
        <v>3</v>
      </c>
      <c r="C2660" s="64">
        <v>42459</v>
      </c>
      <c r="D2660" s="64" t="s">
        <v>697</v>
      </c>
      <c r="E2660" s="64">
        <v>42459</v>
      </c>
      <c r="F2660" s="72" t="s">
        <v>1186</v>
      </c>
      <c r="G2660" s="955" t="s">
        <v>909</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hidden="1" customHeight="1">
      <c r="A2661" s="332" t="str">
        <f>IF(B2661&lt;&gt;"",IF(AND(B2661='IN-TC'!$S$4,OR(TH!N2661="1111",TH!O2661="1111")),TH!D2661,""),"")</f>
        <v/>
      </c>
      <c r="B2661" s="63">
        <f t="shared" si="149"/>
        <v>3</v>
      </c>
      <c r="C2661" s="64">
        <v>42459</v>
      </c>
      <c r="D2661" s="64" t="s">
        <v>697</v>
      </c>
      <c r="E2661" s="64">
        <v>42459</v>
      </c>
      <c r="F2661" s="72" t="s">
        <v>1187</v>
      </c>
      <c r="G2661" s="955" t="s">
        <v>909</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hidden="1" customHeight="1">
      <c r="A2662" s="332" t="str">
        <f>IF(B2662&lt;&gt;"",IF(AND(B2662='IN-TC'!$S$4,OR(TH!N2662="1111",TH!O2662="1111")),TH!D2662,""),"")</f>
        <v/>
      </c>
      <c r="B2662" s="63">
        <f t="shared" si="149"/>
        <v>3</v>
      </c>
      <c r="C2662" s="64">
        <v>42459</v>
      </c>
      <c r="D2662" s="64" t="s">
        <v>959</v>
      </c>
      <c r="E2662" s="64">
        <v>42459</v>
      </c>
      <c r="F2662" s="72" t="s">
        <v>1094</v>
      </c>
      <c r="G2662" s="955" t="s">
        <v>909</v>
      </c>
      <c r="H2662" s="72" t="s">
        <v>755</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hidden="1" customHeight="1">
      <c r="A2663" s="332" t="str">
        <f>IF(B2663&lt;&gt;"",IF(AND(B2663='IN-TC'!$S$4,OR(TH!N2663="1111",TH!O2663="1111")),TH!D2663,""),"")</f>
        <v/>
      </c>
      <c r="B2663" s="63">
        <f t="shared" si="149"/>
        <v>3</v>
      </c>
      <c r="C2663" s="64">
        <v>42459</v>
      </c>
      <c r="D2663" s="64" t="s">
        <v>1374</v>
      </c>
      <c r="E2663" s="64">
        <v>42459</v>
      </c>
      <c r="F2663" s="72" t="s">
        <v>1006</v>
      </c>
      <c r="G2663" s="955" t="s">
        <v>1308</v>
      </c>
      <c r="H2663" s="72" t="s">
        <v>1032</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hidden="1" customHeight="1">
      <c r="A2664" s="332" t="str">
        <f>IF(B2664&lt;&gt;"",IF(AND(B2664='IN-TC'!$S$4,OR(TH!N2664="1111",TH!O2664="1111")),TH!D2664,""),"")</f>
        <v/>
      </c>
      <c r="B2664" s="63">
        <f t="shared" si="149"/>
        <v>3</v>
      </c>
      <c r="C2664" s="64">
        <v>42459</v>
      </c>
      <c r="D2664" s="64" t="s">
        <v>1375</v>
      </c>
      <c r="E2664" s="64">
        <v>42459</v>
      </c>
      <c r="F2664" s="72" t="s">
        <v>1007</v>
      </c>
      <c r="G2664" s="955" t="s">
        <v>1308</v>
      </c>
      <c r="H2664" s="72" t="s">
        <v>1032</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hidden="1" customHeight="1">
      <c r="A2665" s="332" t="str">
        <f>IF(B2665&lt;&gt;"",IF(AND(B2665='IN-TC'!$S$4,OR(TH!N2665="1111",TH!O2665="1111")),TH!D2665,""),"")</f>
        <v/>
      </c>
      <c r="B2665" s="63">
        <f t="shared" si="149"/>
        <v>3</v>
      </c>
      <c r="C2665" s="64">
        <v>42459</v>
      </c>
      <c r="D2665" s="64" t="s">
        <v>2225</v>
      </c>
      <c r="E2665" s="64">
        <f>C2665</f>
        <v>42459</v>
      </c>
      <c r="F2665" s="72" t="s">
        <v>1343</v>
      </c>
      <c r="G2665" s="955" t="s">
        <v>1341</v>
      </c>
      <c r="H2665" s="338" t="s">
        <v>613</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hidden="1" customHeight="1">
      <c r="A2666" s="332" t="str">
        <f>IF(B2666&lt;&gt;"",IF(AND(B2666='IN-TC'!$S$4,OR(TH!N2666="1111",TH!O2666="1111")),TH!D2666,""),"")</f>
        <v/>
      </c>
      <c r="B2666" s="63">
        <f t="shared" si="149"/>
        <v>3</v>
      </c>
      <c r="C2666" s="64">
        <v>42460</v>
      </c>
      <c r="D2666" s="64" t="s">
        <v>2226</v>
      </c>
      <c r="E2666" s="64">
        <f>C2666</f>
        <v>42460</v>
      </c>
      <c r="F2666" s="72" t="s">
        <v>1348</v>
      </c>
      <c r="G2666" s="955"/>
      <c r="H2666" s="338" t="s">
        <v>1350</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hidden="1" customHeight="1">
      <c r="A2667" s="332" t="str">
        <f>IF(B2667&lt;&gt;"",IF(AND(B2667='IN-TC'!$S$4,OR(TH!N2667="1111",TH!O2667="1111")),TH!D2667,""),"")</f>
        <v/>
      </c>
      <c r="B2667" s="63">
        <f t="shared" si="149"/>
        <v>3</v>
      </c>
      <c r="C2667" s="64">
        <v>42460</v>
      </c>
      <c r="D2667" s="64" t="s">
        <v>2226</v>
      </c>
      <c r="E2667" s="64">
        <f>C2667</f>
        <v>42460</v>
      </c>
      <c r="F2667" s="72" t="s">
        <v>1349</v>
      </c>
      <c r="G2667" s="955"/>
      <c r="H2667" s="338" t="s">
        <v>1350</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hidden="1" customHeight="1">
      <c r="A2668" s="332" t="str">
        <f>IF(B2668&lt;&gt;"",IF(AND(B2668='IN-TC'!$S$4,OR(TH!N2668="1111",TH!O2668="1111")),TH!D2668,""),"")</f>
        <v/>
      </c>
      <c r="B2668" s="63">
        <f t="shared" si="149"/>
        <v>3</v>
      </c>
      <c r="C2668" s="1102">
        <v>42460</v>
      </c>
      <c r="D2668" s="1102" t="s">
        <v>576</v>
      </c>
      <c r="E2668" s="1102">
        <f>C2668</f>
        <v>42460</v>
      </c>
      <c r="F2668" s="80" t="s">
        <v>1346</v>
      </c>
      <c r="G2668" s="974"/>
      <c r="H2668" s="318" t="s">
        <v>1347</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hidden="1" customHeight="1">
      <c r="A2669" s="332" t="str">
        <f>IF(B2669&lt;&gt;"",IF(AND(B2669='IN-TC'!$S$4,OR(TH!N2669="1111",TH!O2669="1111")),TH!D2669,""),"")</f>
        <v/>
      </c>
      <c r="B2669" s="63">
        <f t="shared" si="149"/>
        <v>2</v>
      </c>
      <c r="C2669" s="64">
        <v>42429</v>
      </c>
      <c r="D2669" s="64" t="s">
        <v>883</v>
      </c>
      <c r="E2669" s="64">
        <v>42429</v>
      </c>
      <c r="F2669" s="503" t="s">
        <v>1006</v>
      </c>
      <c r="G2669" s="67" t="s">
        <v>1031</v>
      </c>
      <c r="H2669" s="72" t="s">
        <v>1032</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hidden="1" customHeight="1">
      <c r="A2670" s="332" t="str">
        <f>IF(B2670&lt;&gt;"",IF(AND(B2670='IN-TC'!$S$4,OR(TH!N2670="1111",TH!O2670="1111")),TH!D2670,""),"")</f>
        <v/>
      </c>
      <c r="B2670" s="63">
        <f t="shared" si="149"/>
        <v>2</v>
      </c>
      <c r="C2670" s="64">
        <v>42429</v>
      </c>
      <c r="D2670" s="64" t="s">
        <v>883</v>
      </c>
      <c r="E2670" s="64">
        <v>42429</v>
      </c>
      <c r="F2670" s="503" t="s">
        <v>1007</v>
      </c>
      <c r="G2670" s="67" t="s">
        <v>1031</v>
      </c>
      <c r="H2670" s="72" t="s">
        <v>1032</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hidden="1" customHeight="1">
      <c r="A2671" s="332" t="str">
        <f>IF(B2671&lt;&gt;"",IF(AND(B2671='IN-TC'!$S$4,OR(TH!N2671="1111",TH!O2671="1111")),TH!D2671,""),"")</f>
        <v/>
      </c>
      <c r="B2671" s="63">
        <f t="shared" si="149"/>
        <v>2</v>
      </c>
      <c r="C2671" s="90">
        <v>42429</v>
      </c>
      <c r="D2671" s="90" t="s">
        <v>884</v>
      </c>
      <c r="E2671" s="90">
        <v>42429</v>
      </c>
      <c r="F2671" s="1188" t="s">
        <v>1008</v>
      </c>
      <c r="G2671" s="91"/>
      <c r="H2671" s="961" t="s">
        <v>839</v>
      </c>
      <c r="I2671" s="1141"/>
      <c r="J2671" s="1141"/>
      <c r="K2671" s="1142"/>
      <c r="L2671" s="1141"/>
      <c r="M2671" s="93">
        <v>114054537</v>
      </c>
      <c r="N2671" s="83" t="s">
        <v>586</v>
      </c>
      <c r="O2671" s="83" t="s">
        <v>63</v>
      </c>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hidden="1" customHeight="1">
      <c r="A2672" s="332" t="str">
        <f>IF(B2672&lt;&gt;"",IF(AND(B2672='IN-TC'!$S$4,OR(TH!N2672="1111",TH!O2672="1111")),TH!D2672,""),"")</f>
        <v/>
      </c>
      <c r="B2672" s="63">
        <f t="shared" si="149"/>
        <v>2</v>
      </c>
      <c r="C2672" s="314">
        <v>42429</v>
      </c>
      <c r="D2672" s="64" t="s">
        <v>885</v>
      </c>
      <c r="E2672" s="314">
        <v>42416</v>
      </c>
      <c r="F2672" s="503" t="s">
        <v>1073</v>
      </c>
      <c r="G2672" s="959" t="s">
        <v>1067</v>
      </c>
      <c r="H2672" s="316" t="s">
        <v>624</v>
      </c>
      <c r="I2672" s="429"/>
      <c r="J2672" s="429"/>
      <c r="K2672" s="420"/>
      <c r="L2672" s="429"/>
      <c r="M2672" s="65">
        <v>16038100</v>
      </c>
      <c r="N2672" s="317" t="s">
        <v>281</v>
      </c>
      <c r="O2672" s="66" t="s">
        <v>63</v>
      </c>
      <c r="P2672" s="82" t="str">
        <f>IF(AND('331-CT'!$E$7=TH!H2672,OR(N2672="331",O2672="331")),"x","")</f>
        <v/>
      </c>
      <c r="Q2672" s="82" t="str">
        <f>IF(AND(B2672='111'!$L$11,OR($N2672=$Q$7,$O2672=$Q$7)),"x","")</f>
        <v/>
      </c>
      <c r="R2672" s="82" t="str">
        <f>IF(AND($N2672=$Q$7,$B2672&lt;'111'!$L$11),"x","")</f>
        <v/>
      </c>
      <c r="S2672" s="82" t="str">
        <f>IF(AND($O2672=$Q$7,$B2672&lt;'111'!$L$11),"x","")</f>
        <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hidden="1" customHeight="1">
      <c r="A2673" s="332" t="str">
        <f>IF(B2673&lt;&gt;"",IF(AND(B2673='IN-TC'!$S$4,OR(TH!N2673="1111",TH!O2673="1111")),TH!D2673,""),"")</f>
        <v/>
      </c>
      <c r="B2673" s="63">
        <f t="shared" si="149"/>
        <v>2</v>
      </c>
      <c r="C2673" s="314">
        <v>42429</v>
      </c>
      <c r="D2673" s="64" t="s">
        <v>885</v>
      </c>
      <c r="E2673" s="314">
        <v>42416</v>
      </c>
      <c r="F2673" s="503" t="s">
        <v>1074</v>
      </c>
      <c r="G2673" s="959" t="s">
        <v>1067</v>
      </c>
      <c r="H2673" s="316" t="s">
        <v>624</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hidden="1" customHeight="1">
      <c r="A2674" s="332" t="str">
        <f>IF(B2674&lt;&gt;"",IF(AND(B2674='IN-TC'!$S$4,OR(TH!N2674="1111",TH!O2674="1111")),TH!D2674,""),"")</f>
        <v/>
      </c>
      <c r="B2674" s="63">
        <f t="shared" si="149"/>
        <v>3</v>
      </c>
      <c r="C2674" s="64">
        <v>42460</v>
      </c>
      <c r="D2674" s="64" t="s">
        <v>2227</v>
      </c>
      <c r="E2674" s="64">
        <f>C2674</f>
        <v>42460</v>
      </c>
      <c r="F2674" s="72" t="s">
        <v>1351</v>
      </c>
      <c r="G2674" s="955" t="s">
        <v>1353</v>
      </c>
      <c r="H2674" s="338" t="s">
        <v>1354</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hidden="1" customHeight="1">
      <c r="A2675" s="332" t="str">
        <f>IF(B2675&lt;&gt;"",IF(AND(B2675='IN-TC'!$S$4,OR(TH!N2675="1111",TH!O2675="1111")),TH!D2675,""),"")</f>
        <v/>
      </c>
      <c r="B2675" s="63">
        <f t="shared" si="149"/>
        <v>3</v>
      </c>
      <c r="C2675" s="64">
        <v>42460</v>
      </c>
      <c r="D2675" s="64" t="s">
        <v>2227</v>
      </c>
      <c r="E2675" s="64">
        <f>C2675</f>
        <v>42460</v>
      </c>
      <c r="F2675" s="72" t="s">
        <v>1352</v>
      </c>
      <c r="G2675" s="955" t="s">
        <v>1353</v>
      </c>
      <c r="H2675" s="338" t="s">
        <v>1354</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hidden="1" customHeight="1">
      <c r="A2676" s="332" t="str">
        <f>IF(B2676&lt;&gt;"",IF(AND(B2676='IN-TC'!$S$4,OR(TH!N2676="1111",TH!O2676="1111")),TH!D2676,""),"")</f>
        <v/>
      </c>
      <c r="B2676" s="63">
        <f t="shared" si="149"/>
        <v>3</v>
      </c>
      <c r="C2676" s="90">
        <v>42460</v>
      </c>
      <c r="D2676" s="90" t="s">
        <v>2228</v>
      </c>
      <c r="E2676" s="90">
        <v>42460</v>
      </c>
      <c r="F2676" s="92" t="s">
        <v>1211</v>
      </c>
      <c r="G2676" s="1114"/>
      <c r="H2676" s="92" t="s">
        <v>839</v>
      </c>
      <c r="I2676" s="435"/>
      <c r="J2676" s="435"/>
      <c r="K2676" s="426"/>
      <c r="L2676" s="435"/>
      <c r="M2676" s="93">
        <v>140728119</v>
      </c>
      <c r="N2676" s="83" t="s">
        <v>586</v>
      </c>
      <c r="O2676" s="83" t="s">
        <v>63</v>
      </c>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hidden="1" customHeight="1">
      <c r="A2677" s="332" t="str">
        <f>IF(B2677&lt;&gt;"",IF(AND(B2677='IN-TC'!$S$4,OR(TH!N2677="1111",TH!O2677="1111")),TH!D2677,""),"")</f>
        <v/>
      </c>
      <c r="B2677" s="63">
        <f t="shared" si="149"/>
        <v>4</v>
      </c>
      <c r="C2677" s="64">
        <v>42462</v>
      </c>
      <c r="D2677" s="64" t="s">
        <v>858</v>
      </c>
      <c r="E2677" s="64">
        <f>C2677</f>
        <v>42462</v>
      </c>
      <c r="F2677" s="72" t="s">
        <v>1004</v>
      </c>
      <c r="G2677" s="955" t="s">
        <v>1379</v>
      </c>
      <c r="H2677" s="72" t="s">
        <v>799</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hidden="1" customHeight="1">
      <c r="A2678" s="332" t="str">
        <f>IF(B2678&lt;&gt;"",IF(AND(B2678='IN-TC'!$S$4,OR(TH!N2678="1111",TH!O2678="1111")),TH!D2678,""),"")</f>
        <v/>
      </c>
      <c r="B2678" s="63">
        <f t="shared" si="149"/>
        <v>4</v>
      </c>
      <c r="C2678" s="64">
        <v>42462</v>
      </c>
      <c r="D2678" s="64" t="s">
        <v>858</v>
      </c>
      <c r="E2678" s="64">
        <f>C2678</f>
        <v>42462</v>
      </c>
      <c r="F2678" s="72" t="s">
        <v>1380</v>
      </c>
      <c r="G2678" s="955" t="s">
        <v>1379</v>
      </c>
      <c r="H2678" s="72" t="s">
        <v>799</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hidden="1" customHeight="1">
      <c r="A2679" s="332" t="str">
        <f>IF(B2679&lt;&gt;"",IF(AND(B2679='IN-TC'!$S$4,OR(TH!N2679="1111",TH!O2679="1111")),TH!D2679,""),"")</f>
        <v/>
      </c>
      <c r="B2679" s="63">
        <f t="shared" si="149"/>
        <v>4</v>
      </c>
      <c r="C2679" s="1123">
        <v>42464</v>
      </c>
      <c r="D2679" s="1123" t="s">
        <v>859</v>
      </c>
      <c r="E2679" s="1123">
        <f>C2679</f>
        <v>42464</v>
      </c>
      <c r="F2679" s="503" t="s">
        <v>954</v>
      </c>
      <c r="G2679" s="1125"/>
      <c r="H2679" s="1124" t="s">
        <v>953</v>
      </c>
      <c r="I2679" s="1126"/>
      <c r="J2679" s="1126"/>
      <c r="K2679" s="1127"/>
      <c r="L2679" s="1126"/>
      <c r="M2679" s="1128">
        <v>400000000</v>
      </c>
      <c r="N2679" s="1129" t="s">
        <v>271</v>
      </c>
      <c r="O2679" s="1129" t="s">
        <v>63</v>
      </c>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hidden="1" customHeight="1">
      <c r="A2680" s="332" t="str">
        <f>IF(B2680&lt;&gt;"",IF(AND(B2680='IN-TC'!$S$4,OR(TH!N2680="1111",TH!O2680="1111")),TH!D2680,""),"")</f>
        <v/>
      </c>
      <c r="B2680" s="63">
        <f t="shared" si="149"/>
        <v>4</v>
      </c>
      <c r="C2680" s="1123">
        <v>42464</v>
      </c>
      <c r="D2680" s="1123" t="s">
        <v>860</v>
      </c>
      <c r="E2680" s="1123">
        <f>C2680</f>
        <v>42464</v>
      </c>
      <c r="F2680" s="503" t="s">
        <v>954</v>
      </c>
      <c r="G2680" s="1125"/>
      <c r="H2680" s="1124" t="s">
        <v>3009</v>
      </c>
      <c r="I2680" s="1126"/>
      <c r="J2680" s="1126"/>
      <c r="K2680" s="1127"/>
      <c r="L2680" s="1126"/>
      <c r="M2680" s="1128">
        <v>400000000</v>
      </c>
      <c r="N2680" s="1129" t="s">
        <v>271</v>
      </c>
      <c r="O2680" s="1129" t="s">
        <v>63</v>
      </c>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hidden="1" customHeight="1">
      <c r="A2681" s="332" t="str">
        <f>IF(B2681&lt;&gt;"",IF(AND(B2681='IN-TC'!$S$4,OR(TH!N2681="1111",TH!O2681="1111")),TH!D2681,""),"")</f>
        <v/>
      </c>
      <c r="B2681" s="63">
        <f t="shared" si="149"/>
        <v>5</v>
      </c>
      <c r="C2681" s="1123">
        <v>42492</v>
      </c>
      <c r="D2681" s="1123" t="s">
        <v>858</v>
      </c>
      <c r="E2681" s="1123">
        <f>C2681</f>
        <v>42492</v>
      </c>
      <c r="F2681" s="503" t="s">
        <v>954</v>
      </c>
      <c r="G2681" s="1125"/>
      <c r="H2681" s="1124" t="s">
        <v>953</v>
      </c>
      <c r="I2681" s="1126"/>
      <c r="J2681" s="1126"/>
      <c r="K2681" s="1127"/>
      <c r="L2681" s="1126"/>
      <c r="M2681" s="1128">
        <v>500000000</v>
      </c>
      <c r="N2681" s="1129" t="s">
        <v>271</v>
      </c>
      <c r="O2681" s="1129" t="s">
        <v>63</v>
      </c>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hidden="1" customHeight="1">
      <c r="A2682" s="332" t="str">
        <f>IF(B2682&lt;&gt;"",IF(AND(B2682='IN-TC'!$S$4,OR(TH!N2682="1111",TH!O2682="1111")),TH!D2682,""),"")</f>
        <v/>
      </c>
      <c r="B2682" s="63">
        <f t="shared" si="149"/>
        <v>5</v>
      </c>
      <c r="C2682" s="64">
        <v>42494</v>
      </c>
      <c r="D2682" s="64" t="s">
        <v>859</v>
      </c>
      <c r="E2682" s="64">
        <v>42489</v>
      </c>
      <c r="F2682" s="72" t="s">
        <v>1471</v>
      </c>
      <c r="G2682" s="955" t="s">
        <v>1472</v>
      </c>
      <c r="H2682" s="72" t="s">
        <v>793</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hidden="1" customHeight="1">
      <c r="A2683" s="332" t="str">
        <f>IF(B2683&lt;&gt;"",IF(AND(B2683='IN-TC'!$S$4,OR(TH!N2683="1111",TH!O2683="1111")),TH!D2683,""),"")</f>
        <v/>
      </c>
      <c r="B2683" s="63">
        <f t="shared" si="149"/>
        <v>5</v>
      </c>
      <c r="C2683" s="64">
        <v>42494</v>
      </c>
      <c r="D2683" s="64" t="s">
        <v>859</v>
      </c>
      <c r="E2683" s="64">
        <v>42489</v>
      </c>
      <c r="F2683" s="72" t="s">
        <v>1476</v>
      </c>
      <c r="G2683" s="955" t="s">
        <v>1472</v>
      </c>
      <c r="H2683" s="72" t="s">
        <v>793</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hidden="1" customHeight="1">
      <c r="A2684" s="332" t="str">
        <f>IF(B2684&lt;&gt;"",IF(AND(B2684='IN-TC'!$S$4,OR(TH!N2684="1111",TH!O2684="1111")),TH!D2684,""),"")</f>
        <v/>
      </c>
      <c r="B2684" s="63">
        <f t="shared" si="149"/>
        <v>5</v>
      </c>
      <c r="C2684" s="64">
        <v>42494</v>
      </c>
      <c r="D2684" s="64" t="s">
        <v>860</v>
      </c>
      <c r="E2684" s="64">
        <v>42494</v>
      </c>
      <c r="F2684" s="72" t="s">
        <v>1094</v>
      </c>
      <c r="G2684" s="67" t="s">
        <v>909</v>
      </c>
      <c r="H2684" s="1136" t="s">
        <v>756</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hidden="1" customHeight="1">
      <c r="A2685" s="332" t="str">
        <f>IF(B2685&lt;&gt;"",IF(AND(B2685='IN-TC'!$S$4,OR(TH!N2685="1111",TH!O2685="1111")),TH!D2685,""),"")</f>
        <v/>
      </c>
      <c r="B2685" s="63">
        <f t="shared" si="149"/>
        <v>5</v>
      </c>
      <c r="C2685" s="64">
        <v>42494</v>
      </c>
      <c r="D2685" s="64" t="s">
        <v>861</v>
      </c>
      <c r="E2685" s="64">
        <v>42494</v>
      </c>
      <c r="F2685" s="72" t="s">
        <v>1004</v>
      </c>
      <c r="G2685" s="955" t="s">
        <v>1465</v>
      </c>
      <c r="H2685" s="316" t="s">
        <v>799</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hidden="1" customHeight="1">
      <c r="A2686" s="332" t="str">
        <f>IF(B2686&lt;&gt;"",IF(AND(B2686='IN-TC'!$S$4,OR(TH!N2686="1111",TH!O2686="1111")),TH!D2686,""),"")</f>
        <v/>
      </c>
      <c r="B2686" s="63">
        <f t="shared" si="149"/>
        <v>5</v>
      </c>
      <c r="C2686" s="64">
        <v>42494</v>
      </c>
      <c r="D2686" s="64" t="s">
        <v>861</v>
      </c>
      <c r="E2686" s="64">
        <v>42494</v>
      </c>
      <c r="F2686" s="72" t="s">
        <v>1005</v>
      </c>
      <c r="G2686" s="955" t="s">
        <v>1465</v>
      </c>
      <c r="H2686" s="316" t="s">
        <v>799</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hidden="1" customHeight="1">
      <c r="A2687" s="332" t="str">
        <f>IF(B2687&lt;&gt;"",IF(AND(B2687='IN-TC'!$S$4,OR(TH!N2687="1111",TH!O2687="1111")),TH!D2687,""),"")</f>
        <v/>
      </c>
      <c r="B2687" s="63">
        <f t="shared" si="149"/>
        <v>5</v>
      </c>
      <c r="C2687" s="314">
        <v>42495</v>
      </c>
      <c r="D2687" s="64" t="s">
        <v>862</v>
      </c>
      <c r="E2687" s="314">
        <v>42495</v>
      </c>
      <c r="F2687" s="72" t="s">
        <v>1459</v>
      </c>
      <c r="G2687" s="959" t="s">
        <v>1466</v>
      </c>
      <c r="H2687" s="316" t="s">
        <v>837</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hidden="1" customHeight="1">
      <c r="A2688" s="332" t="str">
        <f>IF(B2688&lt;&gt;"",IF(AND(B2688='IN-TC'!$S$4,OR(TH!N2688="1111",TH!O2688="1111")),TH!D2688,""),"")</f>
        <v/>
      </c>
      <c r="B2688" s="63">
        <f t="shared" si="149"/>
        <v>6</v>
      </c>
      <c r="C2688" s="1123">
        <v>42522</v>
      </c>
      <c r="D2688" s="1123" t="s">
        <v>858</v>
      </c>
      <c r="E2688" s="1123">
        <f>C2688</f>
        <v>42522</v>
      </c>
      <c r="F2688" s="503" t="s">
        <v>954</v>
      </c>
      <c r="G2688" s="1125"/>
      <c r="H2688" s="1124" t="s">
        <v>953</v>
      </c>
      <c r="I2688" s="1126"/>
      <c r="J2688" s="1126"/>
      <c r="K2688" s="1127"/>
      <c r="L2688" s="1126"/>
      <c r="M2688" s="1128">
        <v>500000000</v>
      </c>
      <c r="N2688" s="1129" t="s">
        <v>271</v>
      </c>
      <c r="O2688" s="1129" t="s">
        <v>63</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hidden="1" customHeight="1">
      <c r="A2689" s="332" t="str">
        <f>IF(B2689&lt;&gt;"",IF(AND(B2689='IN-TC'!$S$4,OR(TH!N2689="1111",TH!O2689="1111")),TH!D2689,""),"")</f>
        <v/>
      </c>
      <c r="B2689" s="63">
        <f t="shared" si="149"/>
        <v>6</v>
      </c>
      <c r="C2689" s="64">
        <v>42522</v>
      </c>
      <c r="D2689" s="64" t="s">
        <v>859</v>
      </c>
      <c r="E2689" s="64">
        <v>42479</v>
      </c>
      <c r="F2689" s="72" t="s">
        <v>1686</v>
      </c>
      <c r="G2689" s="955" t="s">
        <v>1552</v>
      </c>
      <c r="H2689" s="72" t="s">
        <v>822</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hidden="1" customHeight="1">
      <c r="A2690" s="332" t="str">
        <f>IF(B2690&lt;&gt;"",IF(AND(B2690='IN-TC'!$S$4,OR(TH!N2690="1111",TH!O2690="1111")),TH!D2690,""),"")</f>
        <v/>
      </c>
      <c r="B2690" s="63">
        <f t="shared" si="149"/>
        <v>6</v>
      </c>
      <c r="C2690" s="64">
        <v>42522</v>
      </c>
      <c r="D2690" s="64" t="s">
        <v>859</v>
      </c>
      <c r="E2690" s="64">
        <v>42479</v>
      </c>
      <c r="F2690" s="72" t="s">
        <v>1522</v>
      </c>
      <c r="G2690" s="955" t="s">
        <v>1552</v>
      </c>
      <c r="H2690" s="72" t="s">
        <v>822</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hidden="1" customHeight="1">
      <c r="A2691" s="332" t="str">
        <f>IF(B2691&lt;&gt;"",IF(AND(B2691='IN-TC'!$S$4,OR(TH!N2691="1111",TH!O2691="1111")),TH!D2691,""),"")</f>
        <v/>
      </c>
      <c r="B2691" s="63">
        <f t="shared" si="149"/>
        <v>6</v>
      </c>
      <c r="C2691" s="64">
        <v>42522</v>
      </c>
      <c r="D2691" s="64" t="s">
        <v>860</v>
      </c>
      <c r="E2691" s="64">
        <v>42521</v>
      </c>
      <c r="F2691" s="72" t="s">
        <v>1553</v>
      </c>
      <c r="G2691" s="955" t="s">
        <v>1555</v>
      </c>
      <c r="H2691" s="72" t="s">
        <v>793</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hidden="1" customHeight="1">
      <c r="A2692" s="332" t="str">
        <f>IF(B2692&lt;&gt;"",IF(AND(B2692='IN-TC'!$S$4,OR(TH!N2692="1111",TH!O2692="1111")),TH!D2692,""),"")</f>
        <v/>
      </c>
      <c r="B2692" s="63">
        <f t="shared" si="149"/>
        <v>6</v>
      </c>
      <c r="C2692" s="64">
        <v>42522</v>
      </c>
      <c r="D2692" s="64" t="s">
        <v>860</v>
      </c>
      <c r="E2692" s="64">
        <v>42521</v>
      </c>
      <c r="F2692" s="72" t="s">
        <v>1554</v>
      </c>
      <c r="G2692" s="955" t="s">
        <v>1555</v>
      </c>
      <c r="H2692" s="72" t="s">
        <v>793</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hidden="1" customHeight="1">
      <c r="A2693" s="332" t="str">
        <f>IF(B2693&lt;&gt;"",IF(AND(B2693='IN-TC'!$S$4,OR(TH!N2693="1111",TH!O2693="1111")),TH!D2693,""),"")</f>
        <v/>
      </c>
      <c r="B2693" s="63">
        <f t="shared" si="149"/>
        <v>6</v>
      </c>
      <c r="C2693" s="64">
        <v>42523</v>
      </c>
      <c r="D2693" s="64" t="s">
        <v>861</v>
      </c>
      <c r="E2693" s="64">
        <v>42523</v>
      </c>
      <c r="F2693" s="72" t="s">
        <v>1094</v>
      </c>
      <c r="G2693" s="67" t="s">
        <v>909</v>
      </c>
      <c r="H2693" s="72" t="s">
        <v>755</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hidden="1" customHeight="1">
      <c r="A2694" s="332" t="str">
        <f>IF(B2694&lt;&gt;"",IF(AND(B2694='IN-TC'!$S$4,OR(TH!N2694="1111",TH!O2694="1111")),TH!D2694,""),"")</f>
        <v/>
      </c>
      <c r="B2694" s="63">
        <f t="shared" si="149"/>
        <v>6</v>
      </c>
      <c r="C2694" s="64">
        <v>42524</v>
      </c>
      <c r="D2694" s="64" t="s">
        <v>862</v>
      </c>
      <c r="E2694" s="64">
        <v>42524</v>
      </c>
      <c r="F2694" s="72" t="s">
        <v>1101</v>
      </c>
      <c r="G2694" s="955" t="s">
        <v>1556</v>
      </c>
      <c r="H2694" s="72" t="s">
        <v>799</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hidden="1" customHeight="1">
      <c r="A2695" s="332" t="str">
        <f>IF(B2695&lt;&gt;"",IF(AND(B2695='IN-TC'!$S$4,OR(TH!N2695="1111",TH!O2695="1111")),TH!D2695,""),"")</f>
        <v/>
      </c>
      <c r="B2695" s="63">
        <f t="shared" si="149"/>
        <v>6</v>
      </c>
      <c r="C2695" s="64">
        <v>42524</v>
      </c>
      <c r="D2695" s="64" t="s">
        <v>862</v>
      </c>
      <c r="E2695" s="64">
        <v>42524</v>
      </c>
      <c r="F2695" s="72" t="s">
        <v>1331</v>
      </c>
      <c r="G2695" s="955" t="s">
        <v>1556</v>
      </c>
      <c r="H2695" s="72" t="s">
        <v>799</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hidden="1" customHeight="1">
      <c r="A2696" s="332" t="str">
        <f>IF(B2696&lt;&gt;"",IF(AND(B2696='IN-TC'!$S$4,OR(TH!N2696="1111",TH!O2696="1111")),TH!D2696,""),"")</f>
        <v/>
      </c>
      <c r="B2696" s="63">
        <f t="shared" si="149"/>
        <v>6</v>
      </c>
      <c r="C2696" s="64">
        <v>42525</v>
      </c>
      <c r="D2696" s="64" t="s">
        <v>863</v>
      </c>
      <c r="E2696" s="64">
        <v>42525</v>
      </c>
      <c r="F2696" s="72" t="s">
        <v>1557</v>
      </c>
      <c r="G2696" s="955" t="s">
        <v>1558</v>
      </c>
      <c r="H2696" s="72" t="s">
        <v>1021</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hidden="1" customHeight="1">
      <c r="A2697" s="332" t="str">
        <f>IF(B2697&lt;&gt;"",IF(AND(B2697='IN-TC'!$S$4,OR(TH!N2697="1111",TH!O2697="1111")),TH!D2697,""),"")</f>
        <v/>
      </c>
      <c r="B2697" s="63">
        <f t="shared" si="149"/>
        <v>7</v>
      </c>
      <c r="C2697" s="64">
        <v>42552</v>
      </c>
      <c r="D2697" s="64" t="s">
        <v>858</v>
      </c>
      <c r="E2697" s="64">
        <f t="shared" ref="E2697:E2706" si="150">C2697</f>
        <v>42552</v>
      </c>
      <c r="F2697" s="72" t="s">
        <v>1094</v>
      </c>
      <c r="G2697" s="67" t="s">
        <v>1551</v>
      </c>
      <c r="H2697" s="72" t="s">
        <v>125</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hidden="1" customHeight="1">
      <c r="A2698" s="332" t="str">
        <f>IF(B2698&lt;&gt;"",IF(AND(B2698='IN-TC'!$S$4,OR(TH!N2698="1111",TH!O2698="1111")),TH!D2698,""),"")</f>
        <v/>
      </c>
      <c r="B2698" s="63">
        <f t="shared" ref="B2698:B2761" si="151">IF(C2698&lt;&gt;"",MONTH(C2698),"")</f>
        <v>7</v>
      </c>
      <c r="C2698" s="64">
        <v>42553</v>
      </c>
      <c r="D2698" s="64" t="s">
        <v>859</v>
      </c>
      <c r="E2698" s="64">
        <f t="shared" si="150"/>
        <v>42553</v>
      </c>
      <c r="F2698" s="72" t="s">
        <v>223</v>
      </c>
      <c r="G2698" s="955" t="s">
        <v>1697</v>
      </c>
      <c r="H2698" s="338" t="s">
        <v>613</v>
      </c>
      <c r="I2698" s="429">
        <v>450</v>
      </c>
      <c r="J2698" s="429">
        <f>M2698/I2698</f>
        <v>18404.04</v>
      </c>
      <c r="K2698" s="420"/>
      <c r="L2698" s="429"/>
      <c r="M2698" s="65">
        <v>8281818</v>
      </c>
      <c r="N2698" s="66" t="s">
        <v>281</v>
      </c>
      <c r="O2698" s="66" t="s">
        <v>63</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hidden="1" customHeight="1">
      <c r="A2699" s="332" t="str">
        <f>IF(B2699&lt;&gt;"",IF(AND(B2699='IN-TC'!$S$4,OR(TH!N2699="1111",TH!O2699="1111")),TH!D2699,""),"")</f>
        <v/>
      </c>
      <c r="B2699" s="63">
        <f t="shared" si="151"/>
        <v>7</v>
      </c>
      <c r="C2699" s="64">
        <v>42553</v>
      </c>
      <c r="D2699" s="64" t="s">
        <v>859</v>
      </c>
      <c r="E2699" s="64">
        <f t="shared" si="150"/>
        <v>42553</v>
      </c>
      <c r="F2699" s="72" t="s">
        <v>1342</v>
      </c>
      <c r="G2699" s="955" t="s">
        <v>1697</v>
      </c>
      <c r="H2699" s="338" t="s">
        <v>613</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hidden="1" customHeight="1">
      <c r="A2700" s="332" t="str">
        <f>IF(B2700&lt;&gt;"",IF(AND(B2700='IN-TC'!$S$4,OR(TH!N2700="1111",TH!O2700="1111")),TH!D2700,""),"")</f>
        <v/>
      </c>
      <c r="B2700" s="63">
        <f t="shared" si="151"/>
        <v>7</v>
      </c>
      <c r="C2700" s="64">
        <v>42553</v>
      </c>
      <c r="D2700" s="64" t="s">
        <v>860</v>
      </c>
      <c r="E2700" s="64">
        <f t="shared" si="150"/>
        <v>42553</v>
      </c>
      <c r="F2700" s="72" t="s">
        <v>1094</v>
      </c>
      <c r="G2700" s="67" t="s">
        <v>1551</v>
      </c>
      <c r="H2700" s="72" t="s">
        <v>755</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hidden="1" customHeight="1">
      <c r="A2701" s="332" t="str">
        <f>IF(B2701&lt;&gt;"",IF(AND(B2701='IN-TC'!$S$4,OR(TH!N2701="1111",TH!O2701="1111")),TH!D2701,""),"")</f>
        <v/>
      </c>
      <c r="B2701" s="63">
        <f t="shared" si="151"/>
        <v>7</v>
      </c>
      <c r="C2701" s="64">
        <v>42554</v>
      </c>
      <c r="D2701" s="64" t="s">
        <v>861</v>
      </c>
      <c r="E2701" s="64">
        <f t="shared" si="150"/>
        <v>42554</v>
      </c>
      <c r="F2701" s="72" t="s">
        <v>1004</v>
      </c>
      <c r="G2701" s="955" t="s">
        <v>1703</v>
      </c>
      <c r="H2701" s="72" t="s">
        <v>799</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hidden="1" customHeight="1">
      <c r="A2702" s="332" t="str">
        <f>IF(B2702&lt;&gt;"",IF(AND(B2702='IN-TC'!$S$4,OR(TH!N2702="1111",TH!O2702="1111")),TH!D2702,""),"")</f>
        <v/>
      </c>
      <c r="B2702" s="63">
        <f t="shared" si="151"/>
        <v>7</v>
      </c>
      <c r="C2702" s="64">
        <v>42554</v>
      </c>
      <c r="D2702" s="64" t="s">
        <v>861</v>
      </c>
      <c r="E2702" s="64">
        <f t="shared" si="150"/>
        <v>42554</v>
      </c>
      <c r="F2702" s="72" t="s">
        <v>1005</v>
      </c>
      <c r="G2702" s="955" t="s">
        <v>1703</v>
      </c>
      <c r="H2702" s="72" t="s">
        <v>799</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hidden="1" customHeight="1">
      <c r="A2703" s="332" t="str">
        <f>IF(B2703&lt;&gt;"",IF(AND(B2703='IN-TC'!$S$4,OR(TH!N2703="1111",TH!O2703="1111")),TH!D2703,""),"")</f>
        <v/>
      </c>
      <c r="B2703" s="63">
        <f t="shared" si="151"/>
        <v>8</v>
      </c>
      <c r="C2703" s="1123">
        <v>42583</v>
      </c>
      <c r="D2703" s="1123" t="s">
        <v>858</v>
      </c>
      <c r="E2703" s="1123">
        <f t="shared" si="150"/>
        <v>42583</v>
      </c>
      <c r="F2703" s="503" t="s">
        <v>954</v>
      </c>
      <c r="G2703" s="1125"/>
      <c r="H2703" s="1124" t="s">
        <v>3009</v>
      </c>
      <c r="I2703" s="1126"/>
      <c r="J2703" s="1126"/>
      <c r="K2703" s="1127"/>
      <c r="L2703" s="1126"/>
      <c r="M2703" s="1128">
        <v>500000000</v>
      </c>
      <c r="N2703" s="1129" t="s">
        <v>271</v>
      </c>
      <c r="O2703" s="1129" t="s">
        <v>63</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hidden="1" customHeight="1">
      <c r="A2704" s="332" t="str">
        <f>IF(B2704&lt;&gt;"",IF(AND(B2704='IN-TC'!$S$4,OR(TH!N2704="1111",TH!O2704="1111")),TH!D2704,""),"")</f>
        <v/>
      </c>
      <c r="B2704" s="63">
        <f t="shared" si="151"/>
        <v>8</v>
      </c>
      <c r="C2704" s="64">
        <v>42585</v>
      </c>
      <c r="D2704" s="64" t="s">
        <v>859</v>
      </c>
      <c r="E2704" s="64">
        <f t="shared" si="150"/>
        <v>42585</v>
      </c>
      <c r="F2704" s="72" t="s">
        <v>763</v>
      </c>
      <c r="G2704" s="955" t="s">
        <v>1789</v>
      </c>
      <c r="H2704" s="72" t="s">
        <v>1096</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hidden="1" customHeight="1">
      <c r="A2705" s="332" t="str">
        <f>IF(B2705&lt;&gt;"",IF(AND(B2705='IN-TC'!$S$4,OR(TH!N2705="1111",TH!O2705="1111")),TH!D2705,""),"")</f>
        <v/>
      </c>
      <c r="B2705" s="63">
        <f t="shared" si="151"/>
        <v>8</v>
      </c>
      <c r="C2705" s="64">
        <v>42585</v>
      </c>
      <c r="D2705" s="64" t="s">
        <v>859</v>
      </c>
      <c r="E2705" s="64">
        <f t="shared" si="150"/>
        <v>42585</v>
      </c>
      <c r="F2705" s="72" t="s">
        <v>764</v>
      </c>
      <c r="G2705" s="955" t="s">
        <v>1789</v>
      </c>
      <c r="H2705" s="72" t="s">
        <v>1096</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hidden="1" customHeight="1">
      <c r="A2706" s="332" t="str">
        <f>IF(B2706&lt;&gt;"",IF(AND(B2706='IN-TC'!$S$4,OR(TH!N2706="1111",TH!O2706="1111")),TH!D2706,""),"")</f>
        <v/>
      </c>
      <c r="B2706" s="63">
        <f t="shared" si="151"/>
        <v>8</v>
      </c>
      <c r="C2706" s="64">
        <v>42586</v>
      </c>
      <c r="D2706" s="64" t="s">
        <v>860</v>
      </c>
      <c r="E2706" s="64">
        <f t="shared" si="150"/>
        <v>42586</v>
      </c>
      <c r="F2706" s="72" t="s">
        <v>1686</v>
      </c>
      <c r="G2706" s="955" t="s">
        <v>1790</v>
      </c>
      <c r="H2706" s="72" t="s">
        <v>822</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hidden="1" customHeight="1">
      <c r="A2707" s="332" t="str">
        <f>IF(B2707&lt;&gt;"",IF(AND(B2707='IN-TC'!$S$4,OR(TH!N2707="1111",TH!O2707="1111")),TH!D2707,""),"")</f>
        <v/>
      </c>
      <c r="B2707" s="63">
        <f t="shared" si="151"/>
        <v>1</v>
      </c>
      <c r="C2707" s="64">
        <f t="shared" ref="C2707:C2738" si="152">E2707</f>
        <v>42400</v>
      </c>
      <c r="D2707" s="64" t="s">
        <v>952</v>
      </c>
      <c r="E2707" s="64">
        <v>42400</v>
      </c>
      <c r="F2707" s="72" t="s">
        <v>939</v>
      </c>
      <c r="G2707" s="67" t="s">
        <v>343</v>
      </c>
      <c r="H2707" s="72" t="s">
        <v>440</v>
      </c>
      <c r="I2707" s="429"/>
      <c r="J2707" s="429"/>
      <c r="K2707" s="420"/>
      <c r="L2707" s="429"/>
      <c r="M2707" s="65">
        <v>262260000</v>
      </c>
      <c r="N2707" s="66" t="s">
        <v>8</v>
      </c>
      <c r="O2707" s="66" t="s">
        <v>271</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hidden="1" customHeight="1">
      <c r="A2708" s="332" t="str">
        <f>IF(B2708&lt;&gt;"",IF(AND(B2708='IN-TC'!$S$4,OR(TH!N2708="1111",TH!O2708="1111")),TH!D2708,""),"")</f>
        <v/>
      </c>
      <c r="B2708" s="63">
        <f t="shared" si="151"/>
        <v>1</v>
      </c>
      <c r="C2708" s="64">
        <f t="shared" si="152"/>
        <v>42400</v>
      </c>
      <c r="D2708" s="64" t="s">
        <v>952</v>
      </c>
      <c r="E2708" s="64">
        <v>42400</v>
      </c>
      <c r="F2708" s="72" t="s">
        <v>939</v>
      </c>
      <c r="G2708" s="67" t="s">
        <v>343</v>
      </c>
      <c r="H2708" s="72" t="s">
        <v>433</v>
      </c>
      <c r="I2708" s="429"/>
      <c r="J2708" s="429"/>
      <c r="K2708" s="420"/>
      <c r="L2708" s="429"/>
      <c r="M2708" s="65">
        <v>229338000</v>
      </c>
      <c r="N2708" s="66" t="s">
        <v>8</v>
      </c>
      <c r="O2708" s="66" t="s">
        <v>271</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hidden="1" customHeight="1">
      <c r="A2709" s="332" t="str">
        <f>IF(B2709&lt;&gt;"",IF(AND(B2709='IN-TC'!$S$4,OR(TH!N2709="1111",TH!O2709="1111")),TH!D2709,""),"")</f>
        <v/>
      </c>
      <c r="B2709" s="63">
        <f t="shared" si="151"/>
        <v>1</v>
      </c>
      <c r="C2709" s="64">
        <f t="shared" si="152"/>
        <v>42400</v>
      </c>
      <c r="D2709" s="64" t="s">
        <v>952</v>
      </c>
      <c r="E2709" s="64">
        <v>42400</v>
      </c>
      <c r="F2709" s="72" t="s">
        <v>939</v>
      </c>
      <c r="G2709" s="67" t="s">
        <v>343</v>
      </c>
      <c r="H2709" s="72" t="s">
        <v>438</v>
      </c>
      <c r="I2709" s="429"/>
      <c r="J2709" s="429"/>
      <c r="K2709" s="420"/>
      <c r="L2709" s="429"/>
      <c r="M2709" s="65">
        <v>118838500</v>
      </c>
      <c r="N2709" s="66" t="s">
        <v>8</v>
      </c>
      <c r="O2709" s="66" t="s">
        <v>271</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hidden="1" customHeight="1">
      <c r="A2710" s="332" t="str">
        <f>IF(B2710&lt;&gt;"",IF(AND(B2710='IN-TC'!$S$4,OR(TH!N2710="1111",TH!O2710="1111")),TH!D2710,""),"")</f>
        <v/>
      </c>
      <c r="B2710" s="63">
        <f t="shared" si="151"/>
        <v>1</v>
      </c>
      <c r="C2710" s="64">
        <f t="shared" si="152"/>
        <v>42400</v>
      </c>
      <c r="D2710" s="64" t="s">
        <v>952</v>
      </c>
      <c r="E2710" s="64">
        <v>42400</v>
      </c>
      <c r="F2710" s="72" t="s">
        <v>939</v>
      </c>
      <c r="G2710" s="67" t="s">
        <v>343</v>
      </c>
      <c r="H2710" s="72" t="s">
        <v>429</v>
      </c>
      <c r="I2710" s="429"/>
      <c r="J2710" s="429"/>
      <c r="K2710" s="420"/>
      <c r="L2710" s="429"/>
      <c r="M2710" s="65">
        <v>725958000</v>
      </c>
      <c r="N2710" s="66" t="s">
        <v>8</v>
      </c>
      <c r="O2710" s="66" t="s">
        <v>271</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hidden="1" customHeight="1">
      <c r="A2711" s="332" t="str">
        <f>IF(B2711&lt;&gt;"",IF(AND(B2711='IN-TC'!$S$4,OR(TH!N2711="1111",TH!O2711="1111")),TH!D2711,""),"")</f>
        <v/>
      </c>
      <c r="B2711" s="63">
        <f t="shared" si="151"/>
        <v>1</v>
      </c>
      <c r="C2711" s="64">
        <f t="shared" si="152"/>
        <v>42400</v>
      </c>
      <c r="D2711" s="64" t="s">
        <v>952</v>
      </c>
      <c r="E2711" s="64">
        <v>42400</v>
      </c>
      <c r="F2711" s="72" t="s">
        <v>939</v>
      </c>
      <c r="G2711" s="67" t="s">
        <v>343</v>
      </c>
      <c r="H2711" s="72" t="s">
        <v>431</v>
      </c>
      <c r="I2711" s="429"/>
      <c r="J2711" s="429"/>
      <c r="K2711" s="420"/>
      <c r="L2711" s="429"/>
      <c r="M2711" s="65">
        <v>353028000</v>
      </c>
      <c r="N2711" s="66" t="s">
        <v>8</v>
      </c>
      <c r="O2711" s="66" t="s">
        <v>271</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hidden="1" customHeight="1">
      <c r="A2712" s="332" t="str">
        <f>IF(B2712&lt;&gt;"",IF(AND(B2712='IN-TC'!$S$4,OR(TH!N2712="1111",TH!O2712="1111")),TH!D2712,""),"")</f>
        <v/>
      </c>
      <c r="B2712" s="63">
        <f t="shared" si="151"/>
        <v>1</v>
      </c>
      <c r="C2712" s="64">
        <f t="shared" si="152"/>
        <v>42400</v>
      </c>
      <c r="D2712" s="64" t="s">
        <v>952</v>
      </c>
      <c r="E2712" s="64">
        <v>42400</v>
      </c>
      <c r="F2712" s="72" t="s">
        <v>939</v>
      </c>
      <c r="G2712" s="67" t="s">
        <v>343</v>
      </c>
      <c r="H2712" s="338" t="s">
        <v>434</v>
      </c>
      <c r="I2712" s="431"/>
      <c r="J2712" s="431"/>
      <c r="K2712" s="422"/>
      <c r="L2712" s="431"/>
      <c r="M2712" s="65">
        <v>335079000</v>
      </c>
      <c r="N2712" s="66" t="s">
        <v>8</v>
      </c>
      <c r="O2712" s="66" t="s">
        <v>271</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hidden="1" customHeight="1">
      <c r="A2713" s="332" t="str">
        <f>IF(B2713&lt;&gt;"",IF(AND(B2713='IN-TC'!$S$4,OR(TH!N2713="1111",TH!O2713="1111")),TH!D2713,""),"")</f>
        <v/>
      </c>
      <c r="B2713" s="63">
        <f t="shared" si="151"/>
        <v>1</v>
      </c>
      <c r="C2713" s="64">
        <f t="shared" si="152"/>
        <v>42400</v>
      </c>
      <c r="D2713" s="64" t="s">
        <v>952</v>
      </c>
      <c r="E2713" s="64">
        <v>42400</v>
      </c>
      <c r="F2713" s="72" t="s">
        <v>939</v>
      </c>
      <c r="G2713" s="67" t="s">
        <v>343</v>
      </c>
      <c r="H2713" s="72" t="s">
        <v>442</v>
      </c>
      <c r="I2713" s="429"/>
      <c r="J2713" s="429"/>
      <c r="K2713" s="420"/>
      <c r="L2713" s="429"/>
      <c r="M2713" s="65">
        <v>120683000</v>
      </c>
      <c r="N2713" s="66" t="s">
        <v>8</v>
      </c>
      <c r="O2713" s="66" t="s">
        <v>271</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hidden="1" customHeight="1">
      <c r="A2714" s="332" t="str">
        <f>IF(B2714&lt;&gt;"",IF(AND(B2714='IN-TC'!$S$4,OR(TH!N2714="1111",TH!O2714="1111")),TH!D2714,""),"")</f>
        <v/>
      </c>
      <c r="B2714" s="63">
        <f t="shared" si="151"/>
        <v>1</v>
      </c>
      <c r="C2714" s="64">
        <f t="shared" si="152"/>
        <v>42400</v>
      </c>
      <c r="D2714" s="64" t="s">
        <v>952</v>
      </c>
      <c r="E2714" s="64">
        <v>42400</v>
      </c>
      <c r="F2714" s="72" t="s">
        <v>939</v>
      </c>
      <c r="G2714" s="67" t="s">
        <v>343</v>
      </c>
      <c r="H2714" s="72" t="s">
        <v>424</v>
      </c>
      <c r="I2714" s="429"/>
      <c r="J2714" s="429"/>
      <c r="K2714" s="420"/>
      <c r="L2714" s="429"/>
      <c r="M2714" s="65">
        <v>234670000</v>
      </c>
      <c r="N2714" s="66" t="s">
        <v>8</v>
      </c>
      <c r="O2714" s="66" t="s">
        <v>271</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hidden="1" customHeight="1">
      <c r="A2715" s="332" t="str">
        <f>IF(B2715&lt;&gt;"",IF(AND(B2715='IN-TC'!$S$4,OR(TH!N2715="1111",TH!O2715="1111")),TH!D2715,""),"")</f>
        <v/>
      </c>
      <c r="B2715" s="63">
        <f t="shared" si="151"/>
        <v>1</v>
      </c>
      <c r="C2715" s="64">
        <f t="shared" si="152"/>
        <v>42400</v>
      </c>
      <c r="D2715" s="64" t="s">
        <v>952</v>
      </c>
      <c r="E2715" s="64">
        <v>42400</v>
      </c>
      <c r="F2715" s="72" t="s">
        <v>939</v>
      </c>
      <c r="G2715" s="67" t="s">
        <v>343</v>
      </c>
      <c r="H2715" s="338" t="s">
        <v>427</v>
      </c>
      <c r="I2715" s="431"/>
      <c r="J2715" s="431"/>
      <c r="K2715" s="422"/>
      <c r="L2715" s="431"/>
      <c r="M2715" s="65">
        <v>469820500</v>
      </c>
      <c r="N2715" s="66" t="s">
        <v>8</v>
      </c>
      <c r="O2715" s="66" t="s">
        <v>271</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hidden="1" customHeight="1">
      <c r="A2716" s="332" t="str">
        <f>IF(B2716&lt;&gt;"",IF(AND(B2716='IN-TC'!$S$4,OR(TH!N2716="1111",TH!O2716="1111")),TH!D2716,""),"")</f>
        <v/>
      </c>
      <c r="B2716" s="63">
        <f t="shared" si="151"/>
        <v>2</v>
      </c>
      <c r="C2716" s="64">
        <f t="shared" si="152"/>
        <v>42429</v>
      </c>
      <c r="D2716" s="64" t="s">
        <v>1080</v>
      </c>
      <c r="E2716" s="64">
        <v>42429</v>
      </c>
      <c r="F2716" s="72" t="s">
        <v>939</v>
      </c>
      <c r="G2716" s="67" t="s">
        <v>343</v>
      </c>
      <c r="H2716" s="72" t="s">
        <v>440</v>
      </c>
      <c r="I2716" s="429"/>
      <c r="J2716" s="429"/>
      <c r="K2716" s="420"/>
      <c r="L2716" s="429"/>
      <c r="M2716" s="65">
        <v>115475000</v>
      </c>
      <c r="N2716" s="66" t="s">
        <v>8</v>
      </c>
      <c r="O2716" s="66" t="s">
        <v>271</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hidden="1" customHeight="1">
      <c r="A2717" s="332" t="str">
        <f>IF(B2717&lt;&gt;"",IF(AND(B2717='IN-TC'!$S$4,OR(TH!N2717="1111",TH!O2717="1111")),TH!D2717,""),"")</f>
        <v/>
      </c>
      <c r="B2717" s="63">
        <f t="shared" si="151"/>
        <v>2</v>
      </c>
      <c r="C2717" s="64">
        <f t="shared" si="152"/>
        <v>42429</v>
      </c>
      <c r="D2717" s="64" t="s">
        <v>1080</v>
      </c>
      <c r="E2717" s="64">
        <v>42429</v>
      </c>
      <c r="F2717" s="72" t="s">
        <v>939</v>
      </c>
      <c r="G2717" s="67" t="s">
        <v>343</v>
      </c>
      <c r="H2717" s="72" t="s">
        <v>433</v>
      </c>
      <c r="I2717" s="429"/>
      <c r="J2717" s="429"/>
      <c r="K2717" s="420"/>
      <c r="L2717" s="429"/>
      <c r="M2717" s="65">
        <v>221619000</v>
      </c>
      <c r="N2717" s="66" t="s">
        <v>8</v>
      </c>
      <c r="O2717" s="66" t="s">
        <v>271</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hidden="1" customHeight="1">
      <c r="A2718" s="332" t="str">
        <f>IF(B2718&lt;&gt;"",IF(AND(B2718='IN-TC'!$S$4,OR(TH!N2718="1111",TH!O2718="1111")),TH!D2718,""),"")</f>
        <v/>
      </c>
      <c r="B2718" s="63">
        <f t="shared" si="151"/>
        <v>2</v>
      </c>
      <c r="C2718" s="64">
        <f t="shared" si="152"/>
        <v>42429</v>
      </c>
      <c r="D2718" s="64" t="s">
        <v>1080</v>
      </c>
      <c r="E2718" s="64">
        <v>42429</v>
      </c>
      <c r="F2718" s="72" t="s">
        <v>939</v>
      </c>
      <c r="G2718" s="67" t="s">
        <v>343</v>
      </c>
      <c r="H2718" s="72" t="s">
        <v>431</v>
      </c>
      <c r="I2718" s="429"/>
      <c r="J2718" s="429"/>
      <c r="K2718" s="420"/>
      <c r="L2718" s="429"/>
      <c r="M2718" s="65">
        <v>226455000</v>
      </c>
      <c r="N2718" s="66" t="s">
        <v>8</v>
      </c>
      <c r="O2718" s="66" t="s">
        <v>271</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hidden="1" customHeight="1">
      <c r="A2719" s="332" t="str">
        <f>IF(B2719&lt;&gt;"",IF(AND(B2719='IN-TC'!$S$4,OR(TH!N2719="1111",TH!O2719="1111")),TH!D2719,""),"")</f>
        <v/>
      </c>
      <c r="B2719" s="63">
        <f t="shared" si="151"/>
        <v>2</v>
      </c>
      <c r="C2719" s="64">
        <f t="shared" si="152"/>
        <v>42429</v>
      </c>
      <c r="D2719" s="64" t="s">
        <v>1080</v>
      </c>
      <c r="E2719" s="64">
        <v>42429</v>
      </c>
      <c r="F2719" s="72" t="s">
        <v>939</v>
      </c>
      <c r="G2719" s="67" t="s">
        <v>343</v>
      </c>
      <c r="H2719" s="72" t="s">
        <v>434</v>
      </c>
      <c r="I2719" s="429"/>
      <c r="J2719" s="429"/>
      <c r="K2719" s="420"/>
      <c r="L2719" s="429"/>
      <c r="M2719" s="65">
        <v>94534500</v>
      </c>
      <c r="N2719" s="66" t="s">
        <v>8</v>
      </c>
      <c r="O2719" s="66" t="s">
        <v>271</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hidden="1" customHeight="1">
      <c r="A2720" s="332" t="str">
        <f>IF(B2720&lt;&gt;"",IF(AND(B2720='IN-TC'!$S$4,OR(TH!N2720="1111",TH!O2720="1111")),TH!D2720,""),"")</f>
        <v/>
      </c>
      <c r="B2720" s="63">
        <f t="shared" si="151"/>
        <v>2</v>
      </c>
      <c r="C2720" s="64">
        <f t="shared" si="152"/>
        <v>42429</v>
      </c>
      <c r="D2720" s="64" t="s">
        <v>1080</v>
      </c>
      <c r="E2720" s="64">
        <v>42429</v>
      </c>
      <c r="F2720" s="72" t="s">
        <v>939</v>
      </c>
      <c r="G2720" s="67" t="s">
        <v>343</v>
      </c>
      <c r="H2720" s="338" t="s">
        <v>424</v>
      </c>
      <c r="I2720" s="431"/>
      <c r="J2720" s="431"/>
      <c r="K2720" s="422"/>
      <c r="L2720" s="431"/>
      <c r="M2720" s="65">
        <v>109166500</v>
      </c>
      <c r="N2720" s="66" t="s">
        <v>8</v>
      </c>
      <c r="O2720" s="66" t="s">
        <v>271</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hidden="1" customHeight="1">
      <c r="A2721" s="332" t="str">
        <f>IF(B2721&lt;&gt;"",IF(AND(B2721='IN-TC'!$S$4,OR(TH!N2721="1111",TH!O2721="1111")),TH!D2721,""),"")</f>
        <v/>
      </c>
      <c r="B2721" s="63">
        <f t="shared" si="151"/>
        <v>2</v>
      </c>
      <c r="C2721" s="64">
        <f t="shared" si="152"/>
        <v>42429</v>
      </c>
      <c r="D2721" s="64" t="s">
        <v>2212</v>
      </c>
      <c r="E2721" s="64">
        <v>42429</v>
      </c>
      <c r="F2721" s="72" t="s">
        <v>939</v>
      </c>
      <c r="G2721" s="67" t="s">
        <v>337</v>
      </c>
      <c r="H2721" s="338" t="s">
        <v>382</v>
      </c>
      <c r="I2721" s="429"/>
      <c r="J2721" s="429"/>
      <c r="K2721" s="420"/>
      <c r="L2721" s="429"/>
      <c r="M2721" s="65">
        <v>281067500</v>
      </c>
      <c r="N2721" s="66" t="s">
        <v>8</v>
      </c>
      <c r="O2721" s="66" t="s">
        <v>271</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hidden="1" customHeight="1">
      <c r="A2722" s="332" t="str">
        <f>IF(B2722&lt;&gt;"",IF(AND(B2722='IN-TC'!$S$4,OR(TH!N2722="1111",TH!O2722="1111")),TH!D2722,""),"")</f>
        <v/>
      </c>
      <c r="B2722" s="63">
        <f t="shared" si="151"/>
        <v>2</v>
      </c>
      <c r="C2722" s="64">
        <f t="shared" si="152"/>
        <v>42429</v>
      </c>
      <c r="D2722" s="64" t="s">
        <v>2212</v>
      </c>
      <c r="E2722" s="64">
        <v>42429</v>
      </c>
      <c r="F2722" s="72" t="s">
        <v>939</v>
      </c>
      <c r="G2722" s="67" t="s">
        <v>337</v>
      </c>
      <c r="H2722" s="338" t="s">
        <v>387</v>
      </c>
      <c r="I2722" s="429"/>
      <c r="J2722" s="429"/>
      <c r="K2722" s="420"/>
      <c r="L2722" s="429"/>
      <c r="M2722" s="65">
        <v>116322500</v>
      </c>
      <c r="N2722" s="66" t="s">
        <v>8</v>
      </c>
      <c r="O2722" s="66" t="s">
        <v>271</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hidden="1" customHeight="1">
      <c r="A2723" s="332" t="str">
        <f>IF(B2723&lt;&gt;"",IF(AND(B2723='IN-TC'!$S$4,OR(TH!N2723="1111",TH!O2723="1111")),TH!D2723,""),"")</f>
        <v/>
      </c>
      <c r="B2723" s="63">
        <f t="shared" si="151"/>
        <v>2</v>
      </c>
      <c r="C2723" s="64">
        <f t="shared" si="152"/>
        <v>42429</v>
      </c>
      <c r="D2723" s="64" t="s">
        <v>2212</v>
      </c>
      <c r="E2723" s="64">
        <v>42429</v>
      </c>
      <c r="F2723" s="72" t="s">
        <v>939</v>
      </c>
      <c r="G2723" s="67" t="s">
        <v>337</v>
      </c>
      <c r="H2723" s="338" t="s">
        <v>390</v>
      </c>
      <c r="I2723" s="429"/>
      <c r="J2723" s="429"/>
      <c r="K2723" s="420"/>
      <c r="L2723" s="429"/>
      <c r="M2723" s="65">
        <v>231612500</v>
      </c>
      <c r="N2723" s="66" t="s">
        <v>8</v>
      </c>
      <c r="O2723" s="66" t="s">
        <v>271</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hidden="1" customHeight="1">
      <c r="A2724" s="332" t="str">
        <f>IF(B2724&lt;&gt;"",IF(AND(B2724='IN-TC'!$S$4,OR(TH!N2724="1111",TH!O2724="1111")),TH!D2724,""),"")</f>
        <v/>
      </c>
      <c r="B2724" s="63">
        <f t="shared" si="151"/>
        <v>2</v>
      </c>
      <c r="C2724" s="64">
        <f t="shared" si="152"/>
        <v>42429</v>
      </c>
      <c r="D2724" s="64" t="s">
        <v>2212</v>
      </c>
      <c r="E2724" s="64">
        <v>42429</v>
      </c>
      <c r="F2724" s="72" t="s">
        <v>939</v>
      </c>
      <c r="G2724" s="67" t="s">
        <v>337</v>
      </c>
      <c r="H2724" s="338" t="s">
        <v>392</v>
      </c>
      <c r="I2724" s="429"/>
      <c r="J2724" s="429"/>
      <c r="K2724" s="420"/>
      <c r="L2724" s="429"/>
      <c r="M2724" s="65">
        <v>121275000</v>
      </c>
      <c r="N2724" s="66" t="s">
        <v>8</v>
      </c>
      <c r="O2724" s="66" t="s">
        <v>271</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hidden="1" customHeight="1">
      <c r="A2725" s="332" t="str">
        <f>IF(B2725&lt;&gt;"",IF(AND(B2725='IN-TC'!$S$4,OR(TH!N2725="1111",TH!O2725="1111")),TH!D2725,""),"")</f>
        <v/>
      </c>
      <c r="B2725" s="63">
        <f t="shared" si="151"/>
        <v>2</v>
      </c>
      <c r="C2725" s="64">
        <f t="shared" si="152"/>
        <v>42429</v>
      </c>
      <c r="D2725" s="64" t="s">
        <v>2212</v>
      </c>
      <c r="E2725" s="64">
        <v>42429</v>
      </c>
      <c r="F2725" s="72" t="s">
        <v>939</v>
      </c>
      <c r="G2725" s="67" t="s">
        <v>337</v>
      </c>
      <c r="H2725" s="338" t="s">
        <v>384</v>
      </c>
      <c r="I2725" s="431"/>
      <c r="J2725" s="431"/>
      <c r="K2725" s="422"/>
      <c r="L2725" s="431"/>
      <c r="M2725" s="65">
        <v>348635000</v>
      </c>
      <c r="N2725" s="66" t="s">
        <v>8</v>
      </c>
      <c r="O2725" s="66" t="s">
        <v>271</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hidden="1" customHeight="1">
      <c r="A2726" s="332" t="str">
        <f>IF(B2726&lt;&gt;"",IF(AND(B2726='IN-TC'!$S$4,OR(TH!N2726="1111",TH!O2726="1111")),TH!D2726,""),"")</f>
        <v/>
      </c>
      <c r="B2726" s="63">
        <f t="shared" si="151"/>
        <v>2</v>
      </c>
      <c r="C2726" s="64">
        <f t="shared" si="152"/>
        <v>42429</v>
      </c>
      <c r="D2726" s="64" t="s">
        <v>2212</v>
      </c>
      <c r="E2726" s="64">
        <v>42429</v>
      </c>
      <c r="F2726" s="72" t="s">
        <v>939</v>
      </c>
      <c r="G2726" s="67" t="s">
        <v>337</v>
      </c>
      <c r="H2726" s="338" t="s">
        <v>377</v>
      </c>
      <c r="I2726" s="429"/>
      <c r="J2726" s="429"/>
      <c r="K2726" s="420"/>
      <c r="L2726" s="429"/>
      <c r="M2726" s="65">
        <v>251300000</v>
      </c>
      <c r="N2726" s="66" t="s">
        <v>8</v>
      </c>
      <c r="O2726" s="66" t="s">
        <v>271</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hidden="1" customHeight="1">
      <c r="A2727" s="332" t="str">
        <f>IF(B2727&lt;&gt;"",IF(AND(B2727='IN-TC'!$S$4,OR(TH!N2727="1111",TH!O2727="1111")),TH!D2727,""),"")</f>
        <v/>
      </c>
      <c r="B2727" s="63">
        <f t="shared" si="151"/>
        <v>2</v>
      </c>
      <c r="C2727" s="64">
        <f t="shared" si="152"/>
        <v>42429</v>
      </c>
      <c r="D2727" s="64" t="s">
        <v>2212</v>
      </c>
      <c r="E2727" s="64">
        <v>42429</v>
      </c>
      <c r="F2727" s="72" t="s">
        <v>939</v>
      </c>
      <c r="G2727" s="67" t="s">
        <v>337</v>
      </c>
      <c r="H2727" s="338" t="s">
        <v>394</v>
      </c>
      <c r="I2727" s="429"/>
      <c r="J2727" s="429"/>
      <c r="K2727" s="420"/>
      <c r="L2727" s="429"/>
      <c r="M2727" s="65">
        <v>105787500</v>
      </c>
      <c r="N2727" s="66" t="s">
        <v>8</v>
      </c>
      <c r="O2727" s="66" t="s">
        <v>271</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hidden="1" customHeight="1">
      <c r="A2728" s="332" t="str">
        <f>IF(B2728&lt;&gt;"",IF(AND(B2728='IN-TC'!$S$4,OR(TH!N2728="1111",TH!O2728="1111")),TH!D2728,""),"")</f>
        <v/>
      </c>
      <c r="B2728" s="63">
        <f t="shared" si="151"/>
        <v>3</v>
      </c>
      <c r="C2728" s="64">
        <f t="shared" si="152"/>
        <v>42460</v>
      </c>
      <c r="D2728" s="64" t="s">
        <v>2213</v>
      </c>
      <c r="E2728" s="64">
        <v>42460</v>
      </c>
      <c r="F2728" s="72" t="s">
        <v>939</v>
      </c>
      <c r="G2728" s="67" t="s">
        <v>337</v>
      </c>
      <c r="H2728" s="338" t="s">
        <v>382</v>
      </c>
      <c r="I2728" s="429"/>
      <c r="J2728" s="429"/>
      <c r="K2728" s="420"/>
      <c r="L2728" s="429"/>
      <c r="M2728" s="65">
        <v>272667500</v>
      </c>
      <c r="N2728" s="66" t="s">
        <v>8</v>
      </c>
      <c r="O2728" s="66" t="s">
        <v>271</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hidden="1" customHeight="1">
      <c r="A2729" s="332" t="str">
        <f>IF(B2729&lt;&gt;"",IF(AND(B2729='IN-TC'!$S$4,OR(TH!N2729="1111",TH!O2729="1111")),TH!D2729,""),"")</f>
        <v/>
      </c>
      <c r="B2729" s="63">
        <f t="shared" si="151"/>
        <v>3</v>
      </c>
      <c r="C2729" s="64">
        <f t="shared" si="152"/>
        <v>42460</v>
      </c>
      <c r="D2729" s="64" t="s">
        <v>2213</v>
      </c>
      <c r="E2729" s="64">
        <v>42460</v>
      </c>
      <c r="F2729" s="72" t="s">
        <v>939</v>
      </c>
      <c r="G2729" s="67" t="s">
        <v>337</v>
      </c>
      <c r="H2729" s="338" t="s">
        <v>387</v>
      </c>
      <c r="I2729" s="429"/>
      <c r="J2729" s="429"/>
      <c r="K2729" s="420"/>
      <c r="L2729" s="429"/>
      <c r="M2729" s="65">
        <v>116322500</v>
      </c>
      <c r="N2729" s="66" t="s">
        <v>8</v>
      </c>
      <c r="O2729" s="66" t="s">
        <v>271</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hidden="1" customHeight="1">
      <c r="A2730" s="332" t="str">
        <f>IF(B2730&lt;&gt;"",IF(AND(B2730='IN-TC'!$S$4,OR(TH!N2730="1111",TH!O2730="1111")),TH!D2730,""),"")</f>
        <v/>
      </c>
      <c r="B2730" s="63">
        <f t="shared" si="151"/>
        <v>3</v>
      </c>
      <c r="C2730" s="64">
        <f t="shared" si="152"/>
        <v>42460</v>
      </c>
      <c r="D2730" s="64" t="s">
        <v>2213</v>
      </c>
      <c r="E2730" s="64">
        <v>42460</v>
      </c>
      <c r="F2730" s="72" t="s">
        <v>939</v>
      </c>
      <c r="G2730" s="67" t="s">
        <v>337</v>
      </c>
      <c r="H2730" s="338" t="s">
        <v>360</v>
      </c>
      <c r="I2730" s="431"/>
      <c r="J2730" s="431"/>
      <c r="K2730" s="422"/>
      <c r="L2730" s="431"/>
      <c r="M2730" s="65">
        <v>150220000</v>
      </c>
      <c r="N2730" s="66" t="s">
        <v>8</v>
      </c>
      <c r="O2730" s="66" t="s">
        <v>271</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hidden="1" customHeight="1">
      <c r="A2731" s="332" t="str">
        <f>IF(B2731&lt;&gt;"",IF(AND(B2731='IN-TC'!$S$4,OR(TH!N2731="1111",TH!O2731="1111")),TH!D2731,""),"")</f>
        <v/>
      </c>
      <c r="B2731" s="63">
        <f t="shared" si="151"/>
        <v>3</v>
      </c>
      <c r="C2731" s="64">
        <f t="shared" si="152"/>
        <v>42460</v>
      </c>
      <c r="D2731" s="64" t="s">
        <v>2213</v>
      </c>
      <c r="E2731" s="64">
        <v>42460</v>
      </c>
      <c r="F2731" s="72" t="s">
        <v>939</v>
      </c>
      <c r="G2731" s="67" t="s">
        <v>337</v>
      </c>
      <c r="H2731" s="338" t="s">
        <v>345</v>
      </c>
      <c r="I2731" s="429"/>
      <c r="J2731" s="429"/>
      <c r="K2731" s="420"/>
      <c r="L2731" s="429"/>
      <c r="M2731" s="65">
        <v>73630000</v>
      </c>
      <c r="N2731" s="66" t="s">
        <v>8</v>
      </c>
      <c r="O2731" s="66" t="s">
        <v>271</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hidden="1" customHeight="1">
      <c r="A2732" s="332" t="str">
        <f>IF(B2732&lt;&gt;"",IF(AND(B2732='IN-TC'!$S$4,OR(TH!N2732="1111",TH!O2732="1111")),TH!D2732,""),"")</f>
        <v/>
      </c>
      <c r="B2732" s="63">
        <f t="shared" si="151"/>
        <v>3</v>
      </c>
      <c r="C2732" s="64">
        <f t="shared" si="152"/>
        <v>42460</v>
      </c>
      <c r="D2732" s="64" t="s">
        <v>2213</v>
      </c>
      <c r="E2732" s="64">
        <v>42460</v>
      </c>
      <c r="F2732" s="72" t="s">
        <v>939</v>
      </c>
      <c r="G2732" s="67" t="s">
        <v>337</v>
      </c>
      <c r="H2732" s="338" t="s">
        <v>363</v>
      </c>
      <c r="I2732" s="429"/>
      <c r="J2732" s="429"/>
      <c r="K2732" s="420"/>
      <c r="L2732" s="429"/>
      <c r="M2732" s="65">
        <v>153809000</v>
      </c>
      <c r="N2732" s="66" t="s">
        <v>8</v>
      </c>
      <c r="O2732" s="66" t="s">
        <v>271</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hidden="1" customHeight="1">
      <c r="A2733" s="332" t="str">
        <f>IF(B2733&lt;&gt;"",IF(AND(B2733='IN-TC'!$S$4,OR(TH!N2733="1111",TH!O2733="1111")),TH!D2733,""),"")</f>
        <v/>
      </c>
      <c r="B2733" s="63">
        <f t="shared" si="151"/>
        <v>3</v>
      </c>
      <c r="C2733" s="64">
        <f t="shared" si="152"/>
        <v>42460</v>
      </c>
      <c r="D2733" s="64" t="s">
        <v>2213</v>
      </c>
      <c r="E2733" s="64">
        <v>42460</v>
      </c>
      <c r="F2733" s="72" t="s">
        <v>939</v>
      </c>
      <c r="G2733" s="67" t="s">
        <v>337</v>
      </c>
      <c r="H2733" s="338" t="s">
        <v>390</v>
      </c>
      <c r="I2733" s="429"/>
      <c r="J2733" s="429"/>
      <c r="K2733" s="420"/>
      <c r="L2733" s="429"/>
      <c r="M2733" s="65">
        <v>231612500</v>
      </c>
      <c r="N2733" s="66" t="s">
        <v>8</v>
      </c>
      <c r="O2733" s="66" t="s">
        <v>271</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hidden="1" customHeight="1">
      <c r="A2734" s="332" t="str">
        <f>IF(B2734&lt;&gt;"",IF(AND(B2734='IN-TC'!$S$4,OR(TH!N2734="1111",TH!O2734="1111")),TH!D2734,""),"")</f>
        <v/>
      </c>
      <c r="B2734" s="63">
        <f t="shared" si="151"/>
        <v>3</v>
      </c>
      <c r="C2734" s="64">
        <f t="shared" si="152"/>
        <v>42460</v>
      </c>
      <c r="D2734" s="64" t="s">
        <v>2213</v>
      </c>
      <c r="E2734" s="64">
        <v>42460</v>
      </c>
      <c r="F2734" s="72" t="s">
        <v>939</v>
      </c>
      <c r="G2734" s="67" t="s">
        <v>337</v>
      </c>
      <c r="H2734" s="338" t="s">
        <v>348</v>
      </c>
      <c r="I2734" s="429"/>
      <c r="J2734" s="429"/>
      <c r="K2734" s="420"/>
      <c r="L2734" s="429"/>
      <c r="M2734" s="65">
        <v>138454000</v>
      </c>
      <c r="N2734" s="66" t="s">
        <v>8</v>
      </c>
      <c r="O2734" s="66" t="s">
        <v>271</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hidden="1" customHeight="1">
      <c r="A2735" s="332" t="str">
        <f>IF(B2735&lt;&gt;"",IF(AND(B2735='IN-TC'!$S$4,OR(TH!N2735="1111",TH!O2735="1111")),TH!D2735,""),"")</f>
        <v/>
      </c>
      <c r="B2735" s="63">
        <f t="shared" si="151"/>
        <v>3</v>
      </c>
      <c r="C2735" s="64">
        <f t="shared" si="152"/>
        <v>42460</v>
      </c>
      <c r="D2735" s="64" t="s">
        <v>2213</v>
      </c>
      <c r="E2735" s="64">
        <v>42460</v>
      </c>
      <c r="F2735" s="72" t="s">
        <v>939</v>
      </c>
      <c r="G2735" s="67" t="s">
        <v>337</v>
      </c>
      <c r="H2735" s="338" t="s">
        <v>366</v>
      </c>
      <c r="I2735" s="431"/>
      <c r="J2735" s="431"/>
      <c r="K2735" s="422"/>
      <c r="L2735" s="431"/>
      <c r="M2735" s="65">
        <v>75887000</v>
      </c>
      <c r="N2735" s="66" t="s">
        <v>8</v>
      </c>
      <c r="O2735" s="66" t="s">
        <v>271</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hidden="1" customHeight="1">
      <c r="A2736" s="332" t="str">
        <f>IF(B2736&lt;&gt;"",IF(AND(B2736='IN-TC'!$S$4,OR(TH!N2736="1111",TH!O2736="1111")),TH!D2736,""),"")</f>
        <v/>
      </c>
      <c r="B2736" s="63">
        <f t="shared" si="151"/>
        <v>3</v>
      </c>
      <c r="C2736" s="64">
        <f t="shared" si="152"/>
        <v>42460</v>
      </c>
      <c r="D2736" s="64" t="s">
        <v>2213</v>
      </c>
      <c r="E2736" s="64">
        <v>42460</v>
      </c>
      <c r="F2736" s="72" t="s">
        <v>939</v>
      </c>
      <c r="G2736" s="67" t="s">
        <v>337</v>
      </c>
      <c r="H2736" s="338" t="s">
        <v>392</v>
      </c>
      <c r="I2736" s="429"/>
      <c r="J2736" s="429"/>
      <c r="K2736" s="420"/>
      <c r="L2736" s="429"/>
      <c r="M2736" s="65">
        <v>121275000</v>
      </c>
      <c r="N2736" s="66" t="s">
        <v>8</v>
      </c>
      <c r="O2736" s="66" t="s">
        <v>271</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hidden="1" customHeight="1">
      <c r="A2737" s="332" t="str">
        <f>IF(B2737&lt;&gt;"",IF(AND(B2737='IN-TC'!$S$4,OR(TH!N2737="1111",TH!O2737="1111")),TH!D2737,""),"")</f>
        <v/>
      </c>
      <c r="B2737" s="63">
        <f t="shared" si="151"/>
        <v>3</v>
      </c>
      <c r="C2737" s="64">
        <f t="shared" si="152"/>
        <v>42460</v>
      </c>
      <c r="D2737" s="64" t="s">
        <v>2213</v>
      </c>
      <c r="E2737" s="64">
        <v>42460</v>
      </c>
      <c r="F2737" s="72" t="s">
        <v>939</v>
      </c>
      <c r="G2737" s="67" t="s">
        <v>337</v>
      </c>
      <c r="H2737" s="338" t="s">
        <v>384</v>
      </c>
      <c r="I2737" s="429"/>
      <c r="J2737" s="429"/>
      <c r="K2737" s="420"/>
      <c r="L2737" s="429"/>
      <c r="M2737" s="65">
        <v>354760000</v>
      </c>
      <c r="N2737" s="66" t="s">
        <v>8</v>
      </c>
      <c r="O2737" s="66" t="s">
        <v>271</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hidden="1" customHeight="1">
      <c r="A2738" s="332" t="str">
        <f>IF(B2738&lt;&gt;"",IF(AND(B2738='IN-TC'!$S$4,OR(TH!N2738="1111",TH!O2738="1111")),TH!D2738,""),"")</f>
        <v/>
      </c>
      <c r="B2738" s="63">
        <f t="shared" si="151"/>
        <v>3</v>
      </c>
      <c r="C2738" s="64">
        <f t="shared" si="152"/>
        <v>42460</v>
      </c>
      <c r="D2738" s="64" t="s">
        <v>2213</v>
      </c>
      <c r="E2738" s="64">
        <v>42460</v>
      </c>
      <c r="F2738" s="72" t="s">
        <v>939</v>
      </c>
      <c r="G2738" s="67" t="s">
        <v>337</v>
      </c>
      <c r="H2738" s="338" t="s">
        <v>377</v>
      </c>
      <c r="I2738" s="429"/>
      <c r="J2738" s="429"/>
      <c r="K2738" s="420"/>
      <c r="L2738" s="429"/>
      <c r="M2738" s="65">
        <v>253575000</v>
      </c>
      <c r="N2738" s="66" t="s">
        <v>8</v>
      </c>
      <c r="O2738" s="66" t="s">
        <v>271</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hidden="1" customHeight="1">
      <c r="A2739" s="332" t="str">
        <f>IF(B2739&lt;&gt;"",IF(AND(B2739='IN-TC'!$S$4,OR(TH!N2739="1111",TH!O2739="1111")),TH!D2739,""),"")</f>
        <v/>
      </c>
      <c r="B2739" s="63">
        <f t="shared" si="151"/>
        <v>3</v>
      </c>
      <c r="C2739" s="64">
        <f t="shared" ref="C2739:C2770" si="153">E2739</f>
        <v>42460</v>
      </c>
      <c r="D2739" s="64" t="s">
        <v>2213</v>
      </c>
      <c r="E2739" s="64">
        <v>42460</v>
      </c>
      <c r="F2739" s="72" t="s">
        <v>939</v>
      </c>
      <c r="G2739" s="67" t="s">
        <v>337</v>
      </c>
      <c r="H2739" s="338" t="s">
        <v>394</v>
      </c>
      <c r="I2739" s="429"/>
      <c r="J2739" s="429"/>
      <c r="K2739" s="420"/>
      <c r="L2739" s="429"/>
      <c r="M2739" s="65">
        <v>105787500</v>
      </c>
      <c r="N2739" s="66" t="s">
        <v>8</v>
      </c>
      <c r="O2739" s="66" t="s">
        <v>271</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hidden="1" customHeight="1">
      <c r="A2740" s="332" t="str">
        <f>IF(B2740&lt;&gt;"",IF(AND(B2740='IN-TC'!$S$4,OR(TH!N2740="1111",TH!O2740="1111")),TH!D2740,""),"")</f>
        <v/>
      </c>
      <c r="B2740" s="63">
        <f t="shared" si="151"/>
        <v>4</v>
      </c>
      <c r="C2740" s="64">
        <f t="shared" si="153"/>
        <v>42490</v>
      </c>
      <c r="D2740" s="64" t="s">
        <v>2214</v>
      </c>
      <c r="E2740" s="64">
        <v>42490</v>
      </c>
      <c r="F2740" s="72" t="s">
        <v>939</v>
      </c>
      <c r="G2740" s="67" t="s">
        <v>343</v>
      </c>
      <c r="H2740" s="338" t="s">
        <v>438</v>
      </c>
      <c r="I2740" s="431"/>
      <c r="J2740" s="431"/>
      <c r="K2740" s="422"/>
      <c r="L2740" s="431"/>
      <c r="M2740" s="65">
        <v>143204500</v>
      </c>
      <c r="N2740" s="66" t="s">
        <v>8</v>
      </c>
      <c r="O2740" s="66" t="s">
        <v>271</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hidden="1" customHeight="1">
      <c r="A2741" s="332" t="str">
        <f>IF(B2741&lt;&gt;"",IF(AND(B2741='IN-TC'!$S$4,OR(TH!N2741="1111",TH!O2741="1111")),TH!D2741,""),"")</f>
        <v/>
      </c>
      <c r="B2741" s="63">
        <f t="shared" si="151"/>
        <v>4</v>
      </c>
      <c r="C2741" s="64">
        <f t="shared" si="153"/>
        <v>42490</v>
      </c>
      <c r="D2741" s="64" t="s">
        <v>2214</v>
      </c>
      <c r="E2741" s="64">
        <v>42490</v>
      </c>
      <c r="F2741" s="72" t="s">
        <v>939</v>
      </c>
      <c r="G2741" s="67" t="s">
        <v>343</v>
      </c>
      <c r="H2741" s="338" t="s">
        <v>429</v>
      </c>
      <c r="I2741" s="429"/>
      <c r="J2741" s="429"/>
      <c r="K2741" s="420"/>
      <c r="L2741" s="429"/>
      <c r="M2741" s="65">
        <v>299150000</v>
      </c>
      <c r="N2741" s="66" t="s">
        <v>8</v>
      </c>
      <c r="O2741" s="66" t="s">
        <v>271</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hidden="1" customHeight="1">
      <c r="A2742" s="332" t="str">
        <f>IF(B2742&lt;&gt;"",IF(AND(B2742='IN-TC'!$S$4,OR(TH!N2742="1111",TH!O2742="1111")),TH!D2742,""),"")</f>
        <v/>
      </c>
      <c r="B2742" s="63">
        <f t="shared" si="151"/>
        <v>4</v>
      </c>
      <c r="C2742" s="64">
        <f t="shared" si="153"/>
        <v>42490</v>
      </c>
      <c r="D2742" s="64" t="s">
        <v>2214</v>
      </c>
      <c r="E2742" s="64">
        <v>42490</v>
      </c>
      <c r="F2742" s="72" t="s">
        <v>939</v>
      </c>
      <c r="G2742" s="67" t="s">
        <v>343</v>
      </c>
      <c r="H2742" s="338" t="s">
        <v>434</v>
      </c>
      <c r="I2742" s="429"/>
      <c r="J2742" s="429"/>
      <c r="K2742" s="420"/>
      <c r="L2742" s="429"/>
      <c r="M2742" s="65">
        <v>288176000</v>
      </c>
      <c r="N2742" s="66" t="s">
        <v>8</v>
      </c>
      <c r="O2742" s="66" t="s">
        <v>271</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hidden="1" customHeight="1">
      <c r="A2743" s="332" t="str">
        <f>IF(B2743&lt;&gt;"",IF(AND(B2743='IN-TC'!$S$4,OR(TH!N2743="1111",TH!O2743="1111")),TH!D2743,""),"")</f>
        <v/>
      </c>
      <c r="B2743" s="63">
        <f t="shared" si="151"/>
        <v>4</v>
      </c>
      <c r="C2743" s="64">
        <f t="shared" si="153"/>
        <v>42490</v>
      </c>
      <c r="D2743" s="64" t="s">
        <v>2214</v>
      </c>
      <c r="E2743" s="64">
        <v>42490</v>
      </c>
      <c r="F2743" s="72" t="s">
        <v>939</v>
      </c>
      <c r="G2743" s="67" t="s">
        <v>343</v>
      </c>
      <c r="H2743" s="338" t="s">
        <v>427</v>
      </c>
      <c r="I2743" s="431"/>
      <c r="J2743" s="431"/>
      <c r="K2743" s="422"/>
      <c r="L2743" s="431"/>
      <c r="M2743" s="65">
        <v>135764500</v>
      </c>
      <c r="N2743" s="66" t="s">
        <v>8</v>
      </c>
      <c r="O2743" s="66" t="s">
        <v>271</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hidden="1" customHeight="1">
      <c r="A2744" s="332" t="str">
        <f>IF(B2744&lt;&gt;"",IF(AND(B2744='IN-TC'!$S$4,OR(TH!N2744="1111",TH!O2744="1111")),TH!D2744,""),"")</f>
        <v/>
      </c>
      <c r="B2744" s="63">
        <f t="shared" si="151"/>
        <v>4</v>
      </c>
      <c r="C2744" s="64">
        <f t="shared" si="153"/>
        <v>42490</v>
      </c>
      <c r="D2744" s="64" t="s">
        <v>2215</v>
      </c>
      <c r="E2744" s="64">
        <v>42490</v>
      </c>
      <c r="F2744" s="72" t="s">
        <v>939</v>
      </c>
      <c r="G2744" s="67" t="s">
        <v>337</v>
      </c>
      <c r="H2744" s="338" t="s">
        <v>360</v>
      </c>
      <c r="I2744" s="429"/>
      <c r="J2744" s="429"/>
      <c r="K2744" s="420"/>
      <c r="L2744" s="429"/>
      <c r="M2744" s="65">
        <v>173289500</v>
      </c>
      <c r="N2744" s="66" t="s">
        <v>8</v>
      </c>
      <c r="O2744" s="66" t="s">
        <v>271</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hidden="1" customHeight="1">
      <c r="A2745" s="332" t="str">
        <f>IF(B2745&lt;&gt;"",IF(AND(B2745='IN-TC'!$S$4,OR(TH!N2745="1111",TH!O2745="1111")),TH!D2745,""),"")</f>
        <v/>
      </c>
      <c r="B2745" s="63">
        <f t="shared" si="151"/>
        <v>4</v>
      </c>
      <c r="C2745" s="64">
        <f t="shared" si="153"/>
        <v>42490</v>
      </c>
      <c r="D2745" s="64" t="s">
        <v>2215</v>
      </c>
      <c r="E2745" s="64">
        <v>42490</v>
      </c>
      <c r="F2745" s="72" t="s">
        <v>939</v>
      </c>
      <c r="G2745" s="67" t="s">
        <v>337</v>
      </c>
      <c r="H2745" s="338" t="s">
        <v>345</v>
      </c>
      <c r="I2745" s="429"/>
      <c r="J2745" s="429"/>
      <c r="K2745" s="420"/>
      <c r="L2745" s="429"/>
      <c r="M2745" s="65">
        <v>77311500</v>
      </c>
      <c r="N2745" s="66" t="s">
        <v>8</v>
      </c>
      <c r="O2745" s="66" t="s">
        <v>271</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hidden="1" customHeight="1">
      <c r="A2746" s="332" t="str">
        <f>IF(B2746&lt;&gt;"",IF(AND(B2746='IN-TC'!$S$4,OR(TH!N2746="1111",TH!O2746="1111")),TH!D2746,""),"")</f>
        <v/>
      </c>
      <c r="B2746" s="63">
        <f t="shared" si="151"/>
        <v>4</v>
      </c>
      <c r="C2746" s="64">
        <f t="shared" si="153"/>
        <v>42490</v>
      </c>
      <c r="D2746" s="64" t="s">
        <v>2215</v>
      </c>
      <c r="E2746" s="64">
        <v>42490</v>
      </c>
      <c r="F2746" s="72" t="s">
        <v>939</v>
      </c>
      <c r="G2746" s="67" t="s">
        <v>337</v>
      </c>
      <c r="H2746" s="338" t="s">
        <v>363</v>
      </c>
      <c r="I2746" s="429"/>
      <c r="J2746" s="429"/>
      <c r="K2746" s="420"/>
      <c r="L2746" s="429"/>
      <c r="M2746" s="65">
        <v>162171000</v>
      </c>
      <c r="N2746" s="66" t="s">
        <v>8</v>
      </c>
      <c r="O2746" s="66" t="s">
        <v>271</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hidden="1" customHeight="1">
      <c r="A2747" s="332" t="str">
        <f>IF(B2747&lt;&gt;"",IF(AND(B2747='IN-TC'!$S$4,OR(TH!N2747="1111",TH!O2747="1111")),TH!D2747,""),"")</f>
        <v/>
      </c>
      <c r="B2747" s="63">
        <f t="shared" si="151"/>
        <v>4</v>
      </c>
      <c r="C2747" s="64">
        <f t="shared" si="153"/>
        <v>42490</v>
      </c>
      <c r="D2747" s="64" t="s">
        <v>2215</v>
      </c>
      <c r="E2747" s="64">
        <v>42490</v>
      </c>
      <c r="F2747" s="72" t="s">
        <v>939</v>
      </c>
      <c r="G2747" s="67" t="s">
        <v>337</v>
      </c>
      <c r="H2747" s="338" t="s">
        <v>348</v>
      </c>
      <c r="I2747" s="429"/>
      <c r="J2747" s="429"/>
      <c r="K2747" s="420"/>
      <c r="L2747" s="429"/>
      <c r="M2747" s="65">
        <v>287467000</v>
      </c>
      <c r="N2747" s="66" t="s">
        <v>8</v>
      </c>
      <c r="O2747" s="66" t="s">
        <v>271</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hidden="1" customHeight="1">
      <c r="A2748" s="332" t="str">
        <f>IF(B2748&lt;&gt;"",IF(AND(B2748='IN-TC'!$S$4,OR(TH!N2748="1111",TH!O2748="1111")),TH!D2748,""),"")</f>
        <v/>
      </c>
      <c r="B2748" s="63">
        <f t="shared" si="151"/>
        <v>4</v>
      </c>
      <c r="C2748" s="64">
        <f t="shared" si="153"/>
        <v>42490</v>
      </c>
      <c r="D2748" s="64" t="s">
        <v>2215</v>
      </c>
      <c r="E2748" s="64">
        <v>42490</v>
      </c>
      <c r="F2748" s="72" t="s">
        <v>939</v>
      </c>
      <c r="G2748" s="67" t="s">
        <v>337</v>
      </c>
      <c r="H2748" s="338" t="s">
        <v>366</v>
      </c>
      <c r="I2748" s="431"/>
      <c r="J2748" s="431"/>
      <c r="K2748" s="422"/>
      <c r="L2748" s="431"/>
      <c r="M2748" s="65">
        <v>75961000</v>
      </c>
      <c r="N2748" s="66" t="s">
        <v>8</v>
      </c>
      <c r="O2748" s="66" t="s">
        <v>271</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hidden="1" customHeight="1">
      <c r="A2749" s="332" t="str">
        <f>IF(B2749&lt;&gt;"",IF(AND(B2749='IN-TC'!$S$4,OR(TH!N2749="1111",TH!O2749="1111")),TH!D2749,""),"")</f>
        <v/>
      </c>
      <c r="B2749" s="63">
        <f t="shared" si="151"/>
        <v>5</v>
      </c>
      <c r="C2749" s="64">
        <f t="shared" si="153"/>
        <v>42521</v>
      </c>
      <c r="D2749" s="64" t="s">
        <v>2216</v>
      </c>
      <c r="E2749" s="64">
        <v>42521</v>
      </c>
      <c r="F2749" s="72" t="s">
        <v>939</v>
      </c>
      <c r="G2749" s="67" t="s">
        <v>343</v>
      </c>
      <c r="H2749" s="338" t="s">
        <v>433</v>
      </c>
      <c r="I2749" s="429"/>
      <c r="J2749" s="429"/>
      <c r="K2749" s="420"/>
      <c r="L2749" s="429"/>
      <c r="M2749" s="65">
        <v>115165000</v>
      </c>
      <c r="N2749" s="66" t="s">
        <v>8</v>
      </c>
      <c r="O2749" s="66" t="s">
        <v>271</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hidden="1" customHeight="1">
      <c r="A2750" s="332" t="str">
        <f>IF(B2750&lt;&gt;"",IF(AND(B2750='IN-TC'!$S$4,OR(TH!N2750="1111",TH!O2750="1111")),TH!D2750,""),"")</f>
        <v/>
      </c>
      <c r="B2750" s="63">
        <f t="shared" si="151"/>
        <v>5</v>
      </c>
      <c r="C2750" s="64">
        <f t="shared" si="153"/>
        <v>42521</v>
      </c>
      <c r="D2750" s="64" t="s">
        <v>2216</v>
      </c>
      <c r="E2750" s="64">
        <v>42521</v>
      </c>
      <c r="F2750" s="72" t="s">
        <v>939</v>
      </c>
      <c r="G2750" s="67" t="s">
        <v>343</v>
      </c>
      <c r="H2750" s="338" t="s">
        <v>438</v>
      </c>
      <c r="I2750" s="429"/>
      <c r="J2750" s="429"/>
      <c r="K2750" s="420"/>
      <c r="L2750" s="429"/>
      <c r="M2750" s="65">
        <v>437332500</v>
      </c>
      <c r="N2750" s="66" t="s">
        <v>8</v>
      </c>
      <c r="O2750" s="66" t="s">
        <v>271</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hidden="1" customHeight="1">
      <c r="A2751" s="332" t="str">
        <f>IF(B2751&lt;&gt;"",IF(AND(B2751='IN-TC'!$S$4,OR(TH!N2751="1111",TH!O2751="1111")),TH!D2751,""),"")</f>
        <v/>
      </c>
      <c r="B2751" s="63">
        <f t="shared" si="151"/>
        <v>5</v>
      </c>
      <c r="C2751" s="64">
        <f t="shared" si="153"/>
        <v>42521</v>
      </c>
      <c r="D2751" s="64" t="s">
        <v>2216</v>
      </c>
      <c r="E2751" s="64">
        <v>42521</v>
      </c>
      <c r="F2751" s="72" t="s">
        <v>939</v>
      </c>
      <c r="G2751" s="67" t="s">
        <v>343</v>
      </c>
      <c r="H2751" s="338" t="s">
        <v>429</v>
      </c>
      <c r="I2751" s="429"/>
      <c r="J2751" s="429"/>
      <c r="K2751" s="420"/>
      <c r="L2751" s="429"/>
      <c r="M2751" s="65">
        <v>228594000</v>
      </c>
      <c r="N2751" s="66" t="s">
        <v>8</v>
      </c>
      <c r="O2751" s="66" t="s">
        <v>271</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hidden="1" customHeight="1">
      <c r="A2752" s="332" t="str">
        <f>IF(B2752&lt;&gt;"",IF(AND(B2752='IN-TC'!$S$4,OR(TH!N2752="1111",TH!O2752="1111")),TH!D2752,""),"")</f>
        <v/>
      </c>
      <c r="B2752" s="63">
        <f t="shared" si="151"/>
        <v>5</v>
      </c>
      <c r="C2752" s="64">
        <f t="shared" si="153"/>
        <v>42521</v>
      </c>
      <c r="D2752" s="64" t="s">
        <v>2216</v>
      </c>
      <c r="E2752" s="64">
        <v>42521</v>
      </c>
      <c r="F2752" s="72" t="s">
        <v>939</v>
      </c>
      <c r="G2752" s="67" t="s">
        <v>343</v>
      </c>
      <c r="H2752" s="338" t="s">
        <v>434</v>
      </c>
      <c r="I2752" s="429"/>
      <c r="J2752" s="429"/>
      <c r="K2752" s="420"/>
      <c r="L2752" s="429"/>
      <c r="M2752" s="65">
        <v>449019500</v>
      </c>
      <c r="N2752" s="66" t="s">
        <v>8</v>
      </c>
      <c r="O2752" s="66" t="s">
        <v>271</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hidden="1" customHeight="1">
      <c r="A2753" s="332" t="str">
        <f>IF(B2753&lt;&gt;"",IF(AND(B2753='IN-TC'!$S$4,OR(TH!N2753="1111",TH!O2753="1111")),TH!D2753,""),"")</f>
        <v/>
      </c>
      <c r="B2753" s="63">
        <f t="shared" si="151"/>
        <v>5</v>
      </c>
      <c r="C2753" s="64">
        <f t="shared" si="153"/>
        <v>42521</v>
      </c>
      <c r="D2753" s="64" t="s">
        <v>2216</v>
      </c>
      <c r="E2753" s="64">
        <v>42521</v>
      </c>
      <c r="F2753" s="72" t="s">
        <v>939</v>
      </c>
      <c r="G2753" s="67" t="s">
        <v>343</v>
      </c>
      <c r="H2753" s="338" t="s">
        <v>442</v>
      </c>
      <c r="I2753" s="431"/>
      <c r="J2753" s="431"/>
      <c r="K2753" s="422"/>
      <c r="L2753" s="431"/>
      <c r="M2753" s="65">
        <v>347463500</v>
      </c>
      <c r="N2753" s="66" t="s">
        <v>8</v>
      </c>
      <c r="O2753" s="66" t="s">
        <v>271</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hidden="1" customHeight="1">
      <c r="A2754" s="332" t="str">
        <f>IF(B2754&lt;&gt;"",IF(AND(B2754='IN-TC'!$S$4,OR(TH!N2754="1111",TH!O2754="1111")),TH!D2754,""),"")</f>
        <v/>
      </c>
      <c r="B2754" s="63">
        <f t="shared" si="151"/>
        <v>5</v>
      </c>
      <c r="C2754" s="64">
        <f t="shared" si="153"/>
        <v>42521</v>
      </c>
      <c r="D2754" s="64" t="s">
        <v>2216</v>
      </c>
      <c r="E2754" s="64">
        <v>42521</v>
      </c>
      <c r="F2754" s="72" t="s">
        <v>939</v>
      </c>
      <c r="G2754" s="67" t="s">
        <v>343</v>
      </c>
      <c r="H2754" s="338" t="s">
        <v>424</v>
      </c>
      <c r="I2754" s="429"/>
      <c r="J2754" s="429"/>
      <c r="K2754" s="420"/>
      <c r="L2754" s="429"/>
      <c r="M2754" s="65">
        <v>116079500</v>
      </c>
      <c r="N2754" s="66" t="s">
        <v>8</v>
      </c>
      <c r="O2754" s="66" t="s">
        <v>271</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hidden="1" customHeight="1">
      <c r="A2755" s="332" t="str">
        <f>IF(B2755&lt;&gt;"",IF(AND(B2755='IN-TC'!$S$4,OR(TH!N2755="1111",TH!O2755="1111")),TH!D2755,""),"")</f>
        <v/>
      </c>
      <c r="B2755" s="63">
        <f t="shared" si="151"/>
        <v>5</v>
      </c>
      <c r="C2755" s="64">
        <f t="shared" si="153"/>
        <v>42521</v>
      </c>
      <c r="D2755" s="64" t="s">
        <v>2216</v>
      </c>
      <c r="E2755" s="64">
        <v>42521</v>
      </c>
      <c r="F2755" s="72" t="s">
        <v>939</v>
      </c>
      <c r="G2755" s="67" t="s">
        <v>343</v>
      </c>
      <c r="H2755" s="338" t="s">
        <v>427</v>
      </c>
      <c r="I2755" s="429"/>
      <c r="J2755" s="429"/>
      <c r="K2755" s="420"/>
      <c r="L2755" s="429"/>
      <c r="M2755" s="65">
        <v>220596000</v>
      </c>
      <c r="N2755" s="66" t="s">
        <v>8</v>
      </c>
      <c r="O2755" s="66" t="s">
        <v>271</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hidden="1" customHeight="1">
      <c r="A2756" s="332" t="str">
        <f>IF(B2756&lt;&gt;"",IF(AND(B2756='IN-TC'!$S$4,OR(TH!N2756="1111",TH!O2756="1111")),TH!D2756,""),"")</f>
        <v/>
      </c>
      <c r="B2756" s="63">
        <f t="shared" si="151"/>
        <v>5</v>
      </c>
      <c r="C2756" s="64">
        <f t="shared" si="153"/>
        <v>42521</v>
      </c>
      <c r="D2756" s="64" t="s">
        <v>2217</v>
      </c>
      <c r="E2756" s="64">
        <v>42521</v>
      </c>
      <c r="F2756" s="72" t="s">
        <v>939</v>
      </c>
      <c r="G2756" s="67" t="s">
        <v>337</v>
      </c>
      <c r="H2756" s="338" t="s">
        <v>360</v>
      </c>
      <c r="I2756" s="431"/>
      <c r="J2756" s="431"/>
      <c r="K2756" s="422"/>
      <c r="L2756" s="431"/>
      <c r="M2756" s="65">
        <v>171791000</v>
      </c>
      <c r="N2756" s="66" t="s">
        <v>8</v>
      </c>
      <c r="O2756" s="66" t="s">
        <v>271</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hidden="1" customHeight="1">
      <c r="A2757" s="332" t="str">
        <f>IF(B2757&lt;&gt;"",IF(AND(B2757='IN-TC'!$S$4,OR(TH!N2757="1111",TH!O2757="1111")),TH!D2757,""),"")</f>
        <v/>
      </c>
      <c r="B2757" s="63">
        <f t="shared" si="151"/>
        <v>5</v>
      </c>
      <c r="C2757" s="64">
        <f t="shared" si="153"/>
        <v>42521</v>
      </c>
      <c r="D2757" s="64" t="s">
        <v>2217</v>
      </c>
      <c r="E2757" s="64">
        <v>42521</v>
      </c>
      <c r="F2757" s="72" t="s">
        <v>939</v>
      </c>
      <c r="G2757" s="67" t="s">
        <v>337</v>
      </c>
      <c r="H2757" s="338" t="s">
        <v>345</v>
      </c>
      <c r="I2757" s="429"/>
      <c r="J2757" s="429"/>
      <c r="K2757" s="420"/>
      <c r="L2757" s="429"/>
      <c r="M2757" s="65">
        <v>326432500</v>
      </c>
      <c r="N2757" s="66" t="s">
        <v>8</v>
      </c>
      <c r="O2757" s="66" t="s">
        <v>271</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hidden="1" customHeight="1">
      <c r="A2758" s="332" t="str">
        <f>IF(B2758&lt;&gt;"",IF(AND(B2758='IN-TC'!$S$4,OR(TH!N2758="1111",TH!O2758="1111")),TH!D2758,""),"")</f>
        <v/>
      </c>
      <c r="B2758" s="63">
        <f t="shared" si="151"/>
        <v>5</v>
      </c>
      <c r="C2758" s="64">
        <f t="shared" si="153"/>
        <v>42521</v>
      </c>
      <c r="D2758" s="64" t="s">
        <v>2217</v>
      </c>
      <c r="E2758" s="64">
        <v>42521</v>
      </c>
      <c r="F2758" s="72" t="s">
        <v>939</v>
      </c>
      <c r="G2758" s="67" t="s">
        <v>337</v>
      </c>
      <c r="H2758" s="338" t="s">
        <v>363</v>
      </c>
      <c r="I2758" s="429"/>
      <c r="J2758" s="429"/>
      <c r="K2758" s="420"/>
      <c r="L2758" s="429"/>
      <c r="M2758" s="65">
        <v>175250500</v>
      </c>
      <c r="N2758" s="66" t="s">
        <v>8</v>
      </c>
      <c r="O2758" s="66" t="s">
        <v>271</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hidden="1" customHeight="1">
      <c r="A2759" s="332" t="str">
        <f>IF(B2759&lt;&gt;"",IF(AND(B2759='IN-TC'!$S$4,OR(TH!N2759="1111",TH!O2759="1111")),TH!D2759,""),"")</f>
        <v/>
      </c>
      <c r="B2759" s="63">
        <f t="shared" si="151"/>
        <v>5</v>
      </c>
      <c r="C2759" s="64">
        <f t="shared" si="153"/>
        <v>42521</v>
      </c>
      <c r="D2759" s="64" t="s">
        <v>2217</v>
      </c>
      <c r="E2759" s="64">
        <v>42521</v>
      </c>
      <c r="F2759" s="72" t="s">
        <v>939</v>
      </c>
      <c r="G2759" s="67" t="s">
        <v>337</v>
      </c>
      <c r="H2759" s="338" t="s">
        <v>348</v>
      </c>
      <c r="I2759" s="429"/>
      <c r="J2759" s="429"/>
      <c r="K2759" s="420"/>
      <c r="L2759" s="429"/>
      <c r="M2759" s="65">
        <v>162245000</v>
      </c>
      <c r="N2759" s="66" t="s">
        <v>8</v>
      </c>
      <c r="O2759" s="66" t="s">
        <v>271</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hidden="1" customHeight="1">
      <c r="A2760" s="332" t="str">
        <f>IF(B2760&lt;&gt;"",IF(AND(B2760='IN-TC'!$S$4,OR(TH!N2760="1111",TH!O2760="1111")),TH!D2760,""),"")</f>
        <v/>
      </c>
      <c r="B2760" s="63">
        <f t="shared" si="151"/>
        <v>5</v>
      </c>
      <c r="C2760" s="64">
        <f t="shared" si="153"/>
        <v>42521</v>
      </c>
      <c r="D2760" s="64" t="s">
        <v>2217</v>
      </c>
      <c r="E2760" s="64">
        <v>42521</v>
      </c>
      <c r="F2760" s="72" t="s">
        <v>939</v>
      </c>
      <c r="G2760" s="67" t="s">
        <v>337</v>
      </c>
      <c r="H2760" s="338" t="s">
        <v>366</v>
      </c>
      <c r="I2760" s="429"/>
      <c r="J2760" s="429"/>
      <c r="K2760" s="420"/>
      <c r="L2760" s="429"/>
      <c r="M2760" s="65">
        <v>246216500</v>
      </c>
      <c r="N2760" s="66" t="s">
        <v>8</v>
      </c>
      <c r="O2760" s="66" t="s">
        <v>271</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hidden="1" customHeight="1">
      <c r="A2761" s="332" t="str">
        <f>IF(B2761&lt;&gt;"",IF(AND(B2761='IN-TC'!$S$4,OR(TH!N2761="1111",TH!O2761="1111")),TH!D2761,""),"")</f>
        <v/>
      </c>
      <c r="B2761" s="63">
        <f t="shared" si="151"/>
        <v>6</v>
      </c>
      <c r="C2761" s="64">
        <f t="shared" si="153"/>
        <v>42551</v>
      </c>
      <c r="D2761" s="64" t="s">
        <v>2218</v>
      </c>
      <c r="E2761" s="64">
        <v>42551</v>
      </c>
      <c r="F2761" s="72" t="s">
        <v>939</v>
      </c>
      <c r="G2761" s="67" t="s">
        <v>343</v>
      </c>
      <c r="H2761" s="338" t="s">
        <v>1956</v>
      </c>
      <c r="I2761" s="431"/>
      <c r="J2761" s="431"/>
      <c r="K2761" s="422"/>
      <c r="L2761" s="431"/>
      <c r="M2761" s="65">
        <v>463260000</v>
      </c>
      <c r="N2761" s="66" t="s">
        <v>8</v>
      </c>
      <c r="O2761" s="66" t="s">
        <v>271</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hidden="1" customHeight="1">
      <c r="A2762" s="332" t="str">
        <f>IF(B2762&lt;&gt;"",IF(AND(B2762='IN-TC'!$S$4,OR(TH!N2762="1111",TH!O2762="1111")),TH!D2762,""),"")</f>
        <v/>
      </c>
      <c r="B2762" s="63">
        <f t="shared" ref="B2762:B2825" si="154">IF(C2762&lt;&gt;"",MONTH(C2762),"")</f>
        <v>6</v>
      </c>
      <c r="C2762" s="64">
        <f t="shared" si="153"/>
        <v>42551</v>
      </c>
      <c r="D2762" s="64" t="s">
        <v>2218</v>
      </c>
      <c r="E2762" s="64">
        <v>42551</v>
      </c>
      <c r="F2762" s="72" t="s">
        <v>939</v>
      </c>
      <c r="G2762" s="67" t="s">
        <v>343</v>
      </c>
      <c r="H2762" s="338" t="s">
        <v>1955</v>
      </c>
      <c r="I2762" s="429"/>
      <c r="J2762" s="429"/>
      <c r="K2762" s="420"/>
      <c r="L2762" s="429"/>
      <c r="M2762" s="65">
        <v>745605000</v>
      </c>
      <c r="N2762" s="66" t="s">
        <v>8</v>
      </c>
      <c r="O2762" s="66" t="s">
        <v>271</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hidden="1" customHeight="1">
      <c r="A2763" s="332" t="str">
        <f>IF(B2763&lt;&gt;"",IF(AND(B2763='IN-TC'!$S$4,OR(TH!N2763="1111",TH!O2763="1111")),TH!D2763,""),"")</f>
        <v/>
      </c>
      <c r="B2763" s="63">
        <f t="shared" si="154"/>
        <v>6</v>
      </c>
      <c r="C2763" s="64">
        <f t="shared" si="153"/>
        <v>42551</v>
      </c>
      <c r="D2763" s="64" t="s">
        <v>2218</v>
      </c>
      <c r="E2763" s="64">
        <v>42551</v>
      </c>
      <c r="F2763" s="72" t="s">
        <v>939</v>
      </c>
      <c r="G2763" s="67" t="s">
        <v>343</v>
      </c>
      <c r="H2763" s="338" t="s">
        <v>1958</v>
      </c>
      <c r="I2763" s="429"/>
      <c r="J2763" s="429"/>
      <c r="K2763" s="420"/>
      <c r="L2763" s="429"/>
      <c r="M2763" s="65">
        <v>454650000</v>
      </c>
      <c r="N2763" s="66" t="s">
        <v>8</v>
      </c>
      <c r="O2763" s="66" t="s">
        <v>271</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hidden="1" customHeight="1">
      <c r="A2764" s="332" t="str">
        <f>IF(B2764&lt;&gt;"",IF(AND(B2764='IN-TC'!$S$4,OR(TH!N2764="1111",TH!O2764="1111")),TH!D2764,""),"")</f>
        <v/>
      </c>
      <c r="B2764" s="63">
        <f t="shared" si="154"/>
        <v>6</v>
      </c>
      <c r="C2764" s="64">
        <f t="shared" si="153"/>
        <v>42551</v>
      </c>
      <c r="D2764" s="64" t="s">
        <v>2218</v>
      </c>
      <c r="E2764" s="64">
        <v>42551</v>
      </c>
      <c r="F2764" s="72" t="s">
        <v>939</v>
      </c>
      <c r="G2764" s="67" t="s">
        <v>343</v>
      </c>
      <c r="H2764" s="338" t="s">
        <v>1957</v>
      </c>
      <c r="I2764" s="429"/>
      <c r="J2764" s="429"/>
      <c r="K2764" s="420"/>
      <c r="L2764" s="429"/>
      <c r="M2764" s="65">
        <v>585375000</v>
      </c>
      <c r="N2764" s="66" t="s">
        <v>8</v>
      </c>
      <c r="O2764" s="66" t="s">
        <v>271</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hidden="1" customHeight="1">
      <c r="A2765" s="332" t="str">
        <f>IF(B2765&lt;&gt;"",IF(AND(B2765='IN-TC'!$S$4,OR(TH!N2765="1111",TH!O2765="1111")),TH!D2765,""),"")</f>
        <v/>
      </c>
      <c r="B2765" s="63">
        <f t="shared" si="154"/>
        <v>6</v>
      </c>
      <c r="C2765" s="64">
        <f t="shared" si="153"/>
        <v>42551</v>
      </c>
      <c r="D2765" s="64" t="s">
        <v>2218</v>
      </c>
      <c r="E2765" s="64">
        <v>42551</v>
      </c>
      <c r="F2765" s="72" t="s">
        <v>939</v>
      </c>
      <c r="G2765" s="67" t="s">
        <v>343</v>
      </c>
      <c r="H2765" s="338" t="s">
        <v>397</v>
      </c>
      <c r="I2765" s="429"/>
      <c r="J2765" s="429"/>
      <c r="K2765" s="420"/>
      <c r="L2765" s="429"/>
      <c r="M2765" s="65">
        <v>114500000</v>
      </c>
      <c r="N2765" s="66" t="s">
        <v>8</v>
      </c>
      <c r="O2765" s="66" t="s">
        <v>271</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hidden="1" customHeight="1">
      <c r="A2766" s="332" t="str">
        <f>IF(B2766&lt;&gt;"",IF(AND(B2766='IN-TC'!$S$4,OR(TH!N2766="1111",TH!O2766="1111")),TH!D2766,""),"")</f>
        <v/>
      </c>
      <c r="B2766" s="63">
        <f t="shared" si="154"/>
        <v>6</v>
      </c>
      <c r="C2766" s="64">
        <f t="shared" si="153"/>
        <v>42551</v>
      </c>
      <c r="D2766" s="64" t="s">
        <v>2218</v>
      </c>
      <c r="E2766" s="64">
        <v>42551</v>
      </c>
      <c r="F2766" s="72" t="s">
        <v>939</v>
      </c>
      <c r="G2766" s="67" t="s">
        <v>343</v>
      </c>
      <c r="H2766" s="338" t="s">
        <v>401</v>
      </c>
      <c r="I2766" s="431"/>
      <c r="J2766" s="431"/>
      <c r="K2766" s="422"/>
      <c r="L2766" s="431"/>
      <c r="M2766" s="65">
        <v>271750000</v>
      </c>
      <c r="N2766" s="66" t="s">
        <v>8</v>
      </c>
      <c r="O2766" s="66" t="s">
        <v>271</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hidden="1" customHeight="1">
      <c r="A2767" s="332" t="str">
        <f>IF(B2767&lt;&gt;"",IF(AND(B2767='IN-TC'!$S$4,OR(TH!N2767="1111",TH!O2767="1111")),TH!D2767,""),"")</f>
        <v/>
      </c>
      <c r="B2767" s="63">
        <f t="shared" si="154"/>
        <v>6</v>
      </c>
      <c r="C2767" s="64">
        <f t="shared" si="153"/>
        <v>42551</v>
      </c>
      <c r="D2767" s="64" t="s">
        <v>2218</v>
      </c>
      <c r="E2767" s="64">
        <v>42551</v>
      </c>
      <c r="F2767" s="72" t="s">
        <v>939</v>
      </c>
      <c r="G2767" s="67" t="s">
        <v>343</v>
      </c>
      <c r="H2767" s="338" t="s">
        <v>402</v>
      </c>
      <c r="I2767" s="429"/>
      <c r="J2767" s="429"/>
      <c r="K2767" s="420"/>
      <c r="L2767" s="429"/>
      <c r="M2767" s="65">
        <v>124500000</v>
      </c>
      <c r="N2767" s="66" t="s">
        <v>8</v>
      </c>
      <c r="O2767" s="66" t="s">
        <v>271</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hidden="1" customHeight="1">
      <c r="A2768" s="332" t="str">
        <f>IF(B2768&lt;&gt;"",IF(AND(B2768='IN-TC'!$S$4,OR(TH!N2768="1111",TH!O2768="1111")),TH!D2768,""),"")</f>
        <v/>
      </c>
      <c r="B2768" s="63">
        <f t="shared" si="154"/>
        <v>6</v>
      </c>
      <c r="C2768" s="64">
        <f t="shared" si="153"/>
        <v>42551</v>
      </c>
      <c r="D2768" s="64" t="s">
        <v>2218</v>
      </c>
      <c r="E2768" s="64">
        <v>42551</v>
      </c>
      <c r="F2768" s="72" t="s">
        <v>939</v>
      </c>
      <c r="G2768" s="67" t="s">
        <v>343</v>
      </c>
      <c r="H2768" s="338" t="s">
        <v>442</v>
      </c>
      <c r="I2768" s="429"/>
      <c r="J2768" s="429"/>
      <c r="K2768" s="420"/>
      <c r="L2768" s="429"/>
      <c r="M2768" s="65">
        <v>288750000</v>
      </c>
      <c r="N2768" s="66" t="s">
        <v>8</v>
      </c>
      <c r="O2768" s="66" t="s">
        <v>271</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hidden="1" customHeight="1">
      <c r="A2769" s="332" t="str">
        <f>IF(B2769&lt;&gt;"",IF(AND(B2769='IN-TC'!$S$4,OR(TH!N2769="1111",TH!O2769="1111")),TH!D2769,""),"")</f>
        <v/>
      </c>
      <c r="B2769" s="63">
        <f t="shared" si="154"/>
        <v>6</v>
      </c>
      <c r="C2769" s="64">
        <f t="shared" si="153"/>
        <v>42551</v>
      </c>
      <c r="D2769" s="64" t="s">
        <v>2219</v>
      </c>
      <c r="E2769" s="64">
        <v>42551</v>
      </c>
      <c r="F2769" s="72" t="s">
        <v>939</v>
      </c>
      <c r="G2769" s="67" t="s">
        <v>337</v>
      </c>
      <c r="H2769" s="338" t="s">
        <v>360</v>
      </c>
      <c r="I2769" s="429"/>
      <c r="J2769" s="429"/>
      <c r="K2769" s="420"/>
      <c r="L2769" s="429"/>
      <c r="M2769" s="65">
        <v>263810000</v>
      </c>
      <c r="N2769" s="66" t="s">
        <v>8</v>
      </c>
      <c r="O2769" s="66" t="s">
        <v>271</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hidden="1" customHeight="1">
      <c r="A2770" s="332" t="str">
        <f>IF(B2770&lt;&gt;"",IF(AND(B2770='IN-TC'!$S$4,OR(TH!N2770="1111",TH!O2770="1111")),TH!D2770,""),"")</f>
        <v/>
      </c>
      <c r="B2770" s="63">
        <f t="shared" si="154"/>
        <v>6</v>
      </c>
      <c r="C2770" s="64">
        <f t="shared" si="153"/>
        <v>42551</v>
      </c>
      <c r="D2770" s="64" t="s">
        <v>2219</v>
      </c>
      <c r="E2770" s="64">
        <v>42551</v>
      </c>
      <c r="F2770" s="72" t="s">
        <v>939</v>
      </c>
      <c r="G2770" s="67" t="s">
        <v>337</v>
      </c>
      <c r="H2770" s="338" t="s">
        <v>345</v>
      </c>
      <c r="I2770" s="431"/>
      <c r="J2770" s="431"/>
      <c r="K2770" s="422"/>
      <c r="L2770" s="431"/>
      <c r="M2770" s="65">
        <v>124875000</v>
      </c>
      <c r="N2770" s="66" t="s">
        <v>8</v>
      </c>
      <c r="O2770" s="66" t="s">
        <v>271</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hidden="1" customHeight="1">
      <c r="A2771" s="332" t="str">
        <f>IF(B2771&lt;&gt;"",IF(AND(B2771='IN-TC'!$S$4,OR(TH!N2771="1111",TH!O2771="1111")),TH!D2771,""),"")</f>
        <v/>
      </c>
      <c r="B2771" s="63">
        <f t="shared" si="154"/>
        <v>6</v>
      </c>
      <c r="C2771" s="64">
        <f t="shared" ref="C2771:C2787" si="155">E2771</f>
        <v>42551</v>
      </c>
      <c r="D2771" s="64" t="s">
        <v>2219</v>
      </c>
      <c r="E2771" s="64">
        <v>42551</v>
      </c>
      <c r="F2771" s="72" t="s">
        <v>939</v>
      </c>
      <c r="G2771" s="67" t="s">
        <v>337</v>
      </c>
      <c r="H2771" s="338" t="s">
        <v>363</v>
      </c>
      <c r="I2771" s="429"/>
      <c r="J2771" s="429"/>
      <c r="K2771" s="420"/>
      <c r="L2771" s="429"/>
      <c r="M2771" s="65">
        <v>258112000</v>
      </c>
      <c r="N2771" s="66" t="s">
        <v>8</v>
      </c>
      <c r="O2771" s="66" t="s">
        <v>271</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hidden="1" customHeight="1">
      <c r="A2772" s="332" t="str">
        <f>IF(B2772&lt;&gt;"",IF(AND(B2772='IN-TC'!$S$4,OR(TH!N2772="1111",TH!O2772="1111")),TH!D2772,""),"")</f>
        <v/>
      </c>
      <c r="B2772" s="63">
        <f t="shared" si="154"/>
        <v>6</v>
      </c>
      <c r="C2772" s="64">
        <f t="shared" si="155"/>
        <v>42551</v>
      </c>
      <c r="D2772" s="64" t="s">
        <v>2219</v>
      </c>
      <c r="E2772" s="64">
        <v>42551</v>
      </c>
      <c r="F2772" s="72" t="s">
        <v>939</v>
      </c>
      <c r="G2772" s="67" t="s">
        <v>337</v>
      </c>
      <c r="H2772" s="338" t="s">
        <v>348</v>
      </c>
      <c r="I2772" s="429"/>
      <c r="J2772" s="429"/>
      <c r="K2772" s="420"/>
      <c r="L2772" s="429"/>
      <c r="M2772" s="65">
        <v>373367000</v>
      </c>
      <c r="N2772" s="66" t="s">
        <v>8</v>
      </c>
      <c r="O2772" s="66" t="s">
        <v>271</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hidden="1" customHeight="1">
      <c r="A2773" s="332" t="str">
        <f>IF(B2773&lt;&gt;"",IF(AND(B2773='IN-TC'!$S$4,OR(TH!N2773="1111",TH!O2773="1111")),TH!D2773,""),"")</f>
        <v/>
      </c>
      <c r="B2773" s="63">
        <f t="shared" si="154"/>
        <v>6</v>
      </c>
      <c r="C2773" s="64">
        <f t="shared" si="155"/>
        <v>42551</v>
      </c>
      <c r="D2773" s="64" t="s">
        <v>2219</v>
      </c>
      <c r="E2773" s="64">
        <v>42551</v>
      </c>
      <c r="F2773" s="72" t="s">
        <v>939</v>
      </c>
      <c r="G2773" s="67" t="s">
        <v>337</v>
      </c>
      <c r="H2773" s="338" t="s">
        <v>366</v>
      </c>
      <c r="I2773" s="429"/>
      <c r="J2773" s="429"/>
      <c r="K2773" s="420"/>
      <c r="L2773" s="429"/>
      <c r="M2773" s="65">
        <v>167850500</v>
      </c>
      <c r="N2773" s="66" t="s">
        <v>8</v>
      </c>
      <c r="O2773" s="66" t="s">
        <v>271</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hidden="1" customHeight="1">
      <c r="A2774" s="332" t="str">
        <f>IF(B2774&lt;&gt;"",IF(AND(B2774='IN-TC'!$S$4,OR(TH!N2774="1111",TH!O2774="1111")),TH!D2774,""),"")</f>
        <v/>
      </c>
      <c r="B2774" s="63">
        <f t="shared" si="154"/>
        <v>7</v>
      </c>
      <c r="C2774" s="64">
        <f t="shared" si="155"/>
        <v>42582</v>
      </c>
      <c r="D2774" s="64" t="s">
        <v>2220</v>
      </c>
      <c r="E2774" s="64">
        <v>42582</v>
      </c>
      <c r="F2774" s="72" t="s">
        <v>939</v>
      </c>
      <c r="G2774" s="67" t="s">
        <v>343</v>
      </c>
      <c r="H2774" s="338" t="s">
        <v>438</v>
      </c>
      <c r="I2774" s="429"/>
      <c r="J2774" s="429"/>
      <c r="K2774" s="420"/>
      <c r="L2774" s="429"/>
      <c r="M2774" s="65">
        <v>101824000</v>
      </c>
      <c r="N2774" s="66" t="s">
        <v>8</v>
      </c>
      <c r="O2774" s="66" t="s">
        <v>271</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hidden="1" customHeight="1">
      <c r="A2775" s="332" t="str">
        <f>IF(B2775&lt;&gt;"",IF(AND(B2775='IN-TC'!$S$4,OR(TH!N2775="1111",TH!O2775="1111")),TH!D2775,""),"")</f>
        <v/>
      </c>
      <c r="B2775" s="63">
        <f t="shared" si="154"/>
        <v>7</v>
      </c>
      <c r="C2775" s="64">
        <f t="shared" si="155"/>
        <v>42582</v>
      </c>
      <c r="D2775" s="64" t="s">
        <v>2220</v>
      </c>
      <c r="E2775" s="64">
        <v>42582</v>
      </c>
      <c r="F2775" s="72" t="s">
        <v>939</v>
      </c>
      <c r="G2775" s="67" t="s">
        <v>343</v>
      </c>
      <c r="H2775" s="338" t="s">
        <v>429</v>
      </c>
      <c r="I2775" s="431"/>
      <c r="J2775" s="431"/>
      <c r="K2775" s="422"/>
      <c r="L2775" s="431"/>
      <c r="M2775" s="65">
        <v>293664000</v>
      </c>
      <c r="N2775" s="66" t="s">
        <v>8</v>
      </c>
      <c r="O2775" s="66" t="s">
        <v>271</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hidden="1" customHeight="1">
      <c r="A2776" s="332" t="str">
        <f>IF(B2776&lt;&gt;"",IF(AND(B2776='IN-TC'!$S$4,OR(TH!N2776="1111",TH!O2776="1111")),TH!D2776,""),"")</f>
        <v/>
      </c>
      <c r="B2776" s="63">
        <f t="shared" si="154"/>
        <v>7</v>
      </c>
      <c r="C2776" s="64">
        <f t="shared" si="155"/>
        <v>42582</v>
      </c>
      <c r="D2776" s="64" t="s">
        <v>2220</v>
      </c>
      <c r="E2776" s="64">
        <v>42582</v>
      </c>
      <c r="F2776" s="72" t="s">
        <v>939</v>
      </c>
      <c r="G2776" s="67" t="s">
        <v>343</v>
      </c>
      <c r="H2776" s="338" t="s">
        <v>1958</v>
      </c>
      <c r="I2776" s="429"/>
      <c r="J2776" s="429"/>
      <c r="K2776" s="420"/>
      <c r="L2776" s="429"/>
      <c r="M2776" s="65">
        <v>446310000</v>
      </c>
      <c r="N2776" s="66" t="s">
        <v>8</v>
      </c>
      <c r="O2776" s="66" t="s">
        <v>271</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hidden="1" customHeight="1">
      <c r="A2777" s="332" t="str">
        <f>IF(B2777&lt;&gt;"",IF(AND(B2777='IN-TC'!$S$4,OR(TH!N2777="1111",TH!O2777="1111")),TH!D2777,""),"")</f>
        <v/>
      </c>
      <c r="B2777" s="63">
        <f t="shared" si="154"/>
        <v>7</v>
      </c>
      <c r="C2777" s="64">
        <f t="shared" si="155"/>
        <v>42582</v>
      </c>
      <c r="D2777" s="64" t="s">
        <v>2220</v>
      </c>
      <c r="E2777" s="64">
        <v>42582</v>
      </c>
      <c r="F2777" s="72" t="s">
        <v>939</v>
      </c>
      <c r="G2777" s="67" t="s">
        <v>343</v>
      </c>
      <c r="H2777" s="338" t="s">
        <v>1957</v>
      </c>
      <c r="I2777" s="429"/>
      <c r="J2777" s="429"/>
      <c r="K2777" s="420"/>
      <c r="L2777" s="429"/>
      <c r="M2777" s="65">
        <v>151506000</v>
      </c>
      <c r="N2777" s="66" t="s">
        <v>8</v>
      </c>
      <c r="O2777" s="66" t="s">
        <v>271</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hidden="1" customHeight="1">
      <c r="A2778" s="332" t="str">
        <f>IF(B2778&lt;&gt;"",IF(AND(B2778='IN-TC'!$S$4,OR(TH!N2778="1111",TH!O2778="1111")),TH!D2778,""),"")</f>
        <v/>
      </c>
      <c r="B2778" s="63">
        <f t="shared" si="154"/>
        <v>7</v>
      </c>
      <c r="C2778" s="64">
        <f t="shared" si="155"/>
        <v>42582</v>
      </c>
      <c r="D2778" s="64" t="s">
        <v>2220</v>
      </c>
      <c r="E2778" s="64">
        <v>42582</v>
      </c>
      <c r="F2778" s="72" t="s">
        <v>939</v>
      </c>
      <c r="G2778" s="67" t="s">
        <v>343</v>
      </c>
      <c r="H2778" s="338" t="s">
        <v>434</v>
      </c>
      <c r="I2778" s="429"/>
      <c r="J2778" s="429"/>
      <c r="K2778" s="420"/>
      <c r="L2778" s="429"/>
      <c r="M2778" s="65">
        <v>86176000</v>
      </c>
      <c r="N2778" s="66" t="s">
        <v>8</v>
      </c>
      <c r="O2778" s="66" t="s">
        <v>271</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hidden="1" customHeight="1">
      <c r="A2779" s="332" t="str">
        <f>IF(B2779&lt;&gt;"",IF(AND(B2779='IN-TC'!$S$4,OR(TH!N2779="1111",TH!O2779="1111")),TH!D2779,""),"")</f>
        <v/>
      </c>
      <c r="B2779" s="63">
        <f t="shared" si="154"/>
        <v>7</v>
      </c>
      <c r="C2779" s="64">
        <f t="shared" si="155"/>
        <v>42582</v>
      </c>
      <c r="D2779" s="64" t="s">
        <v>2220</v>
      </c>
      <c r="E2779" s="64">
        <v>42582</v>
      </c>
      <c r="F2779" s="72" t="s">
        <v>939</v>
      </c>
      <c r="G2779" s="67" t="s">
        <v>343</v>
      </c>
      <c r="H2779" s="338" t="s">
        <v>442</v>
      </c>
      <c r="I2779" s="431"/>
      <c r="J2779" s="431"/>
      <c r="K2779" s="422"/>
      <c r="L2779" s="431"/>
      <c r="M2779" s="65">
        <v>92480000</v>
      </c>
      <c r="N2779" s="66" t="s">
        <v>8</v>
      </c>
      <c r="O2779" s="66" t="s">
        <v>271</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hidden="1" customHeight="1">
      <c r="A2780" s="332" t="str">
        <f>IF(B2780&lt;&gt;"",IF(AND(B2780='IN-TC'!$S$4,OR(TH!N2780="1111",TH!O2780="1111")),TH!D2780,""),"")</f>
        <v/>
      </c>
      <c r="B2780" s="63">
        <f t="shared" si="154"/>
        <v>7</v>
      </c>
      <c r="C2780" s="64">
        <f t="shared" si="155"/>
        <v>42582</v>
      </c>
      <c r="D2780" s="64" t="s">
        <v>2220</v>
      </c>
      <c r="E2780" s="64">
        <v>42582</v>
      </c>
      <c r="F2780" s="72" t="s">
        <v>939</v>
      </c>
      <c r="G2780" s="67" t="s">
        <v>343</v>
      </c>
      <c r="H2780" s="338" t="s">
        <v>424</v>
      </c>
      <c r="I2780" s="429"/>
      <c r="J2780" s="429"/>
      <c r="K2780" s="420"/>
      <c r="L2780" s="429"/>
      <c r="M2780" s="65">
        <v>293740000</v>
      </c>
      <c r="N2780" s="66" t="s">
        <v>8</v>
      </c>
      <c r="O2780" s="66" t="s">
        <v>271</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hidden="1" customHeight="1">
      <c r="A2781" s="332" t="str">
        <f>IF(B2781&lt;&gt;"",IF(AND(B2781='IN-TC'!$S$4,OR(TH!N2781="1111",TH!O2781="1111")),TH!D2781,""),"")</f>
        <v/>
      </c>
      <c r="B2781" s="63">
        <f t="shared" si="154"/>
        <v>7</v>
      </c>
      <c r="C2781" s="64">
        <f t="shared" si="155"/>
        <v>42582</v>
      </c>
      <c r="D2781" s="64" t="s">
        <v>2220</v>
      </c>
      <c r="E2781" s="64">
        <v>42582</v>
      </c>
      <c r="F2781" s="72" t="s">
        <v>939</v>
      </c>
      <c r="G2781" s="67" t="s">
        <v>343</v>
      </c>
      <c r="H2781" s="338" t="s">
        <v>427</v>
      </c>
      <c r="I2781" s="429"/>
      <c r="J2781" s="429"/>
      <c r="K2781" s="420"/>
      <c r="L2781" s="429"/>
      <c r="M2781" s="65">
        <v>231500000</v>
      </c>
      <c r="N2781" s="66" t="s">
        <v>8</v>
      </c>
      <c r="O2781" s="66" t="s">
        <v>271</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hidden="1" customHeight="1">
      <c r="A2782" s="332" t="str">
        <f>IF(B2782&lt;&gt;"",IF(AND(B2782='IN-TC'!$S$4,OR(TH!N2782="1111",TH!O2782="1111")),TH!D2782,""),"")</f>
        <v/>
      </c>
      <c r="B2782" s="63">
        <f t="shared" si="154"/>
        <v>7</v>
      </c>
      <c r="C2782" s="64">
        <f t="shared" si="155"/>
        <v>42582</v>
      </c>
      <c r="D2782" s="64" t="s">
        <v>2221</v>
      </c>
      <c r="E2782" s="64">
        <v>42582</v>
      </c>
      <c r="F2782" s="72" t="s">
        <v>939</v>
      </c>
      <c r="G2782" s="67" t="s">
        <v>337</v>
      </c>
      <c r="H2782" s="338" t="s">
        <v>382</v>
      </c>
      <c r="I2782" s="429"/>
      <c r="J2782" s="429"/>
      <c r="K2782" s="420"/>
      <c r="L2782" s="429"/>
      <c r="M2782" s="65">
        <v>324900000</v>
      </c>
      <c r="N2782" s="66" t="s">
        <v>8</v>
      </c>
      <c r="O2782" s="66" t="s">
        <v>271</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hidden="1" customHeight="1">
      <c r="A2783" s="332" t="str">
        <f>IF(B2783&lt;&gt;"",IF(AND(B2783='IN-TC'!$S$4,OR(TH!N2783="1111",TH!O2783="1111")),TH!D2783,""),"")</f>
        <v/>
      </c>
      <c r="B2783" s="63">
        <f t="shared" si="154"/>
        <v>7</v>
      </c>
      <c r="C2783" s="64">
        <f t="shared" si="155"/>
        <v>42582</v>
      </c>
      <c r="D2783" s="64" t="s">
        <v>2221</v>
      </c>
      <c r="E2783" s="64">
        <v>42582</v>
      </c>
      <c r="F2783" s="72" t="s">
        <v>939</v>
      </c>
      <c r="G2783" s="67" t="s">
        <v>337</v>
      </c>
      <c r="H2783" s="338" t="s">
        <v>390</v>
      </c>
      <c r="I2783" s="429"/>
      <c r="J2783" s="429"/>
      <c r="K2783" s="420"/>
      <c r="L2783" s="429"/>
      <c r="M2783" s="65">
        <v>317106000</v>
      </c>
      <c r="N2783" s="66" t="s">
        <v>8</v>
      </c>
      <c r="O2783" s="66" t="s">
        <v>271</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hidden="1" customHeight="1">
      <c r="A2784" s="332" t="str">
        <f>IF(B2784&lt;&gt;"",IF(AND(B2784='IN-TC'!$S$4,OR(TH!N2784="1111",TH!O2784="1111")),TH!D2784,""),"")</f>
        <v/>
      </c>
      <c r="B2784" s="63">
        <f t="shared" si="154"/>
        <v>7</v>
      </c>
      <c r="C2784" s="64">
        <f t="shared" si="155"/>
        <v>42582</v>
      </c>
      <c r="D2784" s="64" t="s">
        <v>2221</v>
      </c>
      <c r="E2784" s="64">
        <v>42582</v>
      </c>
      <c r="F2784" s="72" t="s">
        <v>939</v>
      </c>
      <c r="G2784" s="67" t="s">
        <v>337</v>
      </c>
      <c r="H2784" s="338" t="s">
        <v>348</v>
      </c>
      <c r="I2784" s="431"/>
      <c r="J2784" s="431"/>
      <c r="K2784" s="422"/>
      <c r="L2784" s="431"/>
      <c r="M2784" s="65">
        <v>208975000</v>
      </c>
      <c r="N2784" s="66" t="s">
        <v>8</v>
      </c>
      <c r="O2784" s="66" t="s">
        <v>271</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hidden="1" customHeight="1">
      <c r="A2785" s="332" t="str">
        <f>IF(B2785&lt;&gt;"",IF(AND(B2785='IN-TC'!$S$4,OR(TH!N2785="1111",TH!O2785="1111")),TH!D2785,""),"")</f>
        <v/>
      </c>
      <c r="B2785" s="63">
        <f t="shared" si="154"/>
        <v>7</v>
      </c>
      <c r="C2785" s="64">
        <f t="shared" si="155"/>
        <v>42582</v>
      </c>
      <c r="D2785" s="64" t="s">
        <v>2221</v>
      </c>
      <c r="E2785" s="64">
        <v>42582</v>
      </c>
      <c r="F2785" s="72" t="s">
        <v>939</v>
      </c>
      <c r="G2785" s="67" t="s">
        <v>337</v>
      </c>
      <c r="H2785" s="338" t="s">
        <v>392</v>
      </c>
      <c r="I2785" s="429"/>
      <c r="J2785" s="429"/>
      <c r="K2785" s="420"/>
      <c r="L2785" s="429"/>
      <c r="M2785" s="65">
        <v>179640000</v>
      </c>
      <c r="N2785" s="66" t="s">
        <v>8</v>
      </c>
      <c r="O2785" s="66" t="s">
        <v>271</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hidden="1" customHeight="1">
      <c r="A2786" s="332" t="str">
        <f>IF(B2786&lt;&gt;"",IF(AND(B2786='IN-TC'!$S$4,OR(TH!N2786="1111",TH!O2786="1111")),TH!D2786,""),"")</f>
        <v/>
      </c>
      <c r="B2786" s="63">
        <f t="shared" si="154"/>
        <v>7</v>
      </c>
      <c r="C2786" s="64">
        <f t="shared" si="155"/>
        <v>42582</v>
      </c>
      <c r="D2786" s="64" t="s">
        <v>2221</v>
      </c>
      <c r="E2786" s="64">
        <v>42582</v>
      </c>
      <c r="F2786" s="72" t="s">
        <v>939</v>
      </c>
      <c r="G2786" s="67" t="s">
        <v>337</v>
      </c>
      <c r="H2786" s="338" t="s">
        <v>384</v>
      </c>
      <c r="I2786" s="431"/>
      <c r="J2786" s="431"/>
      <c r="K2786" s="422"/>
      <c r="L2786" s="431"/>
      <c r="M2786" s="65">
        <v>343098000</v>
      </c>
      <c r="N2786" s="66" t="s">
        <v>8</v>
      </c>
      <c r="O2786" s="66" t="s">
        <v>271</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hidden="1" customHeight="1">
      <c r="A2787" s="332" t="str">
        <f>IF(B2787&lt;&gt;"",IF(AND(B2787='IN-TC'!$S$4,OR(TH!N2787="1111",TH!O2787="1111")),TH!D2787,""),"")</f>
        <v/>
      </c>
      <c r="B2787" s="63">
        <f t="shared" si="154"/>
        <v>7</v>
      </c>
      <c r="C2787" s="64">
        <f t="shared" si="155"/>
        <v>42582</v>
      </c>
      <c r="D2787" s="64" t="s">
        <v>2221</v>
      </c>
      <c r="E2787" s="64">
        <v>42582</v>
      </c>
      <c r="F2787" s="72" t="s">
        <v>939</v>
      </c>
      <c r="G2787" s="67" t="s">
        <v>337</v>
      </c>
      <c r="H2787" s="338" t="s">
        <v>1961</v>
      </c>
      <c r="I2787" s="431"/>
      <c r="J2787" s="431"/>
      <c r="K2787" s="422"/>
      <c r="L2787" s="431"/>
      <c r="M2787" s="65">
        <v>332856000</v>
      </c>
      <c r="N2787" s="66" t="s">
        <v>8</v>
      </c>
      <c r="O2787" s="66" t="s">
        <v>271</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hidden="1" customHeight="1">
      <c r="A2788" s="332" t="str">
        <f>IF(B2788&lt;&gt;"",IF(AND(B2788='IN-TC'!$S$4,OR(TH!N2788="1111",TH!O2788="1111")),TH!D2788,""),"")</f>
        <v/>
      </c>
      <c r="B2788" s="63">
        <f t="shared" si="154"/>
        <v>8</v>
      </c>
      <c r="C2788" s="64">
        <v>42613</v>
      </c>
      <c r="D2788" s="64" t="s">
        <v>2222</v>
      </c>
      <c r="E2788" s="64">
        <v>42613</v>
      </c>
      <c r="F2788" s="72" t="s">
        <v>939</v>
      </c>
      <c r="G2788" s="67" t="s">
        <v>337</v>
      </c>
      <c r="H2788" s="338" t="s">
        <v>382</v>
      </c>
      <c r="I2788" s="429"/>
      <c r="J2788" s="429"/>
      <c r="K2788" s="420"/>
      <c r="L2788" s="429"/>
      <c r="M2788" s="65">
        <v>310860000</v>
      </c>
      <c r="N2788" s="66" t="s">
        <v>8</v>
      </c>
      <c r="O2788" s="66" t="s">
        <v>271</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hidden="1" customHeight="1">
      <c r="A2789" s="332" t="str">
        <f>IF(B2789&lt;&gt;"",IF(AND(B2789='IN-TC'!$S$4,OR(TH!N2789="1111",TH!O2789="1111")),TH!D2789,""),"")</f>
        <v/>
      </c>
      <c r="B2789" s="63">
        <f t="shared" si="154"/>
        <v>8</v>
      </c>
      <c r="C2789" s="64">
        <v>42613</v>
      </c>
      <c r="D2789" s="64" t="s">
        <v>2222</v>
      </c>
      <c r="E2789" s="64">
        <v>42613</v>
      </c>
      <c r="F2789" s="72" t="s">
        <v>939</v>
      </c>
      <c r="G2789" s="67" t="s">
        <v>337</v>
      </c>
      <c r="H2789" s="338" t="s">
        <v>1961</v>
      </c>
      <c r="I2789" s="429"/>
      <c r="J2789" s="429"/>
      <c r="K2789" s="420"/>
      <c r="L2789" s="429"/>
      <c r="M2789" s="65">
        <v>333108000</v>
      </c>
      <c r="N2789" s="66" t="s">
        <v>8</v>
      </c>
      <c r="O2789" s="66" t="s">
        <v>271</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hidden="1" customHeight="1">
      <c r="A2790" s="332" t="str">
        <f>IF(B2790&lt;&gt;"",IF(AND(B2790='IN-TC'!$S$4,OR(TH!N2790="1111",TH!O2790="1111")),TH!D2790,""),"")</f>
        <v/>
      </c>
      <c r="B2790" s="63">
        <f t="shared" si="154"/>
        <v>8</v>
      </c>
      <c r="C2790" s="64">
        <v>42613</v>
      </c>
      <c r="D2790" s="64" t="s">
        <v>2222</v>
      </c>
      <c r="E2790" s="64">
        <v>42613</v>
      </c>
      <c r="F2790" s="72" t="s">
        <v>939</v>
      </c>
      <c r="G2790" s="67" t="s">
        <v>337</v>
      </c>
      <c r="H2790" s="338" t="s">
        <v>390</v>
      </c>
      <c r="I2790" s="429"/>
      <c r="J2790" s="429"/>
      <c r="K2790" s="420"/>
      <c r="L2790" s="429"/>
      <c r="M2790" s="65">
        <v>340452000</v>
      </c>
      <c r="N2790" s="66" t="s">
        <v>8</v>
      </c>
      <c r="O2790" s="66" t="s">
        <v>271</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hidden="1" customHeight="1">
      <c r="A2791" s="332" t="str">
        <f>IF(B2791&lt;&gt;"",IF(AND(B2791='IN-TC'!$S$4,OR(TH!N2791="1111",TH!O2791="1111")),TH!D2791,""),"")</f>
        <v/>
      </c>
      <c r="B2791" s="63">
        <f t="shared" si="154"/>
        <v>8</v>
      </c>
      <c r="C2791" s="64">
        <v>42613</v>
      </c>
      <c r="D2791" s="64" t="s">
        <v>2222</v>
      </c>
      <c r="E2791" s="64">
        <v>42613</v>
      </c>
      <c r="F2791" s="72" t="s">
        <v>939</v>
      </c>
      <c r="G2791" s="67" t="s">
        <v>337</v>
      </c>
      <c r="H2791" s="338" t="s">
        <v>392</v>
      </c>
      <c r="I2791" s="431"/>
      <c r="J2791" s="431"/>
      <c r="K2791" s="422"/>
      <c r="L2791" s="431"/>
      <c r="M2791" s="65">
        <v>172440000</v>
      </c>
      <c r="N2791" s="66" t="s">
        <v>8</v>
      </c>
      <c r="O2791" s="66" t="s">
        <v>271</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hidden="1" customHeight="1">
      <c r="A2792" s="332" t="str">
        <f>IF(B2792&lt;&gt;"",IF(AND(B2792='IN-TC'!$S$4,OR(TH!N2792="1111",TH!O2792="1111")),TH!D2792,""),"")</f>
        <v/>
      </c>
      <c r="B2792" s="63">
        <f t="shared" si="154"/>
        <v>8</v>
      </c>
      <c r="C2792" s="64">
        <v>42613</v>
      </c>
      <c r="D2792" s="64" t="s">
        <v>2222</v>
      </c>
      <c r="E2792" s="64">
        <v>42613</v>
      </c>
      <c r="F2792" s="72" t="s">
        <v>939</v>
      </c>
      <c r="G2792" s="67" t="s">
        <v>337</v>
      </c>
      <c r="H2792" s="338" t="s">
        <v>384</v>
      </c>
      <c r="I2792" s="429"/>
      <c r="J2792" s="429"/>
      <c r="K2792" s="420"/>
      <c r="L2792" s="429"/>
      <c r="M2792" s="65">
        <v>340740000</v>
      </c>
      <c r="N2792" s="66" t="s">
        <v>8</v>
      </c>
      <c r="O2792" s="66" t="s">
        <v>271</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hidden="1" customHeight="1">
      <c r="A2793" s="332" t="str">
        <f>IF(B2793&lt;&gt;"",IF(AND(B2793='IN-TC'!$S$4,OR(TH!N2793="1111",TH!O2793="1111")),TH!D2793,""),"")</f>
        <v/>
      </c>
      <c r="B2793" s="63">
        <f t="shared" si="154"/>
        <v>8</v>
      </c>
      <c r="C2793" s="64">
        <v>42613</v>
      </c>
      <c r="D2793" s="64" t="s">
        <v>2223</v>
      </c>
      <c r="E2793" s="64">
        <v>42613</v>
      </c>
      <c r="F2793" s="72" t="s">
        <v>939</v>
      </c>
      <c r="G2793" s="67" t="s">
        <v>343</v>
      </c>
      <c r="H2793" s="72" t="s">
        <v>408</v>
      </c>
      <c r="I2793" s="429"/>
      <c r="J2793" s="429"/>
      <c r="K2793" s="420"/>
      <c r="L2793" s="429"/>
      <c r="M2793" s="65">
        <v>115000000</v>
      </c>
      <c r="N2793" s="66" t="s">
        <v>8</v>
      </c>
      <c r="O2793" s="66" t="s">
        <v>271</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hidden="1" customHeight="1">
      <c r="A2794" s="332" t="str">
        <f>IF(B2794&lt;&gt;"",IF(AND(B2794='IN-TC'!$S$4,OR(TH!N2794="1111",TH!O2794="1111")),TH!D2794,""),"")</f>
        <v/>
      </c>
      <c r="B2794" s="63">
        <f t="shared" si="154"/>
        <v>9</v>
      </c>
      <c r="C2794" s="64">
        <v>42643</v>
      </c>
      <c r="D2794" s="64" t="s">
        <v>2279</v>
      </c>
      <c r="E2794" s="64">
        <v>42643</v>
      </c>
      <c r="F2794" s="72" t="s">
        <v>939</v>
      </c>
      <c r="G2794" s="67" t="s">
        <v>343</v>
      </c>
      <c r="H2794" s="72" t="s">
        <v>423</v>
      </c>
      <c r="I2794" s="429"/>
      <c r="J2794" s="429"/>
      <c r="K2794" s="420"/>
      <c r="L2794" s="429"/>
      <c r="M2794" s="65">
        <v>661627500</v>
      </c>
      <c r="N2794" s="66" t="s">
        <v>8</v>
      </c>
      <c r="O2794" s="66" t="s">
        <v>271</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hidden="1" customHeight="1">
      <c r="A2795" s="332" t="str">
        <f>IF(B2795&lt;&gt;"",IF(AND(B2795='IN-TC'!$S$4,OR(TH!N2795="1111",TH!O2795="1111")),TH!D2795,""),"")</f>
        <v/>
      </c>
      <c r="B2795" s="63">
        <f t="shared" si="154"/>
        <v>9</v>
      </c>
      <c r="C2795" s="64">
        <v>42643</v>
      </c>
      <c r="D2795" s="64" t="s">
        <v>2279</v>
      </c>
      <c r="E2795" s="64">
        <v>42643</v>
      </c>
      <c r="F2795" s="72" t="s">
        <v>939</v>
      </c>
      <c r="G2795" s="67" t="s">
        <v>343</v>
      </c>
      <c r="H2795" s="72" t="s">
        <v>413</v>
      </c>
      <c r="I2795" s="429"/>
      <c r="J2795" s="429"/>
      <c r="K2795" s="420"/>
      <c r="L2795" s="429"/>
      <c r="M2795" s="65">
        <v>681720000</v>
      </c>
      <c r="N2795" s="66" t="s">
        <v>8</v>
      </c>
      <c r="O2795" s="66" t="s">
        <v>271</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hidden="1" customHeight="1">
      <c r="A2796" s="332" t="str">
        <f>IF(B2796&lt;&gt;"",IF(AND(B2796='IN-TC'!$S$4,OR(TH!N2796="1111",TH!O2796="1111")),TH!D2796,""),"")</f>
        <v/>
      </c>
      <c r="B2796" s="63">
        <f t="shared" si="154"/>
        <v>9</v>
      </c>
      <c r="C2796" s="64">
        <v>42643</v>
      </c>
      <c r="D2796" s="64" t="s">
        <v>2279</v>
      </c>
      <c r="E2796" s="64">
        <v>42643</v>
      </c>
      <c r="F2796" s="72" t="s">
        <v>939</v>
      </c>
      <c r="G2796" s="67" t="s">
        <v>343</v>
      </c>
      <c r="H2796" s="72" t="s">
        <v>415</v>
      </c>
      <c r="I2796" s="431"/>
      <c r="J2796" s="431"/>
      <c r="K2796" s="422"/>
      <c r="L2796" s="431"/>
      <c r="M2796" s="65">
        <v>664905000</v>
      </c>
      <c r="N2796" s="66" t="s">
        <v>8</v>
      </c>
      <c r="O2796" s="66" t="s">
        <v>271</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hidden="1" customHeight="1">
      <c r="A2797" s="332" t="str">
        <f>IF(B2797&lt;&gt;"",IF(AND(B2797='IN-TC'!$S$4,OR(TH!N2797="1111",TH!O2797="1111")),TH!D2797,""),"")</f>
        <v/>
      </c>
      <c r="B2797" s="63">
        <f t="shared" si="154"/>
        <v>9</v>
      </c>
      <c r="C2797" s="64">
        <v>42643</v>
      </c>
      <c r="D2797" s="64" t="s">
        <v>2279</v>
      </c>
      <c r="E2797" s="64">
        <v>42643</v>
      </c>
      <c r="F2797" s="72" t="s">
        <v>939</v>
      </c>
      <c r="G2797" s="67" t="s">
        <v>343</v>
      </c>
      <c r="H2797" s="338" t="s">
        <v>427</v>
      </c>
      <c r="I2797" s="429"/>
      <c r="J2797" s="429"/>
      <c r="K2797" s="420"/>
      <c r="L2797" s="429"/>
      <c r="M2797" s="65">
        <v>104320000</v>
      </c>
      <c r="N2797" s="66" t="s">
        <v>8</v>
      </c>
      <c r="O2797" s="66" t="s">
        <v>271</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hidden="1" customHeight="1">
      <c r="A2798" s="332" t="str">
        <f>IF(B2798&lt;&gt;"",IF(AND(B2798='IN-TC'!$S$4,OR(TH!N2798="1111",TH!O2798="1111")),TH!D2798,""),"")</f>
        <v/>
      </c>
      <c r="B2798" s="63">
        <f t="shared" si="154"/>
        <v>9</v>
      </c>
      <c r="C2798" s="64">
        <v>42643</v>
      </c>
      <c r="D2798" s="64" t="s">
        <v>2279</v>
      </c>
      <c r="E2798" s="64">
        <v>42643</v>
      </c>
      <c r="F2798" s="72" t="s">
        <v>939</v>
      </c>
      <c r="G2798" s="67" t="s">
        <v>343</v>
      </c>
      <c r="H2798" s="338" t="s">
        <v>442</v>
      </c>
      <c r="I2798" s="429"/>
      <c r="J2798" s="429"/>
      <c r="K2798" s="420"/>
      <c r="L2798" s="429"/>
      <c r="M2798" s="65">
        <v>98720000</v>
      </c>
      <c r="N2798" s="66" t="s">
        <v>8</v>
      </c>
      <c r="O2798" s="66" t="s">
        <v>271</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hidden="1" customHeight="1">
      <c r="A2799" s="332" t="str">
        <f>IF(B2799&lt;&gt;"",IF(AND(B2799='IN-TC'!$S$4,OR(TH!N2799="1111",TH!O2799="1111")),TH!D2799,""),"")</f>
        <v/>
      </c>
      <c r="B2799" s="63">
        <f t="shared" si="154"/>
        <v>9</v>
      </c>
      <c r="C2799" s="64">
        <v>42643</v>
      </c>
      <c r="D2799" s="64" t="s">
        <v>2279</v>
      </c>
      <c r="E2799" s="64">
        <v>42643</v>
      </c>
      <c r="F2799" s="72" t="s">
        <v>939</v>
      </c>
      <c r="G2799" s="67" t="s">
        <v>343</v>
      </c>
      <c r="H2799" s="338" t="s">
        <v>420</v>
      </c>
      <c r="I2799" s="429"/>
      <c r="J2799" s="429"/>
      <c r="K2799" s="420"/>
      <c r="L2799" s="429"/>
      <c r="M2799" s="65">
        <v>379335000</v>
      </c>
      <c r="N2799" s="66" t="s">
        <v>8</v>
      </c>
      <c r="O2799" s="66" t="s">
        <v>271</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hidden="1" customHeight="1">
      <c r="A2800" s="332" t="str">
        <f>IF(B2800&lt;&gt;"",IF(AND(B2800='IN-TC'!$S$4,OR(TH!N2800="1111",TH!O2800="1111")),TH!D2800,""),"")</f>
        <v/>
      </c>
      <c r="B2800" s="63">
        <f t="shared" si="154"/>
        <v>9</v>
      </c>
      <c r="C2800" s="64">
        <v>42643</v>
      </c>
      <c r="D2800" s="64" t="s">
        <v>2279</v>
      </c>
      <c r="E2800" s="64">
        <v>42643</v>
      </c>
      <c r="F2800" s="72" t="s">
        <v>939</v>
      </c>
      <c r="G2800" s="67" t="s">
        <v>343</v>
      </c>
      <c r="H2800" s="338" t="s">
        <v>410</v>
      </c>
      <c r="I2800" s="429"/>
      <c r="J2800" s="429"/>
      <c r="K2800" s="420"/>
      <c r="L2800" s="429"/>
      <c r="M2800" s="65">
        <v>576555000</v>
      </c>
      <c r="N2800" s="66" t="s">
        <v>8</v>
      </c>
      <c r="O2800" s="66" t="s">
        <v>271</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hidden="1" customHeight="1">
      <c r="A2801" s="332" t="str">
        <f>IF(B2801&lt;&gt;"",IF(AND(B2801='IN-TC'!$S$4,OR(TH!N2801="1111",TH!O2801="1111")),TH!D2801,""),"")</f>
        <v/>
      </c>
      <c r="B2801" s="63">
        <f t="shared" si="154"/>
        <v>9</v>
      </c>
      <c r="C2801" s="64">
        <v>42643</v>
      </c>
      <c r="D2801" s="64" t="s">
        <v>2279</v>
      </c>
      <c r="E2801" s="64">
        <v>42643</v>
      </c>
      <c r="F2801" s="72" t="s">
        <v>939</v>
      </c>
      <c r="G2801" s="67" t="s">
        <v>343</v>
      </c>
      <c r="H2801" s="338" t="s">
        <v>417</v>
      </c>
      <c r="I2801" s="429"/>
      <c r="J2801" s="429"/>
      <c r="K2801" s="420"/>
      <c r="L2801" s="429"/>
      <c r="M2801" s="65">
        <v>550905000</v>
      </c>
      <c r="N2801" s="66" t="s">
        <v>8</v>
      </c>
      <c r="O2801" s="66" t="s">
        <v>271</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hidden="1" customHeight="1">
      <c r="A2802" s="332" t="str">
        <f>IF(B2802&lt;&gt;"",IF(AND(B2802='IN-TC'!$S$4,OR(TH!N2802="1111",TH!O2802="1111")),TH!D2802,""),"")</f>
        <v/>
      </c>
      <c r="B2802" s="63">
        <f t="shared" si="154"/>
        <v>9</v>
      </c>
      <c r="C2802" s="64">
        <v>42643</v>
      </c>
      <c r="D2802" s="64" t="s">
        <v>2280</v>
      </c>
      <c r="E2802" s="64">
        <v>42643</v>
      </c>
      <c r="F2802" s="72" t="s">
        <v>939</v>
      </c>
      <c r="G2802" s="67" t="s">
        <v>337</v>
      </c>
      <c r="H2802" s="72" t="s">
        <v>382</v>
      </c>
      <c r="I2802" s="429"/>
      <c r="J2802" s="429"/>
      <c r="K2802" s="420"/>
      <c r="L2802" s="429"/>
      <c r="M2802" s="65">
        <v>316980000</v>
      </c>
      <c r="N2802" s="66" t="s">
        <v>8</v>
      </c>
      <c r="O2802" s="66" t="s">
        <v>271</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hidden="1" customHeight="1">
      <c r="A2803" s="332" t="str">
        <f>IF(B2803&lt;&gt;"",IF(AND(B2803='IN-TC'!$S$4,OR(TH!N2803="1111",TH!O2803="1111")),TH!D2803,""),"")</f>
        <v/>
      </c>
      <c r="B2803" s="63">
        <f t="shared" si="154"/>
        <v>9</v>
      </c>
      <c r="C2803" s="64">
        <v>42643</v>
      </c>
      <c r="D2803" s="64" t="s">
        <v>2280</v>
      </c>
      <c r="E2803" s="64">
        <v>42643</v>
      </c>
      <c r="F2803" s="72" t="s">
        <v>939</v>
      </c>
      <c r="G2803" s="67" t="s">
        <v>337</v>
      </c>
      <c r="H2803" s="72" t="s">
        <v>384</v>
      </c>
      <c r="I2803" s="431"/>
      <c r="J2803" s="431"/>
      <c r="K2803" s="422"/>
      <c r="L2803" s="431"/>
      <c r="M2803" s="65">
        <v>325800000</v>
      </c>
      <c r="N2803" s="66" t="s">
        <v>8</v>
      </c>
      <c r="O2803" s="66" t="s">
        <v>271</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hidden="1" customHeight="1">
      <c r="A2804" s="332" t="str">
        <f>IF(B2804&lt;&gt;"",IF(AND(B2804='IN-TC'!$S$4,OR(TH!N2804="1111",TH!O2804="1111")),TH!D2804,""),"")</f>
        <v/>
      </c>
      <c r="B2804" s="63">
        <f t="shared" si="154"/>
        <v>9</v>
      </c>
      <c r="C2804" s="64">
        <v>42643</v>
      </c>
      <c r="D2804" s="64" t="s">
        <v>2280</v>
      </c>
      <c r="E2804" s="64">
        <v>42643</v>
      </c>
      <c r="F2804" s="72" t="s">
        <v>939</v>
      </c>
      <c r="G2804" s="67" t="s">
        <v>337</v>
      </c>
      <c r="H2804" s="72" t="s">
        <v>1961</v>
      </c>
      <c r="I2804" s="429"/>
      <c r="J2804" s="429"/>
      <c r="K2804" s="420"/>
      <c r="L2804" s="429"/>
      <c r="M2804" s="65">
        <v>323478000</v>
      </c>
      <c r="N2804" s="66" t="s">
        <v>8</v>
      </c>
      <c r="O2804" s="66" t="s">
        <v>271</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hidden="1" customHeight="1">
      <c r="A2805" s="332" t="str">
        <f>IF(B2805&lt;&gt;"",IF(AND(B2805='IN-TC'!$S$4,OR(TH!N2805="1111",TH!O2805="1111")),TH!D2805,""),"")</f>
        <v/>
      </c>
      <c r="B2805" s="63">
        <f t="shared" si="154"/>
        <v>9</v>
      </c>
      <c r="C2805" s="64">
        <v>42643</v>
      </c>
      <c r="D2805" s="64" t="s">
        <v>2280</v>
      </c>
      <c r="E2805" s="64">
        <v>42643</v>
      </c>
      <c r="F2805" s="72" t="s">
        <v>939</v>
      </c>
      <c r="G2805" s="67" t="s">
        <v>337</v>
      </c>
      <c r="H2805" s="72" t="s">
        <v>390</v>
      </c>
      <c r="I2805" s="429"/>
      <c r="J2805" s="429"/>
      <c r="K2805" s="420"/>
      <c r="L2805" s="429"/>
      <c r="M2805" s="65">
        <v>337464000</v>
      </c>
      <c r="N2805" s="66" t="s">
        <v>8</v>
      </c>
      <c r="O2805" s="66" t="s">
        <v>271</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hidden="1" customHeight="1">
      <c r="A2806" s="332" t="str">
        <f>IF(B2806&lt;&gt;"",IF(AND(B2806='IN-TC'!$S$4,OR(TH!N2806="1111",TH!O2806="1111")),TH!D2806,""),"")</f>
        <v/>
      </c>
      <c r="B2806" s="63">
        <f t="shared" si="154"/>
        <v>9</v>
      </c>
      <c r="C2806" s="64">
        <v>42643</v>
      </c>
      <c r="D2806" s="64" t="s">
        <v>2280</v>
      </c>
      <c r="E2806" s="64">
        <v>42643</v>
      </c>
      <c r="F2806" s="72" t="s">
        <v>939</v>
      </c>
      <c r="G2806" s="67" t="s">
        <v>337</v>
      </c>
      <c r="H2806" s="72" t="s">
        <v>392</v>
      </c>
      <c r="I2806" s="429"/>
      <c r="J2806" s="429"/>
      <c r="K2806" s="420"/>
      <c r="L2806" s="429"/>
      <c r="M2806" s="65">
        <v>328878000</v>
      </c>
      <c r="N2806" s="66" t="s">
        <v>8</v>
      </c>
      <c r="O2806" s="66" t="s">
        <v>271</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hidden="1" customHeight="1">
      <c r="A2807" s="332" t="str">
        <f>IF(B2807&lt;&gt;"",IF(AND(B2807='IN-TC'!$S$4,OR(TH!N2807="1111",TH!O2807="1111")),TH!D2807,""),"")</f>
        <v/>
      </c>
      <c r="B2807" s="63">
        <f t="shared" si="154"/>
        <v>9</v>
      </c>
      <c r="C2807" s="64">
        <v>42643</v>
      </c>
      <c r="D2807" s="64" t="s">
        <v>2280</v>
      </c>
      <c r="E2807" s="64">
        <v>42643</v>
      </c>
      <c r="F2807" s="72" t="s">
        <v>939</v>
      </c>
      <c r="G2807" s="67" t="s">
        <v>337</v>
      </c>
      <c r="H2807" s="72" t="s">
        <v>377</v>
      </c>
      <c r="I2807" s="431"/>
      <c r="J2807" s="431"/>
      <c r="K2807" s="422"/>
      <c r="L2807" s="431"/>
      <c r="M2807" s="65">
        <v>330903000</v>
      </c>
      <c r="N2807" s="66" t="s">
        <v>8</v>
      </c>
      <c r="O2807" s="66" t="s">
        <v>271</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hidden="1" customHeight="1">
      <c r="A2808" s="332" t="str">
        <f>IF(B2808&lt;&gt;"",IF(AND(B2808='IN-TC'!$S$4,OR(TH!N2808="1111",TH!O2808="1111")),TH!D2808,""),"")</f>
        <v/>
      </c>
      <c r="B2808" s="63">
        <f t="shared" si="154"/>
        <v>9</v>
      </c>
      <c r="C2808" s="64">
        <v>42643</v>
      </c>
      <c r="D2808" s="64" t="s">
        <v>2280</v>
      </c>
      <c r="E2808" s="64">
        <v>42643</v>
      </c>
      <c r="F2808" s="72" t="s">
        <v>939</v>
      </c>
      <c r="G2808" s="67" t="s">
        <v>337</v>
      </c>
      <c r="H2808" s="338" t="s">
        <v>348</v>
      </c>
      <c r="I2808" s="429"/>
      <c r="J2808" s="429"/>
      <c r="K2808" s="420"/>
      <c r="L2808" s="429"/>
      <c r="M2808" s="65">
        <v>367500000</v>
      </c>
      <c r="N2808" s="66" t="s">
        <v>8</v>
      </c>
      <c r="O2808" s="66" t="s">
        <v>271</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hidden="1" customHeight="1">
      <c r="A2809" s="332" t="str">
        <f>IF(B2809&lt;&gt;"",IF(AND(B2809='IN-TC'!$S$4,OR(TH!N2809="1111",TH!O2809="1111")),TH!D2809,""),"")</f>
        <v/>
      </c>
      <c r="B2809" s="63">
        <f t="shared" si="154"/>
        <v>9</v>
      </c>
      <c r="C2809" s="64">
        <v>42643</v>
      </c>
      <c r="D2809" s="64" t="s">
        <v>2280</v>
      </c>
      <c r="E2809" s="64">
        <v>42643</v>
      </c>
      <c r="F2809" s="72" t="s">
        <v>939</v>
      </c>
      <c r="G2809" s="67" t="s">
        <v>337</v>
      </c>
      <c r="H2809" s="338" t="s">
        <v>387</v>
      </c>
      <c r="I2809" s="429"/>
      <c r="J2809" s="429"/>
      <c r="K2809" s="420"/>
      <c r="L2809" s="429"/>
      <c r="M2809" s="65">
        <v>172975000</v>
      </c>
      <c r="N2809" s="66" t="s">
        <v>8</v>
      </c>
      <c r="O2809" s="66" t="s">
        <v>271</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hidden="1" customHeight="1">
      <c r="A2810" s="332" t="str">
        <f>IF(B2810&lt;&gt;"",IF(AND(B2810='IN-TC'!$S$4,OR(TH!N2810="1111",TH!O2810="1111")),TH!D2810,""),"")</f>
        <v/>
      </c>
      <c r="B2810" s="63">
        <f t="shared" si="154"/>
        <v>9</v>
      </c>
      <c r="C2810" s="64">
        <v>42643</v>
      </c>
      <c r="D2810" s="64" t="s">
        <v>2280</v>
      </c>
      <c r="E2810" s="64">
        <v>42643</v>
      </c>
      <c r="F2810" s="72" t="s">
        <v>939</v>
      </c>
      <c r="G2810" s="67" t="s">
        <v>337</v>
      </c>
      <c r="H2810" s="338" t="s">
        <v>394</v>
      </c>
      <c r="I2810" s="429"/>
      <c r="J2810" s="429"/>
      <c r="K2810" s="420"/>
      <c r="L2810" s="429"/>
      <c r="M2810" s="65">
        <v>173252500</v>
      </c>
      <c r="N2810" s="66" t="s">
        <v>8</v>
      </c>
      <c r="O2810" s="66" t="s">
        <v>271</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hidden="1" customHeight="1">
      <c r="A2811" s="332" t="str">
        <f>IF(B2811&lt;&gt;"",IF(AND(B2811='IN-TC'!$S$4,OR(TH!N2811="1111",TH!O2811="1111")),TH!D2811,""),"")</f>
        <v/>
      </c>
      <c r="B2811" s="63">
        <f t="shared" si="154"/>
        <v>9</v>
      </c>
      <c r="C2811" s="64">
        <v>42643</v>
      </c>
      <c r="D2811" s="64" t="s">
        <v>2280</v>
      </c>
      <c r="E2811" s="64">
        <v>42643</v>
      </c>
      <c r="F2811" s="72" t="s">
        <v>939</v>
      </c>
      <c r="G2811" s="67" t="s">
        <v>337</v>
      </c>
      <c r="H2811" s="338" t="s">
        <v>360</v>
      </c>
      <c r="I2811" s="429"/>
      <c r="J2811" s="429"/>
      <c r="K2811" s="420"/>
      <c r="L2811" s="429"/>
      <c r="M2811" s="65">
        <v>117900000</v>
      </c>
      <c r="N2811" s="66" t="s">
        <v>8</v>
      </c>
      <c r="O2811" s="66" t="s">
        <v>271</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hidden="1" customHeight="1">
      <c r="A2812" s="332" t="str">
        <f>IF(B2812&lt;&gt;"",IF(AND(B2812='IN-TC'!$S$4,OR(TH!N2812="1111",TH!O2812="1111")),TH!D2812,""),"")</f>
        <v/>
      </c>
      <c r="B2812" s="63">
        <f t="shared" si="154"/>
        <v>9</v>
      </c>
      <c r="C2812" s="64">
        <v>42643</v>
      </c>
      <c r="D2812" s="64" t="s">
        <v>2280</v>
      </c>
      <c r="E2812" s="64">
        <v>42643</v>
      </c>
      <c r="F2812" s="72" t="s">
        <v>939</v>
      </c>
      <c r="G2812" s="67" t="s">
        <v>337</v>
      </c>
      <c r="H2812" s="338" t="s">
        <v>363</v>
      </c>
      <c r="I2812" s="429"/>
      <c r="J2812" s="429"/>
      <c r="K2812" s="420"/>
      <c r="L2812" s="429"/>
      <c r="M2812" s="65">
        <v>90000000</v>
      </c>
      <c r="N2812" s="66" t="s">
        <v>8</v>
      </c>
      <c r="O2812" s="66" t="s">
        <v>271</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hidden="1" customHeight="1">
      <c r="A2813" s="332" t="str">
        <f>IF(B2813&lt;&gt;"",IF(AND(B2813='IN-TC'!$S$4,OR(TH!N2813="1111",TH!O2813="1111")),TH!D2813,""),"")</f>
        <v/>
      </c>
      <c r="B2813" s="63">
        <f t="shared" si="154"/>
        <v>9</v>
      </c>
      <c r="C2813" s="64">
        <v>42643</v>
      </c>
      <c r="D2813" s="64" t="s">
        <v>2280</v>
      </c>
      <c r="E2813" s="64">
        <v>42643</v>
      </c>
      <c r="F2813" s="72" t="s">
        <v>939</v>
      </c>
      <c r="G2813" s="67" t="s">
        <v>337</v>
      </c>
      <c r="H2813" s="338" t="s">
        <v>366</v>
      </c>
      <c r="I2813" s="429"/>
      <c r="J2813" s="429"/>
      <c r="K2813" s="420"/>
      <c r="L2813" s="429"/>
      <c r="M2813" s="65">
        <v>98100000</v>
      </c>
      <c r="N2813" s="66" t="s">
        <v>8</v>
      </c>
      <c r="O2813" s="66" t="s">
        <v>271</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hidden="1" customHeight="1">
      <c r="A2814" s="332" t="str">
        <f>IF(B2814&lt;&gt;"",IF(AND(B2814='IN-TC'!$S$4,OR(TH!N2814="1111",TH!O2814="1111")),TH!D2814,""),"")</f>
        <v/>
      </c>
      <c r="B2814" s="63">
        <f t="shared" si="154"/>
        <v>12</v>
      </c>
      <c r="C2814" s="64">
        <v>42735</v>
      </c>
      <c r="D2814" s="64" t="s">
        <v>3018</v>
      </c>
      <c r="E2814" s="64">
        <v>42735</v>
      </c>
      <c r="F2814" s="72" t="s">
        <v>939</v>
      </c>
      <c r="G2814" s="67" t="s">
        <v>343</v>
      </c>
      <c r="H2814" s="338" t="s">
        <v>423</v>
      </c>
      <c r="I2814" s="429"/>
      <c r="J2814" s="429"/>
      <c r="K2814" s="420"/>
      <c r="L2814" s="429"/>
      <c r="M2814" s="65">
        <v>111250000</v>
      </c>
      <c r="N2814" s="66" t="s">
        <v>8</v>
      </c>
      <c r="O2814" s="66" t="s">
        <v>271</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hidden="1" customHeight="1">
      <c r="A2815" s="332" t="str">
        <f>IF(B2815&lt;&gt;"",IF(AND(B2815='IN-TC'!$S$4,OR(TH!N2815="1111",TH!O2815="1111")),TH!D2815,""),"")</f>
        <v/>
      </c>
      <c r="B2815" s="63">
        <f t="shared" si="154"/>
        <v>11</v>
      </c>
      <c r="C2815" s="64">
        <v>42704</v>
      </c>
      <c r="D2815" s="64" t="s">
        <v>3016</v>
      </c>
      <c r="E2815" s="64">
        <v>42704</v>
      </c>
      <c r="F2815" s="72" t="s">
        <v>939</v>
      </c>
      <c r="G2815" s="67" t="s">
        <v>343</v>
      </c>
      <c r="H2815" s="338" t="s">
        <v>423</v>
      </c>
      <c r="I2815" s="429"/>
      <c r="J2815" s="429"/>
      <c r="K2815" s="420"/>
      <c r="L2815" s="429"/>
      <c r="M2815" s="65">
        <v>229060000</v>
      </c>
      <c r="N2815" s="66" t="s">
        <v>8</v>
      </c>
      <c r="O2815" s="66" t="s">
        <v>271</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hidden="1" customHeight="1">
      <c r="A2816" s="332" t="str">
        <f>IF(B2816&lt;&gt;"",IF(AND(B2816='IN-TC'!$S$4,OR(TH!N2816="1111",TH!O2816="1111")),TH!D2816,""),"")</f>
        <v/>
      </c>
      <c r="B2816" s="63">
        <f t="shared" si="154"/>
        <v>11</v>
      </c>
      <c r="C2816" s="64">
        <v>42704</v>
      </c>
      <c r="D2816" s="64" t="s">
        <v>3016</v>
      </c>
      <c r="E2816" s="64">
        <v>42704</v>
      </c>
      <c r="F2816" s="72" t="s">
        <v>939</v>
      </c>
      <c r="G2816" s="67" t="s">
        <v>343</v>
      </c>
      <c r="H2816" s="338" t="s">
        <v>417</v>
      </c>
      <c r="I2816" s="429"/>
      <c r="J2816" s="429"/>
      <c r="K2816" s="420"/>
      <c r="L2816" s="429"/>
      <c r="M2816" s="65">
        <v>172495000</v>
      </c>
      <c r="N2816" s="66" t="s">
        <v>8</v>
      </c>
      <c r="O2816" s="66" t="s">
        <v>271</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hidden="1" customHeight="1">
      <c r="A2817" s="332" t="str">
        <f>IF(B2817&lt;&gt;"",IF(AND(B2817='IN-TC'!$S$4,OR(TH!N2817="1111",TH!O2817="1111")),TH!D2817,""),"")</f>
        <v/>
      </c>
      <c r="B2817" s="63">
        <f t="shared" si="154"/>
        <v>9</v>
      </c>
      <c r="C2817" s="64">
        <v>42643</v>
      </c>
      <c r="D2817" s="64" t="s">
        <v>2279</v>
      </c>
      <c r="E2817" s="64">
        <v>42674</v>
      </c>
      <c r="F2817" s="72" t="s">
        <v>939</v>
      </c>
      <c r="G2817" s="67" t="s">
        <v>343</v>
      </c>
      <c r="H2817" s="338" t="s">
        <v>422</v>
      </c>
      <c r="I2817" s="429"/>
      <c r="J2817" s="429"/>
      <c r="K2817" s="420"/>
      <c r="L2817" s="429"/>
      <c r="M2817" s="65">
        <v>177555000</v>
      </c>
      <c r="N2817" s="66" t="s">
        <v>8</v>
      </c>
      <c r="O2817" s="66" t="s">
        <v>271</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hidden="1" customHeight="1">
      <c r="A2818" s="332" t="str">
        <f>IF(B2818&lt;&gt;"",IF(AND(B2818='IN-TC'!$S$4,OR(TH!N2818="1111",TH!O2818="1111")),TH!D2818,""),"")</f>
        <v/>
      </c>
      <c r="B2818" s="63">
        <f t="shared" si="154"/>
        <v>10</v>
      </c>
      <c r="C2818" s="64">
        <v>42674</v>
      </c>
      <c r="D2818" s="64" t="s">
        <v>2281</v>
      </c>
      <c r="E2818" s="64">
        <v>42674</v>
      </c>
      <c r="F2818" s="72" t="s">
        <v>939</v>
      </c>
      <c r="G2818" s="67" t="s">
        <v>343</v>
      </c>
      <c r="H2818" s="85" t="s">
        <v>429</v>
      </c>
      <c r="I2818" s="429"/>
      <c r="J2818" s="429"/>
      <c r="K2818" s="420"/>
      <c r="L2818" s="429"/>
      <c r="M2818" s="65">
        <v>295830000</v>
      </c>
      <c r="N2818" s="66" t="s">
        <v>8</v>
      </c>
      <c r="O2818" s="66" t="s">
        <v>271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hidden="1" customHeight="1">
      <c r="A2819" s="332" t="str">
        <f>IF(B2819&lt;&gt;"",IF(AND(B2819='IN-TC'!$S$4,OR(TH!N2819="1111",TH!O2819="1111")),TH!D2819,""),"")</f>
        <v/>
      </c>
      <c r="B2819" s="63">
        <f t="shared" si="154"/>
        <v>10</v>
      </c>
      <c r="C2819" s="64">
        <v>42674</v>
      </c>
      <c r="D2819" s="64" t="s">
        <v>2281</v>
      </c>
      <c r="E2819" s="64">
        <v>42674</v>
      </c>
      <c r="F2819" s="72" t="s">
        <v>939</v>
      </c>
      <c r="G2819" s="67" t="s">
        <v>343</v>
      </c>
      <c r="H2819" s="80" t="s">
        <v>1957</v>
      </c>
      <c r="I2819" s="429"/>
      <c r="J2819" s="429"/>
      <c r="K2819" s="420"/>
      <c r="L2819" s="429"/>
      <c r="M2819" s="65">
        <v>318630000</v>
      </c>
      <c r="N2819" s="66" t="s">
        <v>8</v>
      </c>
      <c r="O2819" s="66" t="s">
        <v>271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hidden="1" customHeight="1">
      <c r="A2820" s="332" t="str">
        <f>IF(B2820&lt;&gt;"",IF(AND(B2820='IN-TC'!$S$4,OR(TH!N2820="1111",TH!O2820="1111")),TH!D2820,""),"")</f>
        <v/>
      </c>
      <c r="B2820" s="63">
        <f t="shared" si="154"/>
        <v>10</v>
      </c>
      <c r="C2820" s="64">
        <v>42674</v>
      </c>
      <c r="D2820" s="64" t="s">
        <v>2281</v>
      </c>
      <c r="E2820" s="64">
        <v>42674</v>
      </c>
      <c r="F2820" s="72" t="s">
        <v>939</v>
      </c>
      <c r="G2820" s="67" t="s">
        <v>343</v>
      </c>
      <c r="H2820" s="80" t="s">
        <v>1958</v>
      </c>
      <c r="I2820" s="429"/>
      <c r="J2820" s="429"/>
      <c r="K2820" s="420"/>
      <c r="L2820" s="429"/>
      <c r="M2820" s="65">
        <v>331607000</v>
      </c>
      <c r="N2820" s="66" t="s">
        <v>8</v>
      </c>
      <c r="O2820" s="66" t="s">
        <v>271</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hidden="1" customHeight="1">
      <c r="A2821" s="332" t="str">
        <f>IF(B2821&lt;&gt;"",IF(AND(B2821='IN-TC'!$S$4,OR(TH!N2821="1111",TH!O2821="1111")),TH!D2821,""),"")</f>
        <v/>
      </c>
      <c r="B2821" s="63">
        <f t="shared" si="154"/>
        <v>10</v>
      </c>
      <c r="C2821" s="64">
        <v>42674</v>
      </c>
      <c r="D2821" s="64" t="s">
        <v>2281</v>
      </c>
      <c r="E2821" s="64">
        <v>42674</v>
      </c>
      <c r="F2821" s="72" t="s">
        <v>939</v>
      </c>
      <c r="G2821" s="67" t="s">
        <v>343</v>
      </c>
      <c r="H2821" s="80" t="s">
        <v>427</v>
      </c>
      <c r="I2821" s="429"/>
      <c r="J2821" s="429"/>
      <c r="K2821" s="420"/>
      <c r="L2821" s="429"/>
      <c r="M2821" s="65">
        <v>316673000</v>
      </c>
      <c r="N2821" s="66" t="s">
        <v>8</v>
      </c>
      <c r="O2821" s="66" t="s">
        <v>271</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hidden="1" customHeight="1">
      <c r="A2822" s="332" t="str">
        <f>IF(B2822&lt;&gt;"",IF(AND(B2822='IN-TC'!$S$4,OR(TH!N2822="1111",TH!O2822="1111")),TH!D2822,""),"")</f>
        <v/>
      </c>
      <c r="B2822" s="63">
        <f t="shared" si="154"/>
        <v>10</v>
      </c>
      <c r="C2822" s="64">
        <v>42674</v>
      </c>
      <c r="D2822" s="64" t="s">
        <v>2281</v>
      </c>
      <c r="E2822" s="64">
        <v>42674</v>
      </c>
      <c r="F2822" s="72" t="s">
        <v>939</v>
      </c>
      <c r="G2822" s="67" t="s">
        <v>343</v>
      </c>
      <c r="H2822" s="80" t="s">
        <v>424</v>
      </c>
      <c r="I2822" s="431"/>
      <c r="J2822" s="431"/>
      <c r="K2822" s="422"/>
      <c r="L2822" s="431"/>
      <c r="M2822" s="65">
        <v>257260000</v>
      </c>
      <c r="N2822" s="66" t="s">
        <v>8</v>
      </c>
      <c r="O2822" s="66" t="s">
        <v>271</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hidden="1" customHeight="1">
      <c r="A2823" s="332" t="str">
        <f>IF(B2823&lt;&gt;"",IF(AND(B2823='IN-TC'!$S$4,OR(TH!N2823="1111",TH!O2823="1111")),TH!D2823,""),"")</f>
        <v/>
      </c>
      <c r="B2823" s="63">
        <f t="shared" si="154"/>
        <v>10</v>
      </c>
      <c r="C2823" s="64">
        <v>42674</v>
      </c>
      <c r="D2823" s="64" t="s">
        <v>2282</v>
      </c>
      <c r="E2823" s="64">
        <v>42674</v>
      </c>
      <c r="F2823" s="72" t="s">
        <v>939</v>
      </c>
      <c r="G2823" s="67" t="s">
        <v>337</v>
      </c>
      <c r="H2823" s="338" t="s">
        <v>390</v>
      </c>
      <c r="I2823" s="429"/>
      <c r="J2823" s="429"/>
      <c r="K2823" s="420"/>
      <c r="L2823" s="429"/>
      <c r="M2823" s="65">
        <v>1840056000</v>
      </c>
      <c r="N2823" s="66" t="s">
        <v>8</v>
      </c>
      <c r="O2823" s="66" t="s">
        <v>271</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hidden="1" customHeight="1">
      <c r="A2824" s="332" t="str">
        <f>IF(B2824&lt;&gt;"",IF(AND(B2824='IN-TC'!$S$4,OR(TH!N2824="1111",TH!O2824="1111")),TH!D2824,""),"")</f>
        <v/>
      </c>
      <c r="B2824" s="63">
        <f t="shared" si="154"/>
        <v>10</v>
      </c>
      <c r="C2824" s="64">
        <v>42674</v>
      </c>
      <c r="D2824" s="64" t="s">
        <v>2282</v>
      </c>
      <c r="E2824" s="64">
        <v>42674</v>
      </c>
      <c r="F2824" s="72" t="s">
        <v>939</v>
      </c>
      <c r="G2824" s="67" t="s">
        <v>337</v>
      </c>
      <c r="H2824" s="338" t="s">
        <v>392</v>
      </c>
      <c r="I2824" s="429"/>
      <c r="J2824" s="429"/>
      <c r="K2824" s="420"/>
      <c r="L2824" s="429"/>
      <c r="M2824" s="65">
        <v>1544926000</v>
      </c>
      <c r="N2824" s="66" t="s">
        <v>8</v>
      </c>
      <c r="O2824" s="66" t="s">
        <v>271</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hidden="1" customHeight="1">
      <c r="A2825" s="332" t="str">
        <f>IF(B2825&lt;&gt;"",IF(AND(B2825='IN-TC'!$S$4,OR(TH!N2825="1111",TH!O2825="1111")),TH!D2825,""),"")</f>
        <v/>
      </c>
      <c r="B2825" s="63">
        <f t="shared" si="154"/>
        <v>10</v>
      </c>
      <c r="C2825" s="64">
        <v>42674</v>
      </c>
      <c r="D2825" s="64" t="s">
        <v>2282</v>
      </c>
      <c r="E2825" s="64">
        <v>42674</v>
      </c>
      <c r="F2825" s="72" t="s">
        <v>939</v>
      </c>
      <c r="G2825" s="67" t="s">
        <v>337</v>
      </c>
      <c r="H2825" s="338" t="s">
        <v>377</v>
      </c>
      <c r="I2825" s="429"/>
      <c r="J2825" s="429"/>
      <c r="K2825" s="420"/>
      <c r="L2825" s="429"/>
      <c r="M2825" s="65">
        <v>1520033000</v>
      </c>
      <c r="N2825" s="66" t="s">
        <v>8</v>
      </c>
      <c r="O2825" s="66" t="s">
        <v>271</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hidden="1" customHeight="1">
      <c r="A2826" s="332" t="str">
        <f>IF(B2826&lt;&gt;"",IF(AND(B2826='IN-TC'!$S$4,OR(TH!N2826="1111",TH!O2826="1111")),TH!D2826,""),"")</f>
        <v/>
      </c>
      <c r="B2826" s="63">
        <f t="shared" ref="B2826:B2890" si="156">IF(C2826&lt;&gt;"",MONTH(C2826),"")</f>
        <v>10</v>
      </c>
      <c r="C2826" s="64">
        <v>42674</v>
      </c>
      <c r="D2826" s="64" t="s">
        <v>2282</v>
      </c>
      <c r="E2826" s="64">
        <v>42674</v>
      </c>
      <c r="F2826" s="72" t="s">
        <v>939</v>
      </c>
      <c r="G2826" s="67" t="s">
        <v>337</v>
      </c>
      <c r="H2826" s="338" t="s">
        <v>394</v>
      </c>
      <c r="I2826" s="429"/>
      <c r="J2826" s="429"/>
      <c r="K2826" s="420"/>
      <c r="L2826" s="429"/>
      <c r="M2826" s="65">
        <v>1408924500</v>
      </c>
      <c r="N2826" s="66" t="s">
        <v>8</v>
      </c>
      <c r="O2826" s="66" t="s">
        <v>271</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hidden="1" customHeight="1">
      <c r="A2827" s="332" t="str">
        <f>IF(B2827&lt;&gt;"",IF(AND(B2827='IN-TC'!$S$4,OR(TH!N2827="1111",TH!O2827="1111")),TH!D2827,""),"")</f>
        <v/>
      </c>
      <c r="B2827" s="63">
        <f t="shared" si="156"/>
        <v>10</v>
      </c>
      <c r="C2827" s="64">
        <v>42674</v>
      </c>
      <c r="D2827" s="64" t="s">
        <v>2282</v>
      </c>
      <c r="E2827" s="64">
        <v>42674</v>
      </c>
      <c r="F2827" s="72" t="s">
        <v>939</v>
      </c>
      <c r="G2827" s="67" t="s">
        <v>337</v>
      </c>
      <c r="H2827" s="338" t="s">
        <v>387</v>
      </c>
      <c r="I2827" s="429"/>
      <c r="J2827" s="429"/>
      <c r="K2827" s="420"/>
      <c r="L2827" s="429"/>
      <c r="M2827" s="65">
        <v>1421326000</v>
      </c>
      <c r="N2827" s="66" t="s">
        <v>8</v>
      </c>
      <c r="O2827" s="66" t="s">
        <v>271</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hidden="1" customHeight="1">
      <c r="A2828" s="332" t="str">
        <f>IF(B2828&lt;&gt;"",IF(AND(B2828='IN-TC'!$S$4,OR(TH!N2828="1111",TH!O2828="1111")),TH!D2828,""),"")</f>
        <v/>
      </c>
      <c r="B2828" s="63">
        <f t="shared" si="156"/>
        <v>10</v>
      </c>
      <c r="C2828" s="64">
        <v>42674</v>
      </c>
      <c r="D2828" s="64" t="s">
        <v>2282</v>
      </c>
      <c r="E2828" s="64">
        <v>42674</v>
      </c>
      <c r="F2828" s="72" t="s">
        <v>939</v>
      </c>
      <c r="G2828" s="67" t="s">
        <v>337</v>
      </c>
      <c r="H2828" s="338" t="s">
        <v>382</v>
      </c>
      <c r="I2828" s="429"/>
      <c r="J2828" s="429"/>
      <c r="K2828" s="420"/>
      <c r="L2828" s="429"/>
      <c r="M2828" s="65">
        <v>1509986500</v>
      </c>
      <c r="N2828" s="66" t="s">
        <v>8</v>
      </c>
      <c r="O2828" s="66" t="s">
        <v>271</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hidden="1" customHeight="1">
      <c r="A2829" s="332" t="str">
        <f>IF(B2829&lt;&gt;"",IF(AND(B2829='IN-TC'!$S$4,OR(TH!N2829="1111",TH!O2829="1111")),TH!D2829,""),"")</f>
        <v/>
      </c>
      <c r="B2829" s="63">
        <f t="shared" si="156"/>
        <v>10</v>
      </c>
      <c r="C2829" s="64">
        <v>42674</v>
      </c>
      <c r="D2829" s="64" t="s">
        <v>2282</v>
      </c>
      <c r="E2829" s="64">
        <v>42674</v>
      </c>
      <c r="F2829" s="72" t="s">
        <v>939</v>
      </c>
      <c r="G2829" s="67" t="s">
        <v>337</v>
      </c>
      <c r="H2829" s="338" t="s">
        <v>384</v>
      </c>
      <c r="I2829" s="429"/>
      <c r="J2829" s="429"/>
      <c r="K2829" s="420"/>
      <c r="L2829" s="429"/>
      <c r="M2829" s="65">
        <v>1628087000</v>
      </c>
      <c r="N2829" s="66" t="s">
        <v>8</v>
      </c>
      <c r="O2829" s="66" t="s">
        <v>271</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hidden="1" customHeight="1">
      <c r="A2830" s="332" t="str">
        <f>IF(B2830&lt;&gt;"",IF(AND(B2830='IN-TC'!$S$4,OR(TH!N2830="1111",TH!O2830="1111")),TH!D2830,""),"")</f>
        <v/>
      </c>
      <c r="B2830" s="63">
        <f t="shared" si="156"/>
        <v>10</v>
      </c>
      <c r="C2830" s="64">
        <v>42674</v>
      </c>
      <c r="D2830" s="64" t="s">
        <v>2282</v>
      </c>
      <c r="E2830" s="64">
        <v>42674</v>
      </c>
      <c r="F2830" s="72" t="s">
        <v>939</v>
      </c>
      <c r="G2830" s="67" t="s">
        <v>337</v>
      </c>
      <c r="H2830" s="338" t="s">
        <v>1961</v>
      </c>
      <c r="I2830" s="429"/>
      <c r="J2830" s="429"/>
      <c r="K2830" s="420"/>
      <c r="L2830" s="429"/>
      <c r="M2830" s="65">
        <v>1308232500</v>
      </c>
      <c r="N2830" s="66" t="s">
        <v>8</v>
      </c>
      <c r="O2830" s="66" t="s">
        <v>271</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hidden="1" customHeight="1">
      <c r="A2831" s="332" t="str">
        <f>IF(B2831&lt;&gt;"",IF(AND(B2831='IN-TC'!$S$4,OR(TH!N2831="1111",TH!O2831="1111")),TH!D2831,""),"")</f>
        <v/>
      </c>
      <c r="B2831" s="63">
        <f t="shared" si="156"/>
        <v>10</v>
      </c>
      <c r="C2831" s="64">
        <v>42674</v>
      </c>
      <c r="D2831" s="64" t="s">
        <v>2282</v>
      </c>
      <c r="E2831" s="64">
        <v>42674</v>
      </c>
      <c r="F2831" s="72" t="s">
        <v>939</v>
      </c>
      <c r="G2831" s="67" t="s">
        <v>337</v>
      </c>
      <c r="H2831" s="338" t="s">
        <v>348</v>
      </c>
      <c r="I2831" s="429"/>
      <c r="J2831" s="429"/>
      <c r="K2831" s="420"/>
      <c r="L2831" s="429"/>
      <c r="M2831" s="65">
        <v>172800000</v>
      </c>
      <c r="N2831" s="66" t="s">
        <v>8</v>
      </c>
      <c r="O2831" s="66" t="s">
        <v>271</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hidden="1" customHeight="1">
      <c r="A2832" s="332" t="str">
        <f>IF(B2832&lt;&gt;"",IF(AND(B2832='IN-TC'!$S$4,OR(TH!N2832="1111",TH!O2832="1111")),TH!D2832,""),"")</f>
        <v/>
      </c>
      <c r="B2832" s="63">
        <f t="shared" si="156"/>
        <v>10</v>
      </c>
      <c r="C2832" s="64">
        <v>42674</v>
      </c>
      <c r="D2832" s="64" t="s">
        <v>2282</v>
      </c>
      <c r="E2832" s="64">
        <v>42674</v>
      </c>
      <c r="F2832" s="72" t="s">
        <v>939</v>
      </c>
      <c r="G2832" s="67" t="s">
        <v>337</v>
      </c>
      <c r="H2832" s="338" t="s">
        <v>366</v>
      </c>
      <c r="I2832" s="429"/>
      <c r="J2832" s="429"/>
      <c r="K2832" s="420"/>
      <c r="L2832" s="429"/>
      <c r="M2832" s="65">
        <v>170640000</v>
      </c>
      <c r="N2832" s="66" t="s">
        <v>8</v>
      </c>
      <c r="O2832" s="66" t="s">
        <v>271</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hidden="1" customHeight="1">
      <c r="A2833" s="332" t="str">
        <f>IF(B2833&lt;&gt;"",IF(AND(B2833='IN-TC'!$S$4,OR(TH!N2833="1111",TH!O2833="1111")),TH!D2833,""),"")</f>
        <v/>
      </c>
      <c r="B2833" s="63">
        <f t="shared" si="156"/>
        <v>10</v>
      </c>
      <c r="C2833" s="64">
        <v>42674</v>
      </c>
      <c r="D2833" s="64" t="s">
        <v>2282</v>
      </c>
      <c r="E2833" s="64">
        <v>42674</v>
      </c>
      <c r="F2833" s="72" t="s">
        <v>939</v>
      </c>
      <c r="G2833" s="67" t="s">
        <v>337</v>
      </c>
      <c r="H2833" s="338" t="s">
        <v>360</v>
      </c>
      <c r="I2833" s="429"/>
      <c r="J2833" s="429"/>
      <c r="K2833" s="420"/>
      <c r="L2833" s="429"/>
      <c r="M2833" s="65">
        <v>178200000</v>
      </c>
      <c r="N2833" s="66" t="s">
        <v>8</v>
      </c>
      <c r="O2833" s="66" t="s">
        <v>271</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hidden="1" customHeight="1">
      <c r="A2834" s="332" t="str">
        <f>IF(B2834&lt;&gt;"",IF(AND(B2834='IN-TC'!$S$4,OR(TH!N2834="1111",TH!O2834="1111")),TH!D2834,""),"")</f>
        <v/>
      </c>
      <c r="B2834" s="63">
        <f t="shared" si="156"/>
        <v>10</v>
      </c>
      <c r="C2834" s="64">
        <v>42674</v>
      </c>
      <c r="D2834" s="64" t="s">
        <v>2282</v>
      </c>
      <c r="E2834" s="64">
        <v>42674</v>
      </c>
      <c r="F2834" s="72" t="s">
        <v>939</v>
      </c>
      <c r="G2834" s="67" t="s">
        <v>337</v>
      </c>
      <c r="H2834" s="338" t="s">
        <v>345</v>
      </c>
      <c r="I2834" s="429"/>
      <c r="J2834" s="429"/>
      <c r="K2834" s="420"/>
      <c r="L2834" s="429"/>
      <c r="M2834" s="65">
        <v>84240000</v>
      </c>
      <c r="N2834" s="66" t="s">
        <v>8</v>
      </c>
      <c r="O2834" s="66" t="s">
        <v>271</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hidden="1" customHeight="1">
      <c r="A2835" s="332" t="str">
        <f>IF(B2835&lt;&gt;"",IF(AND(B2835='IN-TC'!$S$4,OR(TH!N2835="1111",TH!O2835="1111")),TH!D2835,""),"")</f>
        <v/>
      </c>
      <c r="B2835" s="63">
        <f t="shared" si="156"/>
        <v>10</v>
      </c>
      <c r="C2835" s="64">
        <v>42674</v>
      </c>
      <c r="D2835" s="64" t="s">
        <v>2282</v>
      </c>
      <c r="E2835" s="64">
        <v>42674</v>
      </c>
      <c r="F2835" s="72" t="s">
        <v>939</v>
      </c>
      <c r="G2835" s="67" t="s">
        <v>337</v>
      </c>
      <c r="H2835" s="338" t="s">
        <v>363</v>
      </c>
      <c r="I2835" s="429"/>
      <c r="J2835" s="429"/>
      <c r="K2835" s="420"/>
      <c r="L2835" s="429"/>
      <c r="M2835" s="65">
        <v>85320000</v>
      </c>
      <c r="N2835" s="66" t="s">
        <v>8</v>
      </c>
      <c r="O2835" s="66" t="s">
        <v>271</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hidden="1" customHeight="1">
      <c r="A2836" s="332" t="str">
        <f>IF(B2836&lt;&gt;"",IF(AND(B2836='IN-TC'!$S$4,OR(TH!N2836="1111",TH!O2836="1111")),TH!D2836,""),"")</f>
        <v/>
      </c>
      <c r="B2836" s="63">
        <f t="shared" si="156"/>
        <v>11</v>
      </c>
      <c r="C2836" s="64">
        <v>42704</v>
      </c>
      <c r="D2836" s="64" t="s">
        <v>3017</v>
      </c>
      <c r="E2836" s="64">
        <f t="shared" ref="E2836:E2876" si="157">C2836</f>
        <v>42704</v>
      </c>
      <c r="F2836" s="72" t="s">
        <v>939</v>
      </c>
      <c r="G2836" s="67" t="s">
        <v>337</v>
      </c>
      <c r="H2836" s="80" t="s">
        <v>387</v>
      </c>
      <c r="I2836" s="429"/>
      <c r="J2836" s="429"/>
      <c r="K2836" s="420"/>
      <c r="L2836" s="429"/>
      <c r="M2836" s="65">
        <v>1204741000</v>
      </c>
      <c r="N2836" s="66" t="s">
        <v>8</v>
      </c>
      <c r="O2836" s="66" t="s">
        <v>271</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hidden="1" customHeight="1">
      <c r="A2837" s="332" t="str">
        <f>IF(B2837&lt;&gt;"",IF(AND(B2837='IN-TC'!$S$4,OR(TH!N2837="1111",TH!O2837="1111")),TH!D2837,""),"")</f>
        <v/>
      </c>
      <c r="B2837" s="63">
        <f t="shared" si="156"/>
        <v>11</v>
      </c>
      <c r="C2837" s="64">
        <v>42704</v>
      </c>
      <c r="D2837" s="64" t="s">
        <v>3017</v>
      </c>
      <c r="E2837" s="64">
        <f t="shared" si="157"/>
        <v>42704</v>
      </c>
      <c r="F2837" s="72" t="s">
        <v>939</v>
      </c>
      <c r="G2837" s="67" t="s">
        <v>337</v>
      </c>
      <c r="H2837" s="80" t="s">
        <v>382</v>
      </c>
      <c r="I2837" s="429"/>
      <c r="J2837" s="429"/>
      <c r="K2837" s="420"/>
      <c r="L2837" s="429"/>
      <c r="M2837" s="65">
        <v>1225953000</v>
      </c>
      <c r="N2837" s="66" t="s">
        <v>8</v>
      </c>
      <c r="O2837" s="66" t="s">
        <v>271</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hidden="1" customHeight="1">
      <c r="A2838" s="332" t="str">
        <f>IF(B2838&lt;&gt;"",IF(AND(B2838='IN-TC'!$S$4,OR(TH!N2838="1111",TH!O2838="1111")),TH!D2838,""),"")</f>
        <v/>
      </c>
      <c r="B2838" s="63">
        <f t="shared" si="156"/>
        <v>11</v>
      </c>
      <c r="C2838" s="64">
        <v>42704</v>
      </c>
      <c r="D2838" s="64" t="s">
        <v>3017</v>
      </c>
      <c r="E2838" s="64">
        <f t="shared" si="157"/>
        <v>42704</v>
      </c>
      <c r="F2838" s="72" t="s">
        <v>939</v>
      </c>
      <c r="G2838" s="67" t="s">
        <v>337</v>
      </c>
      <c r="H2838" s="80" t="s">
        <v>1961</v>
      </c>
      <c r="I2838" s="429"/>
      <c r="J2838" s="429"/>
      <c r="K2838" s="420"/>
      <c r="L2838" s="429"/>
      <c r="M2838" s="65">
        <v>1514752000</v>
      </c>
      <c r="N2838" s="66" t="s">
        <v>8</v>
      </c>
      <c r="O2838" s="66" t="s">
        <v>271</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hidden="1" customHeight="1">
      <c r="A2839" s="332" t="str">
        <f>IF(B2839&lt;&gt;"",IF(AND(B2839='IN-TC'!$S$4,OR(TH!N2839="1111",TH!O2839="1111")),TH!D2839,""),"")</f>
        <v/>
      </c>
      <c r="B2839" s="63">
        <f t="shared" si="156"/>
        <v>11</v>
      </c>
      <c r="C2839" s="64">
        <v>42704</v>
      </c>
      <c r="D2839" s="64" t="s">
        <v>3017</v>
      </c>
      <c r="E2839" s="64">
        <f t="shared" si="157"/>
        <v>42704</v>
      </c>
      <c r="F2839" s="72" t="s">
        <v>939</v>
      </c>
      <c r="G2839" s="67" t="s">
        <v>337</v>
      </c>
      <c r="H2839" s="80" t="s">
        <v>390</v>
      </c>
      <c r="I2839" s="429"/>
      <c r="J2839" s="429"/>
      <c r="K2839" s="420"/>
      <c r="L2839" s="429"/>
      <c r="M2839" s="65">
        <v>1078487000</v>
      </c>
      <c r="N2839" s="66" t="s">
        <v>8</v>
      </c>
      <c r="O2839" s="66" t="s">
        <v>271</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hidden="1" customHeight="1">
      <c r="A2840" s="332" t="str">
        <f>IF(B2840&lt;&gt;"",IF(AND(B2840='IN-TC'!$S$4,OR(TH!N2840="1111",TH!O2840="1111")),TH!D2840,""),"")</f>
        <v/>
      </c>
      <c r="B2840" s="63">
        <f t="shared" si="156"/>
        <v>11</v>
      </c>
      <c r="C2840" s="64">
        <v>42704</v>
      </c>
      <c r="D2840" s="64" t="s">
        <v>3017</v>
      </c>
      <c r="E2840" s="64">
        <f t="shared" si="157"/>
        <v>42704</v>
      </c>
      <c r="F2840" s="72" t="s">
        <v>939</v>
      </c>
      <c r="G2840" s="67" t="s">
        <v>337</v>
      </c>
      <c r="H2840" s="80" t="s">
        <v>394</v>
      </c>
      <c r="I2840" s="431"/>
      <c r="J2840" s="431"/>
      <c r="K2840" s="422"/>
      <c r="L2840" s="431"/>
      <c r="M2840" s="65">
        <v>1049681000</v>
      </c>
      <c r="N2840" s="66" t="s">
        <v>8</v>
      </c>
      <c r="O2840" s="66" t="s">
        <v>271</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hidden="1" customHeight="1">
      <c r="A2841" s="332" t="str">
        <f>IF(B2841&lt;&gt;"",IF(AND(B2841='IN-TC'!$S$4,OR(TH!N2841="1111",TH!O2841="1111")),TH!D2841,""),"")</f>
        <v/>
      </c>
      <c r="B2841" s="63">
        <f t="shared" si="156"/>
        <v>11</v>
      </c>
      <c r="C2841" s="64">
        <v>42704</v>
      </c>
      <c r="D2841" s="64" t="s">
        <v>3017</v>
      </c>
      <c r="E2841" s="64">
        <f t="shared" si="157"/>
        <v>42704</v>
      </c>
      <c r="F2841" s="72" t="s">
        <v>939</v>
      </c>
      <c r="G2841" s="67" t="s">
        <v>337</v>
      </c>
      <c r="H2841" s="80" t="s">
        <v>384</v>
      </c>
      <c r="I2841" s="429"/>
      <c r="J2841" s="429"/>
      <c r="K2841" s="420"/>
      <c r="L2841" s="429"/>
      <c r="M2841" s="65">
        <v>1226155000</v>
      </c>
      <c r="N2841" s="66" t="s">
        <v>8</v>
      </c>
      <c r="O2841" s="66" t="s">
        <v>271</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hidden="1" customHeight="1">
      <c r="A2842" s="332" t="str">
        <f>IF(B2842&lt;&gt;"",IF(AND(B2842='IN-TC'!$S$4,OR(TH!N2842="1111",TH!O2842="1111")),TH!D2842,""),"")</f>
        <v/>
      </c>
      <c r="B2842" s="63">
        <f t="shared" si="156"/>
        <v>11</v>
      </c>
      <c r="C2842" s="64">
        <v>42704</v>
      </c>
      <c r="D2842" s="64" t="s">
        <v>3017</v>
      </c>
      <c r="E2842" s="64">
        <f t="shared" si="157"/>
        <v>42704</v>
      </c>
      <c r="F2842" s="72" t="s">
        <v>939</v>
      </c>
      <c r="G2842" s="67" t="s">
        <v>337</v>
      </c>
      <c r="H2842" s="80" t="s">
        <v>392</v>
      </c>
      <c r="I2842" s="429"/>
      <c r="J2842" s="429"/>
      <c r="K2842" s="420"/>
      <c r="L2842" s="429"/>
      <c r="M2842" s="65">
        <v>1092001000</v>
      </c>
      <c r="N2842" s="66" t="s">
        <v>8</v>
      </c>
      <c r="O2842" s="66" t="s">
        <v>271</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hidden="1" customHeight="1">
      <c r="A2843" s="332" t="str">
        <f>IF(B2843&lt;&gt;"",IF(AND(B2843='IN-TC'!$S$4,OR(TH!N2843="1111",TH!O2843="1111")),TH!D2843,""),"")</f>
        <v/>
      </c>
      <c r="B2843" s="63">
        <f t="shared" si="156"/>
        <v>11</v>
      </c>
      <c r="C2843" s="64">
        <v>42704</v>
      </c>
      <c r="D2843" s="64" t="s">
        <v>3017</v>
      </c>
      <c r="E2843" s="64">
        <f t="shared" si="157"/>
        <v>42704</v>
      </c>
      <c r="F2843" s="72" t="s">
        <v>939</v>
      </c>
      <c r="G2843" s="67" t="s">
        <v>337</v>
      </c>
      <c r="H2843" s="80" t="s">
        <v>377</v>
      </c>
      <c r="I2843" s="429"/>
      <c r="J2843" s="429"/>
      <c r="K2843" s="420"/>
      <c r="L2843" s="429"/>
      <c r="M2843" s="65">
        <v>1532766500</v>
      </c>
      <c r="N2843" s="66" t="s">
        <v>8</v>
      </c>
      <c r="O2843" s="66" t="s">
        <v>271</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hidden="1" customHeight="1">
      <c r="A2844" s="332" t="str">
        <f>IF(B2844&lt;&gt;"",IF(AND(B2844='IN-TC'!$S$4,OR(TH!N2844="1111",TH!O2844="1111")),TH!D2844,""),"")</f>
        <v/>
      </c>
      <c r="B2844" s="63">
        <f t="shared" si="156"/>
        <v>11</v>
      </c>
      <c r="C2844" s="64">
        <v>42704</v>
      </c>
      <c r="D2844" s="64" t="s">
        <v>3017</v>
      </c>
      <c r="E2844" s="64">
        <f t="shared" si="157"/>
        <v>42704</v>
      </c>
      <c r="F2844" s="72" t="s">
        <v>939</v>
      </c>
      <c r="G2844" s="67" t="s">
        <v>337</v>
      </c>
      <c r="H2844" s="80" t="s">
        <v>348</v>
      </c>
      <c r="I2844" s="429"/>
      <c r="J2844" s="429"/>
      <c r="K2844" s="420"/>
      <c r="L2844" s="429"/>
      <c r="M2844" s="65">
        <v>167220000</v>
      </c>
      <c r="N2844" s="66" t="s">
        <v>8</v>
      </c>
      <c r="O2844" s="66" t="s">
        <v>271</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hidden="1" customHeight="1">
      <c r="A2845" s="332" t="str">
        <f>IF(B2845&lt;&gt;"",IF(AND(B2845='IN-TC'!$S$4,OR(TH!N2845="1111",TH!O2845="1111")),TH!D2845,""),"")</f>
        <v/>
      </c>
      <c r="B2845" s="63">
        <f t="shared" si="156"/>
        <v>11</v>
      </c>
      <c r="C2845" s="64">
        <v>42704</v>
      </c>
      <c r="D2845" s="64" t="s">
        <v>3017</v>
      </c>
      <c r="E2845" s="64">
        <f t="shared" si="157"/>
        <v>42704</v>
      </c>
      <c r="F2845" s="72" t="s">
        <v>939</v>
      </c>
      <c r="G2845" s="67" t="s">
        <v>337</v>
      </c>
      <c r="H2845" s="80" t="s">
        <v>366</v>
      </c>
      <c r="I2845" s="429"/>
      <c r="J2845" s="429"/>
      <c r="K2845" s="420"/>
      <c r="L2845" s="429"/>
      <c r="M2845" s="65">
        <v>84060000</v>
      </c>
      <c r="N2845" s="66" t="s">
        <v>8</v>
      </c>
      <c r="O2845" s="66" t="s">
        <v>271</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hidden="1" customHeight="1">
      <c r="A2846" s="332" t="str">
        <f>IF(B2846&lt;&gt;"",IF(AND(B2846='IN-TC'!$S$4,OR(TH!N2846="1111",TH!O2846="1111")),TH!D2846,""),"")</f>
        <v/>
      </c>
      <c r="B2846" s="63">
        <f t="shared" si="156"/>
        <v>11</v>
      </c>
      <c r="C2846" s="64">
        <v>42704</v>
      </c>
      <c r="D2846" s="64" t="s">
        <v>3017</v>
      </c>
      <c r="E2846" s="64">
        <f t="shared" si="157"/>
        <v>42704</v>
      </c>
      <c r="F2846" s="72" t="s">
        <v>939</v>
      </c>
      <c r="G2846" s="67" t="s">
        <v>337</v>
      </c>
      <c r="H2846" s="80" t="s">
        <v>360</v>
      </c>
      <c r="I2846" s="429"/>
      <c r="J2846" s="429"/>
      <c r="K2846" s="420"/>
      <c r="L2846" s="429"/>
      <c r="M2846" s="65">
        <v>180900000</v>
      </c>
      <c r="N2846" s="66" t="s">
        <v>8</v>
      </c>
      <c r="O2846" s="66" t="s">
        <v>271</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hidden="1" customHeight="1">
      <c r="A2847" s="332" t="str">
        <f>IF(B2847&lt;&gt;"",IF(AND(B2847='IN-TC'!$S$4,OR(TH!N2847="1111",TH!O2847="1111")),TH!D2847,""),"")</f>
        <v/>
      </c>
      <c r="B2847" s="63">
        <f t="shared" si="156"/>
        <v>11</v>
      </c>
      <c r="C2847" s="64">
        <v>42704</v>
      </c>
      <c r="D2847" s="64" t="s">
        <v>3017</v>
      </c>
      <c r="E2847" s="64">
        <f t="shared" si="157"/>
        <v>42704</v>
      </c>
      <c r="F2847" s="72" t="s">
        <v>939</v>
      </c>
      <c r="G2847" s="67" t="s">
        <v>337</v>
      </c>
      <c r="H2847" s="85" t="s">
        <v>345</v>
      </c>
      <c r="I2847" s="429"/>
      <c r="J2847" s="429"/>
      <c r="K2847" s="420"/>
      <c r="L2847" s="429"/>
      <c r="M2847" s="65">
        <v>166860000</v>
      </c>
      <c r="N2847" s="66" t="s">
        <v>8</v>
      </c>
      <c r="O2847" s="66" t="s">
        <v>271</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hidden="1" customHeight="1">
      <c r="A2848" s="332" t="str">
        <f>IF(B2848&lt;&gt;"",IF(AND(B2848='IN-TC'!$S$4,OR(TH!N2848="1111",TH!O2848="1111")),TH!D2848,""),"")</f>
        <v/>
      </c>
      <c r="B2848" s="63">
        <f t="shared" si="156"/>
        <v>11</v>
      </c>
      <c r="C2848" s="64">
        <v>42704</v>
      </c>
      <c r="D2848" s="64" t="s">
        <v>3017</v>
      </c>
      <c r="E2848" s="64">
        <f t="shared" si="157"/>
        <v>42704</v>
      </c>
      <c r="F2848" s="72" t="s">
        <v>939</v>
      </c>
      <c r="G2848" s="67" t="s">
        <v>337</v>
      </c>
      <c r="H2848" s="80" t="s">
        <v>363</v>
      </c>
      <c r="I2848" s="431"/>
      <c r="J2848" s="431"/>
      <c r="K2848" s="422"/>
      <c r="L2848" s="431"/>
      <c r="M2848" s="65">
        <v>92160000</v>
      </c>
      <c r="N2848" s="66" t="s">
        <v>8</v>
      </c>
      <c r="O2848" s="66" t="s">
        <v>271</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hidden="1" customHeight="1">
      <c r="A2849" s="332" t="str">
        <f>IF(B2849&lt;&gt;"",IF(AND(B2849='IN-TC'!$S$4,OR(TH!N2849="1111",TH!O2849="1111")),TH!D2849,""),"")</f>
        <v/>
      </c>
      <c r="B2849" s="63">
        <f t="shared" si="156"/>
        <v>12</v>
      </c>
      <c r="C2849" s="64">
        <v>42735</v>
      </c>
      <c r="D2849" s="64" t="s">
        <v>3019</v>
      </c>
      <c r="E2849" s="64">
        <f t="shared" si="157"/>
        <v>42735</v>
      </c>
      <c r="F2849" s="72" t="s">
        <v>939</v>
      </c>
      <c r="G2849" s="67" t="s">
        <v>337</v>
      </c>
      <c r="H2849" s="80" t="s">
        <v>392</v>
      </c>
      <c r="I2849" s="429"/>
      <c r="J2849" s="429"/>
      <c r="K2849" s="420"/>
      <c r="L2849" s="429"/>
      <c r="M2849" s="65">
        <v>2553355000</v>
      </c>
      <c r="N2849" s="66" t="s">
        <v>8</v>
      </c>
      <c r="O2849" s="66" t="s">
        <v>271</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hidden="1" customHeight="1">
      <c r="A2850" s="332" t="str">
        <f>IF(B2850&lt;&gt;"",IF(AND(B2850='IN-TC'!$S$4,OR(TH!N2850="1111",TH!O2850="1111")),TH!D2850,""),"")</f>
        <v/>
      </c>
      <c r="B2850" s="63">
        <f t="shared" si="156"/>
        <v>12</v>
      </c>
      <c r="C2850" s="64">
        <v>42735</v>
      </c>
      <c r="D2850" s="64" t="s">
        <v>3019</v>
      </c>
      <c r="E2850" s="64">
        <f t="shared" si="157"/>
        <v>42735</v>
      </c>
      <c r="F2850" s="72" t="s">
        <v>939</v>
      </c>
      <c r="G2850" s="67" t="s">
        <v>337</v>
      </c>
      <c r="H2850" s="80" t="s">
        <v>387</v>
      </c>
      <c r="I2850" s="431"/>
      <c r="J2850" s="431"/>
      <c r="K2850" s="422"/>
      <c r="L2850" s="431"/>
      <c r="M2850" s="65">
        <v>2757415000</v>
      </c>
      <c r="N2850" s="66" t="s">
        <v>8</v>
      </c>
      <c r="O2850" s="66" t="s">
        <v>271</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hidden="1" customHeight="1">
      <c r="A2851" s="332" t="str">
        <f>IF(B2851&lt;&gt;"",IF(AND(B2851='IN-TC'!$S$4,OR(TH!N2851="1111",TH!O2851="1111")),TH!D2851,""),"")</f>
        <v/>
      </c>
      <c r="B2851" s="63">
        <f t="shared" si="156"/>
        <v>11</v>
      </c>
      <c r="C2851" s="64">
        <v>42704</v>
      </c>
      <c r="D2851" s="64" t="s">
        <v>3016</v>
      </c>
      <c r="E2851" s="64">
        <f t="shared" si="157"/>
        <v>42704</v>
      </c>
      <c r="F2851" s="72" t="s">
        <v>939</v>
      </c>
      <c r="G2851" s="67" t="s">
        <v>343</v>
      </c>
      <c r="H2851" s="80" t="s">
        <v>427</v>
      </c>
      <c r="I2851" s="429"/>
      <c r="J2851" s="429"/>
      <c r="K2851" s="420"/>
      <c r="L2851" s="429"/>
      <c r="M2851" s="65">
        <v>323647500</v>
      </c>
      <c r="N2851" s="66" t="s">
        <v>8</v>
      </c>
      <c r="O2851" s="66" t="s">
        <v>271</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hidden="1" customHeight="1">
      <c r="A2852" s="332" t="str">
        <f>IF(B2852&lt;&gt;"",IF(AND(B2852='IN-TC'!$S$4,OR(TH!N2852="1111",TH!O2852="1111")),TH!D2852,""),"")</f>
        <v/>
      </c>
      <c r="B2852" s="63">
        <f t="shared" si="156"/>
        <v>11</v>
      </c>
      <c r="C2852" s="64">
        <v>42704</v>
      </c>
      <c r="D2852" s="64" t="s">
        <v>3016</v>
      </c>
      <c r="E2852" s="64">
        <f t="shared" si="157"/>
        <v>42704</v>
      </c>
      <c r="F2852" s="72" t="s">
        <v>939</v>
      </c>
      <c r="G2852" s="67" t="s">
        <v>343</v>
      </c>
      <c r="H2852" s="80" t="s">
        <v>429</v>
      </c>
      <c r="I2852" s="429"/>
      <c r="J2852" s="429"/>
      <c r="K2852" s="420"/>
      <c r="L2852" s="429"/>
      <c r="M2852" s="65">
        <v>358877500</v>
      </c>
      <c r="N2852" s="66" t="s">
        <v>8</v>
      </c>
      <c r="O2852" s="66" t="s">
        <v>271</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hidden="1" customHeight="1">
      <c r="A2853" s="332" t="str">
        <f>IF(B2853&lt;&gt;"",IF(AND(B2853='IN-TC'!$S$4,OR(TH!N2853="1111",TH!O2853="1111")),TH!D2853,""),"")</f>
        <v/>
      </c>
      <c r="B2853" s="63">
        <f t="shared" si="156"/>
        <v>12</v>
      </c>
      <c r="C2853" s="64">
        <v>42735</v>
      </c>
      <c r="D2853" s="64" t="s">
        <v>3018</v>
      </c>
      <c r="E2853" s="64">
        <f t="shared" si="157"/>
        <v>42735</v>
      </c>
      <c r="F2853" s="72" t="s">
        <v>939</v>
      </c>
      <c r="G2853" s="67" t="s">
        <v>343</v>
      </c>
      <c r="H2853" s="80" t="s">
        <v>397</v>
      </c>
      <c r="I2853" s="429"/>
      <c r="J2853" s="429"/>
      <c r="K2853" s="420"/>
      <c r="L2853" s="429"/>
      <c r="M2853" s="65">
        <v>140000000</v>
      </c>
      <c r="N2853" s="66" t="s">
        <v>8</v>
      </c>
      <c r="O2853" s="66" t="s">
        <v>271</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32" t="str">
        <f>IF(B2854&lt;&gt;"",IF(AND(B2854='IN-TC'!$S$4,OR(TH!N2854="1111",TH!O2854="1111")),TH!D2854,""),"")</f>
        <v/>
      </c>
      <c r="B2854" s="63">
        <f t="shared" si="156"/>
        <v>11</v>
      </c>
      <c r="C2854" s="64">
        <v>42704</v>
      </c>
      <c r="D2854" s="64" t="s">
        <v>3016</v>
      </c>
      <c r="E2854" s="64">
        <f t="shared" si="157"/>
        <v>42704</v>
      </c>
      <c r="F2854" s="72" t="s">
        <v>939</v>
      </c>
      <c r="G2854" s="67" t="s">
        <v>343</v>
      </c>
      <c r="H2854" s="85" t="s">
        <v>424</v>
      </c>
      <c r="I2854" s="431"/>
      <c r="J2854" s="431"/>
      <c r="K2854" s="422"/>
      <c r="L2854" s="431"/>
      <c r="M2854" s="65">
        <v>164274000</v>
      </c>
      <c r="N2854" s="66" t="s">
        <v>8</v>
      </c>
      <c r="O2854" s="66" t="s">
        <v>271</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customHeight="1">
      <c r="A2855" s="332" t="str">
        <f>IF(B2855&lt;&gt;"",IF(AND(B2855='IN-TC'!$S$4,OR(TH!N2855="1111",TH!O2855="1111")),TH!D2855,""),"")</f>
        <v/>
      </c>
      <c r="B2855" s="63">
        <f t="shared" ref="B2855" si="158">IF(C2855&lt;&gt;"",MONTH(C2855),"")</f>
        <v>11</v>
      </c>
      <c r="C2855" s="64">
        <v>42704</v>
      </c>
      <c r="D2855" s="64" t="s">
        <v>3016</v>
      </c>
      <c r="E2855" s="64">
        <f t="shared" ref="E2855" si="159">C2855</f>
        <v>42704</v>
      </c>
      <c r="F2855" s="72" t="s">
        <v>939</v>
      </c>
      <c r="G2855" s="67" t="s">
        <v>343</v>
      </c>
      <c r="H2855" s="85" t="s">
        <v>431</v>
      </c>
      <c r="I2855" s="431"/>
      <c r="J2855" s="431"/>
      <c r="K2855" s="422"/>
      <c r="L2855" s="431"/>
      <c r="M2855" s="65">
        <v>164670000</v>
      </c>
      <c r="N2855" s="66" t="s">
        <v>8</v>
      </c>
      <c r="O2855" s="66" t="s">
        <v>271</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hidden="1" customHeight="1">
      <c r="A2856" s="332" t="str">
        <f>IF(B2856&lt;&gt;"",IF(AND(B2856='IN-TC'!$S$4,OR(TH!N2856="1111",TH!O2856="1111")),TH!D2856,""),"")</f>
        <v/>
      </c>
      <c r="B2856" s="63">
        <f t="shared" si="156"/>
        <v>12</v>
      </c>
      <c r="C2856" s="64">
        <v>42735</v>
      </c>
      <c r="D2856" s="64" t="s">
        <v>3019</v>
      </c>
      <c r="E2856" s="64">
        <f t="shared" si="157"/>
        <v>42735</v>
      </c>
      <c r="F2856" s="72" t="s">
        <v>939</v>
      </c>
      <c r="G2856" s="67" t="s">
        <v>337</v>
      </c>
      <c r="H2856" s="80" t="s">
        <v>377</v>
      </c>
      <c r="I2856" s="429"/>
      <c r="J2856" s="429"/>
      <c r="K2856" s="420"/>
      <c r="L2856" s="429"/>
      <c r="M2856" s="65">
        <v>2544132500</v>
      </c>
      <c r="N2856" s="66" t="s">
        <v>8</v>
      </c>
      <c r="O2856" s="66" t="s">
        <v>271</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hidden="1" customHeight="1">
      <c r="A2857" s="332" t="str">
        <f>IF(B2857&lt;&gt;"",IF(AND(B2857='IN-TC'!$S$4,OR(TH!N2857="1111",TH!O2857="1111")),TH!D2857,""),"")</f>
        <v/>
      </c>
      <c r="B2857" s="63">
        <f t="shared" si="156"/>
        <v>12</v>
      </c>
      <c r="C2857" s="64">
        <v>42735</v>
      </c>
      <c r="D2857" s="64" t="s">
        <v>3018</v>
      </c>
      <c r="E2857" s="64">
        <f t="shared" si="157"/>
        <v>42735</v>
      </c>
      <c r="F2857" s="72" t="s">
        <v>939</v>
      </c>
      <c r="G2857" s="67" t="s">
        <v>343</v>
      </c>
      <c r="H2857" s="80" t="s">
        <v>401</v>
      </c>
      <c r="I2857" s="429"/>
      <c r="J2857" s="429"/>
      <c r="K2857" s="420"/>
      <c r="L2857" s="429"/>
      <c r="M2857" s="65">
        <v>133000000</v>
      </c>
      <c r="N2857" s="66" t="s">
        <v>8</v>
      </c>
      <c r="O2857" s="66" t="s">
        <v>271</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hidden="1" customHeight="1">
      <c r="A2858" s="332" t="str">
        <f>IF(B2858&lt;&gt;"",IF(AND(B2858='IN-TC'!$S$4,OR(TH!N2858="1111",TH!O2858="1111")),TH!D2858,""),"")</f>
        <v/>
      </c>
      <c r="B2858" s="63">
        <f t="shared" si="156"/>
        <v>11</v>
      </c>
      <c r="C2858" s="64">
        <v>42704</v>
      </c>
      <c r="D2858" s="64" t="s">
        <v>3016</v>
      </c>
      <c r="E2858" s="64">
        <f t="shared" si="157"/>
        <v>42704</v>
      </c>
      <c r="F2858" s="72" t="s">
        <v>939</v>
      </c>
      <c r="G2858" s="67" t="s">
        <v>343</v>
      </c>
      <c r="H2858" s="80" t="s">
        <v>415</v>
      </c>
      <c r="I2858" s="429"/>
      <c r="J2858" s="429"/>
      <c r="K2858" s="420"/>
      <c r="L2858" s="429"/>
      <c r="M2858" s="65">
        <v>193700000</v>
      </c>
      <c r="N2858" s="66" t="s">
        <v>8</v>
      </c>
      <c r="O2858" s="66" t="s">
        <v>271</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hidden="1" customHeight="1">
      <c r="A2859" s="332" t="str">
        <f>IF(B2859&lt;&gt;"",IF(AND(B2859='IN-TC'!$S$4,OR(TH!N2859="1111",TH!O2859="1111")),TH!D2859,""),"")</f>
        <v/>
      </c>
      <c r="B2859" s="63">
        <f t="shared" si="156"/>
        <v>11</v>
      </c>
      <c r="C2859" s="64">
        <v>42704</v>
      </c>
      <c r="D2859" s="64" t="s">
        <v>3016</v>
      </c>
      <c r="E2859" s="64">
        <f t="shared" si="157"/>
        <v>42704</v>
      </c>
      <c r="F2859" s="72" t="s">
        <v>939</v>
      </c>
      <c r="G2859" s="67" t="s">
        <v>343</v>
      </c>
      <c r="H2859" s="80" t="s">
        <v>410</v>
      </c>
      <c r="I2859" s="429"/>
      <c r="J2859" s="429"/>
      <c r="K2859" s="420"/>
      <c r="L2859" s="429"/>
      <c r="M2859" s="65">
        <v>180960000</v>
      </c>
      <c r="N2859" s="66" t="s">
        <v>8</v>
      </c>
      <c r="O2859" s="66" t="s">
        <v>271</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hidden="1" customHeight="1">
      <c r="A2860" s="332" t="str">
        <f>IF(B2860&lt;&gt;"",IF(AND(B2860='IN-TC'!$S$4,OR(TH!N2860="1111",TH!O2860="1111")),TH!D2860,""),"")</f>
        <v/>
      </c>
      <c r="B2860" s="63">
        <f t="shared" si="156"/>
        <v>12</v>
      </c>
      <c r="C2860" s="64">
        <v>42735</v>
      </c>
      <c r="D2860" s="64" t="s">
        <v>3018</v>
      </c>
      <c r="E2860" s="64">
        <f t="shared" si="157"/>
        <v>42735</v>
      </c>
      <c r="F2860" s="72" t="s">
        <v>939</v>
      </c>
      <c r="G2860" s="67" t="s">
        <v>343</v>
      </c>
      <c r="H2860" s="80" t="s">
        <v>417</v>
      </c>
      <c r="I2860" s="431"/>
      <c r="J2860" s="431"/>
      <c r="K2860" s="422"/>
      <c r="L2860" s="431"/>
      <c r="M2860" s="65">
        <v>104875000</v>
      </c>
      <c r="N2860" s="66" t="s">
        <v>8</v>
      </c>
      <c r="O2860" s="66" t="s">
        <v>271</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hidden="1" customHeight="1">
      <c r="A2861" s="332" t="str">
        <f>IF(B2861&lt;&gt;"",IF(AND(B2861='IN-TC'!$S$4,OR(TH!N2861="1111",TH!O2861="1111")),TH!D2861,""),"")</f>
        <v/>
      </c>
      <c r="B2861" s="63">
        <f t="shared" si="156"/>
        <v>11</v>
      </c>
      <c r="C2861" s="64">
        <v>42704</v>
      </c>
      <c r="D2861" s="64" t="s">
        <v>3016</v>
      </c>
      <c r="E2861" s="64">
        <f t="shared" si="157"/>
        <v>42704</v>
      </c>
      <c r="F2861" s="72" t="s">
        <v>939</v>
      </c>
      <c r="G2861" s="67" t="s">
        <v>343</v>
      </c>
      <c r="H2861" s="338" t="s">
        <v>413</v>
      </c>
      <c r="I2861" s="429"/>
      <c r="J2861" s="429"/>
      <c r="K2861" s="420"/>
      <c r="L2861" s="429"/>
      <c r="M2861" s="65">
        <v>211300000</v>
      </c>
      <c r="N2861" s="66" t="s">
        <v>8</v>
      </c>
      <c r="O2861" s="66" t="s">
        <v>271</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hidden="1" customHeight="1">
      <c r="A2862" s="332" t="str">
        <f>IF(B2862&lt;&gt;"",IF(AND(B2862='IN-TC'!$S$4,OR(TH!N2862="1111",TH!O2862="1111")),TH!D2862,""),"")</f>
        <v/>
      </c>
      <c r="B2862" s="63">
        <f t="shared" si="156"/>
        <v>12</v>
      </c>
      <c r="C2862" s="64">
        <v>42735</v>
      </c>
      <c r="D2862" s="64" t="s">
        <v>3018</v>
      </c>
      <c r="E2862" s="64">
        <f t="shared" si="157"/>
        <v>42735</v>
      </c>
      <c r="F2862" s="72" t="s">
        <v>939</v>
      </c>
      <c r="G2862" s="67" t="s">
        <v>343</v>
      </c>
      <c r="H2862" s="338" t="s">
        <v>413</v>
      </c>
      <c r="I2862" s="429"/>
      <c r="J2862" s="429"/>
      <c r="K2862" s="420"/>
      <c r="L2862" s="429"/>
      <c r="M2862" s="65">
        <v>113750000</v>
      </c>
      <c r="N2862" s="66" t="s">
        <v>8</v>
      </c>
      <c r="O2862" s="66" t="s">
        <v>271</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hidden="1" customHeight="1">
      <c r="A2863" s="332" t="str">
        <f>IF(B2863&lt;&gt;"",IF(AND(B2863='IN-TC'!$S$4,OR(TH!N2863="1111",TH!O2863="1111")),TH!D2863,""),"")</f>
        <v/>
      </c>
      <c r="B2863" s="63">
        <f t="shared" si="156"/>
        <v>12</v>
      </c>
      <c r="C2863" s="64">
        <v>42735</v>
      </c>
      <c r="D2863" s="64" t="s">
        <v>3019</v>
      </c>
      <c r="E2863" s="64">
        <f t="shared" si="157"/>
        <v>42735</v>
      </c>
      <c r="F2863" s="72" t="s">
        <v>939</v>
      </c>
      <c r="G2863" s="67" t="s">
        <v>337</v>
      </c>
      <c r="H2863" s="338" t="s">
        <v>382</v>
      </c>
      <c r="I2863" s="429"/>
      <c r="J2863" s="429"/>
      <c r="K2863" s="420"/>
      <c r="L2863" s="429"/>
      <c r="M2863" s="65">
        <v>2753650000</v>
      </c>
      <c r="N2863" s="66" t="s">
        <v>8</v>
      </c>
      <c r="O2863" s="66" t="s">
        <v>271</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hidden="1" customHeight="1">
      <c r="A2864" s="332" t="str">
        <f>IF(B2864&lt;&gt;"",IF(AND(B2864='IN-TC'!$S$4,OR(TH!N2864="1111",TH!O2864="1111")),TH!D2864,""),"")</f>
        <v/>
      </c>
      <c r="B2864" s="63">
        <f t="shared" si="156"/>
        <v>12</v>
      </c>
      <c r="C2864" s="64">
        <v>42735</v>
      </c>
      <c r="D2864" s="64" t="s">
        <v>3019</v>
      </c>
      <c r="E2864" s="64">
        <f t="shared" si="157"/>
        <v>42735</v>
      </c>
      <c r="F2864" s="72" t="s">
        <v>939</v>
      </c>
      <c r="G2864" s="67" t="s">
        <v>337</v>
      </c>
      <c r="H2864" s="338" t="s">
        <v>1961</v>
      </c>
      <c r="I2864" s="429"/>
      <c r="J2864" s="429"/>
      <c r="K2864" s="420"/>
      <c r="L2864" s="429"/>
      <c r="M2864" s="65">
        <v>2092020000</v>
      </c>
      <c r="N2864" s="66" t="s">
        <v>8</v>
      </c>
      <c r="O2864" s="66" t="s">
        <v>271</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hidden="1" customHeight="1">
      <c r="A2865" s="332" t="str">
        <f>IF(B2865&lt;&gt;"",IF(AND(B2865='IN-TC'!$S$4,OR(TH!N2865="1111",TH!O2865="1111")),TH!D2865,""),"")</f>
        <v/>
      </c>
      <c r="B2865" s="63">
        <f t="shared" si="156"/>
        <v>11</v>
      </c>
      <c r="C2865" s="64">
        <v>42704</v>
      </c>
      <c r="D2865" s="64" t="s">
        <v>3016</v>
      </c>
      <c r="E2865" s="64">
        <f t="shared" si="157"/>
        <v>42704</v>
      </c>
      <c r="F2865" s="72" t="s">
        <v>939</v>
      </c>
      <c r="G2865" s="67" t="s">
        <v>343</v>
      </c>
      <c r="H2865" s="338" t="s">
        <v>1958</v>
      </c>
      <c r="I2865" s="431"/>
      <c r="J2865" s="431"/>
      <c r="K2865" s="422"/>
      <c r="L2865" s="431"/>
      <c r="M2865" s="65">
        <v>493927500</v>
      </c>
      <c r="N2865" s="66" t="s">
        <v>8</v>
      </c>
      <c r="O2865" s="66" t="s">
        <v>271</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hidden="1" customHeight="1">
      <c r="A2866" s="332" t="str">
        <f>IF(B2866&lt;&gt;"",IF(AND(B2866='IN-TC'!$S$4,OR(TH!N2866="1111",TH!O2866="1111")),TH!D2866,""),"")</f>
        <v/>
      </c>
      <c r="B2866" s="63">
        <f t="shared" si="156"/>
        <v>12</v>
      </c>
      <c r="C2866" s="64">
        <v>42735</v>
      </c>
      <c r="D2866" s="64" t="s">
        <v>3019</v>
      </c>
      <c r="E2866" s="64">
        <f t="shared" si="157"/>
        <v>42735</v>
      </c>
      <c r="F2866" s="72" t="s">
        <v>939</v>
      </c>
      <c r="G2866" s="67" t="s">
        <v>337</v>
      </c>
      <c r="H2866" s="338" t="s">
        <v>390</v>
      </c>
      <c r="I2866" s="429"/>
      <c r="J2866" s="429"/>
      <c r="K2866" s="420"/>
      <c r="L2866" s="429"/>
      <c r="M2866" s="65">
        <v>3022120000</v>
      </c>
      <c r="N2866" s="66" t="s">
        <v>8</v>
      </c>
      <c r="O2866" s="66" t="s">
        <v>271</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hidden="1" customHeight="1">
      <c r="A2867" s="332" t="str">
        <f>IF(B2867&lt;&gt;"",IF(AND(B2867='IN-TC'!$S$4,OR(TH!N2867="1111",TH!O2867="1111")),TH!D2867,""),"")</f>
        <v/>
      </c>
      <c r="B2867" s="63">
        <f t="shared" si="156"/>
        <v>12</v>
      </c>
      <c r="C2867" s="64">
        <v>42735</v>
      </c>
      <c r="D2867" s="64" t="s">
        <v>3019</v>
      </c>
      <c r="E2867" s="64">
        <f t="shared" si="157"/>
        <v>42735</v>
      </c>
      <c r="F2867" s="72" t="s">
        <v>939</v>
      </c>
      <c r="G2867" s="67" t="s">
        <v>337</v>
      </c>
      <c r="H2867" s="338" t="s">
        <v>2894</v>
      </c>
      <c r="I2867" s="429"/>
      <c r="J2867" s="429"/>
      <c r="K2867" s="420"/>
      <c r="L2867" s="429"/>
      <c r="M2867" s="65">
        <v>2540755000</v>
      </c>
      <c r="N2867" s="66" t="s">
        <v>8</v>
      </c>
      <c r="O2867" s="66" t="s">
        <v>271</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hidden="1" customHeight="1">
      <c r="A2868" s="332" t="str">
        <f>IF(B2868&lt;&gt;"",IF(AND(B2868='IN-TC'!$S$4,OR(TH!N2868="1111",TH!O2868="1111")),TH!D2868,""),"")</f>
        <v/>
      </c>
      <c r="B2868" s="63">
        <f t="shared" si="156"/>
        <v>11</v>
      </c>
      <c r="C2868" s="64">
        <v>42704</v>
      </c>
      <c r="D2868" s="64" t="s">
        <v>3016</v>
      </c>
      <c r="E2868" s="64">
        <f t="shared" si="157"/>
        <v>42704</v>
      </c>
      <c r="F2868" s="72" t="s">
        <v>939</v>
      </c>
      <c r="G2868" s="67" t="s">
        <v>343</v>
      </c>
      <c r="H2868" s="338" t="s">
        <v>1957</v>
      </c>
      <c r="I2868" s="429"/>
      <c r="J2868" s="429"/>
      <c r="K2868" s="420"/>
      <c r="L2868" s="429"/>
      <c r="M2868" s="65">
        <v>338728500</v>
      </c>
      <c r="N2868" s="66" t="s">
        <v>8</v>
      </c>
      <c r="O2868" s="66" t="s">
        <v>271</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hidden="1" customHeight="1">
      <c r="A2869" s="332" t="str">
        <f>IF(B2869&lt;&gt;"",IF(AND(B2869='IN-TC'!$S$4,OR(TH!N2869="1111",TH!O2869="1111")),TH!D2869,""),"")</f>
        <v/>
      </c>
      <c r="B2869" s="63">
        <f t="shared" si="156"/>
        <v>12</v>
      </c>
      <c r="C2869" s="64">
        <v>42735</v>
      </c>
      <c r="D2869" s="64" t="s">
        <v>3019</v>
      </c>
      <c r="E2869" s="64">
        <f t="shared" si="157"/>
        <v>42735</v>
      </c>
      <c r="F2869" s="72" t="s">
        <v>939</v>
      </c>
      <c r="G2869" s="67" t="s">
        <v>337</v>
      </c>
      <c r="H2869" s="338" t="s">
        <v>384</v>
      </c>
      <c r="I2869" s="429"/>
      <c r="J2869" s="429"/>
      <c r="K2869" s="420"/>
      <c r="L2869" s="429"/>
      <c r="M2869" s="65">
        <v>2827990000</v>
      </c>
      <c r="N2869" s="66" t="s">
        <v>8</v>
      </c>
      <c r="O2869" s="66" t="s">
        <v>271</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hidden="1" customHeight="1">
      <c r="A2870" s="332" t="str">
        <f>IF(B2870&lt;&gt;"",IF(AND(B2870='IN-TC'!$S$4,OR(TH!N2870="1111",TH!O2870="1111")),TH!D2870,""),"")</f>
        <v/>
      </c>
      <c r="B2870" s="63">
        <f t="shared" si="156"/>
        <v>12</v>
      </c>
      <c r="C2870" s="64">
        <v>42735</v>
      </c>
      <c r="D2870" s="64" t="s">
        <v>3018</v>
      </c>
      <c r="E2870" s="64">
        <f t="shared" si="157"/>
        <v>42735</v>
      </c>
      <c r="F2870" s="72" t="s">
        <v>939</v>
      </c>
      <c r="G2870" s="67" t="s">
        <v>343</v>
      </c>
      <c r="H2870" s="338" t="s">
        <v>402</v>
      </c>
      <c r="I2870" s="431"/>
      <c r="J2870" s="431"/>
      <c r="K2870" s="422"/>
      <c r="L2870" s="431"/>
      <c r="M2870" s="65">
        <v>196000000</v>
      </c>
      <c r="N2870" s="66" t="s">
        <v>8</v>
      </c>
      <c r="O2870" s="66" t="s">
        <v>271</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hidden="1" customHeight="1">
      <c r="A2871" s="332" t="str">
        <f>IF(B2871&lt;&gt;"",IF(AND(B2871='IN-TC'!$S$4,OR(TH!N2871="1111",TH!O2871="1111")),TH!D2871,""),"")</f>
        <v/>
      </c>
      <c r="B2871" s="63">
        <f t="shared" si="156"/>
        <v>12</v>
      </c>
      <c r="C2871" s="64">
        <v>42735</v>
      </c>
      <c r="D2871" s="64" t="s">
        <v>3018</v>
      </c>
      <c r="E2871" s="64">
        <f t="shared" si="157"/>
        <v>42735</v>
      </c>
      <c r="F2871" s="72" t="s">
        <v>939</v>
      </c>
      <c r="G2871" s="67" t="s">
        <v>343</v>
      </c>
      <c r="H2871" s="338" t="s">
        <v>408</v>
      </c>
      <c r="I2871" s="431"/>
      <c r="J2871" s="431"/>
      <c r="K2871" s="422"/>
      <c r="L2871" s="431"/>
      <c r="M2871" s="65">
        <v>151200000</v>
      </c>
      <c r="N2871" s="66" t="s">
        <v>8</v>
      </c>
      <c r="O2871" s="66" t="s">
        <v>271</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hidden="1" customHeight="1">
      <c r="A2872" s="332" t="str">
        <f>IF(B2872&lt;&gt;"",IF(AND(B2872='IN-TC'!$S$4,OR(TH!N2872="1111",TH!O2872="1111")),TH!D2872,""),"")</f>
        <v/>
      </c>
      <c r="B2872" s="63">
        <f t="shared" si="156"/>
        <v>4</v>
      </c>
      <c r="C2872" s="64">
        <v>42464</v>
      </c>
      <c r="D2872" s="64" t="s">
        <v>861</v>
      </c>
      <c r="E2872" s="64">
        <f t="shared" si="157"/>
        <v>42464</v>
      </c>
      <c r="F2872" s="72" t="s">
        <v>1003</v>
      </c>
      <c r="G2872" s="955" t="s">
        <v>1381</v>
      </c>
      <c r="H2872" s="72" t="s">
        <v>1027</v>
      </c>
      <c r="I2872" s="429"/>
      <c r="J2872" s="429"/>
      <c r="K2872" s="420"/>
      <c r="L2872" s="429"/>
      <c r="M2872" s="65">
        <v>2100000</v>
      </c>
      <c r="N2872" s="66" t="s">
        <v>101</v>
      </c>
      <c r="O2872" s="66" t="s">
        <v>63</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hidden="1" customHeight="1">
      <c r="A2873" s="332" t="str">
        <f>IF(B2873&lt;&gt;"",IF(AND(B2873='IN-TC'!$S$4,OR(TH!N2873="1111",TH!O2873="1111")),TH!D2873,""),"")</f>
        <v/>
      </c>
      <c r="B2873" s="63">
        <f t="shared" si="156"/>
        <v>4</v>
      </c>
      <c r="C2873" s="64">
        <v>42464</v>
      </c>
      <c r="D2873" s="64" t="s">
        <v>862</v>
      </c>
      <c r="E2873" s="64">
        <f t="shared" si="157"/>
        <v>42464</v>
      </c>
      <c r="F2873" s="72" t="s">
        <v>768</v>
      </c>
      <c r="G2873" s="955" t="s">
        <v>1382</v>
      </c>
      <c r="H2873" s="72" t="s">
        <v>799</v>
      </c>
      <c r="I2873" s="429"/>
      <c r="J2873" s="429"/>
      <c r="K2873" s="420"/>
      <c r="L2873" s="429"/>
      <c r="M2873" s="65">
        <v>646036</v>
      </c>
      <c r="N2873" s="66" t="s">
        <v>101</v>
      </c>
      <c r="O2873" s="66" t="s">
        <v>63</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hidden="1" customHeight="1">
      <c r="A2874" s="332" t="str">
        <f>IF(B2874&lt;&gt;"",IF(AND(B2874='IN-TC'!$S$4,OR(TH!N2874="1111",TH!O2874="1111")),TH!D2874,""),"")</f>
        <v/>
      </c>
      <c r="B2874" s="63">
        <f t="shared" si="156"/>
        <v>4</v>
      </c>
      <c r="C2874" s="64">
        <v>42464</v>
      </c>
      <c r="D2874" s="64" t="s">
        <v>862</v>
      </c>
      <c r="E2874" s="64">
        <f t="shared" si="157"/>
        <v>42464</v>
      </c>
      <c r="F2874" s="72" t="s">
        <v>769</v>
      </c>
      <c r="G2874" s="955" t="s">
        <v>1382</v>
      </c>
      <c r="H2874" s="72" t="s">
        <v>799</v>
      </c>
      <c r="I2874" s="429"/>
      <c r="J2874" s="429"/>
      <c r="K2874" s="420"/>
      <c r="L2874" s="429"/>
      <c r="M2874" s="65">
        <v>64604</v>
      </c>
      <c r="N2874" s="66" t="s">
        <v>9</v>
      </c>
      <c r="O2874" s="66" t="s">
        <v>63</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hidden="1" customHeight="1">
      <c r="A2875" s="332" t="str">
        <f>IF(B2875&lt;&gt;"",IF(AND(B2875='IN-TC'!$S$4,OR(TH!N2875="1111",TH!O2875="1111")),TH!D2875,""),"")</f>
        <v/>
      </c>
      <c r="B2875" s="63">
        <f t="shared" si="156"/>
        <v>4</v>
      </c>
      <c r="C2875" s="64">
        <v>42465</v>
      </c>
      <c r="D2875" s="64" t="s">
        <v>863</v>
      </c>
      <c r="E2875" s="64">
        <f t="shared" si="157"/>
        <v>42465</v>
      </c>
      <c r="F2875" s="72" t="s">
        <v>1383</v>
      </c>
      <c r="G2875" s="955" t="s">
        <v>1384</v>
      </c>
      <c r="H2875" s="72" t="s">
        <v>837</v>
      </c>
      <c r="I2875" s="429"/>
      <c r="J2875" s="429"/>
      <c r="K2875" s="420"/>
      <c r="L2875" s="429"/>
      <c r="M2875" s="65">
        <v>1981538</v>
      </c>
      <c r="N2875" s="66" t="s">
        <v>101</v>
      </c>
      <c r="O2875" s="66" t="s">
        <v>63</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hidden="1" customHeight="1">
      <c r="A2876" s="332" t="str">
        <f>IF(B2876&lt;&gt;"",IF(AND(B2876='IN-TC'!$S$4,OR(TH!N2876="1111",TH!O2876="1111")),TH!D2876,""),"")</f>
        <v/>
      </c>
      <c r="B2876" s="63">
        <f t="shared" si="156"/>
        <v>4</v>
      </c>
      <c r="C2876" s="64">
        <v>42465</v>
      </c>
      <c r="D2876" s="64" t="s">
        <v>863</v>
      </c>
      <c r="E2876" s="64">
        <f t="shared" si="157"/>
        <v>42465</v>
      </c>
      <c r="F2876" s="72" t="s">
        <v>1385</v>
      </c>
      <c r="G2876" s="955" t="s">
        <v>1384</v>
      </c>
      <c r="H2876" s="72" t="s">
        <v>837</v>
      </c>
      <c r="I2876" s="429"/>
      <c r="J2876" s="429"/>
      <c r="K2876" s="420"/>
      <c r="L2876" s="429"/>
      <c r="M2876" s="65">
        <v>198154</v>
      </c>
      <c r="N2876" s="66" t="s">
        <v>9</v>
      </c>
      <c r="O2876" s="66" t="s">
        <v>63</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hidden="1" customHeight="1">
      <c r="A2877" s="332" t="str">
        <f>IF(B2877&lt;&gt;"",IF(AND(B2877='IN-TC'!$S$4,OR(TH!N2877="1111",TH!O2877="1111")),TH!D2877,""),"")</f>
        <v/>
      </c>
      <c r="B2877" s="63">
        <f t="shared" si="156"/>
        <v>4</v>
      </c>
      <c r="C2877" s="64">
        <f>E2877</f>
        <v>42468</v>
      </c>
      <c r="D2877" s="64" t="s">
        <v>865</v>
      </c>
      <c r="E2877" s="64">
        <v>42468</v>
      </c>
      <c r="F2877" s="72" t="s">
        <v>1094</v>
      </c>
      <c r="G2877" s="955" t="s">
        <v>909</v>
      </c>
      <c r="H2877" s="72" t="s">
        <v>1350</v>
      </c>
      <c r="I2877" s="429"/>
      <c r="J2877" s="429"/>
      <c r="K2877" s="420"/>
      <c r="L2877" s="429"/>
      <c r="M2877" s="65">
        <v>20000000</v>
      </c>
      <c r="N2877" s="66" t="s">
        <v>26</v>
      </c>
      <c r="O2877" s="66" t="s">
        <v>63</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hidden="1" customHeight="1">
      <c r="A2878" s="332" t="str">
        <f>IF(B2878&lt;&gt;"",IF(AND(B2878='IN-TC'!$S$4,OR(TH!N2878="1111",TH!O2878="1111")),TH!D2878,""),"")</f>
        <v/>
      </c>
      <c r="B2878" s="63">
        <f t="shared" si="156"/>
        <v>4</v>
      </c>
      <c r="C2878" s="64">
        <v>42471</v>
      </c>
      <c r="D2878" s="64" t="s">
        <v>866</v>
      </c>
      <c r="E2878" s="64">
        <f t="shared" ref="E2878:E2885" si="160">C2878</f>
        <v>42471</v>
      </c>
      <c r="F2878" s="72" t="s">
        <v>1402</v>
      </c>
      <c r="G2878" s="955" t="s">
        <v>1397</v>
      </c>
      <c r="H2878" s="72" t="s">
        <v>1398</v>
      </c>
      <c r="I2878" s="429"/>
      <c r="J2878" s="429"/>
      <c r="K2878" s="420"/>
      <c r="L2878" s="429"/>
      <c r="M2878" s="65">
        <v>1400080</v>
      </c>
      <c r="N2878" s="66" t="s">
        <v>8</v>
      </c>
      <c r="O2878" s="66" t="s">
        <v>63</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hidden="1" customHeight="1">
      <c r="A2879" s="332" t="str">
        <f>IF(B2879&lt;&gt;"",IF(AND(B2879='IN-TC'!$S$4,OR(TH!N2879="1111",TH!O2879="1111")),TH!D2879,""),"")</f>
        <v/>
      </c>
      <c r="B2879" s="63">
        <f t="shared" si="156"/>
        <v>4</v>
      </c>
      <c r="C2879" s="64">
        <v>42475</v>
      </c>
      <c r="D2879" s="64" t="s">
        <v>867</v>
      </c>
      <c r="E2879" s="64">
        <f t="shared" si="160"/>
        <v>42475</v>
      </c>
      <c r="F2879" s="72" t="s">
        <v>1004</v>
      </c>
      <c r="G2879" s="955" t="s">
        <v>1386</v>
      </c>
      <c r="H2879" s="72" t="s">
        <v>799</v>
      </c>
      <c r="I2879" s="429"/>
      <c r="J2879" s="429"/>
      <c r="K2879" s="420"/>
      <c r="L2879" s="429"/>
      <c r="M2879" s="65">
        <v>2879537</v>
      </c>
      <c r="N2879" s="66" t="s">
        <v>101</v>
      </c>
      <c r="O2879" s="66" t="s">
        <v>63</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hidden="1" customHeight="1">
      <c r="A2880" s="332" t="str">
        <f>IF(B2880&lt;&gt;"",IF(AND(B2880='IN-TC'!$S$4,OR(TH!N2880="1111",TH!O2880="1111")),TH!D2880,""),"")</f>
        <v/>
      </c>
      <c r="B2880" s="63">
        <f t="shared" si="156"/>
        <v>4</v>
      </c>
      <c r="C2880" s="64">
        <v>42475</v>
      </c>
      <c r="D2880" s="64" t="s">
        <v>867</v>
      </c>
      <c r="E2880" s="64">
        <f t="shared" si="160"/>
        <v>42475</v>
      </c>
      <c r="F2880" s="72" t="s">
        <v>1380</v>
      </c>
      <c r="G2880" s="955" t="s">
        <v>1386</v>
      </c>
      <c r="H2880" s="72" t="s">
        <v>799</v>
      </c>
      <c r="I2880" s="429"/>
      <c r="J2880" s="429"/>
      <c r="K2880" s="420"/>
      <c r="L2880" s="429"/>
      <c r="M2880" s="65">
        <v>287953</v>
      </c>
      <c r="N2880" s="66" t="s">
        <v>9</v>
      </c>
      <c r="O2880" s="66" t="s">
        <v>63</v>
      </c>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hidden="1" customHeight="1">
      <c r="A2881" s="332" t="str">
        <f>IF(B2881&lt;&gt;"",IF(AND(B2881='IN-TC'!$S$4,OR(TH!N2881="1111",TH!O2881="1111")),TH!D2881,""),"")</f>
        <v/>
      </c>
      <c r="B2881" s="63">
        <f t="shared" si="156"/>
        <v>4</v>
      </c>
      <c r="C2881" s="64">
        <v>42475</v>
      </c>
      <c r="D2881" s="64" t="s">
        <v>868</v>
      </c>
      <c r="E2881" s="64">
        <f t="shared" si="160"/>
        <v>42475</v>
      </c>
      <c r="F2881" s="72" t="s">
        <v>1387</v>
      </c>
      <c r="G2881" s="955" t="s">
        <v>1388</v>
      </c>
      <c r="H2881" s="72" t="s">
        <v>1389</v>
      </c>
      <c r="I2881" s="429"/>
      <c r="J2881" s="429"/>
      <c r="K2881" s="420"/>
      <c r="L2881" s="429"/>
      <c r="M2881" s="65">
        <v>1935000</v>
      </c>
      <c r="N2881" s="66" t="s">
        <v>101</v>
      </c>
      <c r="O2881" s="66" t="s">
        <v>63</v>
      </c>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hidden="1" customHeight="1">
      <c r="A2882" s="332" t="str">
        <f>IF(B2882&lt;&gt;"",IF(AND(B2882='IN-TC'!$S$4,OR(TH!N2882="1111",TH!O2882="1111")),TH!D2882,""),"")</f>
        <v/>
      </c>
      <c r="B2882" s="63">
        <f t="shared" si="156"/>
        <v>4</v>
      </c>
      <c r="C2882" s="64">
        <v>42477</v>
      </c>
      <c r="D2882" s="64" t="s">
        <v>869</v>
      </c>
      <c r="E2882" s="64">
        <f t="shared" si="160"/>
        <v>42477</v>
      </c>
      <c r="F2882" s="72" t="s">
        <v>763</v>
      </c>
      <c r="G2882" s="955" t="s">
        <v>1390</v>
      </c>
      <c r="H2882" s="72" t="s">
        <v>799</v>
      </c>
      <c r="I2882" s="429"/>
      <c r="J2882" s="429"/>
      <c r="K2882" s="420"/>
      <c r="L2882" s="429"/>
      <c r="M2882" s="65">
        <v>484527</v>
      </c>
      <c r="N2882" s="66" t="s">
        <v>101</v>
      </c>
      <c r="O2882" s="66" t="s">
        <v>63</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hidden="1" customHeight="1">
      <c r="A2883" s="332" t="str">
        <f>IF(B2883&lt;&gt;"",IF(AND(B2883='IN-TC'!$S$4,OR(TH!N2883="1111",TH!O2883="1111")),TH!D2883,""),"")</f>
        <v/>
      </c>
      <c r="B2883" s="63">
        <f t="shared" si="156"/>
        <v>4</v>
      </c>
      <c r="C2883" s="64">
        <v>42477</v>
      </c>
      <c r="D2883" s="64" t="s">
        <v>869</v>
      </c>
      <c r="E2883" s="64">
        <f t="shared" si="160"/>
        <v>42477</v>
      </c>
      <c r="F2883" s="72" t="s">
        <v>764</v>
      </c>
      <c r="G2883" s="955" t="s">
        <v>1390</v>
      </c>
      <c r="H2883" s="72" t="s">
        <v>799</v>
      </c>
      <c r="I2883" s="429"/>
      <c r="J2883" s="429"/>
      <c r="K2883" s="420"/>
      <c r="L2883" s="429"/>
      <c r="M2883" s="65">
        <v>48453</v>
      </c>
      <c r="N2883" s="66" t="s">
        <v>9</v>
      </c>
      <c r="O2883" s="66" t="s">
        <v>63</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hidden="1" customHeight="1">
      <c r="A2884" s="332" t="str">
        <f>IF(B2884&lt;&gt;"",IF(AND(B2884='IN-TC'!$S$4,OR(TH!N2884="1111",TH!O2884="1111")),TH!D2884,""),"")</f>
        <v/>
      </c>
      <c r="B2884" s="63">
        <f t="shared" si="156"/>
        <v>4</v>
      </c>
      <c r="C2884" s="1123">
        <v>42478</v>
      </c>
      <c r="D2884" s="1123" t="s">
        <v>870</v>
      </c>
      <c r="E2884" s="1123">
        <f t="shared" si="160"/>
        <v>42478</v>
      </c>
      <c r="F2884" s="503" t="s">
        <v>954</v>
      </c>
      <c r="G2884" s="1125"/>
      <c r="H2884" s="1124" t="s">
        <v>953</v>
      </c>
      <c r="I2884" s="1126"/>
      <c r="J2884" s="1126"/>
      <c r="K2884" s="1127"/>
      <c r="L2884" s="1126"/>
      <c r="M2884" s="1128">
        <v>466295000</v>
      </c>
      <c r="N2884" s="1129" t="s">
        <v>271</v>
      </c>
      <c r="O2884" s="1129" t="s">
        <v>63</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hidden="1" customHeight="1">
      <c r="A2885" s="332" t="str">
        <f>IF(B2885&lt;&gt;"",IF(AND(B2885='IN-TC'!$S$4,OR(TH!N2885="1111",TH!O2885="1111")),TH!D2885,""),"")</f>
        <v/>
      </c>
      <c r="B2885" s="63">
        <f t="shared" si="156"/>
        <v>4</v>
      </c>
      <c r="C2885" s="1123">
        <v>42478</v>
      </c>
      <c r="D2885" s="1123" t="s">
        <v>871</v>
      </c>
      <c r="E2885" s="1123">
        <f t="shared" si="160"/>
        <v>42478</v>
      </c>
      <c r="F2885" s="503" t="s">
        <v>954</v>
      </c>
      <c r="G2885" s="1125"/>
      <c r="H2885" s="1124" t="s">
        <v>3009</v>
      </c>
      <c r="I2885" s="1126"/>
      <c r="J2885" s="1126"/>
      <c r="K2885" s="1127"/>
      <c r="L2885" s="1126"/>
      <c r="M2885" s="1128">
        <v>376200000</v>
      </c>
      <c r="N2885" s="1129" t="s">
        <v>271</v>
      </c>
      <c r="O2885" s="1129" t="s">
        <v>63</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hidden="1" customHeight="1">
      <c r="A2886" s="332" t="str">
        <f>IF(B2886&lt;&gt;"",IF(AND(B2886='IN-TC'!$S$4,OR(TH!N2886="1111",TH!O2886="1111")),TH!D2886,""),"")</f>
        <v/>
      </c>
      <c r="B2886" s="63">
        <f t="shared" si="156"/>
        <v>4</v>
      </c>
      <c r="C2886" s="64">
        <v>42484</v>
      </c>
      <c r="D2886" s="64" t="s">
        <v>872</v>
      </c>
      <c r="E2886" s="64">
        <v>42484</v>
      </c>
      <c r="F2886" s="72" t="s">
        <v>1003</v>
      </c>
      <c r="G2886" s="955" t="s">
        <v>1408</v>
      </c>
      <c r="H2886" s="72" t="s">
        <v>1027</v>
      </c>
      <c r="I2886" s="429"/>
      <c r="J2886" s="429"/>
      <c r="K2886" s="420"/>
      <c r="L2886" s="429"/>
      <c r="M2886" s="65">
        <v>2100000</v>
      </c>
      <c r="N2886" s="66" t="s">
        <v>101</v>
      </c>
      <c r="O2886" s="66" t="s">
        <v>63</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hidden="1" customHeight="1">
      <c r="A2887" s="332" t="str">
        <f>IF(B2887&lt;&gt;"",IF(AND(B2887='IN-TC'!$S$4,OR(TH!N2887="1111",TH!O2887="1111")),TH!D2887,""),"")</f>
        <v/>
      </c>
      <c r="B2887" s="63">
        <f t="shared" si="156"/>
        <v>4</v>
      </c>
      <c r="C2887" s="64">
        <v>42485</v>
      </c>
      <c r="D2887" s="64" t="s">
        <v>873</v>
      </c>
      <c r="E2887" s="64">
        <v>42485</v>
      </c>
      <c r="F2887" s="72" t="s">
        <v>783</v>
      </c>
      <c r="G2887" s="955" t="s">
        <v>1426</v>
      </c>
      <c r="H2887" s="72" t="s">
        <v>799</v>
      </c>
      <c r="I2887" s="429"/>
      <c r="J2887" s="429"/>
      <c r="K2887" s="420"/>
      <c r="L2887" s="429"/>
      <c r="M2887" s="65">
        <v>1660746</v>
      </c>
      <c r="N2887" s="66" t="s">
        <v>101</v>
      </c>
      <c r="O2887" s="66" t="s">
        <v>63</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hidden="1" customHeight="1">
      <c r="A2888" s="332" t="str">
        <f>IF(B2888&lt;&gt;"",IF(AND(B2888='IN-TC'!$S$4,OR(TH!N2888="1111",TH!O2888="1111")),TH!D2888,""),"")</f>
        <v/>
      </c>
      <c r="B2888" s="63">
        <f t="shared" si="156"/>
        <v>4</v>
      </c>
      <c r="C2888" s="64">
        <v>42485</v>
      </c>
      <c r="D2888" s="64" t="s">
        <v>873</v>
      </c>
      <c r="E2888" s="64">
        <v>42485</v>
      </c>
      <c r="F2888" s="72" t="s">
        <v>784</v>
      </c>
      <c r="G2888" s="955" t="s">
        <v>1426</v>
      </c>
      <c r="H2888" s="72" t="s">
        <v>799</v>
      </c>
      <c r="I2888" s="429"/>
      <c r="J2888" s="429"/>
      <c r="K2888" s="420"/>
      <c r="L2888" s="429"/>
      <c r="M2888" s="65">
        <v>166074</v>
      </c>
      <c r="N2888" s="66" t="s">
        <v>9</v>
      </c>
      <c r="O2888" s="66" t="s">
        <v>63</v>
      </c>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hidden="1" customHeight="1">
      <c r="A2889" s="332" t="str">
        <f>IF(B2889&lt;&gt;"",IF(AND(B2889='IN-TC'!$S$4,OR(TH!N2889="1111",TH!O2889="1111")),TH!D2889,""),"")</f>
        <v/>
      </c>
      <c r="B2889" s="63">
        <f t="shared" si="156"/>
        <v>4</v>
      </c>
      <c r="C2889" s="64">
        <f>E2889</f>
        <v>42485</v>
      </c>
      <c r="D2889" s="64" t="s">
        <v>874</v>
      </c>
      <c r="E2889" s="64">
        <v>42485</v>
      </c>
      <c r="F2889" s="72" t="s">
        <v>1094</v>
      </c>
      <c r="G2889" s="955" t="s">
        <v>909</v>
      </c>
      <c r="H2889" s="316" t="s">
        <v>1406</v>
      </c>
      <c r="I2889" s="429"/>
      <c r="J2889" s="429"/>
      <c r="K2889" s="420"/>
      <c r="L2889" s="429"/>
      <c r="M2889" s="65">
        <v>80000000</v>
      </c>
      <c r="N2889" s="66" t="s">
        <v>26</v>
      </c>
      <c r="O2889" s="66" t="s">
        <v>63</v>
      </c>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hidden="1" customHeight="1">
      <c r="A2890" s="332" t="str">
        <f>IF(B2890&lt;&gt;"",IF(AND(B2890='IN-TC'!$S$4,OR(TH!N2890="1111",TH!O2890="1111")),TH!D2890,""),"")</f>
        <v/>
      </c>
      <c r="B2890" s="63">
        <f t="shared" si="156"/>
        <v>4</v>
      </c>
      <c r="C2890" s="64">
        <f>E2890</f>
        <v>42486</v>
      </c>
      <c r="D2890" s="64" t="s">
        <v>875</v>
      </c>
      <c r="E2890" s="64">
        <v>42486</v>
      </c>
      <c r="F2890" s="72" t="s">
        <v>1094</v>
      </c>
      <c r="G2890" s="955" t="s">
        <v>909</v>
      </c>
      <c r="H2890" s="316" t="s">
        <v>756</v>
      </c>
      <c r="I2890" s="429"/>
      <c r="J2890" s="429"/>
      <c r="K2890" s="420"/>
      <c r="L2890" s="429"/>
      <c r="M2890" s="65">
        <v>20000000</v>
      </c>
      <c r="N2890" s="66" t="s">
        <v>26</v>
      </c>
      <c r="O2890" s="66" t="s">
        <v>63</v>
      </c>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hidden="1" customHeight="1">
      <c r="A2891" s="332" t="str">
        <f>IF(B2891&lt;&gt;"",IF(AND(B2891='IN-TC'!$S$4,OR(TH!N2891="1111",TH!O2891="1111")),TH!D2891,""),"")</f>
        <v/>
      </c>
      <c r="B2891" s="63">
        <f t="shared" ref="B2891:B2954" si="161">IF(C2891&lt;&gt;"",MONTH(C2891),"")</f>
        <v>4</v>
      </c>
      <c r="C2891" s="64">
        <v>42487</v>
      </c>
      <c r="D2891" s="64" t="s">
        <v>876</v>
      </c>
      <c r="E2891" s="64">
        <v>42487</v>
      </c>
      <c r="F2891" s="72" t="s">
        <v>1411</v>
      </c>
      <c r="G2891" s="955" t="s">
        <v>1413</v>
      </c>
      <c r="H2891" s="72" t="s">
        <v>830</v>
      </c>
      <c r="I2891" s="429"/>
      <c r="J2891" s="429"/>
      <c r="K2891" s="420"/>
      <c r="L2891" s="429"/>
      <c r="M2891" s="65">
        <v>16050000</v>
      </c>
      <c r="N2891" s="66" t="s">
        <v>101</v>
      </c>
      <c r="O2891" s="66" t="s">
        <v>63</v>
      </c>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hidden="1" customHeight="1">
      <c r="A2892" s="332" t="str">
        <f>IF(B2892&lt;&gt;"",IF(AND(B2892='IN-TC'!$S$4,OR(TH!N2892="1111",TH!O2892="1111")),TH!D2892,""),"")</f>
        <v/>
      </c>
      <c r="B2892" s="63">
        <f t="shared" si="161"/>
        <v>4</v>
      </c>
      <c r="C2892" s="64">
        <v>42487</v>
      </c>
      <c r="D2892" s="64" t="s">
        <v>876</v>
      </c>
      <c r="E2892" s="64">
        <v>42487</v>
      </c>
      <c r="F2892" s="72" t="s">
        <v>1412</v>
      </c>
      <c r="G2892" s="955" t="s">
        <v>1413</v>
      </c>
      <c r="H2892" s="72" t="s">
        <v>830</v>
      </c>
      <c r="I2892" s="429"/>
      <c r="J2892" s="429"/>
      <c r="K2892" s="420"/>
      <c r="L2892" s="429"/>
      <c r="M2892" s="65">
        <v>1605000</v>
      </c>
      <c r="N2892" s="66" t="s">
        <v>9</v>
      </c>
      <c r="O2892" s="66" t="s">
        <v>63</v>
      </c>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hidden="1" customHeight="1">
      <c r="A2893" s="332" t="str">
        <f>IF(B2893&lt;&gt;"",IF(AND(B2893='IN-TC'!$S$4,OR(TH!N2893="1111",TH!O2893="1111")),TH!D2893,""),"")</f>
        <v/>
      </c>
      <c r="B2893" s="63">
        <f t="shared" si="161"/>
        <v>4</v>
      </c>
      <c r="C2893" s="64">
        <v>42487</v>
      </c>
      <c r="D2893" s="64" t="s">
        <v>877</v>
      </c>
      <c r="E2893" s="64">
        <v>42487</v>
      </c>
      <c r="F2893" s="72" t="s">
        <v>1422</v>
      </c>
      <c r="G2893" s="955" t="s">
        <v>1424</v>
      </c>
      <c r="H2893" s="72" t="s">
        <v>1425</v>
      </c>
      <c r="I2893" s="429"/>
      <c r="J2893" s="429"/>
      <c r="K2893" s="420"/>
      <c r="L2893" s="429"/>
      <c r="M2893" s="65">
        <v>2638000</v>
      </c>
      <c r="N2893" s="66" t="s">
        <v>101</v>
      </c>
      <c r="O2893" s="66" t="s">
        <v>63</v>
      </c>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hidden="1" customHeight="1">
      <c r="A2894" s="332" t="str">
        <f>IF(B2894&lt;&gt;"",IF(AND(B2894='IN-TC'!$S$4,OR(TH!N2894="1111",TH!O2894="1111")),TH!D2894,""),"")</f>
        <v/>
      </c>
      <c r="B2894" s="63">
        <f t="shared" si="161"/>
        <v>4</v>
      </c>
      <c r="C2894" s="64">
        <v>42487</v>
      </c>
      <c r="D2894" s="64" t="s">
        <v>877</v>
      </c>
      <c r="E2894" s="64">
        <v>42487</v>
      </c>
      <c r="F2894" s="72" t="s">
        <v>1423</v>
      </c>
      <c r="G2894" s="955" t="s">
        <v>1424</v>
      </c>
      <c r="H2894" s="72" t="s">
        <v>1425</v>
      </c>
      <c r="I2894" s="429"/>
      <c r="J2894" s="429"/>
      <c r="K2894" s="420"/>
      <c r="L2894" s="429"/>
      <c r="M2894" s="65">
        <v>263800</v>
      </c>
      <c r="N2894" s="66" t="s">
        <v>9</v>
      </c>
      <c r="O2894" s="66" t="s">
        <v>63</v>
      </c>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hidden="1" customHeight="1">
      <c r="A2895" s="332" t="str">
        <f>IF(B2895&lt;&gt;"",IF(AND(B2895='IN-TC'!$S$4,OR(TH!N2895="1111",TH!O2895="1111")),TH!D2895,""),"")</f>
        <v/>
      </c>
      <c r="B2895" s="63">
        <f t="shared" si="161"/>
        <v>4</v>
      </c>
      <c r="C2895" s="64">
        <v>42489</v>
      </c>
      <c r="D2895" s="64" t="s">
        <v>878</v>
      </c>
      <c r="E2895" s="64">
        <f t="shared" ref="E2895:E2900" si="162">C2895</f>
        <v>42489</v>
      </c>
      <c r="F2895" s="72" t="s">
        <v>1348</v>
      </c>
      <c r="G2895" s="955"/>
      <c r="H2895" s="316" t="s">
        <v>1350</v>
      </c>
      <c r="I2895" s="429"/>
      <c r="J2895" s="429"/>
      <c r="K2895" s="420"/>
      <c r="L2895" s="429"/>
      <c r="M2895" s="65">
        <v>818182</v>
      </c>
      <c r="N2895" s="66" t="s">
        <v>101</v>
      </c>
      <c r="O2895" s="66" t="s">
        <v>63</v>
      </c>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hidden="1" customHeight="1">
      <c r="A2896" s="332" t="str">
        <f>IF(B2896&lt;&gt;"",IF(AND(B2896='IN-TC'!$S$4,OR(TH!N2896="1111",TH!O2896="1111")),TH!D2896,""),"")</f>
        <v/>
      </c>
      <c r="B2896" s="63">
        <f t="shared" si="161"/>
        <v>4</v>
      </c>
      <c r="C2896" s="64">
        <v>42489</v>
      </c>
      <c r="D2896" s="64" t="s">
        <v>878</v>
      </c>
      <c r="E2896" s="64">
        <f t="shared" si="162"/>
        <v>42489</v>
      </c>
      <c r="F2896" s="72" t="s">
        <v>1349</v>
      </c>
      <c r="G2896" s="955"/>
      <c r="H2896" s="316" t="s">
        <v>1350</v>
      </c>
      <c r="I2896" s="429"/>
      <c r="J2896" s="429"/>
      <c r="K2896" s="420"/>
      <c r="L2896" s="429"/>
      <c r="M2896" s="65">
        <v>81818</v>
      </c>
      <c r="N2896" s="66" t="s">
        <v>9</v>
      </c>
      <c r="O2896" s="66" t="s">
        <v>63</v>
      </c>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hidden="1" customHeight="1">
      <c r="A2897" s="332" t="str">
        <f>IF(B2897&lt;&gt;"",IF(AND(B2897='IN-TC'!$S$4,OR(TH!N2897="1111",TH!O2897="1111")),TH!D2897,""),"")</f>
        <v/>
      </c>
      <c r="B2897" s="63">
        <f t="shared" si="161"/>
        <v>4</v>
      </c>
      <c r="C2897" s="64">
        <v>42489</v>
      </c>
      <c r="D2897" s="64" t="s">
        <v>879</v>
      </c>
      <c r="E2897" s="64">
        <f t="shared" si="162"/>
        <v>42489</v>
      </c>
      <c r="F2897" s="72" t="s">
        <v>763</v>
      </c>
      <c r="G2897" s="955" t="s">
        <v>1427</v>
      </c>
      <c r="H2897" s="72" t="s">
        <v>799</v>
      </c>
      <c r="I2897" s="429"/>
      <c r="J2897" s="429"/>
      <c r="K2897" s="420"/>
      <c r="L2897" s="429"/>
      <c r="M2897" s="65">
        <v>546782</v>
      </c>
      <c r="N2897" s="66" t="s">
        <v>101</v>
      </c>
      <c r="O2897" s="66" t="s">
        <v>63</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hidden="1" customHeight="1">
      <c r="A2898" s="332" t="str">
        <f>IF(B2898&lt;&gt;"",IF(AND(B2898='IN-TC'!$S$4,OR(TH!N2898="1111",TH!O2898="1111")),TH!D2898,""),"")</f>
        <v/>
      </c>
      <c r="B2898" s="63">
        <f t="shared" si="161"/>
        <v>4</v>
      </c>
      <c r="C2898" s="64">
        <v>42489</v>
      </c>
      <c r="D2898" s="64" t="s">
        <v>879</v>
      </c>
      <c r="E2898" s="64">
        <f t="shared" si="162"/>
        <v>42489</v>
      </c>
      <c r="F2898" s="72" t="s">
        <v>764</v>
      </c>
      <c r="G2898" s="955" t="s">
        <v>1427</v>
      </c>
      <c r="H2898" s="72" t="s">
        <v>799</v>
      </c>
      <c r="I2898" s="429"/>
      <c r="J2898" s="429"/>
      <c r="K2898" s="420"/>
      <c r="L2898" s="429"/>
      <c r="M2898" s="65">
        <v>54678</v>
      </c>
      <c r="N2898" s="66" t="s">
        <v>9</v>
      </c>
      <c r="O2898" s="66" t="s">
        <v>63</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5.75" hidden="1" customHeight="1">
      <c r="A2899" s="332" t="str">
        <f>IF(B2899&lt;&gt;"",IF(AND(B2899='IN-TC'!$S$4,OR(TH!N2899="1111",TH!O2899="1111")),TH!D2899,""),"")</f>
        <v/>
      </c>
      <c r="B2899" s="63">
        <f t="shared" si="161"/>
        <v>4</v>
      </c>
      <c r="C2899" s="64">
        <v>42489</v>
      </c>
      <c r="D2899" s="64" t="s">
        <v>880</v>
      </c>
      <c r="E2899" s="64">
        <f t="shared" si="162"/>
        <v>42489</v>
      </c>
      <c r="F2899" s="72" t="s">
        <v>2383</v>
      </c>
      <c r="G2899" s="955"/>
      <c r="H2899" s="72" t="s">
        <v>2384</v>
      </c>
      <c r="I2899" s="429"/>
      <c r="J2899" s="429"/>
      <c r="K2899" s="420"/>
      <c r="L2899" s="429"/>
      <c r="M2899" s="65">
        <v>19958000</v>
      </c>
      <c r="N2899" s="66" t="s">
        <v>587</v>
      </c>
      <c r="O2899" s="66" t="s">
        <v>63</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x</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7.25" hidden="1" customHeight="1">
      <c r="A2900" s="332" t="str">
        <f>IF(B2900&lt;&gt;"",IF(AND(B2900='IN-TC'!$S$4,OR(TH!N2900="1111",TH!O2900="1111")),TH!D2900,""),"")</f>
        <v/>
      </c>
      <c r="B2900" s="63">
        <f t="shared" si="161"/>
        <v>4</v>
      </c>
      <c r="C2900" s="90">
        <v>42489</v>
      </c>
      <c r="D2900" s="90" t="s">
        <v>881</v>
      </c>
      <c r="E2900" s="90">
        <f t="shared" si="162"/>
        <v>42489</v>
      </c>
      <c r="F2900" s="92" t="s">
        <v>1391</v>
      </c>
      <c r="G2900" s="1114"/>
      <c r="H2900" s="92" t="s">
        <v>839</v>
      </c>
      <c r="I2900" s="435"/>
      <c r="J2900" s="435"/>
      <c r="K2900" s="426"/>
      <c r="L2900" s="435"/>
      <c r="M2900" s="93">
        <v>133705785</v>
      </c>
      <c r="N2900" s="1170" t="s">
        <v>586</v>
      </c>
      <c r="O2900" s="83" t="s">
        <v>63</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hidden="1" customHeight="1">
      <c r="A2901" s="332" t="str">
        <f>IF(B2901&lt;&gt;"",IF(AND(B2901='IN-TC'!$S$4,OR(TH!N2901="1111",TH!O2901="1111")),TH!D2901,""),"")</f>
        <v/>
      </c>
      <c r="B2901" s="63">
        <f t="shared" si="161"/>
        <v>4</v>
      </c>
      <c r="C2901" s="64">
        <f t="shared" ref="C2901:C2932" si="163">E2901</f>
        <v>42468</v>
      </c>
      <c r="D2901" s="64" t="s">
        <v>697</v>
      </c>
      <c r="E2901" s="64">
        <v>42468</v>
      </c>
      <c r="F2901" s="72" t="s">
        <v>1430</v>
      </c>
      <c r="G2901" s="955" t="s">
        <v>909</v>
      </c>
      <c r="H2901" s="72"/>
      <c r="I2901" s="429"/>
      <c r="J2901" s="429"/>
      <c r="K2901" s="420">
        <v>5</v>
      </c>
      <c r="L2901" s="429">
        <v>22260</v>
      </c>
      <c r="M2901" s="65">
        <f t="shared" ref="M2901:M2910" si="164">ROUND(K2901*L2901,0)</f>
        <v>111300</v>
      </c>
      <c r="N2901" s="66" t="s">
        <v>101</v>
      </c>
      <c r="O2901" s="66" t="s">
        <v>265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hidden="1" customHeight="1">
      <c r="A2902" s="332" t="str">
        <f>IF(B2902&lt;&gt;"",IF(AND(B2902='IN-TC'!$S$4,OR(TH!N2902="1111",TH!O2902="1111")),TH!D2902,""),"")</f>
        <v/>
      </c>
      <c r="B2902" s="63">
        <f t="shared" si="161"/>
        <v>4</v>
      </c>
      <c r="C2902" s="64">
        <f t="shared" si="163"/>
        <v>42468</v>
      </c>
      <c r="D2902" s="64" t="s">
        <v>697</v>
      </c>
      <c r="E2902" s="64">
        <v>42468</v>
      </c>
      <c r="F2902" s="72" t="s">
        <v>1431</v>
      </c>
      <c r="G2902" s="955" t="s">
        <v>909</v>
      </c>
      <c r="H2902" s="72"/>
      <c r="I2902" s="429"/>
      <c r="J2902" s="429"/>
      <c r="K2902" s="420">
        <v>0.5</v>
      </c>
      <c r="L2902" s="429">
        <v>22260</v>
      </c>
      <c r="M2902" s="65">
        <f t="shared" si="164"/>
        <v>11130</v>
      </c>
      <c r="N2902" s="66" t="s">
        <v>9</v>
      </c>
      <c r="O2902" s="66" t="s">
        <v>265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hidden="1" customHeight="1">
      <c r="A2903" s="332" t="str">
        <f>IF(B2903&lt;&gt;"",IF(AND(B2903='IN-TC'!$S$4,OR(TH!N2903="1111",TH!O2903="1111")),TH!D2903,""),"")</f>
        <v/>
      </c>
      <c r="B2903" s="63">
        <f t="shared" si="161"/>
        <v>4</v>
      </c>
      <c r="C2903" s="64">
        <f t="shared" si="163"/>
        <v>42475</v>
      </c>
      <c r="D2903" s="64" t="s">
        <v>697</v>
      </c>
      <c r="E2903" s="64">
        <v>42475</v>
      </c>
      <c r="F2903" s="72" t="s">
        <v>1430</v>
      </c>
      <c r="G2903" s="955" t="s">
        <v>909</v>
      </c>
      <c r="H2903" s="72"/>
      <c r="I2903" s="429"/>
      <c r="J2903" s="429"/>
      <c r="K2903" s="420">
        <v>5</v>
      </c>
      <c r="L2903" s="429">
        <v>22260</v>
      </c>
      <c r="M2903" s="65">
        <f t="shared" si="164"/>
        <v>111300</v>
      </c>
      <c r="N2903" s="66" t="s">
        <v>101</v>
      </c>
      <c r="O2903" s="66" t="s">
        <v>265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hidden="1" customHeight="1">
      <c r="A2904" s="332" t="str">
        <f>IF(B2904&lt;&gt;"",IF(AND(B2904='IN-TC'!$S$4,OR(TH!N2904="1111",TH!O2904="1111")),TH!D2904,""),"")</f>
        <v/>
      </c>
      <c r="B2904" s="63">
        <f t="shared" si="161"/>
        <v>4</v>
      </c>
      <c r="C2904" s="64">
        <f t="shared" si="163"/>
        <v>42475</v>
      </c>
      <c r="D2904" s="64" t="s">
        <v>697</v>
      </c>
      <c r="E2904" s="64">
        <v>42475</v>
      </c>
      <c r="F2904" s="72" t="s">
        <v>1431</v>
      </c>
      <c r="G2904" s="955" t="s">
        <v>909</v>
      </c>
      <c r="H2904" s="72"/>
      <c r="I2904" s="429"/>
      <c r="J2904" s="429"/>
      <c r="K2904" s="420">
        <v>0.5</v>
      </c>
      <c r="L2904" s="429">
        <v>22260</v>
      </c>
      <c r="M2904" s="65">
        <f t="shared" si="164"/>
        <v>11130</v>
      </c>
      <c r="N2904" s="66" t="s">
        <v>9</v>
      </c>
      <c r="O2904" s="66" t="s">
        <v>265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hidden="1" customHeight="1">
      <c r="A2905" s="332" t="str">
        <f>IF(B2905&lt;&gt;"",IF(AND(B2905='IN-TC'!$S$4,OR(TH!N2905="1111",TH!O2905="1111")),TH!D2905,""),"")</f>
        <v/>
      </c>
      <c r="B2905" s="63">
        <f t="shared" si="161"/>
        <v>4</v>
      </c>
      <c r="C2905" s="64">
        <f t="shared" si="163"/>
        <v>42475</v>
      </c>
      <c r="D2905" s="64" t="s">
        <v>697</v>
      </c>
      <c r="E2905" s="64">
        <v>42475</v>
      </c>
      <c r="F2905" s="339" t="s">
        <v>749</v>
      </c>
      <c r="G2905" s="955" t="s">
        <v>908</v>
      </c>
      <c r="H2905" s="72" t="s">
        <v>721</v>
      </c>
      <c r="I2905" s="431"/>
      <c r="J2905" s="431"/>
      <c r="K2905" s="422">
        <v>244.21</v>
      </c>
      <c r="L2905" s="429">
        <v>22260</v>
      </c>
      <c r="M2905" s="65">
        <f t="shared" si="164"/>
        <v>5436115</v>
      </c>
      <c r="N2905" s="66" t="s">
        <v>99</v>
      </c>
      <c r="O2905" s="66" t="s">
        <v>265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hidden="1" customHeight="1">
      <c r="A2906" s="332" t="str">
        <f>IF(B2906&lt;&gt;"",IF(AND(B2906='IN-TC'!$S$4,OR(TH!N2906="1111",TH!O2906="1111")),TH!D2906,""),"")</f>
        <v/>
      </c>
      <c r="B2906" s="63">
        <f t="shared" si="161"/>
        <v>4</v>
      </c>
      <c r="C2906" s="64">
        <f t="shared" si="163"/>
        <v>42475</v>
      </c>
      <c r="D2906" s="64" t="s">
        <v>697</v>
      </c>
      <c r="E2906" s="64">
        <v>42475</v>
      </c>
      <c r="F2906" s="503" t="s">
        <v>750</v>
      </c>
      <c r="G2906" s="955" t="s">
        <v>908</v>
      </c>
      <c r="H2906" s="72" t="s">
        <v>722</v>
      </c>
      <c r="I2906" s="429"/>
      <c r="J2906" s="429"/>
      <c r="K2906" s="420">
        <v>213.56</v>
      </c>
      <c r="L2906" s="429">
        <v>22260</v>
      </c>
      <c r="M2906" s="65">
        <f t="shared" si="164"/>
        <v>4753846</v>
      </c>
      <c r="N2906" s="66" t="s">
        <v>99</v>
      </c>
      <c r="O2906" s="66" t="s">
        <v>265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hidden="1" customHeight="1">
      <c r="A2907" s="332" t="str">
        <f>IF(B2907&lt;&gt;"",IF(AND(B2907='IN-TC'!$S$4,OR(TH!N2907="1111",TH!O2907="1111")),TH!D2907,""),"")</f>
        <v/>
      </c>
      <c r="B2907" s="63">
        <f t="shared" si="161"/>
        <v>4</v>
      </c>
      <c r="C2907" s="64">
        <f t="shared" si="163"/>
        <v>42475</v>
      </c>
      <c r="D2907" s="64" t="s">
        <v>697</v>
      </c>
      <c r="E2907" s="64">
        <v>42475</v>
      </c>
      <c r="F2907" s="503" t="s">
        <v>751</v>
      </c>
      <c r="G2907" s="955" t="s">
        <v>908</v>
      </c>
      <c r="H2907" s="72" t="s">
        <v>723</v>
      </c>
      <c r="I2907" s="429"/>
      <c r="J2907" s="429"/>
      <c r="K2907" s="420">
        <v>113.67</v>
      </c>
      <c r="L2907" s="429">
        <v>22260</v>
      </c>
      <c r="M2907" s="65">
        <f t="shared" si="164"/>
        <v>2530294</v>
      </c>
      <c r="N2907" s="66" t="s">
        <v>99</v>
      </c>
      <c r="O2907" s="66" t="s">
        <v>265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hidden="1" customHeight="1">
      <c r="A2908" s="332" t="str">
        <f>IF(B2908&lt;&gt;"",IF(AND(B2908='IN-TC'!$S$4,OR(TH!N2908="1111",TH!O2908="1111")),TH!D2908,""),"")</f>
        <v/>
      </c>
      <c r="B2908" s="63">
        <f t="shared" si="161"/>
        <v>4</v>
      </c>
      <c r="C2908" s="64">
        <f t="shared" si="163"/>
        <v>42475</v>
      </c>
      <c r="D2908" s="64" t="s">
        <v>697</v>
      </c>
      <c r="E2908" s="64">
        <v>42475</v>
      </c>
      <c r="F2908" s="503" t="s">
        <v>1051</v>
      </c>
      <c r="G2908" s="955" t="s">
        <v>908</v>
      </c>
      <c r="H2908" s="72" t="s">
        <v>724</v>
      </c>
      <c r="I2908" s="429"/>
      <c r="J2908" s="429"/>
      <c r="K2908" s="420">
        <v>148.11000000000001</v>
      </c>
      <c r="L2908" s="429">
        <v>22260</v>
      </c>
      <c r="M2908" s="65">
        <f t="shared" si="164"/>
        <v>3296929</v>
      </c>
      <c r="N2908" s="66" t="s">
        <v>99</v>
      </c>
      <c r="O2908" s="66" t="s">
        <v>265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hidden="1" customHeight="1">
      <c r="A2909" s="332" t="str">
        <f>IF(B2909&lt;&gt;"",IF(AND(B2909='IN-TC'!$S$4,OR(TH!N2909="1111",TH!O2909="1111")),TH!D2909,""),"")</f>
        <v/>
      </c>
      <c r="B2909" s="63">
        <f t="shared" si="161"/>
        <v>4</v>
      </c>
      <c r="C2909" s="64">
        <f t="shared" si="163"/>
        <v>42475</v>
      </c>
      <c r="D2909" s="64" t="s">
        <v>697</v>
      </c>
      <c r="E2909" s="64">
        <v>42475</v>
      </c>
      <c r="F2909" s="503" t="s">
        <v>1690</v>
      </c>
      <c r="G2909" s="955" t="s">
        <v>908</v>
      </c>
      <c r="H2909" s="72" t="s">
        <v>734</v>
      </c>
      <c r="I2909" s="429"/>
      <c r="J2909" s="429"/>
      <c r="K2909" s="420">
        <v>180.14</v>
      </c>
      <c r="L2909" s="429">
        <v>22260</v>
      </c>
      <c r="M2909" s="65">
        <f t="shared" si="164"/>
        <v>4009916</v>
      </c>
      <c r="N2909" s="66" t="s">
        <v>99</v>
      </c>
      <c r="O2909" s="66" t="s">
        <v>265</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hidden="1" customHeight="1">
      <c r="A2910" s="332" t="str">
        <f>IF(B2910&lt;&gt;"",IF(AND(B2910='IN-TC'!$S$4,OR(TH!N2910="1111",TH!O2910="1111")),TH!D2910,""),"")</f>
        <v/>
      </c>
      <c r="B2910" s="63">
        <f t="shared" si="161"/>
        <v>4</v>
      </c>
      <c r="C2910" s="64">
        <f t="shared" si="163"/>
        <v>42481</v>
      </c>
      <c r="D2910" s="64" t="s">
        <v>697</v>
      </c>
      <c r="E2910" s="64">
        <v>42481</v>
      </c>
      <c r="F2910" s="72" t="s">
        <v>1432</v>
      </c>
      <c r="G2910" s="955" t="s">
        <v>910</v>
      </c>
      <c r="H2910" s="72"/>
      <c r="I2910" s="429"/>
      <c r="J2910" s="429"/>
      <c r="K2910" s="420">
        <v>3900</v>
      </c>
      <c r="L2910" s="429">
        <v>22260</v>
      </c>
      <c r="M2910" s="65">
        <f t="shared" si="164"/>
        <v>86814000</v>
      </c>
      <c r="N2910" s="66" t="s">
        <v>26</v>
      </c>
      <c r="O2910" s="66" t="s">
        <v>265</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hidden="1" customHeight="1">
      <c r="A2911" s="332" t="str">
        <f>IF(B2911&lt;&gt;"",IF(AND(B2911='IN-TC'!$S$4,OR(TH!N2911="1111",TH!O2911="1111")),TH!D2911,""),"")</f>
        <v/>
      </c>
      <c r="B2911" s="63">
        <f t="shared" si="161"/>
        <v>4</v>
      </c>
      <c r="C2911" s="64">
        <f t="shared" si="163"/>
        <v>42468</v>
      </c>
      <c r="D2911" s="64" t="s">
        <v>697</v>
      </c>
      <c r="E2911" s="64">
        <v>42468</v>
      </c>
      <c r="F2911" s="72" t="s">
        <v>1433</v>
      </c>
      <c r="G2911" s="955" t="s">
        <v>908</v>
      </c>
      <c r="H2911" s="72" t="s">
        <v>1417</v>
      </c>
      <c r="I2911" s="429"/>
      <c r="J2911" s="429"/>
      <c r="K2911" s="420"/>
      <c r="L2911" s="429"/>
      <c r="M2911" s="65">
        <v>1000000</v>
      </c>
      <c r="N2911" s="317" t="s">
        <v>8</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hidden="1" customHeight="1">
      <c r="A2912" s="332" t="str">
        <f>IF(B2912&lt;&gt;"",IF(AND(B2912='IN-TC'!$S$4,OR(TH!N2912="1111",TH!O2912="1111")),TH!D2912,""),"")</f>
        <v/>
      </c>
      <c r="B2912" s="63">
        <f t="shared" si="161"/>
        <v>4</v>
      </c>
      <c r="C2912" s="64">
        <f t="shared" si="163"/>
        <v>42468</v>
      </c>
      <c r="D2912" s="64" t="s">
        <v>697</v>
      </c>
      <c r="E2912" s="64">
        <v>42468</v>
      </c>
      <c r="F2912" s="72" t="s">
        <v>1186</v>
      </c>
      <c r="G2912" s="955" t="s">
        <v>908</v>
      </c>
      <c r="H2912" s="72"/>
      <c r="I2912" s="429"/>
      <c r="J2912" s="429"/>
      <c r="K2912" s="420"/>
      <c r="L2912" s="429"/>
      <c r="M2912" s="65">
        <v>20000</v>
      </c>
      <c r="N2912" s="66" t="s">
        <v>101</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hidden="1" customHeight="1">
      <c r="A2913" s="332" t="str">
        <f>IF(B2913&lt;&gt;"",IF(AND(B2913='IN-TC'!$S$4,OR(TH!N2913="1111",TH!O2913="1111")),TH!D2913,""),"")</f>
        <v/>
      </c>
      <c r="B2913" s="63">
        <f t="shared" si="161"/>
        <v>4</v>
      </c>
      <c r="C2913" s="64">
        <f t="shared" si="163"/>
        <v>42468</v>
      </c>
      <c r="D2913" s="64" t="s">
        <v>697</v>
      </c>
      <c r="E2913" s="64">
        <v>42468</v>
      </c>
      <c r="F2913" s="72" t="s">
        <v>1187</v>
      </c>
      <c r="G2913" s="955" t="s">
        <v>908</v>
      </c>
      <c r="H2913" s="72"/>
      <c r="I2913" s="429"/>
      <c r="J2913" s="429"/>
      <c r="K2913" s="420"/>
      <c r="L2913" s="429"/>
      <c r="M2913" s="65">
        <v>2000</v>
      </c>
      <c r="N2913" s="66" t="s">
        <v>9</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hidden="1" customHeight="1">
      <c r="A2914" s="332" t="str">
        <f>IF(B2914&lt;&gt;"",IF(AND(B2914='IN-TC'!$S$4,OR(TH!N2914="1111",TH!O2914="1111")),TH!D2914,""),"")</f>
        <v/>
      </c>
      <c r="B2914" s="63">
        <f t="shared" si="161"/>
        <v>4</v>
      </c>
      <c r="C2914" s="64">
        <f t="shared" si="163"/>
        <v>42466</v>
      </c>
      <c r="D2914" s="64" t="s">
        <v>697</v>
      </c>
      <c r="E2914" s="64">
        <v>42466</v>
      </c>
      <c r="F2914" s="72" t="s">
        <v>1179</v>
      </c>
      <c r="G2914" s="955" t="s">
        <v>909</v>
      </c>
      <c r="H2914" s="72"/>
      <c r="I2914" s="429"/>
      <c r="J2914" s="429"/>
      <c r="K2914" s="420"/>
      <c r="L2914" s="429"/>
      <c r="M2914" s="65">
        <v>333900</v>
      </c>
      <c r="N2914" s="66" t="s">
        <v>101</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hidden="1" customHeight="1">
      <c r="A2915" s="332" t="str">
        <f>IF(B2915&lt;&gt;"",IF(AND(B2915='IN-TC'!$S$4,OR(TH!N2915="1111",TH!O2915="1111")),TH!D2915,""),"")</f>
        <v/>
      </c>
      <c r="B2915" s="63">
        <f t="shared" si="161"/>
        <v>4</v>
      </c>
      <c r="C2915" s="64">
        <f t="shared" si="163"/>
        <v>42466</v>
      </c>
      <c r="D2915" s="64" t="s">
        <v>697</v>
      </c>
      <c r="E2915" s="64">
        <v>42466</v>
      </c>
      <c r="F2915" s="72" t="s">
        <v>1180</v>
      </c>
      <c r="G2915" s="955" t="s">
        <v>909</v>
      </c>
      <c r="H2915" s="72"/>
      <c r="I2915" s="429"/>
      <c r="J2915" s="429"/>
      <c r="K2915" s="420"/>
      <c r="L2915" s="429"/>
      <c r="M2915" s="65">
        <v>33390</v>
      </c>
      <c r="N2915" s="66" t="s">
        <v>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hidden="1" customHeight="1">
      <c r="A2916" s="332" t="str">
        <f>IF(B2916&lt;&gt;"",IF(AND(B2916='IN-TC'!$S$4,OR(TH!N2916="1111",TH!O2916="1111")),TH!D2916,""),"")</f>
        <v/>
      </c>
      <c r="B2916" s="63">
        <f t="shared" si="161"/>
        <v>4</v>
      </c>
      <c r="C2916" s="64">
        <f t="shared" si="163"/>
        <v>42466</v>
      </c>
      <c r="D2916" s="64" t="s">
        <v>697</v>
      </c>
      <c r="E2916" s="64">
        <v>42466</v>
      </c>
      <c r="F2916" s="72" t="s">
        <v>1036</v>
      </c>
      <c r="G2916" s="955" t="s">
        <v>909</v>
      </c>
      <c r="H2916" s="338" t="s">
        <v>712</v>
      </c>
      <c r="I2916" s="429"/>
      <c r="J2916" s="429"/>
      <c r="K2916" s="420"/>
      <c r="L2916" s="429"/>
      <c r="M2916" s="65">
        <v>1203494</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hidden="1" customHeight="1">
      <c r="A2917" s="332" t="str">
        <f>IF(B2917&lt;&gt;"",IF(AND(B2917='IN-TC'!$S$4,OR(TH!N2917="1111",TH!O2917="1111")),TH!D2917,""),"")</f>
        <v/>
      </c>
      <c r="B2917" s="63">
        <f t="shared" si="161"/>
        <v>4</v>
      </c>
      <c r="C2917" s="64">
        <f t="shared" si="163"/>
        <v>42466</v>
      </c>
      <c r="D2917" s="64" t="s">
        <v>697</v>
      </c>
      <c r="E2917" s="64">
        <v>42466</v>
      </c>
      <c r="F2917" s="72" t="s">
        <v>1037</v>
      </c>
      <c r="G2917" s="955" t="s">
        <v>909</v>
      </c>
      <c r="H2917" s="338" t="s">
        <v>705</v>
      </c>
      <c r="I2917" s="429"/>
      <c r="J2917" s="429"/>
      <c r="K2917" s="420"/>
      <c r="L2917" s="429"/>
      <c r="M2917" s="65">
        <v>2881735</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hidden="1" customHeight="1">
      <c r="A2918" s="332" t="str">
        <f>IF(B2918&lt;&gt;"",IF(AND(B2918='IN-TC'!$S$4,OR(TH!N2918="1111",TH!O2918="1111")),TH!D2918,""),"")</f>
        <v/>
      </c>
      <c r="B2918" s="63">
        <f t="shared" si="161"/>
        <v>4</v>
      </c>
      <c r="C2918" s="64">
        <f t="shared" si="163"/>
        <v>42466</v>
      </c>
      <c r="D2918" s="64" t="s">
        <v>697</v>
      </c>
      <c r="E2918" s="64">
        <v>42466</v>
      </c>
      <c r="F2918" s="72" t="s">
        <v>1038</v>
      </c>
      <c r="G2918" s="955" t="s">
        <v>909</v>
      </c>
      <c r="H2918" s="338" t="s">
        <v>706</v>
      </c>
      <c r="I2918" s="429"/>
      <c r="J2918" s="429"/>
      <c r="K2918" s="420"/>
      <c r="L2918" s="429"/>
      <c r="M2918" s="65">
        <v>1774440</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hidden="1" customHeight="1">
      <c r="A2919" s="332" t="str">
        <f>IF(B2919&lt;&gt;"",IF(AND(B2919='IN-TC'!$S$4,OR(TH!N2919="1111",TH!O2919="1111")),TH!D2919,""),"")</f>
        <v/>
      </c>
      <c r="B2919" s="63">
        <f t="shared" si="161"/>
        <v>4</v>
      </c>
      <c r="C2919" s="64">
        <f t="shared" si="163"/>
        <v>42466</v>
      </c>
      <c r="D2919" s="64" t="s">
        <v>697</v>
      </c>
      <c r="E2919" s="64">
        <v>42466</v>
      </c>
      <c r="F2919" s="72" t="s">
        <v>1039</v>
      </c>
      <c r="G2919" s="955" t="s">
        <v>909</v>
      </c>
      <c r="H2919" s="338" t="s">
        <v>713</v>
      </c>
      <c r="I2919" s="429"/>
      <c r="J2919" s="429"/>
      <c r="K2919" s="420"/>
      <c r="L2919" s="429"/>
      <c r="M2919" s="65">
        <v>2483993</v>
      </c>
      <c r="N2919" s="66" t="s">
        <v>99</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hidden="1" customHeight="1">
      <c r="A2920" s="332" t="str">
        <f>IF(B2920&lt;&gt;"",IF(AND(B2920='IN-TC'!$S$4,OR(TH!N2920="1111",TH!O2920="1111")),TH!D2920,""),"")</f>
        <v/>
      </c>
      <c r="B2920" s="63">
        <f t="shared" si="161"/>
        <v>4</v>
      </c>
      <c r="C2920" s="64">
        <f t="shared" si="163"/>
        <v>42468</v>
      </c>
      <c r="D2920" s="64" t="s">
        <v>697</v>
      </c>
      <c r="E2920" s="64">
        <v>42468</v>
      </c>
      <c r="F2920" s="72" t="s">
        <v>1434</v>
      </c>
      <c r="G2920" s="955" t="s">
        <v>909</v>
      </c>
      <c r="H2920" s="338" t="s">
        <v>624</v>
      </c>
      <c r="I2920" s="429"/>
      <c r="J2920" s="429"/>
      <c r="K2920" s="420"/>
      <c r="L2920" s="429"/>
      <c r="M2920" s="65">
        <v>22186560</v>
      </c>
      <c r="N2920" s="317" t="s">
        <v>8</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hidden="1" customHeight="1">
      <c r="A2921" s="332" t="str">
        <f>IF(B2921&lt;&gt;"",IF(AND(B2921='IN-TC'!$S$4,OR(TH!N2921="1111",TH!O2921="1111")),TH!D2921,""),"")</f>
        <v/>
      </c>
      <c r="B2921" s="63">
        <f t="shared" si="161"/>
        <v>4</v>
      </c>
      <c r="C2921" s="64">
        <f t="shared" si="163"/>
        <v>42468</v>
      </c>
      <c r="D2921" s="64" t="s">
        <v>697</v>
      </c>
      <c r="E2921" s="64">
        <v>42468</v>
      </c>
      <c r="F2921" s="72" t="s">
        <v>1186</v>
      </c>
      <c r="G2921" s="955" t="s">
        <v>909</v>
      </c>
      <c r="H2921" s="72"/>
      <c r="I2921" s="429"/>
      <c r="J2921" s="429"/>
      <c r="K2921" s="420"/>
      <c r="L2921" s="429"/>
      <c r="M2921" s="65">
        <v>45000</v>
      </c>
      <c r="N2921" s="66" t="s">
        <v>101</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hidden="1" customHeight="1">
      <c r="A2922" s="332" t="str">
        <f>IF(B2922&lt;&gt;"",IF(AND(B2922='IN-TC'!$S$4,OR(TH!N2922="1111",TH!O2922="1111")),TH!D2922,""),"")</f>
        <v/>
      </c>
      <c r="B2922" s="63">
        <f t="shared" si="161"/>
        <v>4</v>
      </c>
      <c r="C2922" s="64">
        <f t="shared" si="163"/>
        <v>42468</v>
      </c>
      <c r="D2922" s="64" t="s">
        <v>697</v>
      </c>
      <c r="E2922" s="64">
        <v>42468</v>
      </c>
      <c r="F2922" s="72" t="s">
        <v>1187</v>
      </c>
      <c r="G2922" s="955" t="s">
        <v>909</v>
      </c>
      <c r="H2922" s="72"/>
      <c r="I2922" s="429"/>
      <c r="J2922" s="429"/>
      <c r="K2922" s="420"/>
      <c r="L2922" s="429"/>
      <c r="M2922" s="65">
        <v>4500</v>
      </c>
      <c r="N2922" s="66" t="s">
        <v>9</v>
      </c>
      <c r="O2922" s="66" t="s">
        <v>26</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hidden="1" customHeight="1">
      <c r="A2923" s="332" t="str">
        <f>IF(B2923&lt;&gt;"",IF(AND(B2923='IN-TC'!$S$4,OR(TH!N2923="1111",TH!O2923="1111")),TH!D2923,""),"")</f>
        <v/>
      </c>
      <c r="B2923" s="63">
        <f t="shared" si="161"/>
        <v>4</v>
      </c>
      <c r="C2923" s="64">
        <f t="shared" si="163"/>
        <v>42475</v>
      </c>
      <c r="D2923" s="64" t="s">
        <v>697</v>
      </c>
      <c r="E2923" s="64">
        <v>42475</v>
      </c>
      <c r="F2923" s="72" t="s">
        <v>1435</v>
      </c>
      <c r="G2923" s="955" t="s">
        <v>909</v>
      </c>
      <c r="H2923" s="72" t="s">
        <v>1761</v>
      </c>
      <c r="I2923" s="429"/>
      <c r="J2923" s="429"/>
      <c r="K2923" s="420"/>
      <c r="L2923" s="429"/>
      <c r="M2923" s="65">
        <v>19958000</v>
      </c>
      <c r="N2923" s="66" t="s">
        <v>26</v>
      </c>
      <c r="O2923" s="66" t="s">
        <v>587</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x</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hidden="1" customHeight="1">
      <c r="A2924" s="332" t="str">
        <f>IF(B2924&lt;&gt;"",IF(AND(B2924='IN-TC'!$S$4,OR(TH!N2924="1111",TH!O2924="1111")),TH!D2924,""),"")</f>
        <v/>
      </c>
      <c r="B2924" s="63">
        <f t="shared" si="161"/>
        <v>4</v>
      </c>
      <c r="C2924" s="64">
        <f t="shared" si="163"/>
        <v>42475</v>
      </c>
      <c r="D2924" s="64" t="s">
        <v>697</v>
      </c>
      <c r="E2924" s="64">
        <v>42475</v>
      </c>
      <c r="F2924" s="72" t="s">
        <v>1178</v>
      </c>
      <c r="G2924" s="955" t="s">
        <v>909</v>
      </c>
      <c r="H2924" s="1135" t="s">
        <v>1442</v>
      </c>
      <c r="I2924" s="429"/>
      <c r="J2924" s="429"/>
      <c r="K2924" s="420"/>
      <c r="L2924" s="429"/>
      <c r="M2924" s="65">
        <v>1600000000</v>
      </c>
      <c r="N2924" s="66" t="s">
        <v>26</v>
      </c>
      <c r="O2924" s="66" t="s">
        <v>259</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hidden="1" customHeight="1">
      <c r="A2925" s="332" t="str">
        <f>IF(B2925&lt;&gt;"",IF(AND(B2925='IN-TC'!$S$4,OR(TH!N2925="1111",TH!O2925="1111")),TH!D2925,""),"")</f>
        <v/>
      </c>
      <c r="B2925" s="63">
        <f t="shared" si="161"/>
        <v>4</v>
      </c>
      <c r="C2925" s="64">
        <f t="shared" si="163"/>
        <v>42475</v>
      </c>
      <c r="D2925" s="64" t="s">
        <v>697</v>
      </c>
      <c r="E2925" s="64">
        <v>42475</v>
      </c>
      <c r="F2925" s="72" t="s">
        <v>606</v>
      </c>
      <c r="G2925" s="955" t="s">
        <v>909</v>
      </c>
      <c r="H2925" s="1135"/>
      <c r="I2925" s="429"/>
      <c r="J2925" s="429"/>
      <c r="K2925" s="420"/>
      <c r="L2925" s="429"/>
      <c r="M2925" s="65">
        <v>222800</v>
      </c>
      <c r="N2925" s="66" t="s">
        <v>101</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hidden="1" customHeight="1">
      <c r="A2926" s="332" t="str">
        <f>IF(B2926&lt;&gt;"",IF(AND(B2926='IN-TC'!$S$4,OR(TH!N2926="1111",TH!O2926="1111")),TH!D2926,""),"")</f>
        <v/>
      </c>
      <c r="B2926" s="63">
        <f t="shared" si="161"/>
        <v>4</v>
      </c>
      <c r="C2926" s="64">
        <f t="shared" si="163"/>
        <v>42475</v>
      </c>
      <c r="D2926" s="64" t="s">
        <v>697</v>
      </c>
      <c r="E2926" s="64">
        <v>42475</v>
      </c>
      <c r="F2926" s="72" t="s">
        <v>1181</v>
      </c>
      <c r="G2926" s="955" t="s">
        <v>909</v>
      </c>
      <c r="H2926" s="1135"/>
      <c r="I2926" s="429"/>
      <c r="J2926" s="429"/>
      <c r="K2926" s="420"/>
      <c r="L2926" s="429"/>
      <c r="M2926" s="65">
        <v>22280</v>
      </c>
      <c r="N2926" s="66" t="s">
        <v>9</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hidden="1" customHeight="1">
      <c r="A2927" s="332" t="str">
        <f>IF(B2927&lt;&gt;"",IF(AND(B2927='IN-TC'!$S$4,OR(TH!N2927="1111",TH!O2927="1111")),TH!D2927,""),"")</f>
        <v/>
      </c>
      <c r="B2927" s="63">
        <f t="shared" si="161"/>
        <v>4</v>
      </c>
      <c r="C2927" s="64">
        <f t="shared" si="163"/>
        <v>42475</v>
      </c>
      <c r="D2927" s="64" t="s">
        <v>697</v>
      </c>
      <c r="E2927" s="64">
        <v>42475</v>
      </c>
      <c r="F2927" s="72" t="s">
        <v>607</v>
      </c>
      <c r="G2927" s="955" t="s">
        <v>909</v>
      </c>
      <c r="H2927" s="1135"/>
      <c r="I2927" s="429"/>
      <c r="J2927" s="429"/>
      <c r="K2927" s="420"/>
      <c r="L2927" s="429"/>
      <c r="M2927" s="65">
        <v>615374</v>
      </c>
      <c r="N2927" s="66" t="s">
        <v>101</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hidden="1" customHeight="1">
      <c r="A2928" s="332" t="str">
        <f>IF(B2928&lt;&gt;"",IF(AND(B2928='IN-TC'!$S$4,OR(TH!N2928="1111",TH!O2928="1111")),TH!D2928,""),"")</f>
        <v/>
      </c>
      <c r="B2928" s="63">
        <f t="shared" si="161"/>
        <v>4</v>
      </c>
      <c r="C2928" s="64">
        <f t="shared" si="163"/>
        <v>42475</v>
      </c>
      <c r="D2928" s="64" t="s">
        <v>697</v>
      </c>
      <c r="E2928" s="64">
        <v>42475</v>
      </c>
      <c r="F2928" s="72" t="s">
        <v>1305</v>
      </c>
      <c r="G2928" s="955" t="s">
        <v>909</v>
      </c>
      <c r="H2928" s="1135"/>
      <c r="I2928" s="429"/>
      <c r="J2928" s="429"/>
      <c r="K2928" s="420"/>
      <c r="L2928" s="429"/>
      <c r="M2928" s="65">
        <v>61493</v>
      </c>
      <c r="N2928" s="66" t="s">
        <v>9</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hidden="1" customHeight="1">
      <c r="A2929" s="332" t="str">
        <f>IF(B2929&lt;&gt;"",IF(AND(B2929='IN-TC'!$S$4,OR(TH!N2929="1111",TH!O2929="1111")),TH!D2929,""),"")</f>
        <v/>
      </c>
      <c r="B2929" s="63">
        <f t="shared" si="161"/>
        <v>4</v>
      </c>
      <c r="C2929" s="64">
        <f t="shared" si="163"/>
        <v>42475</v>
      </c>
      <c r="D2929" s="64" t="s">
        <v>864</v>
      </c>
      <c r="E2929" s="64">
        <v>42475</v>
      </c>
      <c r="F2929" s="72" t="s">
        <v>1133</v>
      </c>
      <c r="G2929" s="955" t="s">
        <v>909</v>
      </c>
      <c r="H2929" s="72" t="s">
        <v>755</v>
      </c>
      <c r="I2929" s="429"/>
      <c r="J2929" s="429"/>
      <c r="K2929" s="420"/>
      <c r="L2929" s="429"/>
      <c r="M2929" s="65">
        <v>1600000000</v>
      </c>
      <c r="N2929" s="66" t="s">
        <v>63</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hidden="1" customHeight="1">
      <c r="A2930" s="332" t="str">
        <f>IF(B2930&lt;&gt;"",IF(AND(B2930='IN-TC'!$S$4,OR(TH!N2930="1111",TH!O2930="1111")),TH!D2930,""),"")</f>
        <v/>
      </c>
      <c r="B2930" s="63">
        <f t="shared" si="161"/>
        <v>4</v>
      </c>
      <c r="C2930" s="64">
        <f t="shared" si="163"/>
        <v>42479</v>
      </c>
      <c r="D2930" s="64" t="s">
        <v>697</v>
      </c>
      <c r="E2930" s="64">
        <v>42479</v>
      </c>
      <c r="F2930" s="72" t="s">
        <v>1045</v>
      </c>
      <c r="G2930" s="955" t="s">
        <v>909</v>
      </c>
      <c r="H2930" s="338" t="s">
        <v>717</v>
      </c>
      <c r="I2930" s="429"/>
      <c r="J2930" s="429"/>
      <c r="K2930" s="420"/>
      <c r="L2930" s="429"/>
      <c r="M2930" s="65">
        <v>6883892</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hidden="1" customHeight="1">
      <c r="A2931" s="332" t="str">
        <f>IF(B2931&lt;&gt;"",IF(AND(B2931='IN-TC'!$S$4,OR(TH!N2931="1111",TH!O2931="1111")),TH!D2931,""),"")</f>
        <v/>
      </c>
      <c r="B2931" s="63">
        <f t="shared" si="161"/>
        <v>4</v>
      </c>
      <c r="C2931" s="64">
        <f t="shared" si="163"/>
        <v>42479</v>
      </c>
      <c r="D2931" s="64" t="s">
        <v>697</v>
      </c>
      <c r="E2931" s="64">
        <v>42479</v>
      </c>
      <c r="F2931" s="72" t="s">
        <v>744</v>
      </c>
      <c r="G2931" s="955" t="s">
        <v>909</v>
      </c>
      <c r="H2931" s="338" t="s">
        <v>718</v>
      </c>
      <c r="I2931" s="429"/>
      <c r="J2931" s="429"/>
      <c r="K2931" s="420"/>
      <c r="L2931" s="429"/>
      <c r="M2931" s="65">
        <v>6845485</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hidden="1" customHeight="1">
      <c r="A2932" s="332" t="str">
        <f>IF(B2932&lt;&gt;"",IF(AND(B2932='IN-TC'!$S$4,OR(TH!N2932="1111",TH!O2932="1111")),TH!D2932,""),"")</f>
        <v/>
      </c>
      <c r="B2932" s="63">
        <f t="shared" si="161"/>
        <v>4</v>
      </c>
      <c r="C2932" s="64">
        <f t="shared" si="163"/>
        <v>42479</v>
      </c>
      <c r="D2932" s="64" t="s">
        <v>697</v>
      </c>
      <c r="E2932" s="64">
        <v>42479</v>
      </c>
      <c r="F2932" s="72" t="s">
        <v>1048</v>
      </c>
      <c r="G2932" s="955" t="s">
        <v>909</v>
      </c>
      <c r="H2932" s="338" t="s">
        <v>725</v>
      </c>
      <c r="I2932" s="429"/>
      <c r="J2932" s="429"/>
      <c r="K2932" s="420"/>
      <c r="L2932" s="429"/>
      <c r="M2932" s="65">
        <v>4691756</v>
      </c>
      <c r="N2932" s="66" t="s">
        <v>99</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hidden="1" customHeight="1">
      <c r="A2933" s="332" t="str">
        <f>IF(B2933&lt;&gt;"",IF(AND(B2933='IN-TC'!$S$4,OR(TH!N2933="1111",TH!O2933="1111")),TH!D2933,""),"")</f>
        <v/>
      </c>
      <c r="B2933" s="63">
        <f t="shared" si="161"/>
        <v>4</v>
      </c>
      <c r="C2933" s="64">
        <f t="shared" ref="C2933:C2962" si="165">E2933</f>
        <v>42481</v>
      </c>
      <c r="D2933" s="64" t="s">
        <v>697</v>
      </c>
      <c r="E2933" s="64">
        <v>42481</v>
      </c>
      <c r="F2933" s="72" t="s">
        <v>1436</v>
      </c>
      <c r="G2933" s="955" t="s">
        <v>909</v>
      </c>
      <c r="H2933" s="338" t="s">
        <v>1205</v>
      </c>
      <c r="I2933" s="431"/>
      <c r="J2933" s="431"/>
      <c r="K2933" s="422"/>
      <c r="L2933" s="431"/>
      <c r="M2933" s="65">
        <v>40000000</v>
      </c>
      <c r="N2933" s="66" t="s">
        <v>72</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hidden="1" customHeight="1">
      <c r="A2934" s="332" t="str">
        <f>IF(B2934&lt;&gt;"",IF(AND(B2934='IN-TC'!$S$4,OR(TH!N2934="1111",TH!O2934="1111")),TH!D2934,""),"")</f>
        <v/>
      </c>
      <c r="B2934" s="63">
        <f t="shared" si="161"/>
        <v>4</v>
      </c>
      <c r="C2934" s="64">
        <f t="shared" si="165"/>
        <v>42481</v>
      </c>
      <c r="D2934" s="64" t="s">
        <v>697</v>
      </c>
      <c r="E2934" s="64">
        <v>42481</v>
      </c>
      <c r="F2934" s="72" t="s">
        <v>746</v>
      </c>
      <c r="G2934" s="955" t="s">
        <v>909</v>
      </c>
      <c r="H2934" s="338" t="s">
        <v>719</v>
      </c>
      <c r="I2934" s="429"/>
      <c r="J2934" s="429"/>
      <c r="K2934" s="420"/>
      <c r="L2934" s="429"/>
      <c r="M2934" s="65">
        <v>6845767</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hidden="1" customHeight="1">
      <c r="A2935" s="332" t="str">
        <f>IF(B2935&lt;&gt;"",IF(AND(B2935='IN-TC'!$S$4,OR(TH!N2935="1111",TH!O2935="1111")),TH!D2935,""),"")</f>
        <v/>
      </c>
      <c r="B2935" s="63">
        <f t="shared" si="161"/>
        <v>4</v>
      </c>
      <c r="C2935" s="64">
        <f t="shared" si="165"/>
        <v>42481</v>
      </c>
      <c r="D2935" s="64" t="s">
        <v>697</v>
      </c>
      <c r="E2935" s="64">
        <v>42481</v>
      </c>
      <c r="F2935" s="72" t="s">
        <v>1049</v>
      </c>
      <c r="G2935" s="955" t="s">
        <v>909</v>
      </c>
      <c r="H2935" s="338" t="s">
        <v>720</v>
      </c>
      <c r="I2935" s="429"/>
      <c r="J2935" s="429"/>
      <c r="K2935" s="420"/>
      <c r="L2935" s="429"/>
      <c r="M2935" s="65">
        <v>6768763</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hidden="1" customHeight="1">
      <c r="A2936" s="332" t="str">
        <f>IF(B2936&lt;&gt;"",IF(AND(B2936='IN-TC'!$S$4,OR(TH!N2936="1111",TH!O2936="1111")),TH!D2936,""),"")</f>
        <v/>
      </c>
      <c r="B2936" s="63">
        <f t="shared" si="161"/>
        <v>4</v>
      </c>
      <c r="C2936" s="64">
        <f t="shared" si="165"/>
        <v>42481</v>
      </c>
      <c r="D2936" s="64" t="s">
        <v>697</v>
      </c>
      <c r="E2936" s="64">
        <v>42481</v>
      </c>
      <c r="F2936" s="72" t="s">
        <v>1637</v>
      </c>
      <c r="G2936" s="955" t="s">
        <v>909</v>
      </c>
      <c r="H2936" s="338" t="s">
        <v>728</v>
      </c>
      <c r="I2936" s="431"/>
      <c r="J2936" s="431"/>
      <c r="K2936" s="422"/>
      <c r="L2936" s="431"/>
      <c r="M2936" s="65">
        <v>7461130</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hidden="1" customHeight="1">
      <c r="A2937" s="332" t="str">
        <f>IF(B2937&lt;&gt;"",IF(AND(B2937='IN-TC'!$S$4,OR(TH!N2937="1111",TH!O2937="1111")),TH!D2937,""),"")</f>
        <v/>
      </c>
      <c r="B2937" s="63">
        <f t="shared" si="161"/>
        <v>4</v>
      </c>
      <c r="C2937" s="64">
        <f t="shared" si="165"/>
        <v>42481</v>
      </c>
      <c r="D2937" s="64" t="s">
        <v>697</v>
      </c>
      <c r="E2937" s="64">
        <v>42481</v>
      </c>
      <c r="F2937" s="72" t="s">
        <v>1638</v>
      </c>
      <c r="G2937" s="955" t="s">
        <v>909</v>
      </c>
      <c r="H2937" s="72" t="s">
        <v>1175</v>
      </c>
      <c r="I2937" s="429"/>
      <c r="J2937" s="429"/>
      <c r="K2937" s="420"/>
      <c r="L2937" s="429"/>
      <c r="M2937" s="65">
        <v>8545435</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hidden="1" customHeight="1">
      <c r="A2938" s="332" t="str">
        <f>IF(B2938&lt;&gt;"",IF(AND(B2938='IN-TC'!$S$4,OR(TH!N2938="1111",TH!O2938="1111")),TH!D2938,""),"")</f>
        <v/>
      </c>
      <c r="B2938" s="63">
        <f t="shared" si="161"/>
        <v>4</v>
      </c>
      <c r="C2938" s="64">
        <f t="shared" si="165"/>
        <v>42481</v>
      </c>
      <c r="D2938" s="64" t="s">
        <v>697</v>
      </c>
      <c r="E2938" s="64">
        <v>42481</v>
      </c>
      <c r="F2938" s="72" t="s">
        <v>1639</v>
      </c>
      <c r="G2938" s="955" t="s">
        <v>909</v>
      </c>
      <c r="H2938" s="72" t="s">
        <v>1176</v>
      </c>
      <c r="I2938" s="429"/>
      <c r="J2938" s="429"/>
      <c r="K2938" s="420"/>
      <c r="L2938" s="429"/>
      <c r="M2938" s="65">
        <v>9155887</v>
      </c>
      <c r="N2938" s="66" t="s">
        <v>99</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hidden="1" customHeight="1">
      <c r="A2939" s="332" t="str">
        <f>IF(B2939&lt;&gt;"",IF(AND(B2939='IN-TC'!$S$4,OR(TH!N2939="1111",TH!O2939="1111")),TH!D2939,""),"")</f>
        <v/>
      </c>
      <c r="B2939" s="63">
        <f t="shared" si="161"/>
        <v>4</v>
      </c>
      <c r="C2939" s="64">
        <f t="shared" si="165"/>
        <v>42482</v>
      </c>
      <c r="D2939" s="64" t="s">
        <v>697</v>
      </c>
      <c r="E2939" s="64">
        <v>42482</v>
      </c>
      <c r="F2939" s="72" t="s">
        <v>1437</v>
      </c>
      <c r="G2939" s="955" t="s">
        <v>909</v>
      </c>
      <c r="H2939" s="316" t="s">
        <v>1347</v>
      </c>
      <c r="I2939" s="429"/>
      <c r="J2939" s="429"/>
      <c r="K2939" s="420"/>
      <c r="L2939" s="429"/>
      <c r="M2939" s="65">
        <v>136832</v>
      </c>
      <c r="N2939" s="66" t="s">
        <v>105</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hidden="1" customHeight="1">
      <c r="A2940" s="332" t="str">
        <f>IF(B2940&lt;&gt;"",IF(AND(B2940='IN-TC'!$S$4,OR(TH!N2940="1111",TH!O2940="1111")),TH!D2940,""),"")</f>
        <v/>
      </c>
      <c r="B2940" s="63">
        <f t="shared" si="161"/>
        <v>4</v>
      </c>
      <c r="C2940" s="64">
        <f t="shared" si="165"/>
        <v>42485</v>
      </c>
      <c r="D2940" s="64" t="s">
        <v>697</v>
      </c>
      <c r="E2940" s="64">
        <v>42485</v>
      </c>
      <c r="F2940" s="72" t="s">
        <v>1438</v>
      </c>
      <c r="G2940" s="955" t="s">
        <v>909</v>
      </c>
      <c r="H2940" s="338" t="s">
        <v>621</v>
      </c>
      <c r="I2940" s="429"/>
      <c r="J2940" s="429"/>
      <c r="K2940" s="420"/>
      <c r="L2940" s="429"/>
      <c r="M2940" s="65">
        <v>780000</v>
      </c>
      <c r="N2940" s="66" t="s">
        <v>8</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hidden="1" customHeight="1">
      <c r="A2941" s="332" t="str">
        <f>IF(B2941&lt;&gt;"",IF(AND(B2941='IN-TC'!$S$4,OR(TH!N2941="1111",TH!O2941="1111")),TH!D2941,""),"")</f>
        <v/>
      </c>
      <c r="B2941" s="63">
        <f t="shared" si="161"/>
        <v>4</v>
      </c>
      <c r="C2941" s="64">
        <f t="shared" si="165"/>
        <v>42485</v>
      </c>
      <c r="D2941" s="64" t="s">
        <v>697</v>
      </c>
      <c r="E2941" s="64">
        <v>42485</v>
      </c>
      <c r="F2941" s="72" t="s">
        <v>1186</v>
      </c>
      <c r="G2941" s="955" t="s">
        <v>909</v>
      </c>
      <c r="H2941" s="316"/>
      <c r="I2941" s="429"/>
      <c r="J2941" s="429"/>
      <c r="K2941" s="420"/>
      <c r="L2941" s="429"/>
      <c r="M2941" s="65">
        <v>20000</v>
      </c>
      <c r="N2941" s="317" t="s">
        <v>101</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hidden="1" customHeight="1">
      <c r="A2942" s="332" t="str">
        <f>IF(B2942&lt;&gt;"",IF(AND(B2942='IN-TC'!$S$4,OR(TH!N2942="1111",TH!O2942="1111")),TH!D2942,""),"")</f>
        <v/>
      </c>
      <c r="B2942" s="63">
        <f t="shared" si="161"/>
        <v>4</v>
      </c>
      <c r="C2942" s="64">
        <f t="shared" si="165"/>
        <v>42485</v>
      </c>
      <c r="D2942" s="64" t="s">
        <v>697</v>
      </c>
      <c r="E2942" s="64">
        <v>42485</v>
      </c>
      <c r="F2942" s="72" t="s">
        <v>1187</v>
      </c>
      <c r="G2942" s="955" t="s">
        <v>909</v>
      </c>
      <c r="H2942" s="316"/>
      <c r="I2942" s="429"/>
      <c r="J2942" s="429"/>
      <c r="K2942" s="420"/>
      <c r="L2942" s="429"/>
      <c r="M2942" s="65">
        <v>2000</v>
      </c>
      <c r="N2942" s="317" t="s">
        <v>9</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hidden="1" customHeight="1">
      <c r="A2943" s="332" t="str">
        <f>IF(B2943&lt;&gt;"",IF(AND(B2943='IN-TC'!$S$4,OR(TH!N2943="1111",TH!O2943="1111")),TH!D2943,""),"")</f>
        <v/>
      </c>
      <c r="B2943" s="63">
        <f t="shared" si="161"/>
        <v>4</v>
      </c>
      <c r="C2943" s="64">
        <f t="shared" si="165"/>
        <v>42485</v>
      </c>
      <c r="D2943" s="64" t="s">
        <v>697</v>
      </c>
      <c r="E2943" s="64">
        <v>42485</v>
      </c>
      <c r="F2943" s="72" t="s">
        <v>1439</v>
      </c>
      <c r="G2943" s="955" t="s">
        <v>909</v>
      </c>
      <c r="H2943" s="338" t="s">
        <v>621</v>
      </c>
      <c r="I2943" s="429"/>
      <c r="J2943" s="429"/>
      <c r="K2943" s="420"/>
      <c r="L2943" s="429"/>
      <c r="M2943" s="65">
        <v>2205000</v>
      </c>
      <c r="N2943" s="66" t="s">
        <v>8</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hidden="1" customHeight="1">
      <c r="A2944" s="332" t="str">
        <f>IF(B2944&lt;&gt;"",IF(AND(B2944='IN-TC'!$S$4,OR(TH!N2944="1111",TH!O2944="1111")),TH!D2944,""),"")</f>
        <v/>
      </c>
      <c r="B2944" s="63">
        <f t="shared" si="161"/>
        <v>4</v>
      </c>
      <c r="C2944" s="64">
        <f t="shared" si="165"/>
        <v>42485</v>
      </c>
      <c r="D2944" s="64" t="s">
        <v>697</v>
      </c>
      <c r="E2944" s="64">
        <v>42485</v>
      </c>
      <c r="F2944" s="72" t="s">
        <v>1186</v>
      </c>
      <c r="G2944" s="955" t="s">
        <v>909</v>
      </c>
      <c r="H2944" s="338"/>
      <c r="I2944" s="431"/>
      <c r="J2944" s="431"/>
      <c r="K2944" s="422"/>
      <c r="L2944" s="431"/>
      <c r="M2944" s="65">
        <v>20000</v>
      </c>
      <c r="N2944" s="317" t="s">
        <v>101</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hidden="1" customHeight="1">
      <c r="A2945" s="332" t="str">
        <f>IF(B2945&lt;&gt;"",IF(AND(B2945='IN-TC'!$S$4,OR(TH!N2945="1111",TH!O2945="1111")),TH!D2945,""),"")</f>
        <v/>
      </c>
      <c r="B2945" s="63">
        <f t="shared" si="161"/>
        <v>4</v>
      </c>
      <c r="C2945" s="64">
        <f t="shared" si="165"/>
        <v>42485</v>
      </c>
      <c r="D2945" s="64" t="s">
        <v>697</v>
      </c>
      <c r="E2945" s="64">
        <v>42485</v>
      </c>
      <c r="F2945" s="72" t="s">
        <v>1187</v>
      </c>
      <c r="G2945" s="955" t="s">
        <v>909</v>
      </c>
      <c r="H2945" s="338"/>
      <c r="I2945" s="431"/>
      <c r="J2945" s="431"/>
      <c r="K2945" s="422"/>
      <c r="L2945" s="431"/>
      <c r="M2945" s="65">
        <v>2000</v>
      </c>
      <c r="N2945" s="317" t="s">
        <v>9</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hidden="1" customHeight="1">
      <c r="A2946" s="332" t="str">
        <f>IF(B2946&lt;&gt;"",IF(AND(B2946='IN-TC'!$S$4,OR(TH!N2946="1111",TH!O2946="1111")),TH!D2946,""),"")</f>
        <v/>
      </c>
      <c r="B2946" s="63">
        <f t="shared" si="161"/>
        <v>4</v>
      </c>
      <c r="C2946" s="64">
        <f t="shared" si="165"/>
        <v>42485</v>
      </c>
      <c r="D2946" s="64" t="s">
        <v>697</v>
      </c>
      <c r="E2946" s="64">
        <v>42485</v>
      </c>
      <c r="F2946" s="72" t="s">
        <v>1203</v>
      </c>
      <c r="G2946" s="955" t="s">
        <v>909</v>
      </c>
      <c r="H2946" s="75" t="s">
        <v>618</v>
      </c>
      <c r="I2946" s="429"/>
      <c r="J2946" s="429"/>
      <c r="K2946" s="420"/>
      <c r="L2946" s="429"/>
      <c r="M2946" s="65">
        <v>35536000</v>
      </c>
      <c r="N2946" s="66" t="s">
        <v>8</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hidden="1" customHeight="1">
      <c r="A2947" s="332" t="str">
        <f>IF(B2947&lt;&gt;"",IF(AND(B2947='IN-TC'!$S$4,OR(TH!N2947="1111",TH!O2947="1111")),TH!D2947,""),"")</f>
        <v/>
      </c>
      <c r="B2947" s="63">
        <f t="shared" si="161"/>
        <v>4</v>
      </c>
      <c r="C2947" s="64">
        <f t="shared" si="165"/>
        <v>42485</v>
      </c>
      <c r="D2947" s="64" t="s">
        <v>697</v>
      </c>
      <c r="E2947" s="64">
        <v>42485</v>
      </c>
      <c r="F2947" s="72" t="s">
        <v>1186</v>
      </c>
      <c r="G2947" s="955" t="s">
        <v>909</v>
      </c>
      <c r="H2947" s="316"/>
      <c r="I2947" s="429"/>
      <c r="J2947" s="429"/>
      <c r="K2947" s="420"/>
      <c r="L2947" s="429"/>
      <c r="M2947" s="65">
        <v>40000</v>
      </c>
      <c r="N2947" s="317" t="s">
        <v>101</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hidden="1" customHeight="1">
      <c r="A2948" s="332" t="str">
        <f>IF(B2948&lt;&gt;"",IF(AND(B2948='IN-TC'!$S$4,OR(TH!N2948="1111",TH!O2948="1111")),TH!D2948,""),"")</f>
        <v/>
      </c>
      <c r="B2948" s="63">
        <f t="shared" si="161"/>
        <v>4</v>
      </c>
      <c r="C2948" s="64">
        <f t="shared" si="165"/>
        <v>42485</v>
      </c>
      <c r="D2948" s="64" t="s">
        <v>697</v>
      </c>
      <c r="E2948" s="64">
        <v>42485</v>
      </c>
      <c r="F2948" s="72" t="s">
        <v>1187</v>
      </c>
      <c r="G2948" s="955" t="s">
        <v>909</v>
      </c>
      <c r="H2948" s="316"/>
      <c r="I2948" s="429"/>
      <c r="J2948" s="429"/>
      <c r="K2948" s="420"/>
      <c r="L2948" s="429"/>
      <c r="M2948" s="65">
        <v>4000</v>
      </c>
      <c r="N2948" s="317" t="s">
        <v>9</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hidden="1" customHeight="1">
      <c r="A2949" s="332" t="str">
        <f>IF(B2949&lt;&gt;"",IF(AND(B2949='IN-TC'!$S$4,OR(TH!N2949="1111",TH!O2949="1111")),TH!D2949,""),"")</f>
        <v/>
      </c>
      <c r="B2949" s="63">
        <f t="shared" si="161"/>
        <v>4</v>
      </c>
      <c r="C2949" s="64">
        <f t="shared" si="165"/>
        <v>42485</v>
      </c>
      <c r="D2949" s="64" t="s">
        <v>697</v>
      </c>
      <c r="E2949" s="64">
        <v>42485</v>
      </c>
      <c r="F2949" s="72" t="s">
        <v>1440</v>
      </c>
      <c r="G2949" s="955" t="s">
        <v>909</v>
      </c>
      <c r="H2949" s="72" t="s">
        <v>1162</v>
      </c>
      <c r="I2949" s="429"/>
      <c r="J2949" s="429"/>
      <c r="K2949" s="420"/>
      <c r="L2949" s="429"/>
      <c r="M2949" s="65">
        <v>36900000</v>
      </c>
      <c r="N2949" s="66" t="s">
        <v>8</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hidden="1" customHeight="1">
      <c r="A2950" s="332" t="str">
        <f>IF(B2950&lt;&gt;"",IF(AND(B2950='IN-TC'!$S$4,OR(TH!N2950="1111",TH!O2950="1111")),TH!D2950,""),"")</f>
        <v/>
      </c>
      <c r="B2950" s="63">
        <f t="shared" si="161"/>
        <v>4</v>
      </c>
      <c r="C2950" s="64">
        <f t="shared" si="165"/>
        <v>42485</v>
      </c>
      <c r="D2950" s="64" t="s">
        <v>697</v>
      </c>
      <c r="E2950" s="64">
        <v>42485</v>
      </c>
      <c r="F2950" s="72" t="s">
        <v>1186</v>
      </c>
      <c r="G2950" s="955" t="s">
        <v>909</v>
      </c>
      <c r="H2950" s="316"/>
      <c r="I2950" s="429"/>
      <c r="J2950" s="429"/>
      <c r="K2950" s="420"/>
      <c r="L2950" s="429"/>
      <c r="M2950" s="65">
        <v>40000</v>
      </c>
      <c r="N2950" s="317" t="s">
        <v>101</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hidden="1" customHeight="1">
      <c r="A2951" s="332" t="str">
        <f>IF(B2951&lt;&gt;"",IF(AND(B2951='IN-TC'!$S$4,OR(TH!N2951="1111",TH!O2951="1111")),TH!D2951,""),"")</f>
        <v/>
      </c>
      <c r="B2951" s="63">
        <f t="shared" si="161"/>
        <v>4</v>
      </c>
      <c r="C2951" s="64">
        <f t="shared" si="165"/>
        <v>42485</v>
      </c>
      <c r="D2951" s="64" t="s">
        <v>697</v>
      </c>
      <c r="E2951" s="64">
        <v>42485</v>
      </c>
      <c r="F2951" s="72" t="s">
        <v>1187</v>
      </c>
      <c r="G2951" s="955" t="s">
        <v>909</v>
      </c>
      <c r="H2951" s="316"/>
      <c r="I2951" s="429"/>
      <c r="J2951" s="429"/>
      <c r="K2951" s="420"/>
      <c r="L2951" s="429"/>
      <c r="M2951" s="65">
        <v>4000</v>
      </c>
      <c r="N2951" s="317" t="s">
        <v>9</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hidden="1" customHeight="1">
      <c r="A2952" s="332" t="str">
        <f>IF(B2952&lt;&gt;"",IF(AND(B2952='IN-TC'!$S$4,OR(TH!N2952="1111",TH!O2952="1111")),TH!D2952,""),"")</f>
        <v/>
      </c>
      <c r="B2952" s="63">
        <f t="shared" si="161"/>
        <v>4</v>
      </c>
      <c r="C2952" s="64">
        <f t="shared" si="165"/>
        <v>42486</v>
      </c>
      <c r="D2952" s="64" t="s">
        <v>697</v>
      </c>
      <c r="E2952" s="64">
        <v>42486</v>
      </c>
      <c r="F2952" s="72" t="s">
        <v>1441</v>
      </c>
      <c r="G2952" s="955" t="s">
        <v>909</v>
      </c>
      <c r="H2952" s="338" t="s">
        <v>624</v>
      </c>
      <c r="I2952" s="429"/>
      <c r="J2952" s="429"/>
      <c r="K2952" s="420"/>
      <c r="L2952" s="429"/>
      <c r="M2952" s="65">
        <v>26225320</v>
      </c>
      <c r="N2952" s="66" t="s">
        <v>8</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hidden="1" customHeight="1">
      <c r="A2953" s="332" t="str">
        <f>IF(B2953&lt;&gt;"",IF(AND(B2953='IN-TC'!$S$4,OR(TH!N2953="1111",TH!O2953="1111")),TH!D2953,""),"")</f>
        <v/>
      </c>
      <c r="B2953" s="63">
        <f t="shared" si="161"/>
        <v>4</v>
      </c>
      <c r="C2953" s="64">
        <f t="shared" si="165"/>
        <v>42486</v>
      </c>
      <c r="D2953" s="64" t="s">
        <v>697</v>
      </c>
      <c r="E2953" s="64">
        <v>42486</v>
      </c>
      <c r="F2953" s="72" t="s">
        <v>1186</v>
      </c>
      <c r="G2953" s="955" t="s">
        <v>909</v>
      </c>
      <c r="H2953" s="72"/>
      <c r="I2953" s="429"/>
      <c r="J2953" s="429"/>
      <c r="K2953" s="420"/>
      <c r="L2953" s="429"/>
      <c r="M2953" s="65">
        <v>45000</v>
      </c>
      <c r="N2953" s="317" t="s">
        <v>101</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hidden="1" customHeight="1">
      <c r="A2954" s="332" t="str">
        <f>IF(B2954&lt;&gt;"",IF(AND(B2954='IN-TC'!$S$4,OR(TH!N2954="1111",TH!O2954="1111")),TH!D2954,""),"")</f>
        <v/>
      </c>
      <c r="B2954" s="63">
        <f t="shared" si="161"/>
        <v>4</v>
      </c>
      <c r="C2954" s="64">
        <f t="shared" si="165"/>
        <v>42486</v>
      </c>
      <c r="D2954" s="64" t="s">
        <v>697</v>
      </c>
      <c r="E2954" s="64">
        <v>42486</v>
      </c>
      <c r="F2954" s="72" t="s">
        <v>1187</v>
      </c>
      <c r="G2954" s="955" t="s">
        <v>909</v>
      </c>
      <c r="H2954" s="72"/>
      <c r="I2954" s="429"/>
      <c r="J2954" s="429"/>
      <c r="K2954" s="420"/>
      <c r="L2954" s="429"/>
      <c r="M2954" s="65">
        <v>4500</v>
      </c>
      <c r="N2954" s="317" t="s">
        <v>9</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hidden="1" customHeight="1">
      <c r="A2955" s="332" t="str">
        <f>IF(B2955&lt;&gt;"",IF(AND(B2955='IN-TC'!$S$4,OR(TH!N2955="1111",TH!O2955="1111")),TH!D2955,""),"")</f>
        <v/>
      </c>
      <c r="B2955" s="63">
        <f t="shared" ref="B2955:B3018" si="166">IF(C2955&lt;&gt;"",MONTH(C2955),"")</f>
        <v>4</v>
      </c>
      <c r="C2955" s="64">
        <f t="shared" si="165"/>
        <v>42488</v>
      </c>
      <c r="D2955" s="64" t="s">
        <v>697</v>
      </c>
      <c r="E2955" s="64">
        <v>42488</v>
      </c>
      <c r="F2955" s="72" t="s">
        <v>1437</v>
      </c>
      <c r="G2955" s="955" t="s">
        <v>909</v>
      </c>
      <c r="H2955" s="316" t="s">
        <v>1347</v>
      </c>
      <c r="I2955" s="429"/>
      <c r="J2955" s="429"/>
      <c r="K2955" s="420"/>
      <c r="L2955" s="429"/>
      <c r="M2955" s="65">
        <v>304272</v>
      </c>
      <c r="N2955" s="66" t="s">
        <v>105</v>
      </c>
      <c r="O2955" s="66" t="s">
        <v>26</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hidden="1" customHeight="1">
      <c r="A2956" s="332" t="str">
        <f>IF(B2956&lt;&gt;"",IF(AND(B2956='IN-TC'!$S$4,OR(TH!N2956="1111",TH!O2956="1111")),TH!D2956,""),"")</f>
        <v/>
      </c>
      <c r="B2956" s="63">
        <f t="shared" si="166"/>
        <v>4</v>
      </c>
      <c r="C2956" s="64">
        <f t="shared" si="165"/>
        <v>42489</v>
      </c>
      <c r="D2956" s="64" t="s">
        <v>697</v>
      </c>
      <c r="E2956" s="64">
        <v>42489</v>
      </c>
      <c r="F2956" s="72" t="s">
        <v>1443</v>
      </c>
      <c r="G2956" s="955" t="s">
        <v>909</v>
      </c>
      <c r="H2956" s="1135" t="s">
        <v>1357</v>
      </c>
      <c r="I2956" s="429"/>
      <c r="J2956" s="429"/>
      <c r="K2956" s="420">
        <f>M2956/L2956</f>
        <v>76081.644384546278</v>
      </c>
      <c r="L2956" s="429">
        <v>22260</v>
      </c>
      <c r="M2956" s="65">
        <v>1693577404</v>
      </c>
      <c r="N2956" s="66" t="s">
        <v>26</v>
      </c>
      <c r="O2956" s="66" t="s">
        <v>582</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hidden="1" customHeight="1">
      <c r="A2957" s="332" t="str">
        <f>IF(B2957&lt;&gt;"",IF(AND(B2957='IN-TC'!$S$4,OR(TH!N2957="1111",TH!O2957="1111")),TH!D2957,""),"")</f>
        <v/>
      </c>
      <c r="B2957" s="63">
        <f t="shared" si="166"/>
        <v>4</v>
      </c>
      <c r="C2957" s="64">
        <f t="shared" si="165"/>
        <v>42489</v>
      </c>
      <c r="D2957" s="64" t="s">
        <v>697</v>
      </c>
      <c r="E2957" s="64">
        <v>42489</v>
      </c>
      <c r="F2957" s="72" t="s">
        <v>1445</v>
      </c>
      <c r="G2957" s="955" t="s">
        <v>909</v>
      </c>
      <c r="H2957" s="1135" t="s">
        <v>1357</v>
      </c>
      <c r="I2957" s="429"/>
      <c r="J2957" s="429"/>
      <c r="K2957" s="420">
        <v>170</v>
      </c>
      <c r="L2957" s="429">
        <v>22260</v>
      </c>
      <c r="M2957" s="65">
        <f>ROUND(K2957*L2957,0)</f>
        <v>3784200</v>
      </c>
      <c r="N2957" s="317" t="s">
        <v>101</v>
      </c>
      <c r="O2957" s="66" t="s">
        <v>582</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hidden="1" customHeight="1">
      <c r="A2958" s="332" t="str">
        <f>IF(B2958&lt;&gt;"",IF(AND(B2958='IN-TC'!$S$4,OR(TH!N2958="1111",TH!O2958="1111")),TH!D2958,""),"")</f>
        <v/>
      </c>
      <c r="B2958" s="63">
        <f t="shared" si="166"/>
        <v>4</v>
      </c>
      <c r="C2958" s="64">
        <f t="shared" si="165"/>
        <v>42489</v>
      </c>
      <c r="D2958" s="64" t="s">
        <v>697</v>
      </c>
      <c r="E2958" s="64">
        <v>42489</v>
      </c>
      <c r="F2958" s="72" t="s">
        <v>1446</v>
      </c>
      <c r="G2958" s="955" t="s">
        <v>909</v>
      </c>
      <c r="H2958" s="1135" t="s">
        <v>1357</v>
      </c>
      <c r="I2958" s="429"/>
      <c r="J2958" s="429"/>
      <c r="K2958" s="420">
        <f>M2958/L2958</f>
        <v>181.69110512129379</v>
      </c>
      <c r="L2958" s="429">
        <v>22260</v>
      </c>
      <c r="M2958" s="65">
        <v>4044444</v>
      </c>
      <c r="N2958" s="66" t="s">
        <v>99</v>
      </c>
      <c r="O2958" s="66" t="s">
        <v>582</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hidden="1" customHeight="1">
      <c r="A2959" s="332" t="str">
        <f>IF(B2959&lt;&gt;"",IF(AND(B2959='IN-TC'!$S$4,OR(TH!N2959="1111",TH!O2959="1111")),TH!D2959,""),"")</f>
        <v/>
      </c>
      <c r="B2959" s="63">
        <f t="shared" si="166"/>
        <v>4</v>
      </c>
      <c r="C2959" s="64">
        <f t="shared" si="165"/>
        <v>42489</v>
      </c>
      <c r="D2959" s="64" t="s">
        <v>697</v>
      </c>
      <c r="E2959" s="64">
        <v>42489</v>
      </c>
      <c r="F2959" s="72" t="s">
        <v>1445</v>
      </c>
      <c r="G2959" s="955" t="s">
        <v>909</v>
      </c>
      <c r="H2959" s="1135" t="s">
        <v>1357</v>
      </c>
      <c r="I2959" s="429"/>
      <c r="J2959" s="429"/>
      <c r="K2959" s="420">
        <f>M2959/L2959</f>
        <v>115.14955076370171</v>
      </c>
      <c r="L2959" s="429">
        <v>22260</v>
      </c>
      <c r="M2959" s="65">
        <v>2563229</v>
      </c>
      <c r="N2959" s="317" t="s">
        <v>101</v>
      </c>
      <c r="O2959" s="66" t="s">
        <v>582</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hidden="1" customHeight="1">
      <c r="A2960" s="332" t="str">
        <f>IF(B2960&lt;&gt;"",IF(AND(B2960='IN-TC'!$S$4,OR(TH!N2960="1111",TH!O2960="1111")),TH!D2960,""),"")</f>
        <v/>
      </c>
      <c r="B2960" s="63">
        <f t="shared" si="166"/>
        <v>4</v>
      </c>
      <c r="C2960" s="64">
        <f t="shared" si="165"/>
        <v>42489</v>
      </c>
      <c r="D2960" s="64" t="s">
        <v>697</v>
      </c>
      <c r="E2960" s="64">
        <v>42489</v>
      </c>
      <c r="F2960" s="72" t="s">
        <v>1458</v>
      </c>
      <c r="G2960" s="955" t="s">
        <v>909</v>
      </c>
      <c r="H2960" s="1135" t="s">
        <v>1357</v>
      </c>
      <c r="I2960" s="429"/>
      <c r="J2960" s="429"/>
      <c r="K2960" s="420">
        <f>M2960/L2960</f>
        <v>11.514959568733154</v>
      </c>
      <c r="L2960" s="429">
        <v>22260</v>
      </c>
      <c r="M2960" s="65">
        <v>256323</v>
      </c>
      <c r="N2960" s="317" t="s">
        <v>9</v>
      </c>
      <c r="O2960" s="66" t="s">
        <v>582</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hidden="1" customHeight="1">
      <c r="A2961" s="332" t="str">
        <f>IF(B2961&lt;&gt;"",IF(AND(B2961='IN-TC'!$S$4,OR(TH!N2961="1111",TH!O2961="1111")),TH!D2961,""),"")</f>
        <v/>
      </c>
      <c r="B2961" s="63">
        <f t="shared" si="166"/>
        <v>4</v>
      </c>
      <c r="C2961" s="64">
        <f t="shared" si="165"/>
        <v>42489</v>
      </c>
      <c r="D2961" s="64" t="s">
        <v>697</v>
      </c>
      <c r="E2961" s="64">
        <v>42489</v>
      </c>
      <c r="F2961" s="72" t="s">
        <v>1056</v>
      </c>
      <c r="G2961" s="955" t="s">
        <v>909</v>
      </c>
      <c r="H2961" s="1135" t="s">
        <v>1357</v>
      </c>
      <c r="I2961" s="429"/>
      <c r="J2961" s="429"/>
      <c r="K2961" s="420"/>
      <c r="L2961" s="429"/>
      <c r="M2961" s="65">
        <v>765600</v>
      </c>
      <c r="N2961" s="317" t="s">
        <v>582</v>
      </c>
      <c r="O2961" s="66" t="s">
        <v>43</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hidden="1" customHeight="1">
      <c r="A2962" s="332" t="str">
        <f>IF(B2962&lt;&gt;"",IF(AND(B2962='IN-TC'!$S$4,OR(TH!N2962="1111",TH!O2962="1111")),TH!D2962,""),"")</f>
        <v/>
      </c>
      <c r="B2962" s="63">
        <f t="shared" si="166"/>
        <v>4</v>
      </c>
      <c r="C2962" s="64">
        <f t="shared" si="165"/>
        <v>42489</v>
      </c>
      <c r="D2962" s="64" t="s">
        <v>697</v>
      </c>
      <c r="E2962" s="64">
        <v>42489</v>
      </c>
      <c r="F2962" s="72" t="s">
        <v>1444</v>
      </c>
      <c r="G2962" s="955" t="s">
        <v>909</v>
      </c>
      <c r="H2962" s="1135" t="s">
        <v>1442</v>
      </c>
      <c r="I2962" s="429"/>
      <c r="J2962" s="429"/>
      <c r="K2962" s="420"/>
      <c r="L2962" s="429"/>
      <c r="M2962" s="65">
        <v>1600000000</v>
      </c>
      <c r="N2962" s="317" t="s">
        <v>259</v>
      </c>
      <c r="O2962" s="66" t="s">
        <v>26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hidden="1" customHeight="1">
      <c r="A2963" s="332" t="str">
        <f>IF(B2963&lt;&gt;"",IF(AND(B2963='IN-TC'!$S$4,OR(TH!N2963="1111",TH!O2963="1111")),TH!D2963,""),"")</f>
        <v/>
      </c>
      <c r="B2963" s="63">
        <f t="shared" si="166"/>
        <v>5</v>
      </c>
      <c r="C2963" s="314">
        <v>42495</v>
      </c>
      <c r="D2963" s="64" t="s">
        <v>862</v>
      </c>
      <c r="E2963" s="314">
        <v>42495</v>
      </c>
      <c r="F2963" s="72" t="s">
        <v>1460</v>
      </c>
      <c r="G2963" s="959" t="s">
        <v>1466</v>
      </c>
      <c r="H2963" s="316" t="s">
        <v>837</v>
      </c>
      <c r="I2963" s="431"/>
      <c r="J2963" s="431"/>
      <c r="K2963" s="422"/>
      <c r="L2963" s="431"/>
      <c r="M2963" s="65">
        <v>192782</v>
      </c>
      <c r="N2963" s="317" t="s">
        <v>9</v>
      </c>
      <c r="O2963" s="66" t="s">
        <v>63</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hidden="1" customHeight="1">
      <c r="A2964" s="332" t="str">
        <f>IF(B2964&lt;&gt;"",IF(AND(B2964='IN-TC'!$S$4,OR(TH!N2964="1111",TH!O2964="1111")),TH!D2964,""),"")</f>
        <v/>
      </c>
      <c r="B2964" s="63">
        <f t="shared" si="166"/>
        <v>5</v>
      </c>
      <c r="C2964" s="1123">
        <v>42499</v>
      </c>
      <c r="D2964" s="1123" t="s">
        <v>863</v>
      </c>
      <c r="E2964" s="1123">
        <f>C2964</f>
        <v>42499</v>
      </c>
      <c r="F2964" s="503" t="s">
        <v>954</v>
      </c>
      <c r="G2964" s="1125"/>
      <c r="H2964" s="1124" t="s">
        <v>953</v>
      </c>
      <c r="I2964" s="1126"/>
      <c r="J2964" s="1126"/>
      <c r="K2964" s="1127"/>
      <c r="L2964" s="1126"/>
      <c r="M2964" s="1128">
        <v>500000000</v>
      </c>
      <c r="N2964" s="1129" t="s">
        <v>271</v>
      </c>
      <c r="O2964" s="1129" t="s">
        <v>63</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hidden="1" customHeight="1">
      <c r="A2965" s="332" t="str">
        <f>IF(B2965&lt;&gt;"",IF(AND(B2965='IN-TC'!$S$4,OR(TH!N2965="1111",TH!O2965="1111")),TH!D2965,""),"")</f>
        <v/>
      </c>
      <c r="B2965" s="63">
        <f t="shared" si="166"/>
        <v>5</v>
      </c>
      <c r="C2965" s="1123">
        <v>42499</v>
      </c>
      <c r="D2965" s="1123" t="s">
        <v>865</v>
      </c>
      <c r="E2965" s="1123">
        <f>C2965</f>
        <v>42499</v>
      </c>
      <c r="F2965" s="503" t="s">
        <v>954</v>
      </c>
      <c r="G2965" s="1125"/>
      <c r="H2965" s="1124" t="s">
        <v>3009</v>
      </c>
      <c r="I2965" s="1126"/>
      <c r="J2965" s="1126"/>
      <c r="K2965" s="1127"/>
      <c r="L2965" s="1126"/>
      <c r="M2965" s="1128">
        <v>400000000</v>
      </c>
      <c r="N2965" s="1129" t="s">
        <v>271</v>
      </c>
      <c r="O2965" s="1129" t="s">
        <v>63</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hidden="1" customHeight="1">
      <c r="A2966" s="332" t="str">
        <f>IF(B2966&lt;&gt;"",IF(AND(B2966='IN-TC'!$S$4,OR(TH!N2966="1111",TH!O2966="1111")),TH!D2966,""),"")</f>
        <v/>
      </c>
      <c r="B2966" s="63">
        <f t="shared" si="166"/>
        <v>5</v>
      </c>
      <c r="C2966" s="64">
        <v>42499</v>
      </c>
      <c r="D2966" s="64" t="s">
        <v>866</v>
      </c>
      <c r="E2966" s="64">
        <v>42499</v>
      </c>
      <c r="F2966" s="72" t="s">
        <v>1461</v>
      </c>
      <c r="G2966" s="955" t="s">
        <v>1467</v>
      </c>
      <c r="H2966" s="72" t="s">
        <v>1027</v>
      </c>
      <c r="I2966" s="431"/>
      <c r="J2966" s="431"/>
      <c r="K2966" s="422"/>
      <c r="L2966" s="431"/>
      <c r="M2966" s="65">
        <v>2320000</v>
      </c>
      <c r="N2966" s="317" t="s">
        <v>101</v>
      </c>
      <c r="O2966" s="66" t="s">
        <v>63</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hidden="1" customHeight="1">
      <c r="A2967" s="332" t="str">
        <f>IF(B2967&lt;&gt;"",IF(AND(B2967='IN-TC'!$S$4,OR(TH!N2967="1111",TH!O2967="1111")),TH!D2967,""),"")</f>
        <v/>
      </c>
      <c r="B2967" s="63">
        <f t="shared" si="166"/>
        <v>5</v>
      </c>
      <c r="C2967" s="64">
        <f>E2967</f>
        <v>42502</v>
      </c>
      <c r="D2967" s="314" t="s">
        <v>867</v>
      </c>
      <c r="E2967" s="64">
        <v>42502</v>
      </c>
      <c r="F2967" s="72" t="s">
        <v>223</v>
      </c>
      <c r="G2967" s="955" t="s">
        <v>1473</v>
      </c>
      <c r="H2967" s="338" t="s">
        <v>613</v>
      </c>
      <c r="I2967" s="431">
        <v>450</v>
      </c>
      <c r="J2967" s="431">
        <v>19565.650000000001</v>
      </c>
      <c r="K2967" s="422"/>
      <c r="L2967" s="431"/>
      <c r="M2967" s="65">
        <f>ROUND(I2967*J2967,0)</f>
        <v>8804543</v>
      </c>
      <c r="N2967" s="317" t="s">
        <v>281</v>
      </c>
      <c r="O2967" s="66" t="s">
        <v>63</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hidden="1" customHeight="1">
      <c r="A2968" s="332" t="str">
        <f>IF(B2968&lt;&gt;"",IF(AND(B2968='IN-TC'!$S$4,OR(TH!N2968="1111",TH!O2968="1111")),TH!D2968,""),"")</f>
        <v/>
      </c>
      <c r="B2968" s="63">
        <f t="shared" si="166"/>
        <v>5</v>
      </c>
      <c r="C2968" s="64">
        <f>E2968</f>
        <v>42502</v>
      </c>
      <c r="D2968" s="314" t="s">
        <v>867</v>
      </c>
      <c r="E2968" s="64">
        <v>42502</v>
      </c>
      <c r="F2968" s="72" t="s">
        <v>1342</v>
      </c>
      <c r="G2968" s="955" t="s">
        <v>1473</v>
      </c>
      <c r="H2968" s="338" t="s">
        <v>613</v>
      </c>
      <c r="I2968" s="431"/>
      <c r="J2968" s="431"/>
      <c r="K2968" s="422"/>
      <c r="L2968" s="431"/>
      <c r="M2968" s="65">
        <v>880454</v>
      </c>
      <c r="N2968" s="317" t="s">
        <v>9</v>
      </c>
      <c r="O2968" s="66" t="s">
        <v>63</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hidden="1" customHeight="1">
      <c r="A2969" s="332" t="str">
        <f>IF(B2969&lt;&gt;"",IF(AND(B2969='IN-TC'!$S$4,OR(TH!N2969="1111",TH!O2969="1111")),TH!D2969,""),"")</f>
        <v/>
      </c>
      <c r="B2969" s="63">
        <f t="shared" si="166"/>
        <v>5</v>
      </c>
      <c r="C2969" s="314">
        <v>42503</v>
      </c>
      <c r="D2969" s="314" t="s">
        <v>868</v>
      </c>
      <c r="E2969" s="314">
        <v>42503</v>
      </c>
      <c r="F2969" s="72" t="s">
        <v>1462</v>
      </c>
      <c r="G2969" s="959" t="s">
        <v>1468</v>
      </c>
      <c r="H2969" s="316" t="s">
        <v>1463</v>
      </c>
      <c r="I2969" s="429"/>
      <c r="J2969" s="429"/>
      <c r="K2969" s="420"/>
      <c r="L2969" s="429"/>
      <c r="M2969" s="65">
        <v>354533</v>
      </c>
      <c r="N2969" s="317" t="s">
        <v>101</v>
      </c>
      <c r="O2969" s="66" t="s">
        <v>63</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hidden="1" customHeight="1">
      <c r="A2970" s="332" t="str">
        <f>IF(B2970&lt;&gt;"",IF(AND(B2970='IN-TC'!$S$4,OR(TH!N2970="1111",TH!O2970="1111")),TH!D2970,""),"")</f>
        <v/>
      </c>
      <c r="B2970" s="63">
        <f t="shared" si="166"/>
        <v>5</v>
      </c>
      <c r="C2970" s="314">
        <v>42503</v>
      </c>
      <c r="D2970" s="314" t="s">
        <v>868</v>
      </c>
      <c r="E2970" s="314">
        <v>42503</v>
      </c>
      <c r="F2970" s="72" t="s">
        <v>1464</v>
      </c>
      <c r="G2970" s="959" t="s">
        <v>1468</v>
      </c>
      <c r="H2970" s="316" t="s">
        <v>1463</v>
      </c>
      <c r="I2970" s="429"/>
      <c r="J2970" s="429"/>
      <c r="K2970" s="420"/>
      <c r="L2970" s="429"/>
      <c r="M2970" s="65">
        <v>35453</v>
      </c>
      <c r="N2970" s="317" t="s">
        <v>9</v>
      </c>
      <c r="O2970" s="66" t="s">
        <v>63</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hidden="1" customHeight="1">
      <c r="A2971" s="332" t="str">
        <f>IF(B2971&lt;&gt;"",IF(AND(B2971='IN-TC'!$S$4,OR(TH!N2971="1111",TH!O2971="1111")),TH!D2971,""),"")</f>
        <v/>
      </c>
      <c r="B2971" s="63">
        <f t="shared" si="166"/>
        <v>5</v>
      </c>
      <c r="C2971" s="1123">
        <v>42506</v>
      </c>
      <c r="D2971" s="1123" t="s">
        <v>869</v>
      </c>
      <c r="E2971" s="1123">
        <f>C2971</f>
        <v>42506</v>
      </c>
      <c r="F2971" s="503" t="s">
        <v>954</v>
      </c>
      <c r="G2971" s="1125"/>
      <c r="H2971" s="1124" t="s">
        <v>953</v>
      </c>
      <c r="I2971" s="1126"/>
      <c r="J2971" s="1126"/>
      <c r="K2971" s="1127"/>
      <c r="L2971" s="1126"/>
      <c r="M2971" s="1128">
        <v>400000000</v>
      </c>
      <c r="N2971" s="1129" t="s">
        <v>271</v>
      </c>
      <c r="O2971" s="1129" t="s">
        <v>63</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hidden="1" customHeight="1">
      <c r="A2972" s="332" t="str">
        <f>IF(B2972&lt;&gt;"",IF(AND(B2972='IN-TC'!$S$4,OR(TH!N2972="1111",TH!O2972="1111")),TH!D2972,""),"")</f>
        <v/>
      </c>
      <c r="B2972" s="63">
        <f t="shared" si="166"/>
        <v>5</v>
      </c>
      <c r="C2972" s="1123">
        <v>42506</v>
      </c>
      <c r="D2972" s="1123" t="s">
        <v>870</v>
      </c>
      <c r="E2972" s="1123">
        <f>C2972</f>
        <v>42506</v>
      </c>
      <c r="F2972" s="503" t="s">
        <v>954</v>
      </c>
      <c r="G2972" s="1125"/>
      <c r="H2972" s="1124" t="s">
        <v>3009</v>
      </c>
      <c r="I2972" s="1126"/>
      <c r="J2972" s="1126"/>
      <c r="K2972" s="1127"/>
      <c r="L2972" s="1126"/>
      <c r="M2972" s="1128">
        <v>300000000</v>
      </c>
      <c r="N2972" s="1129" t="s">
        <v>271</v>
      </c>
      <c r="O2972" s="1129" t="s">
        <v>63</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hidden="1" customHeight="1">
      <c r="A2973" s="332" t="str">
        <f>IF(B2973&lt;&gt;"",IF(AND(B2973='IN-TC'!$S$4,OR(TH!N2973="1111",TH!O2973="1111")),TH!D2973,""),"")</f>
        <v/>
      </c>
      <c r="B2973" s="63">
        <f t="shared" si="166"/>
        <v>5</v>
      </c>
      <c r="C2973" s="314">
        <v>42506</v>
      </c>
      <c r="D2973" s="314" t="s">
        <v>871</v>
      </c>
      <c r="E2973" s="314">
        <v>42506</v>
      </c>
      <c r="F2973" s="72" t="s">
        <v>1004</v>
      </c>
      <c r="G2973" s="959" t="s">
        <v>1469</v>
      </c>
      <c r="H2973" s="316" t="s">
        <v>799</v>
      </c>
      <c r="I2973" s="429"/>
      <c r="J2973" s="429"/>
      <c r="K2973" s="420"/>
      <c r="L2973" s="429"/>
      <c r="M2973" s="65">
        <v>2679909</v>
      </c>
      <c r="N2973" s="317" t="s">
        <v>101</v>
      </c>
      <c r="O2973" s="66" t="s">
        <v>63</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hidden="1" customHeight="1">
      <c r="A2974" s="332" t="str">
        <f>IF(B2974&lt;&gt;"",IF(AND(B2974='IN-TC'!$S$4,OR(TH!N2974="1111",TH!O2974="1111")),TH!D2974,""),"")</f>
        <v/>
      </c>
      <c r="B2974" s="63">
        <f t="shared" si="166"/>
        <v>5</v>
      </c>
      <c r="C2974" s="314">
        <v>42506</v>
      </c>
      <c r="D2974" s="314" t="s">
        <v>871</v>
      </c>
      <c r="E2974" s="314">
        <v>42506</v>
      </c>
      <c r="F2974" s="72" t="s">
        <v>1005</v>
      </c>
      <c r="G2974" s="959" t="s">
        <v>1469</v>
      </c>
      <c r="H2974" s="316" t="s">
        <v>799</v>
      </c>
      <c r="I2974" s="429"/>
      <c r="J2974" s="429"/>
      <c r="K2974" s="420"/>
      <c r="L2974" s="429"/>
      <c r="M2974" s="65">
        <v>267991</v>
      </c>
      <c r="N2974" s="317" t="s">
        <v>9</v>
      </c>
      <c r="O2974" s="66" t="s">
        <v>63</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hidden="1" customHeight="1">
      <c r="A2975" s="332" t="str">
        <f>IF(B2975&lt;&gt;"",IF(AND(B2975='IN-TC'!$S$4,OR(TH!N2975="1111",TH!O2975="1111")),TH!D2975,""),"")</f>
        <v/>
      </c>
      <c r="B2975" s="63">
        <f t="shared" si="166"/>
        <v>5</v>
      </c>
      <c r="C2975" s="314">
        <f>E2975</f>
        <v>42510</v>
      </c>
      <c r="D2975" s="314" t="s">
        <v>872</v>
      </c>
      <c r="E2975" s="314">
        <v>42510</v>
      </c>
      <c r="F2975" s="72" t="s">
        <v>1004</v>
      </c>
      <c r="G2975" s="959" t="s">
        <v>1528</v>
      </c>
      <c r="H2975" s="316" t="s">
        <v>799</v>
      </c>
      <c r="I2975" s="429"/>
      <c r="J2975" s="429"/>
      <c r="K2975" s="420"/>
      <c r="L2975" s="429"/>
      <c r="M2975" s="65">
        <v>871582</v>
      </c>
      <c r="N2975" s="317" t="s">
        <v>101</v>
      </c>
      <c r="O2975" s="66" t="s">
        <v>63</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hidden="1" customHeight="1">
      <c r="A2976" s="332" t="str">
        <f>IF(B2976&lt;&gt;"",IF(AND(B2976='IN-TC'!$S$4,OR(TH!N2976="1111",TH!O2976="1111")),TH!D2976,""),"")</f>
        <v/>
      </c>
      <c r="B2976" s="63">
        <f t="shared" si="166"/>
        <v>5</v>
      </c>
      <c r="C2976" s="314">
        <f>E2976</f>
        <v>42510</v>
      </c>
      <c r="D2976" s="314" t="s">
        <v>872</v>
      </c>
      <c r="E2976" s="314">
        <v>42510</v>
      </c>
      <c r="F2976" s="72" t="s">
        <v>1005</v>
      </c>
      <c r="G2976" s="959" t="s">
        <v>1528</v>
      </c>
      <c r="H2976" s="316" t="s">
        <v>799</v>
      </c>
      <c r="I2976" s="429"/>
      <c r="J2976" s="429"/>
      <c r="K2976" s="420"/>
      <c r="L2976" s="429"/>
      <c r="M2976" s="65">
        <v>87158</v>
      </c>
      <c r="N2976" s="317" t="s">
        <v>9</v>
      </c>
      <c r="O2976" s="66" t="s">
        <v>63</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hidden="1" customHeight="1">
      <c r="A2977" s="332" t="str">
        <f>IF(B2977&lt;&gt;"",IF(AND(B2977='IN-TC'!$S$4,OR(TH!N2977="1111",TH!O2977="1111")),TH!D2977,""),"")</f>
        <v/>
      </c>
      <c r="B2977" s="63">
        <f t="shared" si="166"/>
        <v>5</v>
      </c>
      <c r="C2977" s="1123">
        <v>42513</v>
      </c>
      <c r="D2977" s="1123" t="s">
        <v>873</v>
      </c>
      <c r="E2977" s="1123">
        <f>C2977</f>
        <v>42513</v>
      </c>
      <c r="F2977" s="503" t="s">
        <v>954</v>
      </c>
      <c r="G2977" s="1125"/>
      <c r="H2977" s="1124" t="s">
        <v>953</v>
      </c>
      <c r="I2977" s="1126"/>
      <c r="J2977" s="1126"/>
      <c r="K2977" s="1127"/>
      <c r="L2977" s="1126"/>
      <c r="M2977" s="1128">
        <v>514250000</v>
      </c>
      <c r="N2977" s="1129" t="s">
        <v>271</v>
      </c>
      <c r="O2977" s="1129" t="s">
        <v>63</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hidden="1" customHeight="1">
      <c r="A2978" s="332" t="str">
        <f>IF(B2978&lt;&gt;"",IF(AND(B2978='IN-TC'!$S$4,OR(TH!N2978="1111",TH!O2978="1111")),TH!D2978,""),"")</f>
        <v/>
      </c>
      <c r="B2978" s="63">
        <f t="shared" si="166"/>
        <v>5</v>
      </c>
      <c r="C2978" s="1123">
        <v>42513</v>
      </c>
      <c r="D2978" s="1123" t="s">
        <v>874</v>
      </c>
      <c r="E2978" s="1123">
        <f>C2978</f>
        <v>42513</v>
      </c>
      <c r="F2978" s="503" t="s">
        <v>954</v>
      </c>
      <c r="G2978" s="1125"/>
      <c r="H2978" s="1124" t="s">
        <v>3009</v>
      </c>
      <c r="I2978" s="1126"/>
      <c r="J2978" s="1126"/>
      <c r="K2978" s="1127"/>
      <c r="L2978" s="1126"/>
      <c r="M2978" s="1128">
        <v>381935500</v>
      </c>
      <c r="N2978" s="1129" t="s">
        <v>271</v>
      </c>
      <c r="O2978" s="1129" t="s">
        <v>63</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hidden="1" customHeight="1">
      <c r="A2979" s="332" t="str">
        <f>IF(B2979&lt;&gt;"",IF(AND(B2979='IN-TC'!$S$4,OR(TH!N2979="1111",TH!O2979="1111")),TH!D2979,""),"")</f>
        <v/>
      </c>
      <c r="B2979" s="63">
        <f t="shared" si="166"/>
        <v>5</v>
      </c>
      <c r="C2979" s="314">
        <f t="shared" ref="C2979:C2984" si="167">E2979</f>
        <v>42513</v>
      </c>
      <c r="D2979" s="314" t="s">
        <v>875</v>
      </c>
      <c r="E2979" s="314">
        <v>42513</v>
      </c>
      <c r="F2979" s="72" t="s">
        <v>630</v>
      </c>
      <c r="G2979" s="959" t="s">
        <v>1524</v>
      </c>
      <c r="H2979" s="315" t="s">
        <v>1521</v>
      </c>
      <c r="I2979" s="429"/>
      <c r="J2979" s="429"/>
      <c r="K2979" s="420"/>
      <c r="L2979" s="429"/>
      <c r="M2979" s="65">
        <v>480000</v>
      </c>
      <c r="N2979" s="317" t="s">
        <v>101</v>
      </c>
      <c r="O2979" s="66" t="s">
        <v>63</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hidden="1" customHeight="1">
      <c r="A2980" s="332" t="str">
        <f>IF(B2980&lt;&gt;"",IF(AND(B2980='IN-TC'!$S$4,OR(TH!N2980="1111",TH!O2980="1111")),TH!D2980,""),"")</f>
        <v/>
      </c>
      <c r="B2980" s="63">
        <f t="shared" si="166"/>
        <v>5</v>
      </c>
      <c r="C2980" s="314">
        <f t="shared" si="167"/>
        <v>42513</v>
      </c>
      <c r="D2980" s="314" t="s">
        <v>875</v>
      </c>
      <c r="E2980" s="314">
        <v>42513</v>
      </c>
      <c r="F2980" s="72" t="s">
        <v>1522</v>
      </c>
      <c r="G2980" s="959" t="s">
        <v>1524</v>
      </c>
      <c r="H2980" s="315" t="s">
        <v>1521</v>
      </c>
      <c r="I2980" s="427"/>
      <c r="J2980" s="427"/>
      <c r="K2980" s="418"/>
      <c r="L2980" s="427"/>
      <c r="M2980" s="65">
        <v>24000</v>
      </c>
      <c r="N2980" s="317" t="s">
        <v>9</v>
      </c>
      <c r="O2980" s="66" t="s">
        <v>63</v>
      </c>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hidden="1" customHeight="1">
      <c r="A2981" s="332" t="str">
        <f>IF(B2981&lt;&gt;"",IF(AND(B2981='IN-TC'!$S$4,OR(TH!N2981="1111",TH!O2981="1111")),TH!D2981,""),"")</f>
        <v/>
      </c>
      <c r="B2981" s="63">
        <f t="shared" si="166"/>
        <v>5</v>
      </c>
      <c r="C2981" s="314">
        <f t="shared" si="167"/>
        <v>42513</v>
      </c>
      <c r="D2981" s="314" t="s">
        <v>876</v>
      </c>
      <c r="E2981" s="314">
        <v>42513</v>
      </c>
      <c r="F2981" s="72" t="s">
        <v>630</v>
      </c>
      <c r="G2981" s="959" t="s">
        <v>1525</v>
      </c>
      <c r="H2981" s="315" t="s">
        <v>1521</v>
      </c>
      <c r="I2981" s="429"/>
      <c r="J2981" s="429"/>
      <c r="K2981" s="420"/>
      <c r="L2981" s="429"/>
      <c r="M2981" s="65">
        <v>300000</v>
      </c>
      <c r="N2981" s="317" t="s">
        <v>101</v>
      </c>
      <c r="O2981" s="66" t="s">
        <v>63</v>
      </c>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hidden="1" customHeight="1">
      <c r="A2982" s="332" t="str">
        <f>IF(B2982&lt;&gt;"",IF(AND(B2982='IN-TC'!$S$4,OR(TH!N2982="1111",TH!O2982="1111")),TH!D2982,""),"")</f>
        <v/>
      </c>
      <c r="B2982" s="63">
        <f t="shared" si="166"/>
        <v>5</v>
      </c>
      <c r="C2982" s="314">
        <f t="shared" si="167"/>
        <v>42513</v>
      </c>
      <c r="D2982" s="314" t="s">
        <v>876</v>
      </c>
      <c r="E2982" s="314">
        <v>42513</v>
      </c>
      <c r="F2982" s="72" t="s">
        <v>1522</v>
      </c>
      <c r="G2982" s="959" t="s">
        <v>1525</v>
      </c>
      <c r="H2982" s="315" t="s">
        <v>1521</v>
      </c>
      <c r="I2982" s="427"/>
      <c r="J2982" s="427"/>
      <c r="K2982" s="418"/>
      <c r="L2982" s="427"/>
      <c r="M2982" s="65">
        <v>15000</v>
      </c>
      <c r="N2982" s="317" t="s">
        <v>9</v>
      </c>
      <c r="O2982" s="66" t="s">
        <v>63</v>
      </c>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hidden="1" customHeight="1">
      <c r="A2983" s="332" t="str">
        <f>IF(B2983&lt;&gt;"",IF(AND(B2983='IN-TC'!$S$4,OR(TH!N2983="1111",TH!O2983="1111")),TH!D2983,""),"")</f>
        <v/>
      </c>
      <c r="B2983" s="63">
        <f t="shared" si="166"/>
        <v>5</v>
      </c>
      <c r="C2983" s="314">
        <f t="shared" si="167"/>
        <v>42514</v>
      </c>
      <c r="D2983" s="314" t="s">
        <v>877</v>
      </c>
      <c r="E2983" s="314">
        <v>42514</v>
      </c>
      <c r="F2983" s="72" t="s">
        <v>1004</v>
      </c>
      <c r="G2983" s="959" t="s">
        <v>1529</v>
      </c>
      <c r="H2983" s="316" t="s">
        <v>799</v>
      </c>
      <c r="I2983" s="429"/>
      <c r="J2983" s="429"/>
      <c r="K2983" s="420"/>
      <c r="L2983" s="429"/>
      <c r="M2983" s="65">
        <v>1310382</v>
      </c>
      <c r="N2983" s="317" t="s">
        <v>101</v>
      </c>
      <c r="O2983" s="66" t="s">
        <v>63</v>
      </c>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hidden="1" customHeight="1">
      <c r="A2984" s="332" t="str">
        <f>IF(B2984&lt;&gt;"",IF(AND(B2984='IN-TC'!$S$4,OR(TH!N2984="1111",TH!O2984="1111")),TH!D2984,""),"")</f>
        <v/>
      </c>
      <c r="B2984" s="63">
        <f t="shared" si="166"/>
        <v>5</v>
      </c>
      <c r="C2984" s="314">
        <f t="shared" si="167"/>
        <v>42514</v>
      </c>
      <c r="D2984" s="314" t="s">
        <v>877</v>
      </c>
      <c r="E2984" s="314">
        <v>42514</v>
      </c>
      <c r="F2984" s="72" t="s">
        <v>1005</v>
      </c>
      <c r="G2984" s="959" t="s">
        <v>1529</v>
      </c>
      <c r="H2984" s="316" t="s">
        <v>799</v>
      </c>
      <c r="I2984" s="429"/>
      <c r="J2984" s="429"/>
      <c r="K2984" s="420"/>
      <c r="L2984" s="429"/>
      <c r="M2984" s="65">
        <v>131038</v>
      </c>
      <c r="N2984" s="317" t="s">
        <v>9</v>
      </c>
      <c r="O2984" s="66" t="s">
        <v>63</v>
      </c>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hidden="1" customHeight="1">
      <c r="A2985" s="332" t="str">
        <f>IF(B2985&lt;&gt;"",IF(AND(B2985='IN-TC'!$S$4,OR(TH!N2985="1111",TH!O2985="1111")),TH!D2985,""),"")</f>
        <v/>
      </c>
      <c r="B2985" s="63">
        <f t="shared" si="166"/>
        <v>5</v>
      </c>
      <c r="C2985" s="314">
        <v>42515</v>
      </c>
      <c r="D2985" s="314" t="s">
        <v>878</v>
      </c>
      <c r="E2985" s="314">
        <v>42515</v>
      </c>
      <c r="F2985" s="72" t="s">
        <v>1129</v>
      </c>
      <c r="G2985" s="959" t="s">
        <v>1470</v>
      </c>
      <c r="H2985" s="316" t="s">
        <v>1132</v>
      </c>
      <c r="I2985" s="429"/>
      <c r="J2985" s="429"/>
      <c r="K2985" s="420"/>
      <c r="L2985" s="429"/>
      <c r="M2985" s="65">
        <v>1526660</v>
      </c>
      <c r="N2985" s="317" t="s">
        <v>101</v>
      </c>
      <c r="O2985" s="66" t="s">
        <v>63</v>
      </c>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hidden="1" customHeight="1">
      <c r="A2986" s="332" t="str">
        <f>IF(B2986&lt;&gt;"",IF(AND(B2986='IN-TC'!$S$4,OR(TH!N2986="1111",TH!O2986="1111")),TH!D2986,""),"")</f>
        <v/>
      </c>
      <c r="B2986" s="63">
        <f t="shared" si="166"/>
        <v>5</v>
      </c>
      <c r="C2986" s="314">
        <v>42515</v>
      </c>
      <c r="D2986" s="314" t="s">
        <v>878</v>
      </c>
      <c r="E2986" s="314">
        <v>42515</v>
      </c>
      <c r="F2986" s="72" t="s">
        <v>1130</v>
      </c>
      <c r="G2986" s="959" t="s">
        <v>1470</v>
      </c>
      <c r="H2986" s="316" t="s">
        <v>1132</v>
      </c>
      <c r="I2986" s="429"/>
      <c r="J2986" s="429"/>
      <c r="K2986" s="420"/>
      <c r="L2986" s="429"/>
      <c r="M2986" s="65">
        <v>152666</v>
      </c>
      <c r="N2986" s="317" t="s">
        <v>9</v>
      </c>
      <c r="O2986" s="66" t="s">
        <v>63</v>
      </c>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hidden="1" customHeight="1">
      <c r="A2987" s="332" t="str">
        <f>IF(B2987&lt;&gt;"",IF(AND(B2987='IN-TC'!$S$4,OR(TH!N2987="1111",TH!O2987="1111")),TH!D2987,""),"")</f>
        <v/>
      </c>
      <c r="B2987" s="63">
        <f t="shared" si="166"/>
        <v>5</v>
      </c>
      <c r="C2987" s="314">
        <f>E2987</f>
        <v>42516</v>
      </c>
      <c r="D2987" s="314" t="s">
        <v>879</v>
      </c>
      <c r="E2987" s="314">
        <v>42516</v>
      </c>
      <c r="F2987" s="72" t="s">
        <v>1517</v>
      </c>
      <c r="G2987" s="959" t="s">
        <v>1519</v>
      </c>
      <c r="H2987" s="316" t="s">
        <v>1520</v>
      </c>
      <c r="I2987" s="429"/>
      <c r="J2987" s="429"/>
      <c r="K2987" s="420"/>
      <c r="L2987" s="429"/>
      <c r="M2987" s="65">
        <v>462727</v>
      </c>
      <c r="N2987" s="317" t="s">
        <v>101</v>
      </c>
      <c r="O2987" s="66" t="s">
        <v>63</v>
      </c>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hidden="1" customHeight="1">
      <c r="A2988" s="332" t="str">
        <f>IF(B2988&lt;&gt;"",IF(AND(B2988='IN-TC'!$S$4,OR(TH!N2988="1111",TH!O2988="1111")),TH!D2988,""),"")</f>
        <v/>
      </c>
      <c r="B2988" s="63">
        <f t="shared" si="166"/>
        <v>5</v>
      </c>
      <c r="C2988" s="314">
        <f>E2988</f>
        <v>42516</v>
      </c>
      <c r="D2988" s="314" t="s">
        <v>879</v>
      </c>
      <c r="E2988" s="314">
        <v>42516</v>
      </c>
      <c r="F2988" s="72" t="s">
        <v>1518</v>
      </c>
      <c r="G2988" s="959" t="s">
        <v>1519</v>
      </c>
      <c r="H2988" s="316" t="s">
        <v>1520</v>
      </c>
      <c r="I2988" s="429"/>
      <c r="J2988" s="429"/>
      <c r="K2988" s="420"/>
      <c r="L2988" s="429"/>
      <c r="M2988" s="65">
        <v>46273</v>
      </c>
      <c r="N2988" s="317" t="s">
        <v>9</v>
      </c>
      <c r="O2988" s="66" t="s">
        <v>63</v>
      </c>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hidden="1" customHeight="1">
      <c r="A2989" s="332" t="str">
        <f>IF(B2989&lt;&gt;"",IF(AND(B2989='IN-TC'!$S$4,OR(TH!N2989="1111",TH!O2989="1111")),TH!D2989,""),"")</f>
        <v/>
      </c>
      <c r="B2989" s="63">
        <f t="shared" si="166"/>
        <v>5</v>
      </c>
      <c r="C2989" s="314">
        <v>42517</v>
      </c>
      <c r="D2989" s="314" t="s">
        <v>880</v>
      </c>
      <c r="E2989" s="314">
        <v>42517</v>
      </c>
      <c r="F2989" s="72" t="s">
        <v>1474</v>
      </c>
      <c r="G2989" s="959" t="s">
        <v>1477</v>
      </c>
      <c r="H2989" s="316" t="s">
        <v>830</v>
      </c>
      <c r="I2989" s="429"/>
      <c r="J2989" s="429"/>
      <c r="K2989" s="420"/>
      <c r="L2989" s="429"/>
      <c r="M2989" s="65">
        <v>16050000</v>
      </c>
      <c r="N2989" s="317" t="s">
        <v>101</v>
      </c>
      <c r="O2989" s="66" t="s">
        <v>63</v>
      </c>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hidden="1" customHeight="1">
      <c r="A2990" s="332" t="str">
        <f>IF(B2990&lt;&gt;"",IF(AND(B2990='IN-TC'!$S$4,OR(TH!N2990="1111",TH!O2990="1111")),TH!D2990,""),"")</f>
        <v/>
      </c>
      <c r="B2990" s="63">
        <f t="shared" si="166"/>
        <v>5</v>
      </c>
      <c r="C2990" s="314">
        <v>42517</v>
      </c>
      <c r="D2990" s="314" t="s">
        <v>880</v>
      </c>
      <c r="E2990" s="314">
        <v>42517</v>
      </c>
      <c r="F2990" s="72" t="s">
        <v>1475</v>
      </c>
      <c r="G2990" s="959" t="s">
        <v>1477</v>
      </c>
      <c r="H2990" s="316" t="s">
        <v>830</v>
      </c>
      <c r="I2990" s="429"/>
      <c r="J2990" s="429"/>
      <c r="K2990" s="420"/>
      <c r="L2990" s="429"/>
      <c r="M2990" s="65">
        <v>1605000</v>
      </c>
      <c r="N2990" s="317" t="s">
        <v>9</v>
      </c>
      <c r="O2990" s="66" t="s">
        <v>63</v>
      </c>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hidden="1" customHeight="1">
      <c r="A2991" s="332" t="str">
        <f>IF(B2991&lt;&gt;"",IF(AND(B2991='IN-TC'!$S$4,OR(TH!N2991="1111",TH!O2991="1111")),TH!D2991,""),"")</f>
        <v/>
      </c>
      <c r="B2991" s="63">
        <f t="shared" si="166"/>
        <v>5</v>
      </c>
      <c r="C2991" s="314">
        <f t="shared" ref="C2991:C2998" si="168">E2991</f>
        <v>42519</v>
      </c>
      <c r="D2991" s="314" t="s">
        <v>881</v>
      </c>
      <c r="E2991" s="314">
        <v>42519</v>
      </c>
      <c r="F2991" s="72" t="s">
        <v>1004</v>
      </c>
      <c r="G2991" s="959" t="s">
        <v>1530</v>
      </c>
      <c r="H2991" s="316" t="s">
        <v>799</v>
      </c>
      <c r="I2991" s="429"/>
      <c r="J2991" s="429"/>
      <c r="K2991" s="420"/>
      <c r="L2991" s="429"/>
      <c r="M2991" s="65">
        <v>1591927</v>
      </c>
      <c r="N2991" s="317" t="s">
        <v>101</v>
      </c>
      <c r="O2991" s="66" t="s">
        <v>63</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hidden="1" customHeight="1">
      <c r="A2992" s="332" t="str">
        <f>IF(B2992&lt;&gt;"",IF(AND(B2992='IN-TC'!$S$4,OR(TH!N2992="1111",TH!O2992="1111")),TH!D2992,""),"")</f>
        <v/>
      </c>
      <c r="B2992" s="63">
        <f t="shared" si="166"/>
        <v>5</v>
      </c>
      <c r="C2992" s="314">
        <f t="shared" si="168"/>
        <v>42519</v>
      </c>
      <c r="D2992" s="314" t="s">
        <v>881</v>
      </c>
      <c r="E2992" s="314">
        <v>42519</v>
      </c>
      <c r="F2992" s="72" t="s">
        <v>1005</v>
      </c>
      <c r="G2992" s="959" t="s">
        <v>1530</v>
      </c>
      <c r="H2992" s="316" t="s">
        <v>799</v>
      </c>
      <c r="I2992" s="429"/>
      <c r="J2992" s="429"/>
      <c r="K2992" s="420"/>
      <c r="L2992" s="429"/>
      <c r="M2992" s="65">
        <v>159193</v>
      </c>
      <c r="N2992" s="317" t="s">
        <v>9</v>
      </c>
      <c r="O2992" s="66" t="s">
        <v>63</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hidden="1" customHeight="1">
      <c r="A2993" s="332" t="str">
        <f>IF(B2993&lt;&gt;"",IF(AND(B2993='IN-TC'!$S$4,OR(TH!N2993="1111",TH!O2993="1111")),TH!D2993,""),"")</f>
        <v/>
      </c>
      <c r="B2993" s="63">
        <f t="shared" si="166"/>
        <v>5</v>
      </c>
      <c r="C2993" s="314">
        <f t="shared" si="168"/>
        <v>42520</v>
      </c>
      <c r="D2993" s="314" t="s">
        <v>882</v>
      </c>
      <c r="E2993" s="314">
        <v>42520</v>
      </c>
      <c r="F2993" s="72" t="s">
        <v>630</v>
      </c>
      <c r="G2993" s="959" t="s">
        <v>1523</v>
      </c>
      <c r="H2993" s="315" t="s">
        <v>1521</v>
      </c>
      <c r="I2993" s="429"/>
      <c r="J2993" s="429"/>
      <c r="K2993" s="420"/>
      <c r="L2993" s="429"/>
      <c r="M2993" s="65">
        <v>5040000</v>
      </c>
      <c r="N2993" s="317" t="s">
        <v>101</v>
      </c>
      <c r="O2993" s="66" t="s">
        <v>63</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hidden="1" customHeight="1">
      <c r="A2994" s="332" t="str">
        <f>IF(B2994&lt;&gt;"",IF(AND(B2994='IN-TC'!$S$4,OR(TH!N2994="1111",TH!O2994="1111")),TH!D2994,""),"")</f>
        <v/>
      </c>
      <c r="B2994" s="63">
        <f t="shared" si="166"/>
        <v>5</v>
      </c>
      <c r="C2994" s="314">
        <f t="shared" si="168"/>
        <v>42520</v>
      </c>
      <c r="D2994" s="314" t="s">
        <v>882</v>
      </c>
      <c r="E2994" s="314">
        <v>42520</v>
      </c>
      <c r="F2994" s="72" t="s">
        <v>1522</v>
      </c>
      <c r="G2994" s="959" t="s">
        <v>1523</v>
      </c>
      <c r="H2994" s="315" t="s">
        <v>1521</v>
      </c>
      <c r="I2994" s="427"/>
      <c r="J2994" s="427"/>
      <c r="K2994" s="418"/>
      <c r="L2994" s="427"/>
      <c r="M2994" s="65">
        <v>252000</v>
      </c>
      <c r="N2994" s="317" t="s">
        <v>9</v>
      </c>
      <c r="O2994" s="66" t="s">
        <v>63</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hidden="1" customHeight="1">
      <c r="A2995" s="332" t="str">
        <f>IF(B2995&lt;&gt;"",IF(AND(B2995='IN-TC'!$S$4,OR(TH!N2995="1111",TH!O2995="1111")),TH!D2995,""),"")</f>
        <v/>
      </c>
      <c r="B2995" s="63">
        <f t="shared" si="166"/>
        <v>5</v>
      </c>
      <c r="C2995" s="64">
        <f t="shared" si="168"/>
        <v>42520</v>
      </c>
      <c r="D2995" s="314" t="s">
        <v>883</v>
      </c>
      <c r="E2995" s="64">
        <v>42520</v>
      </c>
      <c r="F2995" s="72" t="s">
        <v>223</v>
      </c>
      <c r="G2995" s="955" t="s">
        <v>1512</v>
      </c>
      <c r="H2995" s="338" t="s">
        <v>613</v>
      </c>
      <c r="I2995" s="431">
        <v>450</v>
      </c>
      <c r="J2995" s="431">
        <v>19565.57</v>
      </c>
      <c r="K2995" s="422"/>
      <c r="L2995" s="431"/>
      <c r="M2995" s="65">
        <f>ROUND(I2995*J2995,0)</f>
        <v>8804507</v>
      </c>
      <c r="N2995" s="317" t="s">
        <v>281</v>
      </c>
      <c r="O2995" s="66" t="s">
        <v>63</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hidden="1" customHeight="1">
      <c r="A2996" s="332" t="str">
        <f>IF(B2996&lt;&gt;"",IF(AND(B2996='IN-TC'!$S$4,OR(TH!N2996="1111",TH!O2996="1111")),TH!D2996,""),"")</f>
        <v/>
      </c>
      <c r="B2996" s="63">
        <f t="shared" si="166"/>
        <v>5</v>
      </c>
      <c r="C2996" s="64">
        <f t="shared" si="168"/>
        <v>42520</v>
      </c>
      <c r="D2996" s="314" t="s">
        <v>883</v>
      </c>
      <c r="E2996" s="64">
        <v>42520</v>
      </c>
      <c r="F2996" s="72" t="s">
        <v>1342</v>
      </c>
      <c r="G2996" s="955" t="s">
        <v>1512</v>
      </c>
      <c r="H2996" s="338" t="s">
        <v>613</v>
      </c>
      <c r="I2996" s="431"/>
      <c r="J2996" s="431"/>
      <c r="K2996" s="422"/>
      <c r="L2996" s="431"/>
      <c r="M2996" s="65">
        <v>880451</v>
      </c>
      <c r="N2996" s="317" t="s">
        <v>9</v>
      </c>
      <c r="O2996" s="66" t="s">
        <v>63</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hidden="1" customHeight="1">
      <c r="A2997" s="332" t="str">
        <f>IF(B2997&lt;&gt;"",IF(AND(B2997='IN-TC'!$S$4,OR(TH!N2997="1111",TH!O2997="1111")),TH!D2997,""),"")</f>
        <v/>
      </c>
      <c r="B2997" s="63">
        <f t="shared" si="166"/>
        <v>5</v>
      </c>
      <c r="C2997" s="314">
        <f t="shared" si="168"/>
        <v>42521</v>
      </c>
      <c r="D2997" s="314" t="s">
        <v>884</v>
      </c>
      <c r="E2997" s="314">
        <v>42521</v>
      </c>
      <c r="F2997" s="72" t="s">
        <v>1004</v>
      </c>
      <c r="G2997" s="959" t="s">
        <v>1531</v>
      </c>
      <c r="H2997" s="316" t="s">
        <v>799</v>
      </c>
      <c r="I2997" s="429"/>
      <c r="J2997" s="429"/>
      <c r="K2997" s="420"/>
      <c r="L2997" s="429"/>
      <c r="M2997" s="65">
        <v>503364</v>
      </c>
      <c r="N2997" s="317" t="s">
        <v>101</v>
      </c>
      <c r="O2997" s="66" t="s">
        <v>63</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hidden="1" customHeight="1">
      <c r="A2998" s="332" t="str">
        <f>IF(B2998&lt;&gt;"",IF(AND(B2998='IN-TC'!$S$4,OR(TH!N2998="1111",TH!O2998="1111")),TH!D2998,""),"")</f>
        <v/>
      </c>
      <c r="B2998" s="63">
        <f t="shared" si="166"/>
        <v>5</v>
      </c>
      <c r="C2998" s="314">
        <f t="shared" si="168"/>
        <v>42521</v>
      </c>
      <c r="D2998" s="314" t="s">
        <v>884</v>
      </c>
      <c r="E2998" s="314">
        <v>42521</v>
      </c>
      <c r="F2998" s="72" t="s">
        <v>1005</v>
      </c>
      <c r="G2998" s="959" t="s">
        <v>1531</v>
      </c>
      <c r="H2998" s="316" t="s">
        <v>799</v>
      </c>
      <c r="I2998" s="429"/>
      <c r="J2998" s="429"/>
      <c r="K2998" s="420"/>
      <c r="L2998" s="429"/>
      <c r="M2998" s="65">
        <v>50336</v>
      </c>
      <c r="N2998" s="317" t="s">
        <v>9</v>
      </c>
      <c r="O2998" s="66" t="s">
        <v>63</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hidden="1" customHeight="1">
      <c r="A2999" s="332" t="str">
        <f>IF(B2999&lt;&gt;"",IF(AND(B2999='IN-TC'!$S$4,OR(TH!N2999="1111",TH!O2999="1111")),TH!D2999,""),"")</f>
        <v/>
      </c>
      <c r="B2999" s="63">
        <f t="shared" si="166"/>
        <v>5</v>
      </c>
      <c r="C2999" s="314">
        <v>42521</v>
      </c>
      <c r="D2999" s="314" t="s">
        <v>885</v>
      </c>
      <c r="E2999" s="314">
        <v>42521</v>
      </c>
      <c r="F2999" s="72" t="s">
        <v>1527</v>
      </c>
      <c r="G2999" s="959" t="s">
        <v>1526</v>
      </c>
      <c r="H2999" s="316" t="s">
        <v>1513</v>
      </c>
      <c r="I2999" s="429"/>
      <c r="J2999" s="429"/>
      <c r="K2999" s="420"/>
      <c r="L2999" s="429"/>
      <c r="M2999" s="65">
        <v>3000000</v>
      </c>
      <c r="N2999" s="317" t="s">
        <v>101</v>
      </c>
      <c r="O2999" s="66" t="s">
        <v>63</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hidden="1" customHeight="1">
      <c r="A3000" s="332" t="str">
        <f>IF(B3000&lt;&gt;"",IF(AND(B3000='IN-TC'!$S$4,OR(TH!N3000="1111",TH!O3000="1111")),TH!D3000,""),"")</f>
        <v/>
      </c>
      <c r="B3000" s="63">
        <f t="shared" si="166"/>
        <v>5</v>
      </c>
      <c r="C3000" s="314">
        <v>42521</v>
      </c>
      <c r="D3000" s="314" t="s">
        <v>886</v>
      </c>
      <c r="E3000" s="314">
        <v>42521</v>
      </c>
      <c r="F3000" s="72" t="s">
        <v>1514</v>
      </c>
      <c r="G3000" s="959" t="s">
        <v>1516</v>
      </c>
      <c r="H3000" s="316" t="s">
        <v>1513</v>
      </c>
      <c r="I3000" s="429"/>
      <c r="J3000" s="429"/>
      <c r="K3000" s="420"/>
      <c r="L3000" s="429"/>
      <c r="M3000" s="65">
        <v>2000000</v>
      </c>
      <c r="N3000" s="317" t="s">
        <v>101</v>
      </c>
      <c r="O3000" s="66" t="s">
        <v>63</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hidden="1" customHeight="1">
      <c r="A3001" s="332" t="str">
        <f>IF(B3001&lt;&gt;"",IF(AND(B3001='IN-TC'!$S$4,OR(TH!N3001="1111",TH!O3001="1111")),TH!D3001,""),"")</f>
        <v/>
      </c>
      <c r="B3001" s="63">
        <f t="shared" si="166"/>
        <v>5</v>
      </c>
      <c r="C3001" s="314">
        <v>42521</v>
      </c>
      <c r="D3001" s="314" t="s">
        <v>886</v>
      </c>
      <c r="E3001" s="314">
        <v>42521</v>
      </c>
      <c r="F3001" s="72" t="s">
        <v>1515</v>
      </c>
      <c r="G3001" s="959" t="s">
        <v>1516</v>
      </c>
      <c r="H3001" s="316" t="s">
        <v>1513</v>
      </c>
      <c r="I3001" s="427"/>
      <c r="J3001" s="427"/>
      <c r="K3001" s="418"/>
      <c r="L3001" s="427"/>
      <c r="M3001" s="65">
        <v>200000</v>
      </c>
      <c r="N3001" s="317" t="s">
        <v>9</v>
      </c>
      <c r="O3001" s="66" t="s">
        <v>63</v>
      </c>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hidden="1" customHeight="1">
      <c r="A3002" s="332" t="str">
        <f>IF(B3002&lt;&gt;"",IF(AND(B3002='IN-TC'!$S$4,OR(TH!N3002="1111",TH!O3002="1111")),TH!D3002,""),"")</f>
        <v/>
      </c>
      <c r="B3002" s="63">
        <f t="shared" si="166"/>
        <v>5</v>
      </c>
      <c r="C3002" s="314">
        <v>42521</v>
      </c>
      <c r="D3002" s="314" t="s">
        <v>887</v>
      </c>
      <c r="E3002" s="314">
        <v>42521</v>
      </c>
      <c r="F3002" s="72" t="s">
        <v>1539</v>
      </c>
      <c r="G3002" s="315"/>
      <c r="H3002" s="75" t="s">
        <v>616</v>
      </c>
      <c r="I3002" s="429"/>
      <c r="J3002" s="429"/>
      <c r="K3002" s="420"/>
      <c r="L3002" s="429"/>
      <c r="M3002" s="65">
        <v>990540</v>
      </c>
      <c r="N3002" s="317" t="s">
        <v>8</v>
      </c>
      <c r="O3002" s="66" t="s">
        <v>63</v>
      </c>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hidden="1" customHeight="1">
      <c r="A3003" s="332" t="str">
        <f>IF(B3003&lt;&gt;"",IF(AND(B3003='IN-TC'!$S$4,OR(TH!N3003="1111",TH!O3003="1111")),TH!D3003,""),"")</f>
        <v/>
      </c>
      <c r="B3003" s="63">
        <f t="shared" si="166"/>
        <v>5</v>
      </c>
      <c r="C3003" s="314">
        <v>42521</v>
      </c>
      <c r="D3003" s="314" t="s">
        <v>888</v>
      </c>
      <c r="E3003" s="314">
        <v>42521</v>
      </c>
      <c r="F3003" s="72" t="s">
        <v>1478</v>
      </c>
      <c r="G3003" s="315"/>
      <c r="H3003" s="316" t="s">
        <v>1350</v>
      </c>
      <c r="I3003" s="429"/>
      <c r="J3003" s="429"/>
      <c r="K3003" s="420"/>
      <c r="L3003" s="429"/>
      <c r="M3003" s="65">
        <v>1236364</v>
      </c>
      <c r="N3003" s="317" t="s">
        <v>101</v>
      </c>
      <c r="O3003" s="66" t="s">
        <v>63</v>
      </c>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hidden="1" customHeight="1">
      <c r="A3004" s="332" t="str">
        <f>IF(B3004&lt;&gt;"",IF(AND(B3004='IN-TC'!$S$4,OR(TH!N3004="1111",TH!O3004="1111")),TH!D3004,""),"")</f>
        <v/>
      </c>
      <c r="B3004" s="63">
        <f t="shared" si="166"/>
        <v>5</v>
      </c>
      <c r="C3004" s="314">
        <v>42521</v>
      </c>
      <c r="D3004" s="314" t="s">
        <v>888</v>
      </c>
      <c r="E3004" s="314">
        <v>42521</v>
      </c>
      <c r="F3004" s="72" t="s">
        <v>1479</v>
      </c>
      <c r="G3004" s="955"/>
      <c r="H3004" s="316" t="s">
        <v>1350</v>
      </c>
      <c r="I3004" s="427"/>
      <c r="J3004" s="427"/>
      <c r="K3004" s="418"/>
      <c r="L3004" s="427"/>
      <c r="M3004" s="65">
        <v>123636</v>
      </c>
      <c r="N3004" s="317" t="s">
        <v>9</v>
      </c>
      <c r="O3004" s="66" t="s">
        <v>63</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hidden="1" customHeight="1">
      <c r="A3005" s="332" t="str">
        <f>IF(B3005&lt;&gt;"",IF(AND(B3005='IN-TC'!$S$4,OR(TH!N3005="1111",TH!O3005="1111")),TH!D3005,""),"")</f>
        <v/>
      </c>
      <c r="B3005" s="63">
        <f t="shared" si="166"/>
        <v>5</v>
      </c>
      <c r="C3005" s="1112">
        <v>42521</v>
      </c>
      <c r="D3005" s="1112" t="s">
        <v>889</v>
      </c>
      <c r="E3005" s="1112">
        <v>42521</v>
      </c>
      <c r="F3005" s="92" t="s">
        <v>1480</v>
      </c>
      <c r="G3005" s="1114"/>
      <c r="H3005" s="1189" t="s">
        <v>839</v>
      </c>
      <c r="I3005" s="435"/>
      <c r="J3005" s="435"/>
      <c r="K3005" s="426"/>
      <c r="L3005" s="435"/>
      <c r="M3005" s="93">
        <f>M124+M125-M126-M127-M130-M131-M134-M135</f>
        <v>133006125</v>
      </c>
      <c r="N3005" s="1170" t="s">
        <v>586</v>
      </c>
      <c r="O3005" s="83" t="s">
        <v>63</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hidden="1" customHeight="1">
      <c r="A3006" s="332" t="str">
        <f>IF(B3006&lt;&gt;"",IF(AND(B3006='IN-TC'!$S$4,OR(TH!N3006="1111",TH!O3006="1111")),TH!D3006,""),"")</f>
        <v/>
      </c>
      <c r="B3006" s="63">
        <f t="shared" si="166"/>
        <v>5</v>
      </c>
      <c r="C3006" s="64">
        <f t="shared" ref="C3006:C3037" si="169">E3006</f>
        <v>42508</v>
      </c>
      <c r="D3006" s="64" t="s">
        <v>694</v>
      </c>
      <c r="E3006" s="64">
        <v>42508</v>
      </c>
      <c r="F3006" s="72" t="s">
        <v>1443</v>
      </c>
      <c r="G3006" s="955" t="s">
        <v>909</v>
      </c>
      <c r="H3006" s="338" t="s">
        <v>595</v>
      </c>
      <c r="I3006" s="429"/>
      <c r="J3006" s="429"/>
      <c r="K3006" s="420">
        <v>70606.179999999993</v>
      </c>
      <c r="L3006" s="429">
        <v>22270</v>
      </c>
      <c r="M3006" s="65">
        <f>ROUND(K3006*L3006,0)</f>
        <v>1572399629</v>
      </c>
      <c r="N3006" s="66" t="s">
        <v>265</v>
      </c>
      <c r="O3006" s="66" t="s">
        <v>582</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hidden="1" customHeight="1">
      <c r="A3007" s="332" t="str">
        <f>IF(B3007&lt;&gt;"",IF(AND(B3007='IN-TC'!$S$4,OR(TH!N3007="1111",TH!O3007="1111")),TH!D3007,""),"")</f>
        <v/>
      </c>
      <c r="B3007" s="63">
        <f t="shared" si="166"/>
        <v>5</v>
      </c>
      <c r="C3007" s="64">
        <f t="shared" si="169"/>
        <v>42508</v>
      </c>
      <c r="D3007" s="64" t="s">
        <v>576</v>
      </c>
      <c r="E3007" s="64">
        <v>42508</v>
      </c>
      <c r="F3007" s="72" t="s">
        <v>1504</v>
      </c>
      <c r="G3007" s="955" t="s">
        <v>909</v>
      </c>
      <c r="H3007" s="338" t="s">
        <v>595</v>
      </c>
      <c r="I3007" s="429"/>
      <c r="J3007" s="429"/>
      <c r="K3007" s="420">
        <v>106.2</v>
      </c>
      <c r="L3007" s="429">
        <v>22270</v>
      </c>
      <c r="M3007" s="65">
        <f>ROUND(K3007*L3007,0)</f>
        <v>2365074</v>
      </c>
      <c r="N3007" s="66" t="s">
        <v>101</v>
      </c>
      <c r="O3007" s="66" t="s">
        <v>582</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hidden="1" customHeight="1">
      <c r="A3008" s="332" t="str">
        <f>IF(B3008&lt;&gt;"",IF(AND(B3008='IN-TC'!$S$4,OR(TH!N3008="1111",TH!O3008="1111")),TH!D3008,""),"")</f>
        <v/>
      </c>
      <c r="B3008" s="63">
        <f t="shared" si="166"/>
        <v>5</v>
      </c>
      <c r="C3008" s="64">
        <f t="shared" si="169"/>
        <v>42508</v>
      </c>
      <c r="D3008" s="64" t="s">
        <v>576</v>
      </c>
      <c r="E3008" s="64">
        <v>42508</v>
      </c>
      <c r="F3008" s="72" t="s">
        <v>1504</v>
      </c>
      <c r="G3008" s="955" t="s">
        <v>909</v>
      </c>
      <c r="H3008" s="338" t="s">
        <v>595</v>
      </c>
      <c r="I3008" s="429"/>
      <c r="J3008" s="429"/>
      <c r="K3008" s="420">
        <v>10.62</v>
      </c>
      <c r="L3008" s="429">
        <v>22270</v>
      </c>
      <c r="M3008" s="65">
        <f>ROUND(K3008*L3008,0)</f>
        <v>236507</v>
      </c>
      <c r="N3008" s="66" t="s">
        <v>101</v>
      </c>
      <c r="O3008" s="66" t="s">
        <v>582</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hidden="1" customHeight="1">
      <c r="A3009" s="332" t="str">
        <f>IF(B3009&lt;&gt;"",IF(AND(B3009='IN-TC'!$S$4,OR(TH!N3009="1111",TH!O3009="1111")),TH!D3009,""),"")</f>
        <v/>
      </c>
      <c r="B3009" s="63">
        <f t="shared" si="166"/>
        <v>5</v>
      </c>
      <c r="C3009" s="90">
        <f t="shared" si="169"/>
        <v>42508</v>
      </c>
      <c r="D3009" s="90" t="s">
        <v>576</v>
      </c>
      <c r="E3009" s="90">
        <v>42508</v>
      </c>
      <c r="F3009" s="72" t="s">
        <v>1506</v>
      </c>
      <c r="G3009" s="1114" t="s">
        <v>909</v>
      </c>
      <c r="H3009" s="961" t="s">
        <v>595</v>
      </c>
      <c r="I3009" s="435"/>
      <c r="J3009" s="435"/>
      <c r="K3009" s="426">
        <v>79</v>
      </c>
      <c r="L3009" s="435">
        <v>22270</v>
      </c>
      <c r="M3009" s="93">
        <f>ROUND(K3009*L3009,0)</f>
        <v>1759330</v>
      </c>
      <c r="N3009" s="83" t="s">
        <v>9</v>
      </c>
      <c r="O3009" s="83" t="s">
        <v>582</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hidden="1" customHeight="1">
      <c r="A3010" s="332" t="str">
        <f>IF(B3010&lt;&gt;"",IF(AND(B3010='IN-TC'!$S$4,OR(TH!N3010="1111",TH!O3010="1111")),TH!D3010,""),"")</f>
        <v/>
      </c>
      <c r="B3010" s="63">
        <f t="shared" si="166"/>
        <v>5</v>
      </c>
      <c r="C3010" s="64">
        <f t="shared" si="169"/>
        <v>42508</v>
      </c>
      <c r="D3010" s="64" t="s">
        <v>576</v>
      </c>
      <c r="E3010" s="64">
        <v>42508</v>
      </c>
      <c r="F3010" s="72" t="s">
        <v>1056</v>
      </c>
      <c r="G3010" s="955"/>
      <c r="H3010" s="338" t="s">
        <v>595</v>
      </c>
      <c r="I3010" s="429"/>
      <c r="J3010" s="429"/>
      <c r="K3010" s="420"/>
      <c r="L3010" s="429"/>
      <c r="M3010" s="65">
        <v>1062030</v>
      </c>
      <c r="N3010" s="66" t="s">
        <v>582</v>
      </c>
      <c r="O3010" s="66" t="s">
        <v>43</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hidden="1" customHeight="1">
      <c r="A3011" s="332" t="str">
        <f>IF(B3011&lt;&gt;"",IF(AND(B3011='IN-TC'!$S$4,OR(TH!N3011="1111",TH!O3011="1111")),TH!D3011,""),"")</f>
        <v/>
      </c>
      <c r="B3011" s="63">
        <f t="shared" si="166"/>
        <v>5</v>
      </c>
      <c r="C3011" s="64">
        <f t="shared" si="169"/>
        <v>42508</v>
      </c>
      <c r="D3011" s="64" t="s">
        <v>697</v>
      </c>
      <c r="E3011" s="64">
        <v>42508</v>
      </c>
      <c r="F3011" s="72" t="s">
        <v>1432</v>
      </c>
      <c r="G3011" s="955" t="s">
        <v>909</v>
      </c>
      <c r="H3011" s="338" t="s">
        <v>1533</v>
      </c>
      <c r="I3011" s="429"/>
      <c r="J3011" s="429"/>
      <c r="K3011" s="420">
        <v>63720</v>
      </c>
      <c r="L3011" s="429">
        <v>22260</v>
      </c>
      <c r="M3011" s="65">
        <f t="shared" ref="M3011:M3019" si="170">ROUND(K3011*L3011,0)</f>
        <v>1418407200</v>
      </c>
      <c r="N3011" s="66" t="s">
        <v>26</v>
      </c>
      <c r="O3011" s="66" t="s">
        <v>265</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hidden="1" customHeight="1">
      <c r="A3012" s="332" t="str">
        <f>IF(B3012&lt;&gt;"",IF(AND(B3012='IN-TC'!$S$4,OR(TH!N3012="1111",TH!O3012="1111")),TH!D3012,""),"")</f>
        <v/>
      </c>
      <c r="B3012" s="63">
        <f t="shared" si="166"/>
        <v>5</v>
      </c>
      <c r="C3012" s="64">
        <f t="shared" si="169"/>
        <v>42508</v>
      </c>
      <c r="D3012" s="64" t="s">
        <v>697</v>
      </c>
      <c r="E3012" s="64">
        <v>42508</v>
      </c>
      <c r="F3012" s="72" t="s">
        <v>1432</v>
      </c>
      <c r="G3012" s="955" t="s">
        <v>909</v>
      </c>
      <c r="H3012" s="338"/>
      <c r="I3012" s="429"/>
      <c r="J3012" s="429"/>
      <c r="K3012" s="420">
        <v>6800</v>
      </c>
      <c r="L3012" s="429">
        <v>22300</v>
      </c>
      <c r="M3012" s="65">
        <f t="shared" si="170"/>
        <v>151640000</v>
      </c>
      <c r="N3012" s="66" t="s">
        <v>26</v>
      </c>
      <c r="O3012" s="66" t="s">
        <v>265</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hidden="1" customHeight="1">
      <c r="A3013" s="332" t="str">
        <f>IF(B3013&lt;&gt;"",IF(AND(B3013='IN-TC'!$S$4,OR(TH!N3013="1111",TH!O3013="1111")),TH!D3013,""),"")</f>
        <v/>
      </c>
      <c r="B3013" s="63">
        <f t="shared" si="166"/>
        <v>5</v>
      </c>
      <c r="C3013" s="64">
        <f t="shared" si="169"/>
        <v>42510</v>
      </c>
      <c r="D3013" s="64" t="s">
        <v>694</v>
      </c>
      <c r="E3013" s="64">
        <v>42510</v>
      </c>
      <c r="F3013" s="72" t="s">
        <v>1443</v>
      </c>
      <c r="G3013" s="955" t="s">
        <v>909</v>
      </c>
      <c r="H3013" s="338" t="s">
        <v>596</v>
      </c>
      <c r="I3013" s="429"/>
      <c r="J3013" s="429"/>
      <c r="K3013" s="420">
        <v>4991.58</v>
      </c>
      <c r="L3013" s="429">
        <v>22280</v>
      </c>
      <c r="M3013" s="65">
        <f t="shared" si="170"/>
        <v>111212402</v>
      </c>
      <c r="N3013" s="66" t="s">
        <v>265</v>
      </c>
      <c r="O3013" s="66" t="s">
        <v>582</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hidden="1" customHeight="1">
      <c r="A3014" s="332" t="str">
        <f>IF(B3014&lt;&gt;"",IF(AND(B3014='IN-TC'!$S$4,OR(TH!N3014="1111",TH!O3014="1111")),TH!D3014,""),"")</f>
        <v/>
      </c>
      <c r="B3014" s="63">
        <f t="shared" si="166"/>
        <v>5</v>
      </c>
      <c r="C3014" s="64">
        <f t="shared" si="169"/>
        <v>42510</v>
      </c>
      <c r="D3014" s="64" t="s">
        <v>576</v>
      </c>
      <c r="E3014" s="64">
        <v>42510</v>
      </c>
      <c r="F3014" s="72" t="s">
        <v>1504</v>
      </c>
      <c r="G3014" s="955" t="s">
        <v>909</v>
      </c>
      <c r="H3014" s="338" t="s">
        <v>596</v>
      </c>
      <c r="I3014" s="429"/>
      <c r="J3014" s="429"/>
      <c r="K3014" s="420">
        <v>2.2000000000000002</v>
      </c>
      <c r="L3014" s="429">
        <v>22280</v>
      </c>
      <c r="M3014" s="65">
        <f t="shared" si="170"/>
        <v>49016</v>
      </c>
      <c r="N3014" s="66" t="s">
        <v>101</v>
      </c>
      <c r="O3014" s="66" t="s">
        <v>582</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hidden="1" customHeight="1">
      <c r="A3015" s="332" t="str">
        <f>IF(B3015&lt;&gt;"",IF(AND(B3015='IN-TC'!$S$4,OR(TH!N3015="1111",TH!O3015="1111")),TH!D3015,""),"")</f>
        <v/>
      </c>
      <c r="B3015" s="63">
        <f t="shared" si="166"/>
        <v>5</v>
      </c>
      <c r="C3015" s="64">
        <f t="shared" si="169"/>
        <v>42510</v>
      </c>
      <c r="D3015" s="64" t="s">
        <v>576</v>
      </c>
      <c r="E3015" s="64">
        <v>42510</v>
      </c>
      <c r="F3015" s="72" t="s">
        <v>1505</v>
      </c>
      <c r="G3015" s="955" t="s">
        <v>909</v>
      </c>
      <c r="H3015" s="338" t="s">
        <v>596</v>
      </c>
      <c r="I3015" s="429"/>
      <c r="J3015" s="429"/>
      <c r="K3015" s="420">
        <v>0.22</v>
      </c>
      <c r="L3015" s="429">
        <v>22280</v>
      </c>
      <c r="M3015" s="65">
        <f t="shared" si="170"/>
        <v>4902</v>
      </c>
      <c r="N3015" s="66" t="s">
        <v>9</v>
      </c>
      <c r="O3015" s="66" t="s">
        <v>582</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hidden="1" customHeight="1">
      <c r="A3016" s="332" t="str">
        <f>IF(B3016&lt;&gt;"",IF(AND(B3016='IN-TC'!$S$4,OR(TH!N3016="1111",TH!O3016="1111")),TH!D3016,""),"")</f>
        <v/>
      </c>
      <c r="B3016" s="63">
        <f t="shared" si="166"/>
        <v>5</v>
      </c>
      <c r="C3016" s="64">
        <f t="shared" si="169"/>
        <v>42510</v>
      </c>
      <c r="D3016" s="64" t="s">
        <v>576</v>
      </c>
      <c r="E3016" s="64">
        <v>42510</v>
      </c>
      <c r="F3016" s="72" t="s">
        <v>1506</v>
      </c>
      <c r="G3016" s="955" t="s">
        <v>909</v>
      </c>
      <c r="H3016" s="338" t="s">
        <v>596</v>
      </c>
      <c r="I3016" s="429"/>
      <c r="J3016" s="429"/>
      <c r="K3016" s="420">
        <v>3</v>
      </c>
      <c r="L3016" s="429">
        <v>22280</v>
      </c>
      <c r="M3016" s="65">
        <f t="shared" si="170"/>
        <v>66840</v>
      </c>
      <c r="N3016" s="66" t="s">
        <v>101</v>
      </c>
      <c r="O3016" s="66" t="s">
        <v>582</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hidden="1" customHeight="1">
      <c r="A3017" s="332" t="str">
        <f>IF(B3017&lt;&gt;"",IF(AND(B3017='IN-TC'!$S$4,OR(TH!N3017="1111",TH!O3017="1111")),TH!D3017,""),"")</f>
        <v/>
      </c>
      <c r="B3017" s="63">
        <f t="shared" si="166"/>
        <v>5</v>
      </c>
      <c r="C3017" s="64">
        <f t="shared" si="169"/>
        <v>42510</v>
      </c>
      <c r="D3017" s="64" t="s">
        <v>697</v>
      </c>
      <c r="E3017" s="64">
        <v>42510</v>
      </c>
      <c r="F3017" s="72" t="s">
        <v>1432</v>
      </c>
      <c r="G3017" s="955" t="s">
        <v>909</v>
      </c>
      <c r="H3017" s="338"/>
      <c r="I3017" s="429"/>
      <c r="J3017" s="429"/>
      <c r="K3017" s="420">
        <v>5000</v>
      </c>
      <c r="L3017" s="429">
        <v>22290</v>
      </c>
      <c r="M3017" s="65">
        <f t="shared" si="170"/>
        <v>111450000</v>
      </c>
      <c r="N3017" s="66" t="s">
        <v>26</v>
      </c>
      <c r="O3017" s="66" t="s">
        <v>265</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hidden="1" customHeight="1">
      <c r="A3018" s="332" t="str">
        <f>IF(B3018&lt;&gt;"",IF(AND(B3018='IN-TC'!$S$4,OR(TH!N3018="1111",TH!O3018="1111")),TH!D3018,""),"")</f>
        <v/>
      </c>
      <c r="B3018" s="63">
        <f t="shared" si="166"/>
        <v>5</v>
      </c>
      <c r="C3018" s="64">
        <f t="shared" si="169"/>
        <v>42517</v>
      </c>
      <c r="D3018" s="64" t="s">
        <v>694</v>
      </c>
      <c r="E3018" s="314">
        <v>42517</v>
      </c>
      <c r="F3018" s="72" t="s">
        <v>1443</v>
      </c>
      <c r="G3018" s="955" t="s">
        <v>909</v>
      </c>
      <c r="H3018" s="1135" t="s">
        <v>592</v>
      </c>
      <c r="I3018" s="429"/>
      <c r="J3018" s="429"/>
      <c r="K3018" s="420">
        <v>41493</v>
      </c>
      <c r="L3018" s="429">
        <v>22290</v>
      </c>
      <c r="M3018" s="65">
        <f t="shared" si="170"/>
        <v>924878970</v>
      </c>
      <c r="N3018" s="66" t="s">
        <v>265</v>
      </c>
      <c r="O3018" s="66" t="s">
        <v>582</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hidden="1" customHeight="1">
      <c r="A3019" s="332" t="str">
        <f>IF(B3019&lt;&gt;"",IF(AND(B3019='IN-TC'!$S$4,OR(TH!N3019="1111",TH!O3019="1111")),TH!D3019,""),"")</f>
        <v/>
      </c>
      <c r="B3019" s="63">
        <f t="shared" ref="B3019:B3082" si="171">IF(C3019&lt;&gt;"",MONTH(C3019),"")</f>
        <v>5</v>
      </c>
      <c r="C3019" s="64">
        <f t="shared" si="169"/>
        <v>42517</v>
      </c>
      <c r="D3019" s="64" t="s">
        <v>576</v>
      </c>
      <c r="E3019" s="314">
        <v>42517</v>
      </c>
      <c r="F3019" s="72" t="s">
        <v>1506</v>
      </c>
      <c r="G3019" s="955" t="s">
        <v>909</v>
      </c>
      <c r="H3019" s="1135" t="s">
        <v>592</v>
      </c>
      <c r="I3019" s="429"/>
      <c r="J3019" s="429"/>
      <c r="K3019" s="420">
        <v>267</v>
      </c>
      <c r="L3019" s="429">
        <v>22290</v>
      </c>
      <c r="M3019" s="65">
        <f t="shared" si="170"/>
        <v>5951430</v>
      </c>
      <c r="N3019" s="66" t="s">
        <v>101</v>
      </c>
      <c r="O3019" s="66" t="s">
        <v>582</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hidden="1" customHeight="1">
      <c r="A3020" s="332" t="str">
        <f>IF(B3020&lt;&gt;"",IF(AND(B3020='IN-TC'!$S$4,OR(TH!N3020="1111",TH!O3020="1111")),TH!D3020,""),"")</f>
        <v/>
      </c>
      <c r="B3020" s="63">
        <f t="shared" si="171"/>
        <v>5</v>
      </c>
      <c r="C3020" s="64">
        <f t="shared" si="169"/>
        <v>42517</v>
      </c>
      <c r="D3020" s="64" t="s">
        <v>576</v>
      </c>
      <c r="E3020" s="314">
        <v>42517</v>
      </c>
      <c r="F3020" s="72" t="s">
        <v>1056</v>
      </c>
      <c r="G3020" s="955"/>
      <c r="H3020" s="1135" t="s">
        <v>592</v>
      </c>
      <c r="I3020" s="429"/>
      <c r="J3020" s="429"/>
      <c r="K3020" s="420"/>
      <c r="L3020" s="429"/>
      <c r="M3020" s="65">
        <v>1461600</v>
      </c>
      <c r="N3020" s="66" t="s">
        <v>582</v>
      </c>
      <c r="O3020" s="66" t="s">
        <v>43</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hidden="1" customHeight="1">
      <c r="A3021" s="332" t="str">
        <f>IF(B3021&lt;&gt;"",IF(AND(B3021='IN-TC'!$S$4,OR(TH!N3021="1111",TH!O3021="1111")),TH!D3021,""),"")</f>
        <v/>
      </c>
      <c r="B3021" s="63">
        <f t="shared" si="171"/>
        <v>5</v>
      </c>
      <c r="C3021" s="64">
        <f t="shared" si="169"/>
        <v>42517</v>
      </c>
      <c r="D3021" s="64" t="s">
        <v>697</v>
      </c>
      <c r="E3021" s="314">
        <v>42517</v>
      </c>
      <c r="F3021" s="72" t="s">
        <v>1432</v>
      </c>
      <c r="G3021" s="955" t="s">
        <v>909</v>
      </c>
      <c r="H3021" s="1135" t="s">
        <v>1534</v>
      </c>
      <c r="I3021" s="429"/>
      <c r="J3021" s="429"/>
      <c r="K3021" s="420">
        <v>37580</v>
      </c>
      <c r="L3021" s="429">
        <v>22290</v>
      </c>
      <c r="M3021" s="65">
        <f>ROUND(K3021*L3021,0)</f>
        <v>837658200</v>
      </c>
      <c r="N3021" s="66" t="s">
        <v>26</v>
      </c>
      <c r="O3021" s="66" t="s">
        <v>265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hidden="1" customHeight="1">
      <c r="A3022" s="332" t="str">
        <f>IF(B3022&lt;&gt;"",IF(AND(B3022='IN-TC'!$S$4,OR(TH!N3022="1111",TH!O3022="1111")),TH!D3022,""),"")</f>
        <v/>
      </c>
      <c r="B3022" s="63">
        <f t="shared" si="171"/>
        <v>5</v>
      </c>
      <c r="C3022" s="64">
        <f t="shared" si="169"/>
        <v>42518</v>
      </c>
      <c r="D3022" s="64" t="s">
        <v>697</v>
      </c>
      <c r="E3022" s="314">
        <v>42518</v>
      </c>
      <c r="F3022" s="72" t="s">
        <v>1432</v>
      </c>
      <c r="G3022" s="955" t="s">
        <v>909</v>
      </c>
      <c r="H3022" s="338"/>
      <c r="I3022" s="429"/>
      <c r="J3022" s="429"/>
      <c r="K3022" s="420">
        <v>3900</v>
      </c>
      <c r="L3022" s="429">
        <v>22360</v>
      </c>
      <c r="M3022" s="65">
        <f>ROUND(K3022*L3022,0)</f>
        <v>87204000</v>
      </c>
      <c r="N3022" s="66" t="s">
        <v>26</v>
      </c>
      <c r="O3022" s="66" t="s">
        <v>265</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hidden="1" customHeight="1">
      <c r="A3023" s="332" t="str">
        <f>IF(B3023&lt;&gt;"",IF(AND(B3023='IN-TC'!$S$4,OR(TH!N3023="1111",TH!O3023="1111")),TH!D3023,""),"")</f>
        <v/>
      </c>
      <c r="B3023" s="63">
        <f t="shared" si="171"/>
        <v>5</v>
      </c>
      <c r="C3023" s="64">
        <f t="shared" si="169"/>
        <v>42501</v>
      </c>
      <c r="D3023" s="314" t="s">
        <v>694</v>
      </c>
      <c r="E3023" s="64">
        <v>42501</v>
      </c>
      <c r="F3023" s="72" t="s">
        <v>1178</v>
      </c>
      <c r="G3023" s="955" t="s">
        <v>909</v>
      </c>
      <c r="H3023" s="1135" t="s">
        <v>1533</v>
      </c>
      <c r="I3023" s="429"/>
      <c r="J3023" s="429"/>
      <c r="K3023" s="420"/>
      <c r="L3023" s="429"/>
      <c r="M3023" s="65">
        <v>1417486081</v>
      </c>
      <c r="N3023" s="66" t="s">
        <v>26</v>
      </c>
      <c r="O3023" s="66" t="s">
        <v>259</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hidden="1" customHeight="1">
      <c r="A3024" s="332" t="str">
        <f>IF(B3024&lt;&gt;"",IF(AND(B3024='IN-TC'!$S$4,OR(TH!N3024="1111",TH!O3024="1111")),TH!D3024,""),"")</f>
        <v/>
      </c>
      <c r="B3024" s="63">
        <f t="shared" si="171"/>
        <v>5</v>
      </c>
      <c r="C3024" s="64">
        <f t="shared" si="169"/>
        <v>42501</v>
      </c>
      <c r="D3024" s="64" t="s">
        <v>576</v>
      </c>
      <c r="E3024" s="64">
        <v>42501</v>
      </c>
      <c r="F3024" s="72" t="s">
        <v>606</v>
      </c>
      <c r="G3024" s="955" t="s">
        <v>909</v>
      </c>
      <c r="H3024" s="1135" t="s">
        <v>1533</v>
      </c>
      <c r="I3024" s="429"/>
      <c r="J3024" s="429"/>
      <c r="K3024" s="420"/>
      <c r="L3024" s="429"/>
      <c r="M3024" s="65">
        <v>222600</v>
      </c>
      <c r="N3024" s="66" t="s">
        <v>101</v>
      </c>
      <c r="O3024" s="66" t="s">
        <v>259</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hidden="1" customHeight="1">
      <c r="A3025" s="332" t="str">
        <f>IF(B3025&lt;&gt;"",IF(AND(B3025='IN-TC'!$S$4,OR(TH!N3025="1111",TH!O3025="1111")),TH!D3025,""),"")</f>
        <v/>
      </c>
      <c r="B3025" s="63">
        <f t="shared" si="171"/>
        <v>5</v>
      </c>
      <c r="C3025" s="64">
        <f t="shared" si="169"/>
        <v>42501</v>
      </c>
      <c r="D3025" s="64" t="s">
        <v>576</v>
      </c>
      <c r="E3025" s="64">
        <v>42501</v>
      </c>
      <c r="F3025" s="72" t="s">
        <v>1181</v>
      </c>
      <c r="G3025" s="955" t="s">
        <v>909</v>
      </c>
      <c r="H3025" s="1135" t="s">
        <v>1533</v>
      </c>
      <c r="I3025" s="429"/>
      <c r="J3025" s="429"/>
      <c r="K3025" s="420"/>
      <c r="L3025" s="429"/>
      <c r="M3025" s="65">
        <v>22260</v>
      </c>
      <c r="N3025" s="66" t="s">
        <v>9</v>
      </c>
      <c r="O3025" s="66" t="s">
        <v>259</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hidden="1" customHeight="1">
      <c r="A3026" s="332" t="str">
        <f>IF(B3026&lt;&gt;"",IF(AND(B3026='IN-TC'!$S$4,OR(TH!N3026="1111",TH!O3026="1111")),TH!D3026,""),"")</f>
        <v/>
      </c>
      <c r="B3026" s="63">
        <f t="shared" si="171"/>
        <v>5</v>
      </c>
      <c r="C3026" s="64">
        <f t="shared" si="169"/>
        <v>42501</v>
      </c>
      <c r="D3026" s="64" t="s">
        <v>576</v>
      </c>
      <c r="E3026" s="64">
        <v>42501</v>
      </c>
      <c r="F3026" s="72" t="s">
        <v>607</v>
      </c>
      <c r="G3026" s="955" t="s">
        <v>909</v>
      </c>
      <c r="H3026" s="1135" t="s">
        <v>1533</v>
      </c>
      <c r="I3026" s="429"/>
      <c r="J3026" s="429"/>
      <c r="K3026" s="420"/>
      <c r="L3026" s="429"/>
      <c r="M3026" s="65">
        <v>614821</v>
      </c>
      <c r="N3026" s="66" t="s">
        <v>101</v>
      </c>
      <c r="O3026" s="66" t="s">
        <v>259</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hidden="1" customHeight="1">
      <c r="A3027" s="332" t="str">
        <f>IF(B3027&lt;&gt;"",IF(AND(B3027='IN-TC'!$S$4,OR(TH!N3027="1111",TH!O3027="1111")),TH!D3027,""),"")</f>
        <v/>
      </c>
      <c r="B3027" s="63">
        <f t="shared" si="171"/>
        <v>5</v>
      </c>
      <c r="C3027" s="64">
        <f t="shared" si="169"/>
        <v>42501</v>
      </c>
      <c r="D3027" s="64" t="s">
        <v>576</v>
      </c>
      <c r="E3027" s="64">
        <v>42501</v>
      </c>
      <c r="F3027" s="72" t="s">
        <v>1305</v>
      </c>
      <c r="G3027" s="955" t="s">
        <v>909</v>
      </c>
      <c r="H3027" s="1135" t="s">
        <v>1533</v>
      </c>
      <c r="I3027" s="429"/>
      <c r="J3027" s="429"/>
      <c r="K3027" s="420"/>
      <c r="L3027" s="429"/>
      <c r="M3027" s="65">
        <v>61438</v>
      </c>
      <c r="N3027" s="66" t="s">
        <v>9</v>
      </c>
      <c r="O3027" s="66" t="s">
        <v>259</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x</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hidden="1" customHeight="1">
      <c r="A3028" s="332" t="str">
        <f>IF(B3028&lt;&gt;"",IF(AND(B3028='IN-TC'!$S$4,OR(TH!N3028="1111",TH!O3028="1111")),TH!D3028,""),"")</f>
        <v/>
      </c>
      <c r="B3028" s="63">
        <f t="shared" si="171"/>
        <v>5</v>
      </c>
      <c r="C3028" s="64">
        <f t="shared" si="169"/>
        <v>42503</v>
      </c>
      <c r="D3028" s="314" t="s">
        <v>694</v>
      </c>
      <c r="E3028" s="64">
        <v>42503</v>
      </c>
      <c r="F3028" s="72" t="s">
        <v>1178</v>
      </c>
      <c r="G3028" s="955" t="s">
        <v>909</v>
      </c>
      <c r="H3028" s="1135" t="s">
        <v>1534</v>
      </c>
      <c r="I3028" s="429"/>
      <c r="J3028" s="429"/>
      <c r="K3028" s="420"/>
      <c r="L3028" s="429"/>
      <c r="M3028" s="65">
        <v>836613245</v>
      </c>
      <c r="N3028" s="66" t="s">
        <v>26</v>
      </c>
      <c r="O3028" s="66" t="s">
        <v>259</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hidden="1" customHeight="1">
      <c r="A3029" s="332" t="str">
        <f>IF(B3029&lt;&gt;"",IF(AND(B3029='IN-TC'!$S$4,OR(TH!N3029="1111",TH!O3029="1111")),TH!D3029,""),"")</f>
        <v/>
      </c>
      <c r="B3029" s="63">
        <f t="shared" si="171"/>
        <v>5</v>
      </c>
      <c r="C3029" s="64">
        <f t="shared" si="169"/>
        <v>42503</v>
      </c>
      <c r="D3029" s="64" t="s">
        <v>576</v>
      </c>
      <c r="E3029" s="64">
        <v>42503</v>
      </c>
      <c r="F3029" s="72" t="s">
        <v>606</v>
      </c>
      <c r="G3029" s="955" t="s">
        <v>909</v>
      </c>
      <c r="H3029" s="1135" t="s">
        <v>1534</v>
      </c>
      <c r="I3029" s="429"/>
      <c r="J3029" s="429"/>
      <c r="K3029" s="420"/>
      <c r="L3029" s="429"/>
      <c r="M3029" s="65">
        <v>222900</v>
      </c>
      <c r="N3029" s="66" t="s">
        <v>101</v>
      </c>
      <c r="O3029" s="66" t="s">
        <v>259</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hidden="1" customHeight="1">
      <c r="A3030" s="332" t="str">
        <f>IF(B3030&lt;&gt;"",IF(AND(B3030='IN-TC'!$S$4,OR(TH!N3030="1111",TH!O3030="1111")),TH!D3030,""),"")</f>
        <v/>
      </c>
      <c r="B3030" s="63">
        <f t="shared" si="171"/>
        <v>5</v>
      </c>
      <c r="C3030" s="64">
        <f t="shared" si="169"/>
        <v>42503</v>
      </c>
      <c r="D3030" s="64" t="s">
        <v>576</v>
      </c>
      <c r="E3030" s="64">
        <v>42503</v>
      </c>
      <c r="F3030" s="72" t="s">
        <v>1181</v>
      </c>
      <c r="G3030" s="955" t="s">
        <v>909</v>
      </c>
      <c r="H3030" s="1135" t="s">
        <v>1534</v>
      </c>
      <c r="I3030" s="429"/>
      <c r="J3030" s="429"/>
      <c r="K3030" s="420"/>
      <c r="L3030" s="429"/>
      <c r="M3030" s="65">
        <v>22290</v>
      </c>
      <c r="N3030" s="66" t="s">
        <v>9</v>
      </c>
      <c r="O3030" s="66" t="s">
        <v>259</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hidden="1" customHeight="1">
      <c r="A3031" s="332" t="str">
        <f>IF(B3031&lt;&gt;"",IF(AND(B3031='IN-TC'!$S$4,OR(TH!N3031="1111",TH!O3031="1111")),TH!D3031,""),"")</f>
        <v/>
      </c>
      <c r="B3031" s="63">
        <f t="shared" si="171"/>
        <v>5</v>
      </c>
      <c r="C3031" s="64">
        <f t="shared" si="169"/>
        <v>42503</v>
      </c>
      <c r="D3031" s="64" t="s">
        <v>576</v>
      </c>
      <c r="E3031" s="64">
        <v>42503</v>
      </c>
      <c r="F3031" s="72" t="s">
        <v>607</v>
      </c>
      <c r="G3031" s="955" t="s">
        <v>909</v>
      </c>
      <c r="H3031" s="1135" t="s">
        <v>1534</v>
      </c>
      <c r="I3031" s="429"/>
      <c r="J3031" s="429"/>
      <c r="K3031" s="420"/>
      <c r="L3031" s="429"/>
      <c r="M3031" s="65">
        <v>615650</v>
      </c>
      <c r="N3031" s="66" t="s">
        <v>101</v>
      </c>
      <c r="O3031" s="66" t="s">
        <v>259</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hidden="1" customHeight="1">
      <c r="A3032" s="332" t="str">
        <f>IF(B3032&lt;&gt;"",IF(AND(B3032='IN-TC'!$S$4,OR(TH!N3032="1111",TH!O3032="1111")),TH!D3032,""),"")</f>
        <v/>
      </c>
      <c r="B3032" s="63">
        <f t="shared" si="171"/>
        <v>5</v>
      </c>
      <c r="C3032" s="64">
        <f t="shared" si="169"/>
        <v>42503</v>
      </c>
      <c r="D3032" s="64" t="s">
        <v>576</v>
      </c>
      <c r="E3032" s="64">
        <v>42503</v>
      </c>
      <c r="F3032" s="72" t="s">
        <v>1305</v>
      </c>
      <c r="G3032" s="955" t="s">
        <v>909</v>
      </c>
      <c r="H3032" s="1135" t="s">
        <v>1534</v>
      </c>
      <c r="I3032" s="429"/>
      <c r="J3032" s="429"/>
      <c r="K3032" s="420"/>
      <c r="L3032" s="429"/>
      <c r="M3032" s="65">
        <v>61520</v>
      </c>
      <c r="N3032" s="66" t="s">
        <v>9</v>
      </c>
      <c r="O3032" s="66" t="s">
        <v>259</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hidden="1" customHeight="1">
      <c r="A3033" s="332" t="str">
        <f>IF(B3033&lt;&gt;"",IF(AND(B3033='IN-TC'!$S$4,OR(TH!N3033="1111",TH!O3033="1111")),TH!D3033,""),"")</f>
        <v/>
      </c>
      <c r="B3033" s="63">
        <f t="shared" si="171"/>
        <v>5</v>
      </c>
      <c r="C3033" s="64">
        <f t="shared" si="169"/>
        <v>42503</v>
      </c>
      <c r="D3033" s="64" t="s">
        <v>576</v>
      </c>
      <c r="E3033" s="64">
        <v>42503</v>
      </c>
      <c r="F3033" s="72" t="s">
        <v>608</v>
      </c>
      <c r="G3033" s="955" t="s">
        <v>909</v>
      </c>
      <c r="H3033" s="1135" t="s">
        <v>1534</v>
      </c>
      <c r="I3033" s="429"/>
      <c r="J3033" s="429"/>
      <c r="K3033" s="420"/>
      <c r="L3033" s="429"/>
      <c r="M3033" s="65">
        <v>111450</v>
      </c>
      <c r="N3033" s="66" t="s">
        <v>101</v>
      </c>
      <c r="O3033" s="66" t="s">
        <v>259</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hidden="1" customHeight="1">
      <c r="A3034" s="332" t="str">
        <f>IF(B3034&lt;&gt;"",IF(AND(B3034='IN-TC'!$S$4,OR(TH!N3034="1111",TH!O3034="1111")),TH!D3034,""),"")</f>
        <v/>
      </c>
      <c r="B3034" s="63">
        <f t="shared" si="171"/>
        <v>5</v>
      </c>
      <c r="C3034" s="64">
        <f t="shared" si="169"/>
        <v>42503</v>
      </c>
      <c r="D3034" s="64" t="s">
        <v>576</v>
      </c>
      <c r="E3034" s="64">
        <v>42503</v>
      </c>
      <c r="F3034" s="72" t="s">
        <v>1185</v>
      </c>
      <c r="G3034" s="955" t="s">
        <v>909</v>
      </c>
      <c r="H3034" s="1135" t="s">
        <v>1534</v>
      </c>
      <c r="I3034" s="429"/>
      <c r="J3034" s="429"/>
      <c r="K3034" s="420"/>
      <c r="L3034" s="429"/>
      <c r="M3034" s="65">
        <v>11145</v>
      </c>
      <c r="N3034" s="66" t="s">
        <v>9</v>
      </c>
      <c r="O3034" s="66" t="s">
        <v>259</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hidden="1" customHeight="1">
      <c r="A3035" s="332" t="str">
        <f>IF(B3035&lt;&gt;"",IF(AND(B3035='IN-TC'!$S$4,OR(TH!N3035="1111",TH!O3035="1111")),TH!D3035,""),"")</f>
        <v/>
      </c>
      <c r="B3035" s="63">
        <f t="shared" si="171"/>
        <v>5</v>
      </c>
      <c r="C3035" s="64">
        <f t="shared" si="169"/>
        <v>42514</v>
      </c>
      <c r="D3035" s="314" t="s">
        <v>694</v>
      </c>
      <c r="E3035" s="64">
        <v>42514</v>
      </c>
      <c r="F3035" s="72" t="s">
        <v>1535</v>
      </c>
      <c r="G3035" s="955" t="s">
        <v>909</v>
      </c>
      <c r="H3035" s="72"/>
      <c r="I3035" s="429"/>
      <c r="J3035" s="429"/>
      <c r="K3035" s="420"/>
      <c r="L3035" s="429"/>
      <c r="M3035" s="65">
        <v>23165</v>
      </c>
      <c r="N3035" s="66" t="s">
        <v>26</v>
      </c>
      <c r="O3035" s="66" t="s">
        <v>43</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hidden="1" customHeight="1">
      <c r="A3036" s="332" t="str">
        <f>IF(B3036&lt;&gt;"",IF(AND(B3036='IN-TC'!$S$4,OR(TH!N3036="1111",TH!O3036="1111")),TH!D3036,""),"")</f>
        <v/>
      </c>
      <c r="B3036" s="63">
        <f t="shared" si="171"/>
        <v>5</v>
      </c>
      <c r="C3036" s="64">
        <f t="shared" si="169"/>
        <v>42494</v>
      </c>
      <c r="D3036" s="314" t="s">
        <v>697</v>
      </c>
      <c r="E3036" s="64">
        <v>42494</v>
      </c>
      <c r="F3036" s="72" t="s">
        <v>1436</v>
      </c>
      <c r="G3036" s="955" t="s">
        <v>909</v>
      </c>
      <c r="H3036" s="72" t="s">
        <v>1205</v>
      </c>
      <c r="I3036" s="429"/>
      <c r="J3036" s="429"/>
      <c r="K3036" s="420"/>
      <c r="L3036" s="429"/>
      <c r="M3036" s="65">
        <v>95000000</v>
      </c>
      <c r="N3036" s="66" t="s">
        <v>72</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hidden="1" customHeight="1">
      <c r="A3037" s="332" t="str">
        <f>IF(B3037&lt;&gt;"",IF(AND(B3037='IN-TC'!$S$4,OR(TH!N3037="1111",TH!O3037="1111")),TH!D3037,""),"")</f>
        <v/>
      </c>
      <c r="B3037" s="63">
        <f t="shared" si="171"/>
        <v>5</v>
      </c>
      <c r="C3037" s="64">
        <f t="shared" si="169"/>
        <v>42494</v>
      </c>
      <c r="D3037" s="314" t="s">
        <v>697</v>
      </c>
      <c r="E3037" s="64">
        <v>42494</v>
      </c>
      <c r="F3037" s="72" t="s">
        <v>1536</v>
      </c>
      <c r="G3037" s="955" t="s">
        <v>909</v>
      </c>
      <c r="H3037" s="72" t="s">
        <v>624</v>
      </c>
      <c r="I3037" s="429"/>
      <c r="J3037" s="429"/>
      <c r="K3037" s="420"/>
      <c r="L3037" s="429"/>
      <c r="M3037" s="65">
        <v>31206780</v>
      </c>
      <c r="N3037" s="66" t="s">
        <v>8</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hidden="1" customHeight="1">
      <c r="A3038" s="332" t="str">
        <f>IF(B3038&lt;&gt;"",IF(AND(B3038='IN-TC'!$S$4,OR(TH!N3038="1111",TH!O3038="1111")),TH!D3038,""),"")</f>
        <v/>
      </c>
      <c r="B3038" s="63">
        <f t="shared" si="171"/>
        <v>5</v>
      </c>
      <c r="C3038" s="64">
        <f t="shared" ref="C3038:C3069" si="172">E3038</f>
        <v>42494</v>
      </c>
      <c r="D3038" s="314" t="s">
        <v>697</v>
      </c>
      <c r="E3038" s="64">
        <v>42494</v>
      </c>
      <c r="F3038" s="72" t="s">
        <v>1186</v>
      </c>
      <c r="G3038" s="955" t="s">
        <v>909</v>
      </c>
      <c r="H3038" s="338"/>
      <c r="I3038" s="429"/>
      <c r="J3038" s="429"/>
      <c r="K3038" s="420"/>
      <c r="L3038" s="429"/>
      <c r="M3038" s="65">
        <v>25000</v>
      </c>
      <c r="N3038" s="66" t="s">
        <v>101</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hidden="1" customHeight="1">
      <c r="A3039" s="332" t="str">
        <f>IF(B3039&lt;&gt;"",IF(AND(B3039='IN-TC'!$S$4,OR(TH!N3039="1111",TH!O3039="1111")),TH!D3039,""),"")</f>
        <v/>
      </c>
      <c r="B3039" s="63">
        <f t="shared" si="171"/>
        <v>5</v>
      </c>
      <c r="C3039" s="64">
        <f t="shared" si="172"/>
        <v>42494</v>
      </c>
      <c r="D3039" s="314" t="s">
        <v>697</v>
      </c>
      <c r="E3039" s="64">
        <v>42494</v>
      </c>
      <c r="F3039" s="72" t="s">
        <v>1187</v>
      </c>
      <c r="G3039" s="955" t="s">
        <v>909</v>
      </c>
      <c r="H3039" s="338"/>
      <c r="I3039" s="429"/>
      <c r="J3039" s="429"/>
      <c r="K3039" s="420"/>
      <c r="L3039" s="429"/>
      <c r="M3039" s="65">
        <v>2500</v>
      </c>
      <c r="N3039" s="66" t="s">
        <v>9</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hidden="1" customHeight="1">
      <c r="A3040" s="332" t="str">
        <f>IF(B3040&lt;&gt;"",IF(AND(B3040='IN-TC'!$S$4,OR(TH!N3040="1111",TH!O3040="1111")),TH!D3040,""),"")</f>
        <v/>
      </c>
      <c r="B3040" s="63">
        <f t="shared" si="171"/>
        <v>5</v>
      </c>
      <c r="C3040" s="64">
        <f t="shared" si="172"/>
        <v>42494</v>
      </c>
      <c r="D3040" s="314" t="s">
        <v>697</v>
      </c>
      <c r="E3040" s="64">
        <v>42494</v>
      </c>
      <c r="F3040" s="72" t="s">
        <v>1537</v>
      </c>
      <c r="G3040" s="955" t="s">
        <v>909</v>
      </c>
      <c r="H3040" s="72"/>
      <c r="I3040" s="429"/>
      <c r="J3040" s="429"/>
      <c r="K3040" s="420"/>
      <c r="L3040" s="429"/>
      <c r="M3040" s="65">
        <v>20000</v>
      </c>
      <c r="N3040" s="66" t="s">
        <v>101</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hidden="1" customHeight="1">
      <c r="A3041" s="332" t="str">
        <f>IF(B3041&lt;&gt;"",IF(AND(B3041='IN-TC'!$S$4,OR(TH!N3041="1111",TH!O3041="1111")),TH!D3041,""),"")</f>
        <v/>
      </c>
      <c r="B3041" s="63">
        <f t="shared" si="171"/>
        <v>5</v>
      </c>
      <c r="C3041" s="64">
        <f t="shared" si="172"/>
        <v>42494</v>
      </c>
      <c r="D3041" s="314" t="s">
        <v>697</v>
      </c>
      <c r="E3041" s="64">
        <v>42494</v>
      </c>
      <c r="F3041" s="72" t="s">
        <v>1538</v>
      </c>
      <c r="G3041" s="955" t="s">
        <v>909</v>
      </c>
      <c r="H3041" s="72"/>
      <c r="I3041" s="429"/>
      <c r="J3041" s="429"/>
      <c r="K3041" s="420"/>
      <c r="L3041" s="429"/>
      <c r="M3041" s="65">
        <v>2000</v>
      </c>
      <c r="N3041" s="66" t="s">
        <v>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hidden="1" customHeight="1">
      <c r="A3042" s="332" t="str">
        <f>IF(B3042&lt;&gt;"",IF(AND(B3042='IN-TC'!$S$4,OR(TH!N3042="1111",TH!O3042="1111")),TH!D3042,""),"")</f>
        <v/>
      </c>
      <c r="B3042" s="63">
        <f t="shared" si="171"/>
        <v>5</v>
      </c>
      <c r="C3042" s="64">
        <f t="shared" si="172"/>
        <v>42496</v>
      </c>
      <c r="D3042" s="314" t="s">
        <v>697</v>
      </c>
      <c r="E3042" s="64">
        <v>42496</v>
      </c>
      <c r="F3042" s="72" t="s">
        <v>1038</v>
      </c>
      <c r="G3042" s="955" t="s">
        <v>909</v>
      </c>
      <c r="H3042" s="338" t="s">
        <v>706</v>
      </c>
      <c r="I3042" s="429"/>
      <c r="J3042" s="429"/>
      <c r="K3042" s="420"/>
      <c r="L3042" s="429"/>
      <c r="M3042" s="65">
        <v>1717301</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hidden="1" customHeight="1">
      <c r="A3043" s="332" t="str">
        <f>IF(B3043&lt;&gt;"",IF(AND(B3043='IN-TC'!$S$4,OR(TH!N3043="1111",TH!O3043="1111")),TH!D3043,""),"")</f>
        <v/>
      </c>
      <c r="B3043" s="63">
        <f t="shared" si="171"/>
        <v>5</v>
      </c>
      <c r="C3043" s="64">
        <f t="shared" si="172"/>
        <v>42496</v>
      </c>
      <c r="D3043" s="314" t="s">
        <v>697</v>
      </c>
      <c r="E3043" s="64">
        <v>42496</v>
      </c>
      <c r="F3043" s="72" t="s">
        <v>1037</v>
      </c>
      <c r="G3043" s="955" t="s">
        <v>909</v>
      </c>
      <c r="H3043" s="338" t="s">
        <v>705</v>
      </c>
      <c r="I3043" s="429"/>
      <c r="J3043" s="429"/>
      <c r="K3043" s="420"/>
      <c r="L3043" s="429"/>
      <c r="M3043" s="65">
        <v>2788884</v>
      </c>
      <c r="N3043" s="66" t="s">
        <v>99</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hidden="1" customHeight="1">
      <c r="A3044" s="332" t="str">
        <f>IF(B3044&lt;&gt;"",IF(AND(B3044='IN-TC'!$S$4,OR(TH!N3044="1111",TH!O3044="1111")),TH!D3044,""),"")</f>
        <v/>
      </c>
      <c r="B3044" s="63">
        <f t="shared" si="171"/>
        <v>5</v>
      </c>
      <c r="C3044" s="64">
        <f t="shared" si="172"/>
        <v>42500</v>
      </c>
      <c r="D3044" s="314" t="s">
        <v>697</v>
      </c>
      <c r="E3044" s="64">
        <v>42500</v>
      </c>
      <c r="F3044" s="72" t="s">
        <v>1179</v>
      </c>
      <c r="G3044" s="955" t="s">
        <v>909</v>
      </c>
      <c r="H3044" s="72"/>
      <c r="I3044" s="429"/>
      <c r="J3044" s="429"/>
      <c r="K3044" s="420"/>
      <c r="L3044" s="429"/>
      <c r="M3044" s="65">
        <v>333900</v>
      </c>
      <c r="N3044" s="66" t="s">
        <v>101</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hidden="1" customHeight="1">
      <c r="A3045" s="332" t="str">
        <f>IF(B3045&lt;&gt;"",IF(AND(B3045='IN-TC'!$S$4,OR(TH!N3045="1111",TH!O3045="1111")),TH!D3045,""),"")</f>
        <v/>
      </c>
      <c r="B3045" s="63">
        <f t="shared" si="171"/>
        <v>5</v>
      </c>
      <c r="C3045" s="64">
        <f t="shared" si="172"/>
        <v>42500</v>
      </c>
      <c r="D3045" s="314" t="s">
        <v>697</v>
      </c>
      <c r="E3045" s="64">
        <v>42500</v>
      </c>
      <c r="F3045" s="72" t="s">
        <v>1180</v>
      </c>
      <c r="G3045" s="955" t="s">
        <v>909</v>
      </c>
      <c r="H3045" s="72"/>
      <c r="I3045" s="429"/>
      <c r="J3045" s="429"/>
      <c r="K3045" s="420"/>
      <c r="L3045" s="429"/>
      <c r="M3045" s="65">
        <v>33390</v>
      </c>
      <c r="N3045" s="66" t="s">
        <v>9</v>
      </c>
      <c r="O3045" s="66" t="s">
        <v>26</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hidden="1" customHeight="1">
      <c r="A3046" s="332" t="str">
        <f>IF(B3046&lt;&gt;"",IF(AND(B3046='IN-TC'!$S$4,OR(TH!N3046="1111",TH!O3046="1111")),TH!D3046,""),"")</f>
        <v/>
      </c>
      <c r="B3046" s="63">
        <f t="shared" si="171"/>
        <v>5</v>
      </c>
      <c r="C3046" s="64">
        <f t="shared" si="172"/>
        <v>42501</v>
      </c>
      <c r="D3046" s="314" t="s">
        <v>864</v>
      </c>
      <c r="E3046" s="64">
        <v>42501</v>
      </c>
      <c r="F3046" s="72" t="s">
        <v>1133</v>
      </c>
      <c r="G3046" s="955" t="s">
        <v>909</v>
      </c>
      <c r="H3046" s="72" t="s">
        <v>755</v>
      </c>
      <c r="I3046" s="429"/>
      <c r="J3046" s="429"/>
      <c r="K3046" s="420"/>
      <c r="L3046" s="429"/>
      <c r="M3046" s="65">
        <v>1000000000</v>
      </c>
      <c r="N3046" s="66" t="s">
        <v>63</v>
      </c>
      <c r="O3046" s="66" t="s">
        <v>26</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hidden="1" customHeight="1">
      <c r="A3047" s="332" t="str">
        <f>IF(B3047&lt;&gt;"",IF(AND(B3047='IN-TC'!$S$4,OR(TH!N3047="1111",TH!O3047="1111")),TH!D3047,""),"")</f>
        <v/>
      </c>
      <c r="B3047" s="63">
        <f t="shared" si="171"/>
        <v>5</v>
      </c>
      <c r="C3047" s="64">
        <f t="shared" si="172"/>
        <v>42502</v>
      </c>
      <c r="D3047" s="314" t="s">
        <v>893</v>
      </c>
      <c r="E3047" s="64">
        <v>42502</v>
      </c>
      <c r="F3047" s="72" t="s">
        <v>1133</v>
      </c>
      <c r="G3047" s="955" t="s">
        <v>909</v>
      </c>
      <c r="H3047" s="72" t="s">
        <v>755</v>
      </c>
      <c r="I3047" s="429"/>
      <c r="J3047" s="429"/>
      <c r="K3047" s="420"/>
      <c r="L3047" s="429"/>
      <c r="M3047" s="65">
        <v>250000000</v>
      </c>
      <c r="N3047" s="66" t="s">
        <v>63</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hidden="1" customHeight="1">
      <c r="A3048" s="332" t="str">
        <f>IF(B3048&lt;&gt;"",IF(AND(B3048='IN-TC'!$S$4,OR(TH!N3048="1111",TH!O3048="1111")),TH!D3048,""),"")</f>
        <v/>
      </c>
      <c r="B3048" s="63">
        <f t="shared" si="171"/>
        <v>5</v>
      </c>
      <c r="C3048" s="64">
        <f t="shared" si="172"/>
        <v>42502</v>
      </c>
      <c r="D3048" s="314" t="s">
        <v>697</v>
      </c>
      <c r="E3048" s="64">
        <v>42502</v>
      </c>
      <c r="F3048" s="72" t="s">
        <v>1039</v>
      </c>
      <c r="G3048" s="955" t="s">
        <v>909</v>
      </c>
      <c r="H3048" s="338" t="s">
        <v>713</v>
      </c>
      <c r="I3048" s="429"/>
      <c r="J3048" s="429"/>
      <c r="K3048" s="420"/>
      <c r="L3048" s="429"/>
      <c r="M3048" s="65">
        <v>2408699</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hidden="1" customHeight="1">
      <c r="A3049" s="332" t="str">
        <f>IF(B3049&lt;&gt;"",IF(AND(B3049='IN-TC'!$S$4,OR(TH!N3049="1111",TH!O3049="1111")),TH!D3049,""),"")</f>
        <v/>
      </c>
      <c r="B3049" s="63">
        <f t="shared" si="171"/>
        <v>5</v>
      </c>
      <c r="C3049" s="64">
        <f t="shared" si="172"/>
        <v>42502</v>
      </c>
      <c r="D3049" s="314" t="s">
        <v>697</v>
      </c>
      <c r="E3049" s="64">
        <v>42502</v>
      </c>
      <c r="F3049" s="72" t="s">
        <v>1036</v>
      </c>
      <c r="G3049" s="955" t="s">
        <v>909</v>
      </c>
      <c r="H3049" s="338" t="s">
        <v>712</v>
      </c>
      <c r="I3049" s="429"/>
      <c r="J3049" s="429"/>
      <c r="K3049" s="420"/>
      <c r="L3049" s="429"/>
      <c r="M3049" s="65">
        <v>1167265</v>
      </c>
      <c r="N3049" s="66" t="s">
        <v>99</v>
      </c>
      <c r="O3049" s="66" t="s">
        <v>26</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hidden="1" customHeight="1">
      <c r="A3050" s="332" t="str">
        <f>IF(B3050&lt;&gt;"",IF(AND(B3050='IN-TC'!$S$4,OR(TH!N3050="1111",TH!O3050="1111")),TH!D3050,""),"")</f>
        <v/>
      </c>
      <c r="B3050" s="63">
        <f t="shared" si="171"/>
        <v>5</v>
      </c>
      <c r="C3050" s="64">
        <f t="shared" si="172"/>
        <v>42504</v>
      </c>
      <c r="D3050" s="314" t="s">
        <v>896</v>
      </c>
      <c r="E3050" s="64">
        <v>42504</v>
      </c>
      <c r="F3050" s="72" t="s">
        <v>1133</v>
      </c>
      <c r="G3050" s="955" t="s">
        <v>909</v>
      </c>
      <c r="H3050" s="72" t="s">
        <v>755</v>
      </c>
      <c r="I3050" s="429"/>
      <c r="J3050" s="429"/>
      <c r="K3050" s="420"/>
      <c r="L3050" s="429"/>
      <c r="M3050" s="65">
        <v>850000000</v>
      </c>
      <c r="N3050" s="66" t="s">
        <v>63</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hidden="1" customHeight="1">
      <c r="A3051" s="332" t="str">
        <f>IF(B3051&lt;&gt;"",IF(AND(B3051='IN-TC'!$S$4,OR(TH!N3051="1111",TH!O3051="1111")),TH!D3051,""),"")</f>
        <v/>
      </c>
      <c r="B3051" s="63">
        <f t="shared" si="171"/>
        <v>5</v>
      </c>
      <c r="C3051" s="64">
        <f t="shared" si="172"/>
        <v>42506</v>
      </c>
      <c r="D3051" s="314" t="s">
        <v>697</v>
      </c>
      <c r="E3051" s="64">
        <v>42506</v>
      </c>
      <c r="F3051" s="72" t="s">
        <v>1539</v>
      </c>
      <c r="G3051" s="955" t="s">
        <v>909</v>
      </c>
      <c r="H3051" s="75" t="s">
        <v>616</v>
      </c>
      <c r="I3051" s="429"/>
      <c r="J3051" s="429"/>
      <c r="K3051" s="420"/>
      <c r="L3051" s="429"/>
      <c r="M3051" s="65">
        <v>37808100</v>
      </c>
      <c r="N3051" s="66" t="s">
        <v>8</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hidden="1" customHeight="1">
      <c r="A3052" s="332" t="str">
        <f>IF(B3052&lt;&gt;"",IF(AND(B3052='IN-TC'!$S$4,OR(TH!N3052="1111",TH!O3052="1111")),TH!D3052,""),"")</f>
        <v/>
      </c>
      <c r="B3052" s="63">
        <f t="shared" si="171"/>
        <v>5</v>
      </c>
      <c r="C3052" s="64">
        <f t="shared" si="172"/>
        <v>42506</v>
      </c>
      <c r="D3052" s="314" t="s">
        <v>697</v>
      </c>
      <c r="E3052" s="64">
        <v>42506</v>
      </c>
      <c r="F3052" s="72" t="s">
        <v>1186</v>
      </c>
      <c r="G3052" s="955" t="s">
        <v>909</v>
      </c>
      <c r="H3052" s="72"/>
      <c r="I3052" s="429"/>
      <c r="J3052" s="429"/>
      <c r="K3052" s="420"/>
      <c r="L3052" s="429"/>
      <c r="M3052" s="65">
        <v>25000</v>
      </c>
      <c r="N3052" s="66" t="s">
        <v>101</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hidden="1" customHeight="1">
      <c r="A3053" s="332" t="str">
        <f>IF(B3053&lt;&gt;"",IF(AND(B3053='IN-TC'!$S$4,OR(TH!N3053="1111",TH!O3053="1111")),TH!D3053,""),"")</f>
        <v/>
      </c>
      <c r="B3053" s="63">
        <f t="shared" si="171"/>
        <v>5</v>
      </c>
      <c r="C3053" s="64">
        <f t="shared" si="172"/>
        <v>42506</v>
      </c>
      <c r="D3053" s="314" t="s">
        <v>697</v>
      </c>
      <c r="E3053" s="64">
        <v>42506</v>
      </c>
      <c r="F3053" s="72" t="s">
        <v>1187</v>
      </c>
      <c r="G3053" s="955" t="s">
        <v>909</v>
      </c>
      <c r="H3053" s="72"/>
      <c r="I3053" s="429"/>
      <c r="J3053" s="429"/>
      <c r="K3053" s="420"/>
      <c r="L3053" s="429"/>
      <c r="M3053" s="65">
        <v>2500</v>
      </c>
      <c r="N3053" s="66" t="s">
        <v>9</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hidden="1" customHeight="1">
      <c r="A3054" s="332" t="str">
        <f>IF(B3054&lt;&gt;"",IF(AND(B3054='IN-TC'!$S$4,OR(TH!N3054="1111",TH!O3054="1111")),TH!D3054,""),"")</f>
        <v/>
      </c>
      <c r="B3054" s="63">
        <f t="shared" si="171"/>
        <v>5</v>
      </c>
      <c r="C3054" s="64">
        <f t="shared" si="172"/>
        <v>42507</v>
      </c>
      <c r="D3054" s="314" t="s">
        <v>697</v>
      </c>
      <c r="E3054" s="64">
        <v>42507</v>
      </c>
      <c r="F3054" s="72" t="s">
        <v>1540</v>
      </c>
      <c r="G3054" s="955" t="s">
        <v>909</v>
      </c>
      <c r="H3054" s="72" t="s">
        <v>624</v>
      </c>
      <c r="I3054" s="429"/>
      <c r="J3054" s="429"/>
      <c r="K3054" s="420"/>
      <c r="L3054" s="429"/>
      <c r="M3054" s="65">
        <v>26783680</v>
      </c>
      <c r="N3054" s="66" t="s">
        <v>8</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hidden="1" customHeight="1">
      <c r="A3055" s="332" t="str">
        <f>IF(B3055&lt;&gt;"",IF(AND(B3055='IN-TC'!$S$4,OR(TH!N3055="1111",TH!O3055="1111")),TH!D3055,""),"")</f>
        <v/>
      </c>
      <c r="B3055" s="63">
        <f t="shared" si="171"/>
        <v>5</v>
      </c>
      <c r="C3055" s="64">
        <f t="shared" si="172"/>
        <v>42507</v>
      </c>
      <c r="D3055" s="314" t="s">
        <v>697</v>
      </c>
      <c r="E3055" s="64">
        <v>42507</v>
      </c>
      <c r="F3055" s="72" t="s">
        <v>1186</v>
      </c>
      <c r="G3055" s="955" t="s">
        <v>909</v>
      </c>
      <c r="H3055" s="72"/>
      <c r="I3055" s="429"/>
      <c r="J3055" s="429"/>
      <c r="K3055" s="420"/>
      <c r="L3055" s="429"/>
      <c r="M3055" s="65">
        <v>25000</v>
      </c>
      <c r="N3055" s="66" t="s">
        <v>101</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hidden="1" customHeight="1">
      <c r="A3056" s="332" t="str">
        <f>IF(B3056&lt;&gt;"",IF(AND(B3056='IN-TC'!$S$4,OR(TH!N3056="1111",TH!O3056="1111")),TH!D3056,""),"")</f>
        <v/>
      </c>
      <c r="B3056" s="63">
        <f t="shared" si="171"/>
        <v>5</v>
      </c>
      <c r="C3056" s="64">
        <f t="shared" si="172"/>
        <v>42507</v>
      </c>
      <c r="D3056" s="314" t="s">
        <v>697</v>
      </c>
      <c r="E3056" s="64">
        <v>42507</v>
      </c>
      <c r="F3056" s="72" t="s">
        <v>1187</v>
      </c>
      <c r="G3056" s="955" t="s">
        <v>909</v>
      </c>
      <c r="H3056" s="72"/>
      <c r="I3056" s="429"/>
      <c r="J3056" s="429"/>
      <c r="K3056" s="420"/>
      <c r="L3056" s="429"/>
      <c r="M3056" s="65">
        <v>2500</v>
      </c>
      <c r="N3056" s="66" t="s">
        <v>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hidden="1" customHeight="1">
      <c r="A3057" s="332" t="str">
        <f>IF(B3057&lt;&gt;"",IF(AND(B3057='IN-TC'!$S$4,OR(TH!N3057="1111",TH!O3057="1111")),TH!D3057,""),"")</f>
        <v/>
      </c>
      <c r="B3057" s="63">
        <f t="shared" si="171"/>
        <v>5</v>
      </c>
      <c r="C3057" s="64">
        <f t="shared" si="172"/>
        <v>42508</v>
      </c>
      <c r="D3057" s="314" t="s">
        <v>697</v>
      </c>
      <c r="E3057" s="64">
        <v>42508</v>
      </c>
      <c r="F3057" s="72" t="s">
        <v>1045</v>
      </c>
      <c r="G3057" s="955" t="s">
        <v>909</v>
      </c>
      <c r="H3057" s="338" t="s">
        <v>717</v>
      </c>
      <c r="I3057" s="429"/>
      <c r="J3057" s="429"/>
      <c r="K3057" s="420"/>
      <c r="L3057" s="429"/>
      <c r="M3057" s="65">
        <v>6661709</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hidden="1" customHeight="1">
      <c r="A3058" s="332" t="str">
        <f>IF(B3058&lt;&gt;"",IF(AND(B3058='IN-TC'!$S$4,OR(TH!N3058="1111",TH!O3058="1111")),TH!D3058,""),"")</f>
        <v/>
      </c>
      <c r="B3058" s="63">
        <f t="shared" si="171"/>
        <v>5</v>
      </c>
      <c r="C3058" s="64">
        <f t="shared" si="172"/>
        <v>42508</v>
      </c>
      <c r="D3058" s="314" t="s">
        <v>697</v>
      </c>
      <c r="E3058" s="64">
        <v>42508</v>
      </c>
      <c r="F3058" s="72" t="s">
        <v>744</v>
      </c>
      <c r="G3058" s="955" t="s">
        <v>909</v>
      </c>
      <c r="H3058" s="338" t="s">
        <v>718</v>
      </c>
      <c r="I3058" s="429"/>
      <c r="J3058" s="429"/>
      <c r="K3058" s="420"/>
      <c r="L3058" s="429"/>
      <c r="M3058" s="65">
        <v>6624641</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hidden="1" customHeight="1">
      <c r="A3059" s="332" t="str">
        <f>IF(B3059&lt;&gt;"",IF(AND(B3059='IN-TC'!$S$4,OR(TH!N3059="1111",TH!O3059="1111")),TH!D3059,""),"")</f>
        <v/>
      </c>
      <c r="B3059" s="63">
        <f t="shared" si="171"/>
        <v>5</v>
      </c>
      <c r="C3059" s="64">
        <f t="shared" si="172"/>
        <v>42508</v>
      </c>
      <c r="D3059" s="314" t="s">
        <v>697</v>
      </c>
      <c r="E3059" s="64">
        <v>42508</v>
      </c>
      <c r="F3059" s="72" t="s">
        <v>1048</v>
      </c>
      <c r="G3059" s="955" t="s">
        <v>909</v>
      </c>
      <c r="H3059" s="338" t="s">
        <v>725</v>
      </c>
      <c r="I3059" s="429"/>
      <c r="J3059" s="429"/>
      <c r="K3059" s="420"/>
      <c r="L3059" s="429"/>
      <c r="M3059" s="65">
        <v>4540359</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hidden="1" customHeight="1">
      <c r="A3060" s="332" t="str">
        <f>IF(B3060&lt;&gt;"",IF(AND(B3060='IN-TC'!$S$4,OR(TH!N3060="1111",TH!O3060="1111")),TH!D3060,""),"")</f>
        <v/>
      </c>
      <c r="B3060" s="63">
        <f t="shared" si="171"/>
        <v>5</v>
      </c>
      <c r="C3060" s="64">
        <f t="shared" si="172"/>
        <v>42508</v>
      </c>
      <c r="D3060" s="314" t="s">
        <v>697</v>
      </c>
      <c r="E3060" s="64">
        <v>42508</v>
      </c>
      <c r="F3060" s="72" t="s">
        <v>746</v>
      </c>
      <c r="G3060" s="955" t="s">
        <v>909</v>
      </c>
      <c r="H3060" s="338" t="s">
        <v>719</v>
      </c>
      <c r="I3060" s="429"/>
      <c r="J3060" s="429"/>
      <c r="K3060" s="420"/>
      <c r="L3060" s="429"/>
      <c r="M3060" s="65">
        <v>6624641</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hidden="1" customHeight="1">
      <c r="A3061" s="332" t="str">
        <f>IF(B3061&lt;&gt;"",IF(AND(B3061='IN-TC'!$S$4,OR(TH!N3061="1111",TH!O3061="1111")),TH!D3061,""),"")</f>
        <v/>
      </c>
      <c r="B3061" s="63">
        <f t="shared" si="171"/>
        <v>5</v>
      </c>
      <c r="C3061" s="64">
        <f t="shared" si="172"/>
        <v>42508</v>
      </c>
      <c r="D3061" s="314" t="s">
        <v>697</v>
      </c>
      <c r="E3061" s="64">
        <v>42508</v>
      </c>
      <c r="F3061" s="72" t="s">
        <v>1049</v>
      </c>
      <c r="G3061" s="955" t="s">
        <v>909</v>
      </c>
      <c r="H3061" s="338" t="s">
        <v>720</v>
      </c>
      <c r="I3061" s="429"/>
      <c r="J3061" s="429"/>
      <c r="K3061" s="420"/>
      <c r="L3061" s="429"/>
      <c r="M3061" s="65">
        <v>6550059</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hidden="1" customHeight="1">
      <c r="A3062" s="332" t="str">
        <f>IF(B3062&lt;&gt;"",IF(AND(B3062='IN-TC'!$S$4,OR(TH!N3062="1111",TH!O3062="1111")),TH!D3062,""),"")</f>
        <v/>
      </c>
      <c r="B3062" s="63">
        <f t="shared" si="171"/>
        <v>5</v>
      </c>
      <c r="C3062" s="64">
        <f t="shared" si="172"/>
        <v>42508</v>
      </c>
      <c r="D3062" s="314" t="s">
        <v>697</v>
      </c>
      <c r="E3062" s="64">
        <v>42508</v>
      </c>
      <c r="F3062" s="72" t="s">
        <v>1054</v>
      </c>
      <c r="G3062" s="955" t="s">
        <v>909</v>
      </c>
      <c r="H3062" s="1135" t="s">
        <v>1533</v>
      </c>
      <c r="I3062" s="429"/>
      <c r="J3062" s="429"/>
      <c r="K3062" s="420"/>
      <c r="L3062" s="429"/>
      <c r="M3062" s="65">
        <v>968452</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hidden="1" customHeight="1">
      <c r="A3063" s="332" t="str">
        <f>IF(B3063&lt;&gt;"",IF(AND(B3063='IN-TC'!$S$4,OR(TH!N3063="1111",TH!O3063="1111")),TH!D3063,""),"")</f>
        <v/>
      </c>
      <c r="B3063" s="63">
        <f t="shared" si="171"/>
        <v>5</v>
      </c>
      <c r="C3063" s="64">
        <f t="shared" si="172"/>
        <v>42508</v>
      </c>
      <c r="D3063" s="314" t="s">
        <v>697</v>
      </c>
      <c r="E3063" s="64">
        <v>42508</v>
      </c>
      <c r="F3063" s="72" t="s">
        <v>1637</v>
      </c>
      <c r="G3063" s="955" t="s">
        <v>909</v>
      </c>
      <c r="H3063" s="338" t="s">
        <v>728</v>
      </c>
      <c r="I3063" s="429"/>
      <c r="J3063" s="429"/>
      <c r="K3063" s="420"/>
      <c r="L3063" s="429"/>
      <c r="M3063" s="65">
        <v>7219959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hidden="1" customHeight="1">
      <c r="A3064" s="332" t="str">
        <f>IF(B3064&lt;&gt;"",IF(AND(B3064='IN-TC'!$S$4,OR(TH!N3064="1111",TH!O3064="1111")),TH!D3064,""),"")</f>
        <v/>
      </c>
      <c r="B3064" s="63">
        <f t="shared" si="171"/>
        <v>5</v>
      </c>
      <c r="C3064" s="64">
        <f t="shared" si="172"/>
        <v>42508</v>
      </c>
      <c r="D3064" s="314" t="s">
        <v>697</v>
      </c>
      <c r="E3064" s="64">
        <v>42508</v>
      </c>
      <c r="F3064" s="72" t="s">
        <v>1638</v>
      </c>
      <c r="G3064" s="955" t="s">
        <v>909</v>
      </c>
      <c r="H3064" s="72" t="s">
        <v>1175</v>
      </c>
      <c r="I3064" s="429"/>
      <c r="J3064" s="429"/>
      <c r="K3064" s="420"/>
      <c r="L3064" s="429"/>
      <c r="M3064" s="65">
        <v>6103459</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hidden="1" customHeight="1">
      <c r="A3065" s="332" t="str">
        <f>IF(B3065&lt;&gt;"",IF(AND(B3065='IN-TC'!$S$4,OR(TH!N3065="1111",TH!O3065="1111")),TH!D3065,""),"")</f>
        <v/>
      </c>
      <c r="B3065" s="63">
        <f t="shared" si="171"/>
        <v>5</v>
      </c>
      <c r="C3065" s="64">
        <f t="shared" si="172"/>
        <v>42508</v>
      </c>
      <c r="D3065" s="314" t="s">
        <v>697</v>
      </c>
      <c r="E3065" s="64">
        <v>42508</v>
      </c>
      <c r="F3065" s="72" t="s">
        <v>1639</v>
      </c>
      <c r="G3065" s="955" t="s">
        <v>909</v>
      </c>
      <c r="H3065" s="72" t="s">
        <v>1176</v>
      </c>
      <c r="I3065" s="429"/>
      <c r="J3065" s="429"/>
      <c r="K3065" s="420"/>
      <c r="L3065" s="429"/>
      <c r="M3065" s="65">
        <v>6699000</v>
      </c>
      <c r="N3065" s="66" t="s">
        <v>99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hidden="1" customHeight="1">
      <c r="A3066" s="332" t="str">
        <f>IF(B3066&lt;&gt;"",IF(AND(B3066='IN-TC'!$S$4,OR(TH!N3066="1111",TH!O3066="1111")),TH!D3066,""),"")</f>
        <v/>
      </c>
      <c r="B3066" s="63">
        <f t="shared" si="171"/>
        <v>5</v>
      </c>
      <c r="C3066" s="64">
        <f t="shared" si="172"/>
        <v>42508</v>
      </c>
      <c r="D3066" s="314" t="s">
        <v>697</v>
      </c>
      <c r="E3066" s="64">
        <v>42508</v>
      </c>
      <c r="F3066" s="72" t="s">
        <v>1444</v>
      </c>
      <c r="G3066" s="955" t="s">
        <v>909</v>
      </c>
      <c r="H3066" s="1135" t="s">
        <v>1533</v>
      </c>
      <c r="I3066" s="429"/>
      <c r="J3066" s="429"/>
      <c r="K3066" s="420"/>
      <c r="L3066" s="429"/>
      <c r="M3066" s="65">
        <v>1418407200</v>
      </c>
      <c r="N3066" s="66" t="s">
        <v>259</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x</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hidden="1" customHeight="1">
      <c r="A3067" s="332" t="str">
        <f>IF(B3067&lt;&gt;"",IF(AND(B3067='IN-TC'!$S$4,OR(TH!N3067="1111",TH!O3067="1111")),TH!D3067,""),"")</f>
        <v/>
      </c>
      <c r="B3067" s="63">
        <f t="shared" si="171"/>
        <v>5</v>
      </c>
      <c r="C3067" s="64">
        <f t="shared" si="172"/>
        <v>42509</v>
      </c>
      <c r="D3067" s="314" t="s">
        <v>697</v>
      </c>
      <c r="E3067" s="64">
        <v>42509</v>
      </c>
      <c r="F3067" s="72" t="s">
        <v>1188</v>
      </c>
      <c r="G3067" s="955" t="s">
        <v>915</v>
      </c>
      <c r="H3067" s="72"/>
      <c r="I3067" s="429"/>
      <c r="J3067" s="429"/>
      <c r="K3067" s="420"/>
      <c r="L3067" s="429"/>
      <c r="M3067" s="65">
        <v>20000000</v>
      </c>
      <c r="N3067" s="66" t="s">
        <v>26</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hidden="1" customHeight="1">
      <c r="A3068" s="332" t="str">
        <f>IF(B3068&lt;&gt;"",IF(AND(B3068='IN-TC'!$S$4,OR(TH!N3068="1111",TH!O3068="1111")),TH!D3068,""),"")</f>
        <v/>
      </c>
      <c r="B3068" s="63">
        <f t="shared" si="171"/>
        <v>5</v>
      </c>
      <c r="C3068" s="64">
        <f t="shared" si="172"/>
        <v>42509</v>
      </c>
      <c r="D3068" s="314" t="s">
        <v>697</v>
      </c>
      <c r="E3068" s="64">
        <v>42509</v>
      </c>
      <c r="F3068" s="72" t="s">
        <v>1436</v>
      </c>
      <c r="G3068" s="955" t="s">
        <v>909</v>
      </c>
      <c r="H3068" s="72" t="s">
        <v>1205</v>
      </c>
      <c r="I3068" s="429"/>
      <c r="J3068" s="429"/>
      <c r="K3068" s="420"/>
      <c r="L3068" s="429"/>
      <c r="M3068" s="65">
        <v>14000000</v>
      </c>
      <c r="N3068" s="66" t="s">
        <v>72</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hidden="1" customHeight="1">
      <c r="A3069" s="332" t="str">
        <f>IF(B3069&lt;&gt;"",IF(AND(B3069='IN-TC'!$S$4,OR(TH!N3069="1111",TH!O3069="1111")),TH!D3069,""),"")</f>
        <v/>
      </c>
      <c r="B3069" s="63">
        <f t="shared" si="171"/>
        <v>5</v>
      </c>
      <c r="C3069" s="64">
        <f t="shared" si="172"/>
        <v>42510</v>
      </c>
      <c r="D3069" s="314" t="s">
        <v>899</v>
      </c>
      <c r="E3069" s="64">
        <v>42510</v>
      </c>
      <c r="F3069" s="72" t="s">
        <v>1133</v>
      </c>
      <c r="G3069" s="955" t="s">
        <v>909</v>
      </c>
      <c r="H3069" s="72" t="s">
        <v>755</v>
      </c>
      <c r="I3069" s="429"/>
      <c r="J3069" s="429"/>
      <c r="K3069" s="420"/>
      <c r="L3069" s="429"/>
      <c r="M3069" s="65">
        <v>150000000</v>
      </c>
      <c r="N3069" s="66" t="s">
        <v>63</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hidden="1" customHeight="1">
      <c r="A3070" s="332" t="str">
        <f>IF(B3070&lt;&gt;"",IF(AND(B3070='IN-TC'!$S$4,OR(TH!N3070="1111",TH!O3070="1111")),TH!D3070,""),"")</f>
        <v/>
      </c>
      <c r="B3070" s="63">
        <f t="shared" si="171"/>
        <v>5</v>
      </c>
      <c r="C3070" s="64">
        <f t="shared" ref="C3070:C3075" si="173">E3070</f>
        <v>42514</v>
      </c>
      <c r="D3070" s="314" t="s">
        <v>697</v>
      </c>
      <c r="E3070" s="64">
        <v>42514</v>
      </c>
      <c r="F3070" s="72" t="s">
        <v>1541</v>
      </c>
      <c r="G3070" s="955" t="s">
        <v>909</v>
      </c>
      <c r="H3070" s="72" t="s">
        <v>624</v>
      </c>
      <c r="I3070" s="429"/>
      <c r="J3070" s="429"/>
      <c r="K3070" s="420"/>
      <c r="L3070" s="429"/>
      <c r="M3070" s="65">
        <v>28393970</v>
      </c>
      <c r="N3070" s="66" t="s">
        <v>8</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hidden="1" customHeight="1">
      <c r="A3071" s="332" t="str">
        <f>IF(B3071&lt;&gt;"",IF(AND(B3071='IN-TC'!$S$4,OR(TH!N3071="1111",TH!O3071="1111")),TH!D3071,""),"")</f>
        <v/>
      </c>
      <c r="B3071" s="63">
        <f t="shared" si="171"/>
        <v>5</v>
      </c>
      <c r="C3071" s="64">
        <f t="shared" si="173"/>
        <v>42514</v>
      </c>
      <c r="D3071" s="314" t="s">
        <v>697</v>
      </c>
      <c r="E3071" s="64">
        <v>42514</v>
      </c>
      <c r="F3071" s="72" t="s">
        <v>1186</v>
      </c>
      <c r="G3071" s="955" t="s">
        <v>909</v>
      </c>
      <c r="H3071" s="72"/>
      <c r="I3071" s="429"/>
      <c r="J3071" s="429"/>
      <c r="K3071" s="420"/>
      <c r="L3071" s="429"/>
      <c r="M3071" s="65">
        <v>25000</v>
      </c>
      <c r="N3071" s="66" t="s">
        <v>101</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hidden="1" customHeight="1">
      <c r="A3072" s="332" t="str">
        <f>IF(B3072&lt;&gt;"",IF(AND(B3072='IN-TC'!$S$4,OR(TH!N3072="1111",TH!O3072="1111")),TH!D3072,""),"")</f>
        <v/>
      </c>
      <c r="B3072" s="63">
        <f t="shared" si="171"/>
        <v>5</v>
      </c>
      <c r="C3072" s="64">
        <f t="shared" si="173"/>
        <v>42514</v>
      </c>
      <c r="D3072" s="314" t="s">
        <v>697</v>
      </c>
      <c r="E3072" s="64">
        <v>42514</v>
      </c>
      <c r="F3072" s="72" t="s">
        <v>1187</v>
      </c>
      <c r="G3072" s="955" t="s">
        <v>909</v>
      </c>
      <c r="H3072" s="72"/>
      <c r="I3072" s="429"/>
      <c r="J3072" s="429"/>
      <c r="K3072" s="420"/>
      <c r="L3072" s="429"/>
      <c r="M3072" s="65">
        <v>2500</v>
      </c>
      <c r="N3072" s="66" t="s">
        <v>9</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hidden="1" customHeight="1">
      <c r="A3073" s="332" t="str">
        <f>IF(B3073&lt;&gt;"",IF(AND(B3073='IN-TC'!$S$4,OR(TH!N3073="1111",TH!O3073="1111")),TH!D3073,""),"")</f>
        <v/>
      </c>
      <c r="B3073" s="63">
        <f t="shared" si="171"/>
        <v>5</v>
      </c>
      <c r="C3073" s="64">
        <f t="shared" si="173"/>
        <v>42515</v>
      </c>
      <c r="D3073" s="314" t="s">
        <v>697</v>
      </c>
      <c r="E3073" s="64">
        <v>42515</v>
      </c>
      <c r="F3073" s="72" t="s">
        <v>1436</v>
      </c>
      <c r="G3073" s="955" t="s">
        <v>909</v>
      </c>
      <c r="H3073" s="72" t="s">
        <v>1205</v>
      </c>
      <c r="I3073" s="429"/>
      <c r="J3073" s="429"/>
      <c r="K3073" s="420"/>
      <c r="L3073" s="429"/>
      <c r="M3073" s="65">
        <v>85000000</v>
      </c>
      <c r="N3073" s="66" t="s">
        <v>72</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hidden="1" customHeight="1">
      <c r="A3074" s="332" t="str">
        <f>IF(B3074&lt;&gt;"",IF(AND(B3074='IN-TC'!$S$4,OR(TH!N3074="1111",TH!O3074="1111")),TH!D3074,""),"")</f>
        <v/>
      </c>
      <c r="B3074" s="63">
        <f t="shared" si="171"/>
        <v>5</v>
      </c>
      <c r="C3074" s="64">
        <f t="shared" si="173"/>
        <v>42517</v>
      </c>
      <c r="D3074" s="314" t="s">
        <v>697</v>
      </c>
      <c r="E3074" s="64">
        <v>42517</v>
      </c>
      <c r="F3074" s="72" t="s">
        <v>1444</v>
      </c>
      <c r="G3074" s="955" t="s">
        <v>909</v>
      </c>
      <c r="H3074" s="1135" t="s">
        <v>1534</v>
      </c>
      <c r="I3074" s="429"/>
      <c r="J3074" s="429"/>
      <c r="K3074" s="420"/>
      <c r="L3074" s="429"/>
      <c r="M3074" s="65">
        <v>837658200</v>
      </c>
      <c r="N3074" s="66" t="s">
        <v>259</v>
      </c>
      <c r="O3074" s="66" t="s">
        <v>26</v>
      </c>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hidden="1" customHeight="1">
      <c r="A3075" s="332" t="str">
        <f>IF(B3075&lt;&gt;"",IF(AND(B3075='IN-TC'!$S$4,OR(TH!N3075="1111",TH!O3075="1111")),TH!D3075,""),"")</f>
        <v/>
      </c>
      <c r="B3075" s="63">
        <f t="shared" si="171"/>
        <v>5</v>
      </c>
      <c r="C3075" s="64">
        <f t="shared" si="173"/>
        <v>42518</v>
      </c>
      <c r="D3075" s="314" t="s">
        <v>900</v>
      </c>
      <c r="E3075" s="64">
        <v>42518</v>
      </c>
      <c r="F3075" s="72" t="s">
        <v>1133</v>
      </c>
      <c r="G3075" s="955" t="s">
        <v>909</v>
      </c>
      <c r="H3075" s="72" t="s">
        <v>755</v>
      </c>
      <c r="I3075" s="429"/>
      <c r="J3075" s="429"/>
      <c r="K3075" s="420"/>
      <c r="L3075" s="429"/>
      <c r="M3075" s="65">
        <v>80000000</v>
      </c>
      <c r="N3075" s="66" t="s">
        <v>63</v>
      </c>
      <c r="O3075" s="66" t="s">
        <v>26</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hidden="1" customHeight="1">
      <c r="A3076" s="332" t="str">
        <f>IF(B3076&lt;&gt;"",IF(AND(B3076='IN-TC'!$S$4,OR(TH!N3076="1111",TH!O3076="1111")),TH!D3076,""),"")</f>
        <v/>
      </c>
      <c r="B3076" s="63">
        <f t="shared" si="171"/>
        <v>5</v>
      </c>
      <c r="C3076" s="90">
        <v>42519</v>
      </c>
      <c r="D3076" s="1112" t="s">
        <v>907</v>
      </c>
      <c r="E3076" s="90">
        <v>42519</v>
      </c>
      <c r="F3076" s="72" t="s">
        <v>1884</v>
      </c>
      <c r="G3076" s="1114"/>
      <c r="H3076" s="92" t="s">
        <v>1205</v>
      </c>
      <c r="I3076" s="435"/>
      <c r="J3076" s="435"/>
      <c r="K3076" s="426"/>
      <c r="L3076" s="435"/>
      <c r="M3076" s="93">
        <v>79000000</v>
      </c>
      <c r="N3076" s="83" t="s">
        <v>63</v>
      </c>
      <c r="O3076" s="83" t="s">
        <v>72</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hidden="1" customHeight="1">
      <c r="A3077" s="332" t="str">
        <f>IF(B3077&lt;&gt;"",IF(AND(B3077='IN-TC'!$S$4,OR(TH!N3077="1111",TH!O3077="1111")),TH!D3077,""),"")</f>
        <v/>
      </c>
      <c r="B3077" s="63">
        <f t="shared" si="171"/>
        <v>5</v>
      </c>
      <c r="C3077" s="64">
        <f t="shared" ref="C3077:C3087" si="174">E3077</f>
        <v>42518</v>
      </c>
      <c r="D3077" s="314" t="s">
        <v>697</v>
      </c>
      <c r="E3077" s="64">
        <v>42518</v>
      </c>
      <c r="F3077" s="72" t="s">
        <v>1054</v>
      </c>
      <c r="G3077" s="955" t="s">
        <v>909</v>
      </c>
      <c r="H3077" s="1135" t="s">
        <v>1534</v>
      </c>
      <c r="I3077" s="429"/>
      <c r="J3077" s="429"/>
      <c r="K3077" s="420"/>
      <c r="L3077" s="429"/>
      <c r="M3077" s="65">
        <v>1146783</v>
      </c>
      <c r="N3077" s="66" t="s">
        <v>99</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hidden="1" customHeight="1">
      <c r="A3078" s="332" t="str">
        <f>IF(B3078&lt;&gt;"",IF(AND(B3078='IN-TC'!$S$4,OR(TH!N3078="1111",TH!O3078="1111")),TH!D3078,""),"")</f>
        <v/>
      </c>
      <c r="B3078" s="63">
        <f t="shared" si="171"/>
        <v>5</v>
      </c>
      <c r="C3078" s="64">
        <f t="shared" si="174"/>
        <v>42506</v>
      </c>
      <c r="D3078" s="314" t="s">
        <v>697</v>
      </c>
      <c r="E3078" s="64">
        <v>42506</v>
      </c>
      <c r="F3078" s="72" t="s">
        <v>1208</v>
      </c>
      <c r="G3078" s="955" t="s">
        <v>908</v>
      </c>
      <c r="H3078" s="72"/>
      <c r="I3078" s="429"/>
      <c r="J3078" s="429"/>
      <c r="K3078" s="420"/>
      <c r="L3078" s="429"/>
      <c r="M3078" s="65">
        <v>50000</v>
      </c>
      <c r="N3078" s="66" t="s">
        <v>101</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hidden="1" customHeight="1">
      <c r="A3079" s="332" t="str">
        <f>IF(B3079&lt;&gt;"",IF(AND(B3079='IN-TC'!$S$4,OR(TH!N3079="1111",TH!O3079="1111")),TH!D3079,""),"")</f>
        <v/>
      </c>
      <c r="B3079" s="63">
        <f t="shared" si="171"/>
        <v>5</v>
      </c>
      <c r="C3079" s="64">
        <f t="shared" si="174"/>
        <v>42506</v>
      </c>
      <c r="D3079" s="314" t="s">
        <v>697</v>
      </c>
      <c r="E3079" s="64">
        <v>42506</v>
      </c>
      <c r="F3079" s="72" t="s">
        <v>1191</v>
      </c>
      <c r="G3079" s="955" t="s">
        <v>908</v>
      </c>
      <c r="H3079" s="72"/>
      <c r="I3079" s="429"/>
      <c r="J3079" s="429"/>
      <c r="K3079" s="420"/>
      <c r="L3079" s="429"/>
      <c r="M3079" s="65">
        <v>5000</v>
      </c>
      <c r="N3079" s="66" t="s">
        <v>9</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hidden="1" customHeight="1">
      <c r="A3080" s="332" t="str">
        <f>IF(B3080&lt;&gt;"",IF(AND(B3080='IN-TC'!$S$4,OR(TH!N3080="1111",TH!O3080="1111")),TH!D3080,""),"")</f>
        <v/>
      </c>
      <c r="B3080" s="63">
        <f t="shared" si="171"/>
        <v>5</v>
      </c>
      <c r="C3080" s="64">
        <f t="shared" si="174"/>
        <v>42506</v>
      </c>
      <c r="D3080" s="314" t="s">
        <v>697</v>
      </c>
      <c r="E3080" s="64">
        <v>42506</v>
      </c>
      <c r="F3080" s="72" t="s">
        <v>1209</v>
      </c>
      <c r="G3080" s="955" t="s">
        <v>908</v>
      </c>
      <c r="H3080" s="72"/>
      <c r="I3080" s="429"/>
      <c r="J3080" s="429"/>
      <c r="K3080" s="420"/>
      <c r="L3080" s="429"/>
      <c r="M3080" s="65">
        <v>50000</v>
      </c>
      <c r="N3080" s="66" t="s">
        <v>101</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hidden="1" customHeight="1">
      <c r="A3081" s="332" t="str">
        <f>IF(B3081&lt;&gt;"",IF(AND(B3081='IN-TC'!$S$4,OR(TH!N3081="1111",TH!O3081="1111")),TH!D3081,""),"")</f>
        <v/>
      </c>
      <c r="B3081" s="63">
        <f t="shared" si="171"/>
        <v>5</v>
      </c>
      <c r="C3081" s="64">
        <f t="shared" si="174"/>
        <v>42506</v>
      </c>
      <c r="D3081" s="314" t="s">
        <v>697</v>
      </c>
      <c r="E3081" s="64">
        <v>42506</v>
      </c>
      <c r="F3081" s="72" t="s">
        <v>1191</v>
      </c>
      <c r="G3081" s="955" t="s">
        <v>908</v>
      </c>
      <c r="H3081" s="72"/>
      <c r="I3081" s="429"/>
      <c r="J3081" s="429"/>
      <c r="K3081" s="420"/>
      <c r="L3081" s="429"/>
      <c r="M3081" s="65">
        <v>5000</v>
      </c>
      <c r="N3081" s="66" t="s">
        <v>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hidden="1" customHeight="1">
      <c r="A3082" s="332" t="str">
        <f>IF(B3082&lt;&gt;"",IF(AND(B3082='IN-TC'!$S$4,OR(TH!N3082="1111",TH!O3082="1111")),TH!D3082,""),"")</f>
        <v/>
      </c>
      <c r="B3082" s="63">
        <f t="shared" si="171"/>
        <v>5</v>
      </c>
      <c r="C3082" s="64">
        <f t="shared" si="174"/>
        <v>42509</v>
      </c>
      <c r="D3082" s="314" t="s">
        <v>697</v>
      </c>
      <c r="E3082" s="64">
        <v>42509</v>
      </c>
      <c r="F3082" s="339" t="s">
        <v>749</v>
      </c>
      <c r="G3082" s="955" t="s">
        <v>908</v>
      </c>
      <c r="H3082" s="338" t="s">
        <v>721</v>
      </c>
      <c r="I3082" s="429"/>
      <c r="J3082" s="429"/>
      <c r="K3082" s="420"/>
      <c r="L3082" s="429"/>
      <c r="M3082" s="65">
        <v>5278457</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hidden="1" customHeight="1">
      <c r="A3083" s="332" t="str">
        <f>IF(B3083&lt;&gt;"",IF(AND(B3083='IN-TC'!$S$4,OR(TH!N3083="1111",TH!O3083="1111")),TH!D3083,""),"")</f>
        <v/>
      </c>
      <c r="B3083" s="63">
        <f t="shared" ref="B3083:B3146" si="175">IF(C3083&lt;&gt;"",MONTH(C3083),"")</f>
        <v>5</v>
      </c>
      <c r="C3083" s="64">
        <f t="shared" si="174"/>
        <v>42509</v>
      </c>
      <c r="D3083" s="314" t="s">
        <v>697</v>
      </c>
      <c r="E3083" s="64">
        <v>42509</v>
      </c>
      <c r="F3083" s="503" t="s">
        <v>750</v>
      </c>
      <c r="G3083" s="955" t="s">
        <v>908</v>
      </c>
      <c r="H3083" s="338" t="s">
        <v>722</v>
      </c>
      <c r="I3083" s="429"/>
      <c r="J3083" s="429"/>
      <c r="K3083" s="420"/>
      <c r="L3083" s="429"/>
      <c r="M3083" s="65">
        <v>4615999</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hidden="1" customHeight="1">
      <c r="A3084" s="332" t="str">
        <f>IF(B3084&lt;&gt;"",IF(AND(B3084='IN-TC'!$S$4,OR(TH!N3084="1111",TH!O3084="1111")),TH!D3084,""),"")</f>
        <v/>
      </c>
      <c r="B3084" s="63">
        <f t="shared" si="175"/>
        <v>5</v>
      </c>
      <c r="C3084" s="64">
        <f t="shared" si="174"/>
        <v>42509</v>
      </c>
      <c r="D3084" s="314" t="s">
        <v>697</v>
      </c>
      <c r="E3084" s="64">
        <v>42509</v>
      </c>
      <c r="F3084" s="503" t="s">
        <v>751</v>
      </c>
      <c r="G3084" s="955" t="s">
        <v>908</v>
      </c>
      <c r="H3084" s="338" t="s">
        <v>723</v>
      </c>
      <c r="I3084" s="429"/>
      <c r="J3084" s="429"/>
      <c r="K3084" s="420"/>
      <c r="L3084" s="429"/>
      <c r="M3084" s="65">
        <v>2458964</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hidden="1" customHeight="1">
      <c r="A3085" s="332" t="str">
        <f>IF(B3085&lt;&gt;"",IF(AND(B3085='IN-TC'!$S$4,OR(TH!N3085="1111",TH!O3085="1111")),TH!D3085,""),"")</f>
        <v/>
      </c>
      <c r="B3085" s="63">
        <f t="shared" si="175"/>
        <v>5</v>
      </c>
      <c r="C3085" s="64">
        <f t="shared" si="174"/>
        <v>42509</v>
      </c>
      <c r="D3085" s="314" t="s">
        <v>697</v>
      </c>
      <c r="E3085" s="64">
        <v>42509</v>
      </c>
      <c r="F3085" s="503" t="s">
        <v>1051</v>
      </c>
      <c r="G3085" s="955" t="s">
        <v>908</v>
      </c>
      <c r="H3085" s="338" t="s">
        <v>724</v>
      </c>
      <c r="I3085" s="429"/>
      <c r="J3085" s="429"/>
      <c r="K3085" s="420"/>
      <c r="L3085" s="429"/>
      <c r="M3085" s="65">
        <v>3204226</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hidden="1" customHeight="1">
      <c r="A3086" s="332" t="str">
        <f>IF(B3086&lt;&gt;"",IF(AND(B3086='IN-TC'!$S$4,OR(TH!N3086="1111",TH!O3086="1111")),TH!D3086,""),"")</f>
        <v/>
      </c>
      <c r="B3086" s="63">
        <f t="shared" si="175"/>
        <v>5</v>
      </c>
      <c r="C3086" s="64">
        <f t="shared" si="174"/>
        <v>42509</v>
      </c>
      <c r="D3086" s="314" t="s">
        <v>697</v>
      </c>
      <c r="E3086" s="64">
        <v>42509</v>
      </c>
      <c r="F3086" s="503" t="s">
        <v>1690</v>
      </c>
      <c r="G3086" s="955" t="s">
        <v>908</v>
      </c>
      <c r="H3086" s="338" t="s">
        <v>734</v>
      </c>
      <c r="I3086" s="429"/>
      <c r="J3086" s="429"/>
      <c r="K3086" s="420"/>
      <c r="L3086" s="429"/>
      <c r="M3086" s="65">
        <v>3897213</v>
      </c>
      <c r="N3086" s="66" t="s">
        <v>99</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hidden="1" customHeight="1">
      <c r="A3087" s="332" t="str">
        <f>IF(B3087&lt;&gt;"",IF(AND(B3087='IN-TC'!$S$4,OR(TH!N3087="1111",TH!O3087="1111")),TH!D3087,""),"")</f>
        <v/>
      </c>
      <c r="B3087" s="63">
        <f t="shared" si="175"/>
        <v>5</v>
      </c>
      <c r="C3087" s="78">
        <f t="shared" si="174"/>
        <v>42521</v>
      </c>
      <c r="D3087" s="78" t="s">
        <v>576</v>
      </c>
      <c r="E3087" s="78">
        <v>42521</v>
      </c>
      <c r="F3087" s="72" t="s">
        <v>1542</v>
      </c>
      <c r="G3087" s="79"/>
      <c r="H3087" s="80" t="s">
        <v>1347</v>
      </c>
      <c r="I3087" s="427"/>
      <c r="J3087" s="427"/>
      <c r="K3087" s="418"/>
      <c r="L3087" s="427"/>
      <c r="M3087" s="81">
        <v>321158412</v>
      </c>
      <c r="N3087" s="82" t="s">
        <v>72</v>
      </c>
      <c r="O3087" s="82" t="s">
        <v>9</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hidden="1" customHeight="1">
      <c r="A3088" s="332" t="str">
        <f>IF(B3088&lt;&gt;"",IF(AND(B3088='IN-TC'!$S$4,OR(TH!N3088="1111",TH!O3088="1111")),TH!D3088,""),"")</f>
        <v/>
      </c>
      <c r="B3088" s="63">
        <f t="shared" si="175"/>
        <v>6</v>
      </c>
      <c r="C3088" s="64">
        <v>42525</v>
      </c>
      <c r="D3088" s="64" t="s">
        <v>865</v>
      </c>
      <c r="E3088" s="64">
        <v>42525</v>
      </c>
      <c r="F3088" s="72" t="s">
        <v>763</v>
      </c>
      <c r="G3088" s="955" t="s">
        <v>1559</v>
      </c>
      <c r="H3088" s="72" t="s">
        <v>799</v>
      </c>
      <c r="I3088" s="429"/>
      <c r="J3088" s="429"/>
      <c r="K3088" s="420"/>
      <c r="L3088" s="429"/>
      <c r="M3088" s="65">
        <v>565000</v>
      </c>
      <c r="N3088" s="66" t="s">
        <v>101</v>
      </c>
      <c r="O3088" s="66" t="s">
        <v>63</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hidden="1" customHeight="1">
      <c r="A3089" s="332" t="str">
        <f>IF(B3089&lt;&gt;"",IF(AND(B3089='IN-TC'!$S$4,OR(TH!N3089="1111",TH!O3089="1111")),TH!D3089,""),"")</f>
        <v/>
      </c>
      <c r="B3089" s="63">
        <f t="shared" si="175"/>
        <v>6</v>
      </c>
      <c r="C3089" s="64">
        <v>42525</v>
      </c>
      <c r="D3089" s="64" t="s">
        <v>865</v>
      </c>
      <c r="E3089" s="64">
        <v>42525</v>
      </c>
      <c r="F3089" s="72" t="s">
        <v>764</v>
      </c>
      <c r="G3089" s="955" t="s">
        <v>1559</v>
      </c>
      <c r="H3089" s="72" t="s">
        <v>799</v>
      </c>
      <c r="I3089" s="429"/>
      <c r="J3089" s="429"/>
      <c r="K3089" s="420"/>
      <c r="L3089" s="429"/>
      <c r="M3089" s="65">
        <v>56500</v>
      </c>
      <c r="N3089" s="66" t="s">
        <v>9</v>
      </c>
      <c r="O3089" s="66" t="s">
        <v>63</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hidden="1" customHeight="1">
      <c r="A3090" s="332" t="str">
        <f>IF(B3090&lt;&gt;"",IF(AND(B3090='IN-TC'!$S$4,OR(TH!N3090="1111",TH!O3090="1111")),TH!D3090,""),"")</f>
        <v/>
      </c>
      <c r="B3090" s="63">
        <f t="shared" si="175"/>
        <v>6</v>
      </c>
      <c r="C3090" s="1123">
        <v>42527</v>
      </c>
      <c r="D3090" s="1123" t="s">
        <v>866</v>
      </c>
      <c r="E3090" s="1123">
        <f>C3090</f>
        <v>42527</v>
      </c>
      <c r="F3090" s="503" t="s">
        <v>954</v>
      </c>
      <c r="G3090" s="1125"/>
      <c r="H3090" s="1124" t="s">
        <v>953</v>
      </c>
      <c r="I3090" s="1126"/>
      <c r="J3090" s="1126"/>
      <c r="K3090" s="1127"/>
      <c r="L3090" s="1126"/>
      <c r="M3090" s="1128">
        <v>500000000</v>
      </c>
      <c r="N3090" s="1129" t="s">
        <v>271</v>
      </c>
      <c r="O3090" s="1129" t="s">
        <v>63</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hidden="1" customHeight="1">
      <c r="A3091" s="332" t="str">
        <f>IF(B3091&lt;&gt;"",IF(AND(B3091='IN-TC'!$S$4,OR(TH!N3091="1111",TH!O3091="1111")),TH!D3091,""),"")</f>
        <v/>
      </c>
      <c r="B3091" s="63">
        <f t="shared" si="175"/>
        <v>6</v>
      </c>
      <c r="C3091" s="1123">
        <v>42527</v>
      </c>
      <c r="D3091" s="1123" t="s">
        <v>867</v>
      </c>
      <c r="E3091" s="1123">
        <f>C3091</f>
        <v>42527</v>
      </c>
      <c r="F3091" s="503" t="s">
        <v>954</v>
      </c>
      <c r="G3091" s="1125"/>
      <c r="H3091" s="1124" t="s">
        <v>3009</v>
      </c>
      <c r="I3091" s="1126"/>
      <c r="J3091" s="1126"/>
      <c r="K3091" s="1127"/>
      <c r="L3091" s="1126"/>
      <c r="M3091" s="1128">
        <v>400000000</v>
      </c>
      <c r="N3091" s="1129" t="s">
        <v>271</v>
      </c>
      <c r="O3091" s="1129" t="s">
        <v>63</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hidden="1" customHeight="1">
      <c r="A3092" s="332" t="str">
        <f>IF(B3092&lt;&gt;"",IF(AND(B3092='IN-TC'!$S$4,OR(TH!N3092="1111",TH!O3092="1111")),TH!D3092,""),"")</f>
        <v/>
      </c>
      <c r="B3092" s="63">
        <f t="shared" si="175"/>
        <v>6</v>
      </c>
      <c r="C3092" s="64">
        <v>42527</v>
      </c>
      <c r="D3092" s="64" t="s">
        <v>868</v>
      </c>
      <c r="E3092" s="64">
        <v>42527</v>
      </c>
      <c r="F3092" s="72" t="s">
        <v>1561</v>
      </c>
      <c r="G3092" s="955" t="s">
        <v>1560</v>
      </c>
      <c r="H3092" s="72" t="s">
        <v>837</v>
      </c>
      <c r="I3092" s="429"/>
      <c r="J3092" s="429"/>
      <c r="K3092" s="420"/>
      <c r="L3092" s="429"/>
      <c r="M3092" s="65">
        <v>1965005</v>
      </c>
      <c r="N3092" s="66" t="s">
        <v>101</v>
      </c>
      <c r="O3092" s="66" t="s">
        <v>63</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hidden="1" customHeight="1">
      <c r="A3093" s="332" t="str">
        <f>IF(B3093&lt;&gt;"",IF(AND(B3093='IN-TC'!$S$4,OR(TH!N3093="1111",TH!O3093="1111")),TH!D3093,""),"")</f>
        <v/>
      </c>
      <c r="B3093" s="63">
        <f t="shared" si="175"/>
        <v>6</v>
      </c>
      <c r="C3093" s="64">
        <v>42523</v>
      </c>
      <c r="D3093" s="64" t="s">
        <v>697</v>
      </c>
      <c r="E3093" s="64">
        <f>C3093</f>
        <v>42523</v>
      </c>
      <c r="F3093" s="72" t="s">
        <v>1623</v>
      </c>
      <c r="G3093" s="67" t="s">
        <v>909</v>
      </c>
      <c r="H3093" s="72" t="s">
        <v>624</v>
      </c>
      <c r="I3093" s="429"/>
      <c r="J3093" s="429"/>
      <c r="K3093" s="420"/>
      <c r="L3093" s="429"/>
      <c r="M3093" s="65">
        <v>35415270</v>
      </c>
      <c r="N3093" s="66" t="s">
        <v>8</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hidden="1" customHeight="1">
      <c r="A3094" s="332" t="str">
        <f>IF(B3094&lt;&gt;"",IF(AND(B3094='IN-TC'!$S$4,OR(TH!N3094="1111",TH!O3094="1111")),TH!D3094,""),"")</f>
        <v/>
      </c>
      <c r="B3094" s="63">
        <f t="shared" si="175"/>
        <v>6</v>
      </c>
      <c r="C3094" s="64">
        <v>42523</v>
      </c>
      <c r="D3094" s="64" t="s">
        <v>697</v>
      </c>
      <c r="E3094" s="64">
        <f>C3094</f>
        <v>42523</v>
      </c>
      <c r="F3094" s="72" t="s">
        <v>1163</v>
      </c>
      <c r="G3094" s="67" t="s">
        <v>909</v>
      </c>
      <c r="H3094" s="72" t="s">
        <v>2521</v>
      </c>
      <c r="I3094" s="429"/>
      <c r="J3094" s="429"/>
      <c r="K3094" s="420"/>
      <c r="L3094" s="429"/>
      <c r="M3094" s="65">
        <v>45000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hidden="1" customHeight="1">
      <c r="A3095" s="332" t="str">
        <f>IF(B3095&lt;&gt;"",IF(AND(B3095='IN-TC'!$S$4,OR(TH!N3095="1111",TH!O3095="1111")),TH!D3095,""),"")</f>
        <v/>
      </c>
      <c r="B3095" s="63">
        <f t="shared" si="175"/>
        <v>6</v>
      </c>
      <c r="C3095" s="64">
        <v>42523</v>
      </c>
      <c r="D3095" s="64" t="s">
        <v>697</v>
      </c>
      <c r="E3095" s="64">
        <f>C3095</f>
        <v>42523</v>
      </c>
      <c r="F3095" s="72" t="s">
        <v>1624</v>
      </c>
      <c r="G3095" s="67" t="s">
        <v>909</v>
      </c>
      <c r="H3095" s="72" t="s">
        <v>2521</v>
      </c>
      <c r="I3095" s="429"/>
      <c r="J3095" s="429"/>
      <c r="K3095" s="420"/>
      <c r="L3095" s="429"/>
      <c r="M3095" s="65">
        <v>4500</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hidden="1" customHeight="1">
      <c r="A3096" s="332" t="str">
        <f>IF(B3096&lt;&gt;"",IF(AND(B3096='IN-TC'!$S$4,OR(TH!N3096="1111",TH!O3096="1111")),TH!D3096,""),"")</f>
        <v/>
      </c>
      <c r="B3096" s="63">
        <f t="shared" si="175"/>
        <v>6</v>
      </c>
      <c r="C3096" s="64">
        <v>42523</v>
      </c>
      <c r="D3096" s="64" t="s">
        <v>697</v>
      </c>
      <c r="E3096" s="64">
        <f>C3096</f>
        <v>42523</v>
      </c>
      <c r="F3096" s="72" t="s">
        <v>1625</v>
      </c>
      <c r="G3096" s="67" t="s">
        <v>909</v>
      </c>
      <c r="H3096" s="72"/>
      <c r="I3096" s="429"/>
      <c r="J3096" s="429"/>
      <c r="K3096" s="420"/>
      <c r="L3096" s="429"/>
      <c r="M3096" s="65">
        <v>112450</v>
      </c>
      <c r="N3096" s="66" t="s">
        <v>101</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hidden="1" customHeight="1">
      <c r="A3097" s="332" t="str">
        <f>IF(B3097&lt;&gt;"",IF(AND(B3097='IN-TC'!$S$4,OR(TH!N3097="1111",TH!O3097="1111")),TH!D3097,""),"")</f>
        <v/>
      </c>
      <c r="B3097" s="63">
        <f t="shared" si="175"/>
        <v>6</v>
      </c>
      <c r="C3097" s="64">
        <v>42523</v>
      </c>
      <c r="D3097" s="64" t="s">
        <v>697</v>
      </c>
      <c r="E3097" s="64">
        <f>C3097</f>
        <v>42523</v>
      </c>
      <c r="F3097" s="72" t="s">
        <v>1626</v>
      </c>
      <c r="G3097" s="67" t="s">
        <v>909</v>
      </c>
      <c r="H3097" s="72"/>
      <c r="I3097" s="429"/>
      <c r="J3097" s="429"/>
      <c r="K3097" s="420"/>
      <c r="L3097" s="429"/>
      <c r="M3097" s="65">
        <v>11245</v>
      </c>
      <c r="N3097" s="66" t="s">
        <v>9</v>
      </c>
      <c r="O3097" s="66" t="s">
        <v>26</v>
      </c>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hidden="1" customHeight="1">
      <c r="A3098" s="332" t="str">
        <f>IF(B3098&lt;&gt;"",IF(AND(B3098='IN-TC'!$S$4,OR(TH!N3098="1111",TH!O3098="1111")),TH!D3098,""),"")</f>
        <v/>
      </c>
      <c r="B3098" s="63">
        <f t="shared" si="175"/>
        <v>6</v>
      </c>
      <c r="C3098" s="64">
        <v>42527</v>
      </c>
      <c r="D3098" s="64" t="s">
        <v>868</v>
      </c>
      <c r="E3098" s="64">
        <v>42527</v>
      </c>
      <c r="F3098" s="72" t="s">
        <v>1562</v>
      </c>
      <c r="G3098" s="955" t="s">
        <v>1560</v>
      </c>
      <c r="H3098" s="72" t="s">
        <v>837</v>
      </c>
      <c r="I3098" s="429"/>
      <c r="J3098" s="429"/>
      <c r="K3098" s="420"/>
      <c r="L3098" s="429"/>
      <c r="M3098" s="65">
        <v>196501</v>
      </c>
      <c r="N3098" s="66" t="s">
        <v>9</v>
      </c>
      <c r="O3098" s="66" t="s">
        <v>63</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hidden="1" customHeight="1">
      <c r="A3099" s="332" t="str">
        <f>IF(B3099&lt;&gt;"",IF(AND(B3099='IN-TC'!$S$4,OR(TH!N3099="1111",TH!O3099="1111")),TH!D3099,""),"")</f>
        <v/>
      </c>
      <c r="B3099" s="63">
        <f t="shared" si="175"/>
        <v>6</v>
      </c>
      <c r="C3099" s="64">
        <v>42527</v>
      </c>
      <c r="D3099" s="64" t="s">
        <v>869</v>
      </c>
      <c r="E3099" s="64">
        <v>42527</v>
      </c>
      <c r="F3099" s="72" t="s">
        <v>630</v>
      </c>
      <c r="G3099" s="955" t="s">
        <v>1563</v>
      </c>
      <c r="H3099" s="72" t="s">
        <v>822</v>
      </c>
      <c r="I3099" s="429"/>
      <c r="J3099" s="429"/>
      <c r="K3099" s="420"/>
      <c r="L3099" s="429"/>
      <c r="M3099" s="65">
        <v>1440000</v>
      </c>
      <c r="N3099" s="66" t="s">
        <v>101</v>
      </c>
      <c r="O3099" s="66" t="s">
        <v>63</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hidden="1" customHeight="1">
      <c r="A3100" s="332" t="str">
        <f>IF(B3100&lt;&gt;"",IF(AND(B3100='IN-TC'!$S$4,OR(TH!N3100="1111",TH!O3100="1111")),TH!D3100,""),"")</f>
        <v/>
      </c>
      <c r="B3100" s="63">
        <f t="shared" si="175"/>
        <v>6</v>
      </c>
      <c r="C3100" s="64">
        <v>42527</v>
      </c>
      <c r="D3100" s="64" t="s">
        <v>869</v>
      </c>
      <c r="E3100" s="64">
        <v>42527</v>
      </c>
      <c r="F3100" s="72" t="s">
        <v>1522</v>
      </c>
      <c r="G3100" s="955" t="s">
        <v>1563</v>
      </c>
      <c r="H3100" s="72" t="s">
        <v>822</v>
      </c>
      <c r="I3100" s="429"/>
      <c r="J3100" s="429"/>
      <c r="K3100" s="420"/>
      <c r="L3100" s="429"/>
      <c r="M3100" s="65">
        <v>72000</v>
      </c>
      <c r="N3100" s="66" t="s">
        <v>9</v>
      </c>
      <c r="O3100" s="66" t="s">
        <v>63</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hidden="1" customHeight="1">
      <c r="A3101" s="332" t="str">
        <f>IF(B3101&lt;&gt;"",IF(AND(B3101='IN-TC'!$S$4,OR(TH!N3101="1111",TH!O3101="1111")),TH!D3101,""),"")</f>
        <v/>
      </c>
      <c r="B3101" s="63">
        <f t="shared" si="175"/>
        <v>6</v>
      </c>
      <c r="C3101" s="64">
        <v>42528</v>
      </c>
      <c r="D3101" s="64" t="s">
        <v>870</v>
      </c>
      <c r="E3101" s="64">
        <f>C3101</f>
        <v>42528</v>
      </c>
      <c r="F3101" s="72" t="s">
        <v>1094</v>
      </c>
      <c r="G3101" s="67" t="s">
        <v>908</v>
      </c>
      <c r="H3101" s="1135" t="s">
        <v>755</v>
      </c>
      <c r="I3101" s="429"/>
      <c r="J3101" s="429"/>
      <c r="K3101" s="420"/>
      <c r="L3101" s="429"/>
      <c r="M3101" s="65">
        <v>440000000</v>
      </c>
      <c r="N3101" s="66" t="s">
        <v>26</v>
      </c>
      <c r="O3101" s="66" t="s">
        <v>63</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hidden="1" customHeight="1">
      <c r="A3102" s="332" t="str">
        <f>IF(B3102&lt;&gt;"",IF(AND(B3102='IN-TC'!$S$4,OR(TH!N3102="1111",TH!O3102="1111")),TH!D3102,""),"")</f>
        <v/>
      </c>
      <c r="B3102" s="63">
        <f t="shared" si="175"/>
        <v>6</v>
      </c>
      <c r="C3102" s="64">
        <v>42529</v>
      </c>
      <c r="D3102" s="64" t="s">
        <v>871</v>
      </c>
      <c r="E3102" s="64">
        <v>42529</v>
      </c>
      <c r="F3102" s="72" t="s">
        <v>1094</v>
      </c>
      <c r="G3102" s="67" t="s">
        <v>909</v>
      </c>
      <c r="H3102" s="72" t="s">
        <v>755</v>
      </c>
      <c r="I3102" s="429"/>
      <c r="J3102" s="429"/>
      <c r="K3102" s="420"/>
      <c r="L3102" s="429"/>
      <c r="M3102" s="65">
        <v>300000000</v>
      </c>
      <c r="N3102" s="66" t="s">
        <v>26</v>
      </c>
      <c r="O3102" s="66" t="s">
        <v>63</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hidden="1" customHeight="1">
      <c r="A3103" s="332" t="str">
        <f>IF(B3103&lt;&gt;"",IF(AND(B3103='IN-TC'!$S$4,OR(TH!N3103="1111",TH!O3103="1111")),TH!D3103,""),"")</f>
        <v/>
      </c>
      <c r="B3103" s="63">
        <f t="shared" si="175"/>
        <v>6</v>
      </c>
      <c r="C3103" s="64">
        <v>42529</v>
      </c>
      <c r="D3103" s="64" t="s">
        <v>872</v>
      </c>
      <c r="E3103" s="64">
        <v>42529</v>
      </c>
      <c r="F3103" s="72" t="s">
        <v>1094</v>
      </c>
      <c r="G3103" s="67" t="s">
        <v>909</v>
      </c>
      <c r="H3103" s="72" t="s">
        <v>755</v>
      </c>
      <c r="I3103" s="429"/>
      <c r="J3103" s="429"/>
      <c r="K3103" s="420"/>
      <c r="L3103" s="429"/>
      <c r="M3103" s="65">
        <v>1560000000</v>
      </c>
      <c r="N3103" s="66" t="s">
        <v>26</v>
      </c>
      <c r="O3103" s="66" t="s">
        <v>63</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hidden="1" customHeight="1">
      <c r="A3104" s="332" t="str">
        <f>IF(B3104&lt;&gt;"",IF(AND(B3104='IN-TC'!$S$4,OR(TH!N3104="1111",TH!O3104="1111")),TH!D3104,""),"")</f>
        <v/>
      </c>
      <c r="B3104" s="63">
        <f t="shared" si="175"/>
        <v>6</v>
      </c>
      <c r="C3104" s="64">
        <v>42529</v>
      </c>
      <c r="D3104" s="64" t="s">
        <v>873</v>
      </c>
      <c r="E3104" s="64">
        <v>42529</v>
      </c>
      <c r="F3104" s="72" t="s">
        <v>1094</v>
      </c>
      <c r="G3104" s="67" t="s">
        <v>908</v>
      </c>
      <c r="H3104" s="72" t="s">
        <v>755</v>
      </c>
      <c r="I3104" s="429"/>
      <c r="J3104" s="429"/>
      <c r="K3104" s="420"/>
      <c r="L3104" s="429"/>
      <c r="M3104" s="65">
        <v>60000000</v>
      </c>
      <c r="N3104" s="66" t="s">
        <v>26</v>
      </c>
      <c r="O3104" s="66" t="s">
        <v>63</v>
      </c>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hidden="1" customHeight="1">
      <c r="A3105" s="332" t="str">
        <f>IF(B3105&lt;&gt;"",IF(AND(B3105='IN-TC'!$S$4,OR(TH!N3105="1111",TH!O3105="1111")),TH!D3105,""),"")</f>
        <v/>
      </c>
      <c r="B3105" s="63">
        <f t="shared" si="175"/>
        <v>6</v>
      </c>
      <c r="C3105" s="64">
        <v>42530</v>
      </c>
      <c r="D3105" s="314" t="s">
        <v>874</v>
      </c>
      <c r="E3105" s="314">
        <v>42530</v>
      </c>
      <c r="F3105" s="72" t="s">
        <v>1004</v>
      </c>
      <c r="G3105" s="955" t="s">
        <v>1564</v>
      </c>
      <c r="H3105" s="72" t="s">
        <v>799</v>
      </c>
      <c r="I3105" s="429"/>
      <c r="J3105" s="429"/>
      <c r="K3105" s="420"/>
      <c r="L3105" s="429"/>
      <c r="M3105" s="65">
        <v>1927273</v>
      </c>
      <c r="N3105" s="66" t="s">
        <v>101</v>
      </c>
      <c r="O3105" s="66" t="s">
        <v>63</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hidden="1" customHeight="1">
      <c r="A3106" s="332" t="str">
        <f>IF(B3106&lt;&gt;"",IF(AND(B3106='IN-TC'!$S$4,OR(TH!N3106="1111",TH!O3106="1111")),TH!D3106,""),"")</f>
        <v/>
      </c>
      <c r="B3106" s="63">
        <f t="shared" si="175"/>
        <v>6</v>
      </c>
      <c r="C3106" s="64">
        <v>42530</v>
      </c>
      <c r="D3106" s="314" t="s">
        <v>874</v>
      </c>
      <c r="E3106" s="314">
        <v>42530</v>
      </c>
      <c r="F3106" s="72" t="s">
        <v>1005</v>
      </c>
      <c r="G3106" s="955" t="s">
        <v>1564</v>
      </c>
      <c r="H3106" s="72" t="s">
        <v>799</v>
      </c>
      <c r="I3106" s="429"/>
      <c r="J3106" s="429"/>
      <c r="K3106" s="420"/>
      <c r="L3106" s="429"/>
      <c r="M3106" s="65">
        <v>192727</v>
      </c>
      <c r="N3106" s="66" t="s">
        <v>9</v>
      </c>
      <c r="O3106" s="66" t="s">
        <v>63</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hidden="1" customHeight="1">
      <c r="A3107" s="332" t="str">
        <f>IF(B3107&lt;&gt;"",IF(AND(B3107='IN-TC'!$S$4,OR(TH!N3107="1111",TH!O3107="1111")),TH!D3107,""),"")</f>
        <v/>
      </c>
      <c r="B3107" s="63">
        <f t="shared" si="175"/>
        <v>6</v>
      </c>
      <c r="C3107" s="64">
        <v>42527</v>
      </c>
      <c r="D3107" s="64" t="s">
        <v>697</v>
      </c>
      <c r="E3107" s="64">
        <f t="shared" ref="E3107:E3129" si="176">C3107</f>
        <v>42527</v>
      </c>
      <c r="F3107" s="72" t="s">
        <v>1627</v>
      </c>
      <c r="G3107" s="67" t="s">
        <v>909</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hidden="1" customHeight="1">
      <c r="A3108" s="332" t="str">
        <f>IF(B3108&lt;&gt;"",IF(AND(B3108='IN-TC'!$S$4,OR(TH!N3108="1111",TH!O3108="1111")),TH!D3108,""),"")</f>
        <v/>
      </c>
      <c r="B3108" s="63">
        <f t="shared" si="175"/>
        <v>6</v>
      </c>
      <c r="C3108" s="64">
        <v>42527</v>
      </c>
      <c r="D3108" s="64" t="s">
        <v>697</v>
      </c>
      <c r="E3108" s="64">
        <f t="shared" si="176"/>
        <v>42527</v>
      </c>
      <c r="F3108" s="72" t="s">
        <v>1163</v>
      </c>
      <c r="G3108" s="67" t="s">
        <v>909</v>
      </c>
      <c r="H3108" s="72"/>
      <c r="I3108" s="429"/>
      <c r="J3108" s="429"/>
      <c r="K3108" s="420"/>
      <c r="L3108" s="429"/>
      <c r="M3108" s="65">
        <v>20000</v>
      </c>
      <c r="N3108" s="66" t="s">
        <v>101</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hidden="1" customHeight="1">
      <c r="A3109" s="332" t="str">
        <f>IF(B3109&lt;&gt;"",IF(AND(B3109='IN-TC'!$S$4,OR(TH!N3109="1111",TH!O3109="1111")),TH!D3109,""),"")</f>
        <v/>
      </c>
      <c r="B3109" s="63">
        <f t="shared" si="175"/>
        <v>6</v>
      </c>
      <c r="C3109" s="64">
        <v>42527</v>
      </c>
      <c r="D3109" s="64" t="s">
        <v>697</v>
      </c>
      <c r="E3109" s="64">
        <f t="shared" si="176"/>
        <v>42527</v>
      </c>
      <c r="F3109" s="72" t="s">
        <v>1624</v>
      </c>
      <c r="G3109" s="67" t="s">
        <v>909</v>
      </c>
      <c r="H3109" s="72"/>
      <c r="I3109" s="429"/>
      <c r="J3109" s="429"/>
      <c r="K3109" s="420"/>
      <c r="L3109" s="429"/>
      <c r="M3109" s="65">
        <v>2000</v>
      </c>
      <c r="N3109" s="66" t="s">
        <v>9</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hidden="1" customHeight="1">
      <c r="A3110" s="332" t="str">
        <f>IF(B3110&lt;&gt;"",IF(AND(B3110='IN-TC'!$S$4,OR(TH!N3110="1111",TH!O3110="1111")),TH!D3110,""),"")</f>
        <v/>
      </c>
      <c r="B3110" s="63">
        <f t="shared" si="175"/>
        <v>6</v>
      </c>
      <c r="C3110" s="64">
        <v>42527</v>
      </c>
      <c r="D3110" s="64" t="s">
        <v>697</v>
      </c>
      <c r="E3110" s="64">
        <f t="shared" si="176"/>
        <v>42527</v>
      </c>
      <c r="F3110" s="72" t="s">
        <v>1627</v>
      </c>
      <c r="G3110" s="67" t="s">
        <v>909</v>
      </c>
      <c r="H3110" s="72"/>
      <c r="I3110" s="429"/>
      <c r="J3110" s="429"/>
      <c r="K3110" s="420"/>
      <c r="L3110" s="429"/>
      <c r="M3110" s="65">
        <v>40000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hidden="1" customHeight="1">
      <c r="A3111" s="332" t="str">
        <f>IF(B3111&lt;&gt;"",IF(AND(B3111='IN-TC'!$S$4,OR(TH!N3111="1111",TH!O3111="1111")),TH!D3111,""),"")</f>
        <v/>
      </c>
      <c r="B3111" s="63">
        <f t="shared" si="175"/>
        <v>6</v>
      </c>
      <c r="C3111" s="64">
        <v>42527</v>
      </c>
      <c r="D3111" s="64" t="s">
        <v>697</v>
      </c>
      <c r="E3111" s="64">
        <f t="shared" si="176"/>
        <v>42527</v>
      </c>
      <c r="F3111" s="72" t="s">
        <v>1163</v>
      </c>
      <c r="G3111" s="67" t="s">
        <v>909</v>
      </c>
      <c r="H3111" s="72"/>
      <c r="I3111" s="429"/>
      <c r="J3111" s="429"/>
      <c r="K3111" s="420"/>
      <c r="L3111" s="429"/>
      <c r="M3111" s="65">
        <v>20000</v>
      </c>
      <c r="N3111" s="66" t="s">
        <v>101</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hidden="1" customHeight="1">
      <c r="A3112" s="332" t="str">
        <f>IF(B3112&lt;&gt;"",IF(AND(B3112='IN-TC'!$S$4,OR(TH!N3112="1111",TH!O3112="1111")),TH!D3112,""),"")</f>
        <v/>
      </c>
      <c r="B3112" s="63">
        <f t="shared" si="175"/>
        <v>6</v>
      </c>
      <c r="C3112" s="64">
        <v>42527</v>
      </c>
      <c r="D3112" s="64" t="s">
        <v>697</v>
      </c>
      <c r="E3112" s="64">
        <f t="shared" si="176"/>
        <v>42527</v>
      </c>
      <c r="F3112" s="72" t="s">
        <v>1624</v>
      </c>
      <c r="G3112" s="67" t="s">
        <v>909</v>
      </c>
      <c r="H3112" s="72"/>
      <c r="I3112" s="429"/>
      <c r="J3112" s="429"/>
      <c r="K3112" s="420"/>
      <c r="L3112" s="429"/>
      <c r="M3112" s="65">
        <v>2000</v>
      </c>
      <c r="N3112" s="66" t="s">
        <v>9</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hidden="1" customHeight="1">
      <c r="A3113" s="332" t="str">
        <f>IF(B3113&lt;&gt;"",IF(AND(B3113='IN-TC'!$S$4,OR(TH!N3113="1111",TH!O3113="1111")),TH!D3113,""),"")</f>
        <v/>
      </c>
      <c r="B3113" s="63">
        <f t="shared" si="175"/>
        <v>6</v>
      </c>
      <c r="C3113" s="64">
        <v>42527</v>
      </c>
      <c r="D3113" s="64" t="s">
        <v>697</v>
      </c>
      <c r="E3113" s="64">
        <f t="shared" si="176"/>
        <v>42527</v>
      </c>
      <c r="F3113" s="72" t="s">
        <v>1627</v>
      </c>
      <c r="G3113" s="67" t="s">
        <v>909</v>
      </c>
      <c r="H3113" s="72"/>
      <c r="I3113" s="429"/>
      <c r="J3113" s="429"/>
      <c r="K3113" s="420"/>
      <c r="L3113" s="429"/>
      <c r="M3113" s="65">
        <v>300000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hidden="1" customHeight="1">
      <c r="A3114" s="332" t="str">
        <f>IF(B3114&lt;&gt;"",IF(AND(B3114='IN-TC'!$S$4,OR(TH!N3114="1111",TH!O3114="1111")),TH!D3114,""),"")</f>
        <v/>
      </c>
      <c r="B3114" s="63">
        <f t="shared" si="175"/>
        <v>6</v>
      </c>
      <c r="C3114" s="64">
        <v>42527</v>
      </c>
      <c r="D3114" s="64" t="s">
        <v>697</v>
      </c>
      <c r="E3114" s="64">
        <f t="shared" si="176"/>
        <v>42527</v>
      </c>
      <c r="F3114" s="72" t="s">
        <v>1163</v>
      </c>
      <c r="G3114" s="67" t="s">
        <v>909</v>
      </c>
      <c r="H3114" s="72"/>
      <c r="I3114" s="429"/>
      <c r="J3114" s="429"/>
      <c r="K3114" s="420"/>
      <c r="L3114" s="429"/>
      <c r="M3114" s="65">
        <v>20000</v>
      </c>
      <c r="N3114" s="66" t="s">
        <v>101</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hidden="1" customHeight="1">
      <c r="A3115" s="332" t="str">
        <f>IF(B3115&lt;&gt;"",IF(AND(B3115='IN-TC'!$S$4,OR(TH!N3115="1111",TH!O3115="1111")),TH!D3115,""),"")</f>
        <v/>
      </c>
      <c r="B3115" s="63">
        <f t="shared" si="175"/>
        <v>6</v>
      </c>
      <c r="C3115" s="64">
        <v>42527</v>
      </c>
      <c r="D3115" s="64" t="s">
        <v>697</v>
      </c>
      <c r="E3115" s="64">
        <f t="shared" si="176"/>
        <v>42527</v>
      </c>
      <c r="F3115" s="72" t="s">
        <v>1624</v>
      </c>
      <c r="G3115" s="67" t="s">
        <v>909</v>
      </c>
      <c r="H3115" s="72"/>
      <c r="I3115" s="429"/>
      <c r="J3115" s="429"/>
      <c r="K3115" s="420"/>
      <c r="L3115" s="429"/>
      <c r="M3115" s="65">
        <v>2000</v>
      </c>
      <c r="N3115" s="66" t="s">
        <v>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hidden="1" customHeight="1">
      <c r="A3116" s="332" t="str">
        <f>IF(B3116&lt;&gt;"",IF(AND(B3116='IN-TC'!$S$4,OR(TH!N3116="1111",TH!O3116="1111")),TH!D3116,""),"")</f>
        <v/>
      </c>
      <c r="B3116" s="63">
        <f t="shared" si="175"/>
        <v>6</v>
      </c>
      <c r="C3116" s="64">
        <v>42527</v>
      </c>
      <c r="D3116" s="64" t="s">
        <v>697</v>
      </c>
      <c r="E3116" s="64">
        <f t="shared" si="176"/>
        <v>42527</v>
      </c>
      <c r="F3116" s="72" t="s">
        <v>1037</v>
      </c>
      <c r="G3116" s="67" t="s">
        <v>909</v>
      </c>
      <c r="H3116" s="72" t="s">
        <v>705</v>
      </c>
      <c r="I3116" s="429"/>
      <c r="J3116" s="429"/>
      <c r="K3116" s="420"/>
      <c r="L3116" s="429"/>
      <c r="M3116" s="65">
        <v>2893355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hidden="1" customHeight="1">
      <c r="A3117" s="332" t="str">
        <f>IF(B3117&lt;&gt;"",IF(AND(B3117='IN-TC'!$S$4,OR(TH!N3117="1111",TH!O3117="1111")),TH!D3117,""),"")</f>
        <v/>
      </c>
      <c r="B3117" s="63">
        <f t="shared" si="175"/>
        <v>6</v>
      </c>
      <c r="C3117" s="64">
        <v>42527</v>
      </c>
      <c r="D3117" s="64" t="s">
        <v>697</v>
      </c>
      <c r="E3117" s="64">
        <f t="shared" si="176"/>
        <v>42527</v>
      </c>
      <c r="F3117" s="72" t="s">
        <v>1038</v>
      </c>
      <c r="G3117" s="67" t="s">
        <v>909</v>
      </c>
      <c r="H3117" s="72" t="s">
        <v>706</v>
      </c>
      <c r="I3117" s="429"/>
      <c r="J3117" s="429"/>
      <c r="K3117" s="420"/>
      <c r="L3117" s="429"/>
      <c r="M3117" s="65">
        <v>1781595</v>
      </c>
      <c r="N3117" s="66" t="s">
        <v>99</v>
      </c>
      <c r="O3117" s="66" t="s">
        <v>26</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hidden="1" customHeight="1">
      <c r="A3118" s="332" t="str">
        <f>IF(B3118&lt;&gt;"",IF(AND(B3118='IN-TC'!$S$4,OR(TH!N3118="1111",TH!O3118="1111")),TH!D3118,""),"")</f>
        <v/>
      </c>
      <c r="B3118" s="63">
        <f t="shared" si="175"/>
        <v>6</v>
      </c>
      <c r="C3118" s="1123">
        <v>42534</v>
      </c>
      <c r="D3118" s="1123" t="s">
        <v>875</v>
      </c>
      <c r="E3118" s="1123">
        <f t="shared" si="176"/>
        <v>42534</v>
      </c>
      <c r="F3118" s="503" t="s">
        <v>954</v>
      </c>
      <c r="G3118" s="1125"/>
      <c r="H3118" s="1124" t="s">
        <v>953</v>
      </c>
      <c r="I3118" s="1126"/>
      <c r="J3118" s="1126"/>
      <c r="K3118" s="1127"/>
      <c r="L3118" s="1126"/>
      <c r="M3118" s="1128">
        <v>500000000</v>
      </c>
      <c r="N3118" s="1129" t="s">
        <v>271</v>
      </c>
      <c r="O3118" s="1129" t="s">
        <v>63</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hidden="1" customHeight="1">
      <c r="A3119" s="332" t="str">
        <f>IF(B3119&lt;&gt;"",IF(AND(B3119='IN-TC'!$S$4,OR(TH!N3119="1111",TH!O3119="1111")),TH!D3119,""),"")</f>
        <v/>
      </c>
      <c r="B3119" s="63">
        <f t="shared" si="175"/>
        <v>6</v>
      </c>
      <c r="C3119" s="64">
        <v>42528</v>
      </c>
      <c r="D3119" s="64" t="s">
        <v>694</v>
      </c>
      <c r="E3119" s="64">
        <f t="shared" si="176"/>
        <v>42528</v>
      </c>
      <c r="F3119" s="72" t="s">
        <v>1178</v>
      </c>
      <c r="G3119" s="67" t="s">
        <v>909</v>
      </c>
      <c r="H3119" s="1135" t="s">
        <v>1880</v>
      </c>
      <c r="I3119" s="429"/>
      <c r="J3119" s="429"/>
      <c r="K3119" s="420">
        <v>76050</v>
      </c>
      <c r="L3119" s="429">
        <v>22320</v>
      </c>
      <c r="M3119" s="65">
        <v>1697436000</v>
      </c>
      <c r="N3119" s="66" t="s">
        <v>26</v>
      </c>
      <c r="O3119" s="66" t="s">
        <v>259</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hidden="1" customHeight="1">
      <c r="A3120" s="332" t="str">
        <f>IF(B3120&lt;&gt;"",IF(AND(B3120='IN-TC'!$S$4,OR(TH!N3120="1111",TH!O3120="1111")),TH!D3120,""),"")</f>
        <v/>
      </c>
      <c r="B3120" s="63">
        <f t="shared" si="175"/>
        <v>6</v>
      </c>
      <c r="C3120" s="64">
        <v>42528</v>
      </c>
      <c r="D3120" s="64" t="s">
        <v>697</v>
      </c>
      <c r="E3120" s="64">
        <f t="shared" si="176"/>
        <v>42528</v>
      </c>
      <c r="F3120" s="72" t="s">
        <v>606</v>
      </c>
      <c r="G3120" s="67" t="s">
        <v>909</v>
      </c>
      <c r="H3120" s="338" t="s">
        <v>1545</v>
      </c>
      <c r="I3120" s="429"/>
      <c r="J3120" s="429"/>
      <c r="K3120" s="420">
        <v>10</v>
      </c>
      <c r="L3120" s="429">
        <v>22380</v>
      </c>
      <c r="M3120" s="65">
        <f>ROUND(K3120*L3120,0)</f>
        <v>223800</v>
      </c>
      <c r="N3120" s="66" t="s">
        <v>101</v>
      </c>
      <c r="O3120" s="66" t="s">
        <v>265</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hidden="1" customHeight="1">
      <c r="A3121" s="332" t="str">
        <f>IF(B3121&lt;&gt;"",IF(AND(B3121='IN-TC'!$S$4,OR(TH!N3121="1111",TH!O3121="1111")),TH!D3121,""),"")</f>
        <v/>
      </c>
      <c r="B3121" s="63">
        <f t="shared" si="175"/>
        <v>6</v>
      </c>
      <c r="C3121" s="64">
        <v>42528</v>
      </c>
      <c r="D3121" s="64" t="s">
        <v>697</v>
      </c>
      <c r="E3121" s="64">
        <f t="shared" si="176"/>
        <v>42528</v>
      </c>
      <c r="F3121" s="72" t="s">
        <v>1181</v>
      </c>
      <c r="G3121" s="67" t="s">
        <v>909</v>
      </c>
      <c r="H3121" s="338" t="s">
        <v>1545</v>
      </c>
      <c r="I3121" s="429"/>
      <c r="J3121" s="429"/>
      <c r="K3121" s="420">
        <v>1</v>
      </c>
      <c r="L3121" s="429">
        <v>22380</v>
      </c>
      <c r="M3121" s="65">
        <f>ROUND(K3121*L3121,0)</f>
        <v>22380</v>
      </c>
      <c r="N3121" s="66" t="s">
        <v>9</v>
      </c>
      <c r="O3121" s="66" t="s">
        <v>265</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hidden="1" customHeight="1">
      <c r="A3122" s="332" t="str">
        <f>IF(B3122&lt;&gt;"",IF(AND(B3122='IN-TC'!$S$4,OR(TH!N3122="1111",TH!O3122="1111")),TH!D3122,""),"")</f>
        <v/>
      </c>
      <c r="B3122" s="63">
        <f t="shared" si="175"/>
        <v>6</v>
      </c>
      <c r="C3122" s="64">
        <v>42528</v>
      </c>
      <c r="D3122" s="64" t="s">
        <v>697</v>
      </c>
      <c r="E3122" s="64">
        <f t="shared" si="176"/>
        <v>42528</v>
      </c>
      <c r="F3122" s="72" t="s">
        <v>607</v>
      </c>
      <c r="G3122" s="67" t="s">
        <v>909</v>
      </c>
      <c r="H3122" s="338" t="s">
        <v>1545</v>
      </c>
      <c r="I3122" s="429"/>
      <c r="J3122" s="429"/>
      <c r="K3122" s="420">
        <v>27.62</v>
      </c>
      <c r="L3122" s="429">
        <v>22380</v>
      </c>
      <c r="M3122" s="65">
        <f>ROUND(K3122*L3122,0)</f>
        <v>618136</v>
      </c>
      <c r="N3122" s="66" t="s">
        <v>101</v>
      </c>
      <c r="O3122" s="66" t="s">
        <v>265</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hidden="1" customHeight="1">
      <c r="A3123" s="332" t="str">
        <f>IF(B3123&lt;&gt;"",IF(AND(B3123='IN-TC'!$S$4,OR(TH!N3123="1111",TH!O3123="1111")),TH!D3123,""),"")</f>
        <v/>
      </c>
      <c r="B3123" s="63">
        <f t="shared" si="175"/>
        <v>6</v>
      </c>
      <c r="C3123" s="64">
        <v>42528</v>
      </c>
      <c r="D3123" s="64" t="s">
        <v>697</v>
      </c>
      <c r="E3123" s="64">
        <f t="shared" si="176"/>
        <v>42528</v>
      </c>
      <c r="F3123" s="72" t="s">
        <v>1305</v>
      </c>
      <c r="G3123" s="67" t="s">
        <v>909</v>
      </c>
      <c r="H3123" s="338" t="s">
        <v>1545</v>
      </c>
      <c r="I3123" s="429"/>
      <c r="J3123" s="429"/>
      <c r="K3123" s="420">
        <v>2.76</v>
      </c>
      <c r="L3123" s="429">
        <v>22380</v>
      </c>
      <c r="M3123" s="65">
        <f>ROUND(K3123*L3123,0)</f>
        <v>61769</v>
      </c>
      <c r="N3123" s="66" t="s">
        <v>9</v>
      </c>
      <c r="O3123" s="66" t="s">
        <v>265</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hidden="1" customHeight="1">
      <c r="A3124" s="332" t="str">
        <f>IF(B3124&lt;&gt;"",IF(AND(B3124='IN-TC'!$S$4,OR(TH!N3124="1111",TH!O3124="1111")),TH!D3124,""),"")</f>
        <v/>
      </c>
      <c r="B3124" s="63">
        <f t="shared" si="175"/>
        <v>6</v>
      </c>
      <c r="C3124" s="64">
        <v>42528</v>
      </c>
      <c r="D3124" s="64" t="s">
        <v>697</v>
      </c>
      <c r="E3124" s="64">
        <f t="shared" si="176"/>
        <v>42528</v>
      </c>
      <c r="F3124" s="72" t="s">
        <v>1188</v>
      </c>
      <c r="G3124" s="67" t="s">
        <v>915</v>
      </c>
      <c r="H3124" s="72"/>
      <c r="I3124" s="429"/>
      <c r="J3124" s="429"/>
      <c r="K3124" s="420"/>
      <c r="L3124" s="429"/>
      <c r="M3124" s="65">
        <v>1690000000</v>
      </c>
      <c r="N3124" s="66" t="s">
        <v>26</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hidden="1" customHeight="1">
      <c r="A3125" s="332" t="str">
        <f>IF(B3125&lt;&gt;"",IF(AND(B3125='IN-TC'!$S$4,OR(TH!N3125="1111",TH!O3125="1111")),TH!D3125,""),"")</f>
        <v/>
      </c>
      <c r="B3125" s="63">
        <f t="shared" si="175"/>
        <v>6</v>
      </c>
      <c r="C3125" s="64">
        <v>42528</v>
      </c>
      <c r="D3125" s="64" t="s">
        <v>694</v>
      </c>
      <c r="E3125" s="64">
        <f t="shared" si="176"/>
        <v>42528</v>
      </c>
      <c r="F3125" s="72" t="s">
        <v>1174</v>
      </c>
      <c r="G3125" s="67" t="s">
        <v>908</v>
      </c>
      <c r="H3125" s="72"/>
      <c r="I3125" s="429"/>
      <c r="J3125" s="429"/>
      <c r="K3125" s="420">
        <v>70900</v>
      </c>
      <c r="L3125" s="429">
        <v>22350</v>
      </c>
      <c r="M3125" s="65">
        <f>ROUND(K3125*L3125,0)</f>
        <v>1584615000</v>
      </c>
      <c r="N3125" s="66" t="s">
        <v>265</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hidden="1" customHeight="1">
      <c r="A3126" s="332" t="str">
        <f>IF(B3126&lt;&gt;"",IF(AND(B3126='IN-TC'!$S$4,OR(TH!N3126="1111",TH!O3126="1111")),TH!D3126,""),"")</f>
        <v/>
      </c>
      <c r="B3126" s="63">
        <f t="shared" si="175"/>
        <v>6</v>
      </c>
      <c r="C3126" s="64">
        <v>42528</v>
      </c>
      <c r="D3126" s="64" t="s">
        <v>697</v>
      </c>
      <c r="E3126" s="64">
        <f t="shared" si="176"/>
        <v>42528</v>
      </c>
      <c r="F3126" s="339" t="s">
        <v>749</v>
      </c>
      <c r="G3126" s="67" t="s">
        <v>908</v>
      </c>
      <c r="H3126" s="338" t="s">
        <v>721</v>
      </c>
      <c r="I3126" s="429"/>
      <c r="J3126" s="429"/>
      <c r="K3126" s="420"/>
      <c r="L3126" s="429"/>
      <c r="M3126" s="65">
        <v>4407741</v>
      </c>
      <c r="N3126" s="66" t="s">
        <v>99</v>
      </c>
      <c r="O3126" s="66" t="s">
        <v>26</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hidden="1" customHeight="1">
      <c r="A3127" s="332" t="str">
        <f>IF(B3127&lt;&gt;"",IF(AND(B3127='IN-TC'!$S$4,OR(TH!N3127="1111",TH!O3127="1111")),TH!D3127,""),"")</f>
        <v/>
      </c>
      <c r="B3127" s="63">
        <f t="shared" si="175"/>
        <v>6</v>
      </c>
      <c r="C3127" s="64">
        <v>42528</v>
      </c>
      <c r="D3127" s="64" t="s">
        <v>697</v>
      </c>
      <c r="E3127" s="64">
        <f t="shared" si="176"/>
        <v>42528</v>
      </c>
      <c r="F3127" s="72" t="s">
        <v>1177</v>
      </c>
      <c r="G3127" s="67" t="s">
        <v>908</v>
      </c>
      <c r="H3127" s="72" t="s">
        <v>721</v>
      </c>
      <c r="I3127" s="429"/>
      <c r="J3127" s="429"/>
      <c r="K3127" s="420">
        <v>70900</v>
      </c>
      <c r="L3127" s="429">
        <v>22350</v>
      </c>
      <c r="M3127" s="65">
        <f>ROUND(K3127*L3127,0)</f>
        <v>1584615000</v>
      </c>
      <c r="N3127" s="66" t="s">
        <v>259</v>
      </c>
      <c r="O3127" s="66" t="s">
        <v>265</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hidden="1" customHeight="1">
      <c r="A3128" s="332" t="str">
        <f>IF(B3128&lt;&gt;"",IF(AND(B3128='IN-TC'!$S$4,OR(TH!N3128="1111",TH!O3128="1111")),TH!D3128,""),"")</f>
        <v/>
      </c>
      <c r="B3128" s="63">
        <f t="shared" si="175"/>
        <v>6</v>
      </c>
      <c r="C3128" s="64">
        <v>42528</v>
      </c>
      <c r="D3128" s="64" t="s">
        <v>576</v>
      </c>
      <c r="E3128" s="64">
        <f t="shared" si="176"/>
        <v>42528</v>
      </c>
      <c r="F3128" s="72" t="s">
        <v>1056</v>
      </c>
      <c r="G3128" s="67" t="s">
        <v>908</v>
      </c>
      <c r="H3128" s="72" t="s">
        <v>721</v>
      </c>
      <c r="I3128" s="429"/>
      <c r="J3128" s="429"/>
      <c r="K3128" s="420"/>
      <c r="L3128" s="429"/>
      <c r="M3128" s="65">
        <v>10989500</v>
      </c>
      <c r="N3128" s="66" t="s">
        <v>259</v>
      </c>
      <c r="O3128" s="66" t="s">
        <v>43</v>
      </c>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hidden="1" customHeight="1">
      <c r="A3129" s="332" t="str">
        <f>IF(B3129&lt;&gt;"",IF(AND(B3129='IN-TC'!$S$4,OR(TH!N3129="1111",TH!O3129="1111")),TH!D3129,""),"")</f>
        <v/>
      </c>
      <c r="B3129" s="63">
        <f t="shared" si="175"/>
        <v>6</v>
      </c>
      <c r="C3129" s="1123">
        <v>42534</v>
      </c>
      <c r="D3129" s="1123" t="s">
        <v>876</v>
      </c>
      <c r="E3129" s="1123">
        <f t="shared" si="176"/>
        <v>42534</v>
      </c>
      <c r="F3129" s="503" t="s">
        <v>954</v>
      </c>
      <c r="G3129" s="1125"/>
      <c r="H3129" s="1124" t="s">
        <v>3009</v>
      </c>
      <c r="I3129" s="1126"/>
      <c r="J3129" s="1126"/>
      <c r="K3129" s="1127"/>
      <c r="L3129" s="1126"/>
      <c r="M3129" s="1128">
        <v>400000000</v>
      </c>
      <c r="N3129" s="1129" t="s">
        <v>271</v>
      </c>
      <c r="O3129" s="1129" t="s">
        <v>63</v>
      </c>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hidden="1" customHeight="1">
      <c r="A3130" s="332" t="str">
        <f>IF(B3130&lt;&gt;"",IF(AND(B3130='IN-TC'!$S$4,OR(TH!N3130="1111",TH!O3130="1111")),TH!D3130,""),"")</f>
        <v/>
      </c>
      <c r="B3130" s="63">
        <f t="shared" si="175"/>
        <v>6</v>
      </c>
      <c r="C3130" s="64">
        <v>42534</v>
      </c>
      <c r="D3130" s="64" t="s">
        <v>877</v>
      </c>
      <c r="E3130" s="64">
        <v>42534</v>
      </c>
      <c r="F3130" s="72" t="s">
        <v>1094</v>
      </c>
      <c r="G3130" s="67" t="s">
        <v>909</v>
      </c>
      <c r="H3130" s="72" t="s">
        <v>755</v>
      </c>
      <c r="I3130" s="429"/>
      <c r="J3130" s="429"/>
      <c r="K3130" s="420"/>
      <c r="L3130" s="429"/>
      <c r="M3130" s="65">
        <v>32000000</v>
      </c>
      <c r="N3130" s="66" t="s">
        <v>26</v>
      </c>
      <c r="O3130" s="66" t="s">
        <v>63</v>
      </c>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hidden="1" customHeight="1">
      <c r="A3131" s="332" t="str">
        <f>IF(B3131&lt;&gt;"",IF(AND(B3131='IN-TC'!$S$4,OR(TH!N3131="1111",TH!O3131="1111")),TH!D3131,""),"")</f>
        <v/>
      </c>
      <c r="B3131" s="63">
        <f t="shared" si="175"/>
        <v>6</v>
      </c>
      <c r="C3131" s="64">
        <v>42535</v>
      </c>
      <c r="D3131" s="64" t="s">
        <v>878</v>
      </c>
      <c r="E3131" s="64">
        <v>42535</v>
      </c>
      <c r="F3131" s="72" t="s">
        <v>768</v>
      </c>
      <c r="G3131" s="955" t="s">
        <v>1565</v>
      </c>
      <c r="H3131" s="72" t="s">
        <v>799</v>
      </c>
      <c r="I3131" s="429"/>
      <c r="J3131" s="429"/>
      <c r="K3131" s="420"/>
      <c r="L3131" s="429"/>
      <c r="M3131" s="65">
        <v>900000</v>
      </c>
      <c r="N3131" s="66" t="s">
        <v>101</v>
      </c>
      <c r="O3131" s="66" t="s">
        <v>63</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hidden="1" customHeight="1">
      <c r="A3132" s="332" t="str">
        <f>IF(B3132&lt;&gt;"",IF(AND(B3132='IN-TC'!$S$4,OR(TH!N3132="1111",TH!O3132="1111")),TH!D3132,""),"")</f>
        <v/>
      </c>
      <c r="B3132" s="63">
        <f t="shared" si="175"/>
        <v>6</v>
      </c>
      <c r="C3132" s="64">
        <v>42529</v>
      </c>
      <c r="D3132" s="64" t="s">
        <v>864</v>
      </c>
      <c r="E3132" s="64">
        <v>42529</v>
      </c>
      <c r="F3132" s="72" t="s">
        <v>1133</v>
      </c>
      <c r="G3132" s="67" t="s">
        <v>908</v>
      </c>
      <c r="H3132" s="72" t="s">
        <v>755</v>
      </c>
      <c r="I3132" s="429"/>
      <c r="J3132" s="429"/>
      <c r="K3132" s="420"/>
      <c r="L3132" s="429"/>
      <c r="M3132" s="65">
        <v>2150000000</v>
      </c>
      <c r="N3132" s="66" t="s">
        <v>63</v>
      </c>
      <c r="O3132" s="66" t="s">
        <v>26</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hidden="1" customHeight="1">
      <c r="A3133" s="332" t="str">
        <f>IF(B3133&lt;&gt;"",IF(AND(B3133='IN-TC'!$S$4,OR(TH!N3133="1111",TH!O3133="1111")),TH!D3133,""),"")</f>
        <v/>
      </c>
      <c r="B3133" s="63">
        <f t="shared" si="175"/>
        <v>6</v>
      </c>
      <c r="C3133" s="64">
        <v>42529</v>
      </c>
      <c r="D3133" s="64" t="s">
        <v>893</v>
      </c>
      <c r="E3133" s="64">
        <v>42529</v>
      </c>
      <c r="F3133" s="72" t="s">
        <v>1133</v>
      </c>
      <c r="G3133" s="67" t="s">
        <v>908</v>
      </c>
      <c r="H3133" s="72" t="s">
        <v>755</v>
      </c>
      <c r="I3133" s="429"/>
      <c r="J3133" s="429"/>
      <c r="K3133" s="420"/>
      <c r="L3133" s="429"/>
      <c r="M3133" s="65">
        <v>1590000000</v>
      </c>
      <c r="N3133" s="66" t="s">
        <v>63</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hidden="1" customHeight="1">
      <c r="A3134" s="332" t="str">
        <f>IF(B3134&lt;&gt;"",IF(AND(B3134='IN-TC'!$S$4,OR(TH!N3134="1111",TH!O3134="1111")),TH!D3134,""),"")</f>
        <v/>
      </c>
      <c r="B3134" s="63">
        <f t="shared" si="175"/>
        <v>6</v>
      </c>
      <c r="C3134" s="64">
        <v>42529</v>
      </c>
      <c r="D3134" s="64" t="s">
        <v>697</v>
      </c>
      <c r="E3134" s="64">
        <f t="shared" ref="E3134:E3151" si="177">C3134</f>
        <v>42529</v>
      </c>
      <c r="F3134" s="72" t="s">
        <v>1039</v>
      </c>
      <c r="G3134" s="67" t="s">
        <v>909</v>
      </c>
      <c r="H3134" s="72" t="s">
        <v>707</v>
      </c>
      <c r="I3134" s="429"/>
      <c r="J3134" s="429"/>
      <c r="K3134" s="420"/>
      <c r="L3134" s="429"/>
      <c r="M3134" s="65">
        <v>2491565</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hidden="1" customHeight="1">
      <c r="A3135" s="332" t="str">
        <f>IF(B3135&lt;&gt;"",IF(AND(B3135='IN-TC'!$S$4,OR(TH!N3135="1111",TH!O3135="1111")),TH!D3135,""),"")</f>
        <v/>
      </c>
      <c r="B3135" s="63">
        <f t="shared" si="175"/>
        <v>6</v>
      </c>
      <c r="C3135" s="64">
        <v>42529</v>
      </c>
      <c r="D3135" s="64" t="s">
        <v>697</v>
      </c>
      <c r="E3135" s="64">
        <f t="shared" si="177"/>
        <v>42529</v>
      </c>
      <c r="F3135" s="72" t="s">
        <v>1036</v>
      </c>
      <c r="G3135" s="67" t="s">
        <v>909</v>
      </c>
      <c r="H3135" s="72" t="s">
        <v>712</v>
      </c>
      <c r="I3135" s="429"/>
      <c r="J3135" s="429"/>
      <c r="K3135" s="420"/>
      <c r="L3135" s="429"/>
      <c r="M3135" s="65">
        <v>1206098</v>
      </c>
      <c r="N3135" s="66" t="s">
        <v>99</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hidden="1" customHeight="1">
      <c r="A3136" s="332" t="str">
        <f>IF(B3136&lt;&gt;"",IF(AND(B3136='IN-TC'!$S$4,OR(TH!N3136="1111",TH!O3136="1111")),TH!D3136,""),"")</f>
        <v/>
      </c>
      <c r="B3136" s="63">
        <f t="shared" si="175"/>
        <v>6</v>
      </c>
      <c r="C3136" s="64">
        <v>42529</v>
      </c>
      <c r="D3136" s="64" t="s">
        <v>697</v>
      </c>
      <c r="E3136" s="64">
        <f t="shared" si="177"/>
        <v>42529</v>
      </c>
      <c r="F3136" s="72" t="s">
        <v>1537</v>
      </c>
      <c r="G3136" s="67" t="s">
        <v>909</v>
      </c>
      <c r="H3136" s="72"/>
      <c r="I3136" s="429"/>
      <c r="J3136" s="429"/>
      <c r="K3136" s="420"/>
      <c r="L3136" s="429"/>
      <c r="M3136" s="65">
        <v>466702</v>
      </c>
      <c r="N3136" s="66" t="s">
        <v>101</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hidden="1" customHeight="1">
      <c r="A3137" s="332" t="str">
        <f>IF(B3137&lt;&gt;"",IF(AND(B3137='IN-TC'!$S$4,OR(TH!N3137="1111",TH!O3137="1111")),TH!D3137,""),"")</f>
        <v/>
      </c>
      <c r="B3137" s="63">
        <f t="shared" si="175"/>
        <v>6</v>
      </c>
      <c r="C3137" s="64">
        <v>42529</v>
      </c>
      <c r="D3137" s="64" t="s">
        <v>697</v>
      </c>
      <c r="E3137" s="64">
        <f t="shared" si="177"/>
        <v>42529</v>
      </c>
      <c r="F3137" s="72" t="s">
        <v>1538</v>
      </c>
      <c r="G3137" s="67" t="s">
        <v>909</v>
      </c>
      <c r="H3137" s="72"/>
      <c r="I3137" s="429"/>
      <c r="J3137" s="429"/>
      <c r="K3137" s="420"/>
      <c r="L3137" s="429"/>
      <c r="M3137" s="65">
        <v>46670</v>
      </c>
      <c r="N3137" s="66" t="s">
        <v>9</v>
      </c>
      <c r="O3137" s="66" t="s">
        <v>26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hidden="1" customHeight="1">
      <c r="A3138" s="332" t="str">
        <f>IF(B3138&lt;&gt;"",IF(AND(B3138='IN-TC'!$S$4,OR(TH!N3138="1111",TH!O3138="1111")),TH!D3138,""),"")</f>
        <v/>
      </c>
      <c r="B3138" s="63">
        <f t="shared" si="175"/>
        <v>6</v>
      </c>
      <c r="C3138" s="64">
        <v>42529</v>
      </c>
      <c r="D3138" s="64" t="s">
        <v>697</v>
      </c>
      <c r="E3138" s="64">
        <f t="shared" si="177"/>
        <v>42529</v>
      </c>
      <c r="F3138" s="72" t="s">
        <v>1179</v>
      </c>
      <c r="G3138" s="67" t="s">
        <v>909</v>
      </c>
      <c r="H3138" s="338"/>
      <c r="I3138" s="429"/>
      <c r="J3138" s="429"/>
      <c r="K3138" s="420">
        <v>15</v>
      </c>
      <c r="L3138" s="429">
        <v>22300</v>
      </c>
      <c r="M3138" s="65">
        <f>ROUND(K3138*L3138,0)</f>
        <v>334500</v>
      </c>
      <c r="N3138" s="66" t="s">
        <v>101</v>
      </c>
      <c r="O3138" s="66" t="s">
        <v>265</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hidden="1" customHeight="1">
      <c r="A3139" s="332" t="str">
        <f>IF(B3139&lt;&gt;"",IF(AND(B3139='IN-TC'!$S$4,OR(TH!N3139="1111",TH!O3139="1111")),TH!D3139,""),"")</f>
        <v/>
      </c>
      <c r="B3139" s="63">
        <f t="shared" si="175"/>
        <v>6</v>
      </c>
      <c r="C3139" s="64">
        <v>42529</v>
      </c>
      <c r="D3139" s="64" t="s">
        <v>697</v>
      </c>
      <c r="E3139" s="64">
        <f t="shared" si="177"/>
        <v>42529</v>
      </c>
      <c r="F3139" s="72" t="s">
        <v>1180</v>
      </c>
      <c r="G3139" s="67" t="s">
        <v>909</v>
      </c>
      <c r="H3139" s="338"/>
      <c r="I3139" s="429"/>
      <c r="J3139" s="429"/>
      <c r="K3139" s="420">
        <v>1.5</v>
      </c>
      <c r="L3139" s="429">
        <v>22300</v>
      </c>
      <c r="M3139" s="65">
        <f>ROUND(K3139*L3139,0)</f>
        <v>33450</v>
      </c>
      <c r="N3139" s="66" t="s">
        <v>9</v>
      </c>
      <c r="O3139" s="66" t="s">
        <v>265</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hidden="1" customHeight="1">
      <c r="A3140" s="332" t="str">
        <f>IF(B3140&lt;&gt;"",IF(AND(B3140='IN-TC'!$S$4,OR(TH!N3140="1111",TH!O3140="1111")),TH!D3140,""),"")</f>
        <v/>
      </c>
      <c r="B3140" s="63">
        <f t="shared" si="175"/>
        <v>6</v>
      </c>
      <c r="C3140" s="64">
        <v>42529</v>
      </c>
      <c r="D3140" s="64" t="s">
        <v>697</v>
      </c>
      <c r="E3140" s="64">
        <f t="shared" si="177"/>
        <v>42529</v>
      </c>
      <c r="F3140" s="72" t="s">
        <v>1179</v>
      </c>
      <c r="G3140" s="67" t="s">
        <v>909</v>
      </c>
      <c r="H3140" s="338"/>
      <c r="I3140" s="429"/>
      <c r="J3140" s="429"/>
      <c r="K3140" s="420">
        <v>15</v>
      </c>
      <c r="L3140" s="429">
        <v>22300</v>
      </c>
      <c r="M3140" s="65">
        <f>ROUND(K3140*L3140,0)</f>
        <v>334500</v>
      </c>
      <c r="N3140" s="66" t="s">
        <v>101</v>
      </c>
      <c r="O3140" s="66" t="s">
        <v>265</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hidden="1" customHeight="1">
      <c r="A3141" s="332" t="str">
        <f>IF(B3141&lt;&gt;"",IF(AND(B3141='IN-TC'!$S$4,OR(TH!N3141="1111",TH!O3141="1111")),TH!D3141,""),"")</f>
        <v/>
      </c>
      <c r="B3141" s="63">
        <f t="shared" si="175"/>
        <v>6</v>
      </c>
      <c r="C3141" s="64">
        <v>42529</v>
      </c>
      <c r="D3141" s="64" t="s">
        <v>697</v>
      </c>
      <c r="E3141" s="64">
        <f t="shared" si="177"/>
        <v>42529</v>
      </c>
      <c r="F3141" s="72" t="s">
        <v>1180</v>
      </c>
      <c r="G3141" s="67" t="s">
        <v>909</v>
      </c>
      <c r="H3141" s="338"/>
      <c r="I3141" s="429"/>
      <c r="J3141" s="429"/>
      <c r="K3141" s="420">
        <v>1.5</v>
      </c>
      <c r="L3141" s="429">
        <v>22300</v>
      </c>
      <c r="M3141" s="65">
        <f>ROUND(K3141*L3141,0)</f>
        <v>33450</v>
      </c>
      <c r="N3141" s="66" t="s">
        <v>9</v>
      </c>
      <c r="O3141" s="66" t="s">
        <v>265</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hidden="1" customHeight="1">
      <c r="A3142" s="332" t="str">
        <f>IF(B3142&lt;&gt;"",IF(AND(B3142='IN-TC'!$S$4,OR(TH!N3142="1111",TH!O3142="1111")),TH!D3142,""),"")</f>
        <v/>
      </c>
      <c r="B3142" s="63">
        <f t="shared" si="175"/>
        <v>6</v>
      </c>
      <c r="C3142" s="64">
        <v>42529</v>
      </c>
      <c r="D3142" s="64" t="s">
        <v>697</v>
      </c>
      <c r="E3142" s="64">
        <f t="shared" si="177"/>
        <v>42529</v>
      </c>
      <c r="F3142" s="72" t="s">
        <v>1188</v>
      </c>
      <c r="G3142" s="67" t="s">
        <v>915</v>
      </c>
      <c r="H3142" s="72"/>
      <c r="I3142" s="429"/>
      <c r="J3142" s="429"/>
      <c r="K3142" s="420"/>
      <c r="L3142" s="429"/>
      <c r="M3142" s="65">
        <v>1560000000</v>
      </c>
      <c r="N3142" s="66" t="s">
        <v>26</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hidden="1" customHeight="1">
      <c r="A3143" s="332" t="str">
        <f>IF(B3143&lt;&gt;"",IF(AND(B3143='IN-TC'!$S$4,OR(TH!N3143="1111",TH!O3143="1111")),TH!D3143,""),"")</f>
        <v/>
      </c>
      <c r="B3143" s="63">
        <f t="shared" si="175"/>
        <v>6</v>
      </c>
      <c r="C3143" s="64">
        <v>42529</v>
      </c>
      <c r="D3143" s="64" t="s">
        <v>694</v>
      </c>
      <c r="E3143" s="64">
        <f t="shared" si="177"/>
        <v>42529</v>
      </c>
      <c r="F3143" s="72" t="s">
        <v>1657</v>
      </c>
      <c r="G3143" s="67" t="s">
        <v>908</v>
      </c>
      <c r="H3143" s="72" t="s">
        <v>1658</v>
      </c>
      <c r="I3143" s="429"/>
      <c r="J3143" s="429"/>
      <c r="K3143" s="420">
        <v>70900</v>
      </c>
      <c r="L3143" s="429">
        <v>22350</v>
      </c>
      <c r="M3143" s="65">
        <v>1584615000</v>
      </c>
      <c r="N3143" s="66" t="s">
        <v>26</v>
      </c>
      <c r="O3143" s="66" t="s">
        <v>259</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hidden="1" customHeight="1">
      <c r="A3144" s="332" t="str">
        <f>IF(B3144&lt;&gt;"",IF(AND(B3144='IN-TC'!$S$4,OR(TH!N3144="1111",TH!O3144="1111")),TH!D3144,""),"")</f>
        <v/>
      </c>
      <c r="B3144" s="63">
        <f t="shared" si="175"/>
        <v>6</v>
      </c>
      <c r="C3144" s="64">
        <v>42529</v>
      </c>
      <c r="D3144" s="64" t="s">
        <v>694</v>
      </c>
      <c r="E3144" s="64">
        <f t="shared" si="177"/>
        <v>42529</v>
      </c>
      <c r="F3144" s="72" t="s">
        <v>1174</v>
      </c>
      <c r="G3144" s="67" t="s">
        <v>908</v>
      </c>
      <c r="H3144" s="72"/>
      <c r="I3144" s="429"/>
      <c r="J3144" s="429"/>
      <c r="K3144" s="420">
        <v>95000</v>
      </c>
      <c r="L3144" s="429">
        <v>22360</v>
      </c>
      <c r="M3144" s="65">
        <f>ROUND(K3144*L3144,0)</f>
        <v>2124200000</v>
      </c>
      <c r="N3144" s="66" t="s">
        <v>265</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hidden="1" customHeight="1">
      <c r="A3145" s="332" t="str">
        <f>IF(B3145&lt;&gt;"",IF(AND(B3145='IN-TC'!$S$4,OR(TH!N3145="1111",TH!O3145="1111")),TH!D3145,""),"")</f>
        <v/>
      </c>
      <c r="B3145" s="63">
        <f t="shared" si="175"/>
        <v>6</v>
      </c>
      <c r="C3145" s="64">
        <v>42529</v>
      </c>
      <c r="D3145" s="64" t="s">
        <v>697</v>
      </c>
      <c r="E3145" s="64">
        <f t="shared" si="177"/>
        <v>42529</v>
      </c>
      <c r="F3145" s="503" t="s">
        <v>750</v>
      </c>
      <c r="G3145" s="67" t="s">
        <v>908</v>
      </c>
      <c r="H3145" s="72" t="s">
        <v>722</v>
      </c>
      <c r="I3145" s="429"/>
      <c r="J3145" s="429"/>
      <c r="K3145" s="420"/>
      <c r="L3145" s="429"/>
      <c r="M3145" s="65">
        <v>4164540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hidden="1" customHeight="1">
      <c r="A3146" s="332" t="str">
        <f>IF(B3146&lt;&gt;"",IF(AND(B3146='IN-TC'!$S$4,OR(TH!N3146="1111",TH!O3146="1111")),TH!D3146,""),"")</f>
        <v/>
      </c>
      <c r="B3146" s="63">
        <f t="shared" si="175"/>
        <v>6</v>
      </c>
      <c r="C3146" s="64">
        <v>42529</v>
      </c>
      <c r="D3146" s="64" t="s">
        <v>697</v>
      </c>
      <c r="E3146" s="64">
        <f t="shared" si="177"/>
        <v>42529</v>
      </c>
      <c r="F3146" s="503" t="s">
        <v>751</v>
      </c>
      <c r="G3146" s="67" t="s">
        <v>908</v>
      </c>
      <c r="H3146" s="72" t="s">
        <v>723</v>
      </c>
      <c r="I3146" s="429"/>
      <c r="J3146" s="429"/>
      <c r="K3146" s="420"/>
      <c r="L3146" s="429"/>
      <c r="M3146" s="65">
        <v>1970320</v>
      </c>
      <c r="N3146" s="66" t="s">
        <v>99</v>
      </c>
      <c r="O3146" s="66" t="s">
        <v>26</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hidden="1" customHeight="1">
      <c r="A3147" s="332" t="str">
        <f>IF(B3147&lt;&gt;"",IF(AND(B3147='IN-TC'!$S$4,OR(TH!N3147="1111",TH!O3147="1111")),TH!D3147,""),"")</f>
        <v/>
      </c>
      <c r="B3147" s="63">
        <f t="shared" ref="B3147:B3210" si="178">IF(C3147&lt;&gt;"",MONTH(C3147),"")</f>
        <v>6</v>
      </c>
      <c r="C3147" s="64">
        <v>42529</v>
      </c>
      <c r="D3147" s="64" t="s">
        <v>694</v>
      </c>
      <c r="E3147" s="64">
        <f t="shared" si="177"/>
        <v>42529</v>
      </c>
      <c r="F3147" s="72" t="s">
        <v>1659</v>
      </c>
      <c r="G3147" s="67" t="s">
        <v>908</v>
      </c>
      <c r="H3147" s="72" t="s">
        <v>1660</v>
      </c>
      <c r="I3147" s="429"/>
      <c r="J3147" s="429"/>
      <c r="K3147" s="420">
        <v>95000</v>
      </c>
      <c r="L3147" s="429">
        <v>22355</v>
      </c>
      <c r="M3147" s="65">
        <v>2123725000</v>
      </c>
      <c r="N3147" s="66" t="s">
        <v>26</v>
      </c>
      <c r="O3147" s="66" t="s">
        <v>259</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hidden="1" customHeight="1">
      <c r="A3148" s="332" t="str">
        <f>IF(B3148&lt;&gt;"",IF(AND(B3148='IN-TC'!$S$4,OR(TH!N3148="1111",TH!O3148="1111")),TH!D3148,""),"")</f>
        <v/>
      </c>
      <c r="B3148" s="63">
        <f t="shared" si="178"/>
        <v>6</v>
      </c>
      <c r="C3148" s="64">
        <v>42529</v>
      </c>
      <c r="D3148" s="64" t="s">
        <v>697</v>
      </c>
      <c r="E3148" s="64">
        <f t="shared" si="177"/>
        <v>42529</v>
      </c>
      <c r="F3148" s="72" t="s">
        <v>1177</v>
      </c>
      <c r="G3148" s="67" t="s">
        <v>908</v>
      </c>
      <c r="H3148" s="72" t="s">
        <v>722</v>
      </c>
      <c r="I3148" s="429"/>
      <c r="J3148" s="429"/>
      <c r="K3148" s="420">
        <v>62000</v>
      </c>
      <c r="L3148" s="429">
        <v>22360</v>
      </c>
      <c r="M3148" s="65">
        <f>ROUND(K3148*L3148,0)</f>
        <v>1386320000</v>
      </c>
      <c r="N3148" s="66" t="s">
        <v>259</v>
      </c>
      <c r="O3148" s="66" t="s">
        <v>265</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hidden="1" customHeight="1">
      <c r="A3149" s="332" t="str">
        <f>IF(B3149&lt;&gt;"",IF(AND(B3149='IN-TC'!$S$4,OR(TH!N3149="1111",TH!O3149="1111")),TH!D3149,""),"")</f>
        <v/>
      </c>
      <c r="B3149" s="63">
        <f t="shared" si="178"/>
        <v>6</v>
      </c>
      <c r="C3149" s="64">
        <v>42529</v>
      </c>
      <c r="D3149" s="64" t="s">
        <v>576</v>
      </c>
      <c r="E3149" s="64">
        <f t="shared" si="177"/>
        <v>42529</v>
      </c>
      <c r="F3149" s="72" t="s">
        <v>1056</v>
      </c>
      <c r="G3149" s="67" t="s">
        <v>908</v>
      </c>
      <c r="H3149" s="72" t="s">
        <v>722</v>
      </c>
      <c r="I3149" s="429"/>
      <c r="J3149" s="429"/>
      <c r="K3149" s="420"/>
      <c r="L3149" s="429"/>
      <c r="M3149" s="65">
        <v>5890000</v>
      </c>
      <c r="N3149" s="66" t="s">
        <v>259</v>
      </c>
      <c r="O3149" s="66" t="s">
        <v>43</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hidden="1" customHeight="1">
      <c r="A3150" s="332" t="str">
        <f>IF(B3150&lt;&gt;"",IF(AND(B3150='IN-TC'!$S$4,OR(TH!N3150="1111",TH!O3150="1111")),TH!D3150,""),"")</f>
        <v/>
      </c>
      <c r="B3150" s="63">
        <f t="shared" si="178"/>
        <v>6</v>
      </c>
      <c r="C3150" s="64">
        <v>42529</v>
      </c>
      <c r="D3150" s="64" t="s">
        <v>697</v>
      </c>
      <c r="E3150" s="64">
        <f t="shared" si="177"/>
        <v>42529</v>
      </c>
      <c r="F3150" s="72" t="s">
        <v>1177</v>
      </c>
      <c r="G3150" s="67" t="s">
        <v>908</v>
      </c>
      <c r="H3150" s="72" t="s">
        <v>723</v>
      </c>
      <c r="I3150" s="429"/>
      <c r="J3150" s="429"/>
      <c r="K3150" s="420">
        <v>33000</v>
      </c>
      <c r="L3150" s="429">
        <v>22360</v>
      </c>
      <c r="M3150" s="65">
        <f>ROUND(K3150*L3150,0)</f>
        <v>737880000</v>
      </c>
      <c r="N3150" s="66" t="s">
        <v>259</v>
      </c>
      <c r="O3150" s="66" t="s">
        <v>265</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hidden="1" customHeight="1">
      <c r="A3151" s="332" t="str">
        <f>IF(B3151&lt;&gt;"",IF(AND(B3151='IN-TC'!$S$4,OR(TH!N3151="1111",TH!O3151="1111")),TH!D3151,""),"")</f>
        <v/>
      </c>
      <c r="B3151" s="63">
        <f t="shared" si="178"/>
        <v>6</v>
      </c>
      <c r="C3151" s="64">
        <v>42529</v>
      </c>
      <c r="D3151" s="64" t="s">
        <v>576</v>
      </c>
      <c r="E3151" s="64">
        <f t="shared" si="177"/>
        <v>42529</v>
      </c>
      <c r="F3151" s="72" t="s">
        <v>1056</v>
      </c>
      <c r="G3151" s="67" t="s">
        <v>908</v>
      </c>
      <c r="H3151" s="72" t="s">
        <v>723</v>
      </c>
      <c r="I3151" s="429"/>
      <c r="J3151" s="429"/>
      <c r="K3151" s="420"/>
      <c r="L3151" s="429"/>
      <c r="M3151" s="65">
        <v>3795000</v>
      </c>
      <c r="N3151" s="66" t="s">
        <v>259</v>
      </c>
      <c r="O3151" s="66" t="s">
        <v>43</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hidden="1" customHeight="1">
      <c r="A3152" s="332" t="str">
        <f>IF(B3152&lt;&gt;"",IF(AND(B3152='IN-TC'!$S$4,OR(TH!N3152="1111",TH!O3152="1111")),TH!D3152,""),"")</f>
        <v/>
      </c>
      <c r="B3152" s="63">
        <f t="shared" si="178"/>
        <v>6</v>
      </c>
      <c r="C3152" s="64">
        <v>42535</v>
      </c>
      <c r="D3152" s="64" t="s">
        <v>878</v>
      </c>
      <c r="E3152" s="64">
        <v>42535</v>
      </c>
      <c r="F3152" s="72" t="s">
        <v>769</v>
      </c>
      <c r="G3152" s="955" t="s">
        <v>1565</v>
      </c>
      <c r="H3152" s="72" t="s">
        <v>799</v>
      </c>
      <c r="I3152" s="429"/>
      <c r="J3152" s="429"/>
      <c r="K3152" s="420"/>
      <c r="L3152" s="429"/>
      <c r="M3152" s="65">
        <v>90000</v>
      </c>
      <c r="N3152" s="66" t="s">
        <v>9</v>
      </c>
      <c r="O3152" s="66" t="s">
        <v>63</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hidden="1" customHeight="1">
      <c r="A3153" s="332" t="str">
        <f>IF(B3153&lt;&gt;"",IF(AND(B3153='IN-TC'!$S$4,OR(TH!N3153="1111",TH!O3153="1111")),TH!D3153,""),"")</f>
        <v/>
      </c>
      <c r="B3153" s="63">
        <f t="shared" si="178"/>
        <v>6</v>
      </c>
      <c r="C3153" s="64">
        <v>42536</v>
      </c>
      <c r="D3153" s="64" t="s">
        <v>879</v>
      </c>
      <c r="E3153" s="64">
        <v>42536</v>
      </c>
      <c r="F3153" s="72" t="s">
        <v>1004</v>
      </c>
      <c r="G3153" s="955" t="s">
        <v>1566</v>
      </c>
      <c r="H3153" s="72" t="s">
        <v>799</v>
      </c>
      <c r="I3153" s="429"/>
      <c r="J3153" s="429"/>
      <c r="K3153" s="420"/>
      <c r="L3153" s="429"/>
      <c r="M3153" s="65">
        <v>2011909</v>
      </c>
      <c r="N3153" s="66" t="s">
        <v>101</v>
      </c>
      <c r="O3153" s="66" t="s">
        <v>63</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hidden="1" customHeight="1">
      <c r="A3154" s="332" t="str">
        <f>IF(B3154&lt;&gt;"",IF(AND(B3154='IN-TC'!$S$4,OR(TH!N3154="1111",TH!O3154="1111")),TH!D3154,""),"")</f>
        <v/>
      </c>
      <c r="B3154" s="63">
        <f t="shared" si="178"/>
        <v>6</v>
      </c>
      <c r="C3154" s="64">
        <v>42531</v>
      </c>
      <c r="D3154" s="64" t="s">
        <v>896</v>
      </c>
      <c r="E3154" s="64">
        <v>42531</v>
      </c>
      <c r="F3154" s="72" t="s">
        <v>1133</v>
      </c>
      <c r="G3154" s="67" t="s">
        <v>909</v>
      </c>
      <c r="H3154" s="72" t="s">
        <v>755</v>
      </c>
      <c r="I3154" s="429"/>
      <c r="J3154" s="429"/>
      <c r="K3154" s="420"/>
      <c r="L3154" s="429"/>
      <c r="M3154" s="65">
        <v>300000000</v>
      </c>
      <c r="N3154" s="66" t="s">
        <v>63</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hidden="1" customHeight="1">
      <c r="A3155" s="332" t="str">
        <f>IF(B3155&lt;&gt;"",IF(AND(B3155='IN-TC'!$S$4,OR(TH!N3155="1111",TH!O3155="1111")),TH!D3155,""),"")</f>
        <v/>
      </c>
      <c r="B3155" s="63">
        <f t="shared" si="178"/>
        <v>6</v>
      </c>
      <c r="C3155" s="64">
        <v>42531</v>
      </c>
      <c r="D3155" s="64" t="s">
        <v>697</v>
      </c>
      <c r="E3155" s="64">
        <f>C3155</f>
        <v>42531</v>
      </c>
      <c r="F3155" s="72" t="s">
        <v>1052</v>
      </c>
      <c r="G3155" s="67" t="s">
        <v>909</v>
      </c>
      <c r="H3155" s="72"/>
      <c r="I3155" s="429"/>
      <c r="J3155" s="429"/>
      <c r="K3155" s="420"/>
      <c r="L3155" s="429"/>
      <c r="M3155" s="65">
        <v>1401257</v>
      </c>
      <c r="N3155" s="66" t="s">
        <v>101</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hidden="1" customHeight="1">
      <c r="A3156" s="332" t="str">
        <f>IF(B3156&lt;&gt;"",IF(AND(B3156='IN-TC'!$S$4,OR(TH!N3156="1111",TH!O3156="1111")),TH!D3156,""),"")</f>
        <v/>
      </c>
      <c r="B3156" s="63">
        <f t="shared" si="178"/>
        <v>6</v>
      </c>
      <c r="C3156" s="64">
        <v>42531</v>
      </c>
      <c r="D3156" s="64" t="s">
        <v>697</v>
      </c>
      <c r="E3156" s="64">
        <f>C3156</f>
        <v>42531</v>
      </c>
      <c r="F3156" s="72" t="s">
        <v>1053</v>
      </c>
      <c r="G3156" s="67" t="s">
        <v>909</v>
      </c>
      <c r="H3156" s="72"/>
      <c r="I3156" s="429"/>
      <c r="J3156" s="429"/>
      <c r="K3156" s="420"/>
      <c r="L3156" s="429"/>
      <c r="M3156" s="65">
        <v>140126</v>
      </c>
      <c r="N3156" s="66" t="s">
        <v>9</v>
      </c>
      <c r="O3156" s="66" t="s">
        <v>26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hidden="1" customHeight="1">
      <c r="A3157" s="332" t="str">
        <f>IF(B3157&lt;&gt;"",IF(AND(B3157='IN-TC'!$S$4,OR(TH!N3157="1111",TH!O3157="1111")),TH!D3157,""),"")</f>
        <v/>
      </c>
      <c r="B3157" s="63">
        <f t="shared" si="178"/>
        <v>6</v>
      </c>
      <c r="C3157" s="64">
        <v>42531</v>
      </c>
      <c r="D3157" s="64" t="s">
        <v>697</v>
      </c>
      <c r="E3157" s="64">
        <f>C3157</f>
        <v>42531</v>
      </c>
      <c r="F3157" s="72" t="s">
        <v>1179</v>
      </c>
      <c r="G3157" s="67" t="s">
        <v>909</v>
      </c>
      <c r="H3157" s="338"/>
      <c r="I3157" s="429"/>
      <c r="J3157" s="429"/>
      <c r="K3157" s="420">
        <v>15</v>
      </c>
      <c r="L3157" s="429">
        <v>22300</v>
      </c>
      <c r="M3157" s="65">
        <f>ROUND(K3157*L3157,0)</f>
        <v>334500</v>
      </c>
      <c r="N3157" s="66" t="s">
        <v>101</v>
      </c>
      <c r="O3157" s="66" t="s">
        <v>265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hidden="1" customHeight="1">
      <c r="A3158" s="332" t="str">
        <f>IF(B3158&lt;&gt;"",IF(AND(B3158='IN-TC'!$S$4,OR(TH!N3158="1111",TH!O3158="1111")),TH!D3158,""),"")</f>
        <v/>
      </c>
      <c r="B3158" s="63">
        <f t="shared" si="178"/>
        <v>6</v>
      </c>
      <c r="C3158" s="64">
        <v>42531</v>
      </c>
      <c r="D3158" s="64" t="s">
        <v>697</v>
      </c>
      <c r="E3158" s="64">
        <f>C3158</f>
        <v>42531</v>
      </c>
      <c r="F3158" s="72" t="s">
        <v>1180</v>
      </c>
      <c r="G3158" s="67" t="s">
        <v>909</v>
      </c>
      <c r="H3158" s="338"/>
      <c r="I3158" s="429"/>
      <c r="J3158" s="429"/>
      <c r="K3158" s="420">
        <v>1.5</v>
      </c>
      <c r="L3158" s="429">
        <v>22300</v>
      </c>
      <c r="M3158" s="65">
        <f>ROUND(K3158*L3158,0)</f>
        <v>33450</v>
      </c>
      <c r="N3158" s="66" t="s">
        <v>9</v>
      </c>
      <c r="O3158" s="66" t="s">
        <v>265</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hidden="1" customHeight="1">
      <c r="A3159" s="332" t="str">
        <f>IF(B3159&lt;&gt;"",IF(AND(B3159='IN-TC'!$S$4,OR(TH!N3159="1111",TH!O3159="1111")),TH!D3159,""),"")</f>
        <v/>
      </c>
      <c r="B3159" s="63">
        <f t="shared" si="178"/>
        <v>6</v>
      </c>
      <c r="C3159" s="64">
        <v>42536</v>
      </c>
      <c r="D3159" s="64" t="s">
        <v>879</v>
      </c>
      <c r="E3159" s="64">
        <v>42536</v>
      </c>
      <c r="F3159" s="72" t="s">
        <v>1005</v>
      </c>
      <c r="G3159" s="955" t="s">
        <v>1566</v>
      </c>
      <c r="H3159" s="72" t="s">
        <v>799</v>
      </c>
      <c r="I3159" s="429"/>
      <c r="J3159" s="429"/>
      <c r="K3159" s="420"/>
      <c r="L3159" s="429"/>
      <c r="M3159" s="65">
        <v>201191</v>
      </c>
      <c r="N3159" s="66" t="s">
        <v>9</v>
      </c>
      <c r="O3159" s="66" t="s">
        <v>63</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hidden="1" customHeight="1">
      <c r="A3160" s="332" t="str">
        <f>IF(B3160&lt;&gt;"",IF(AND(B3160='IN-TC'!$S$4,OR(TH!N3160="1111",TH!O3160="1111")),TH!D3160,""),"")</f>
        <v/>
      </c>
      <c r="B3160" s="63">
        <f t="shared" si="178"/>
        <v>6</v>
      </c>
      <c r="C3160" s="64">
        <v>42534</v>
      </c>
      <c r="D3160" s="64" t="s">
        <v>697</v>
      </c>
      <c r="E3160" s="64">
        <f>C3160</f>
        <v>42534</v>
      </c>
      <c r="F3160" s="72" t="s">
        <v>1628</v>
      </c>
      <c r="G3160" s="67" t="s">
        <v>909</v>
      </c>
      <c r="H3160" s="72" t="s">
        <v>624</v>
      </c>
      <c r="I3160" s="429"/>
      <c r="J3160" s="429"/>
      <c r="K3160" s="420"/>
      <c r="L3160" s="429"/>
      <c r="M3160" s="65">
        <v>31328330</v>
      </c>
      <c r="N3160" s="66" t="s">
        <v>8</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hidden="1" customHeight="1">
      <c r="A3161" s="332" t="str">
        <f>IF(B3161&lt;&gt;"",IF(AND(B3161='IN-TC'!$S$4,OR(TH!N3161="1111",TH!O3161="1111")),TH!D3161,""),"")</f>
        <v/>
      </c>
      <c r="B3161" s="63">
        <f t="shared" si="178"/>
        <v>6</v>
      </c>
      <c r="C3161" s="64">
        <v>42534</v>
      </c>
      <c r="D3161" s="64" t="s">
        <v>697</v>
      </c>
      <c r="E3161" s="64">
        <f>C3161</f>
        <v>42534</v>
      </c>
      <c r="F3161" s="72" t="s">
        <v>1163</v>
      </c>
      <c r="G3161" s="67" t="s">
        <v>909</v>
      </c>
      <c r="H3161" s="72"/>
      <c r="I3161" s="429"/>
      <c r="J3161" s="429"/>
      <c r="K3161" s="420"/>
      <c r="L3161" s="429"/>
      <c r="M3161" s="65">
        <v>45000</v>
      </c>
      <c r="N3161" s="66" t="s">
        <v>101</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hidden="1" customHeight="1">
      <c r="A3162" s="332" t="str">
        <f>IF(B3162&lt;&gt;"",IF(AND(B3162='IN-TC'!$S$4,OR(TH!N3162="1111",TH!O3162="1111")),TH!D3162,""),"")</f>
        <v/>
      </c>
      <c r="B3162" s="63">
        <f t="shared" si="178"/>
        <v>6</v>
      </c>
      <c r="C3162" s="64">
        <v>42534</v>
      </c>
      <c r="D3162" s="64" t="s">
        <v>697</v>
      </c>
      <c r="E3162" s="64">
        <f>C3162</f>
        <v>42534</v>
      </c>
      <c r="F3162" s="72" t="s">
        <v>1624</v>
      </c>
      <c r="G3162" s="67" t="s">
        <v>909</v>
      </c>
      <c r="H3162" s="72"/>
      <c r="I3162" s="429"/>
      <c r="J3162" s="429"/>
      <c r="K3162" s="420"/>
      <c r="L3162" s="429"/>
      <c r="M3162" s="65">
        <v>4500</v>
      </c>
      <c r="N3162" s="66" t="s">
        <v>9</v>
      </c>
      <c r="O3162" s="66" t="s">
        <v>26</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hidden="1" customHeight="1">
      <c r="A3163" s="332" t="str">
        <f>IF(B3163&lt;&gt;"",IF(AND(B3163='IN-TC'!$S$4,OR(TH!N3163="1111",TH!O3163="1111")),TH!D3163,""),"")</f>
        <v/>
      </c>
      <c r="B3163" s="63">
        <f t="shared" si="178"/>
        <v>6</v>
      </c>
      <c r="C3163" s="64">
        <v>42538</v>
      </c>
      <c r="D3163" s="64" t="s">
        <v>880</v>
      </c>
      <c r="E3163" s="64">
        <v>42538</v>
      </c>
      <c r="F3163" s="72" t="s">
        <v>789</v>
      </c>
      <c r="G3163" s="955" t="s">
        <v>1567</v>
      </c>
      <c r="H3163" s="72" t="s">
        <v>1463</v>
      </c>
      <c r="I3163" s="429"/>
      <c r="J3163" s="429"/>
      <c r="K3163" s="420"/>
      <c r="L3163" s="429"/>
      <c r="M3163" s="65">
        <v>354533</v>
      </c>
      <c r="N3163" s="66" t="s">
        <v>101</v>
      </c>
      <c r="O3163" s="66" t="s">
        <v>63</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hidden="1" customHeight="1">
      <c r="A3164" s="332" t="str">
        <f>IF(B3164&lt;&gt;"",IF(AND(B3164='IN-TC'!$S$4,OR(TH!N3164="1111",TH!O3164="1111")),TH!D3164,""),"")</f>
        <v/>
      </c>
      <c r="B3164" s="63">
        <f t="shared" si="178"/>
        <v>6</v>
      </c>
      <c r="C3164" s="64">
        <v>42538</v>
      </c>
      <c r="D3164" s="64" t="s">
        <v>880</v>
      </c>
      <c r="E3164" s="64">
        <v>42538</v>
      </c>
      <c r="F3164" s="72" t="s">
        <v>790</v>
      </c>
      <c r="G3164" s="955" t="s">
        <v>1567</v>
      </c>
      <c r="H3164" s="72" t="s">
        <v>1463</v>
      </c>
      <c r="I3164" s="429"/>
      <c r="J3164" s="429"/>
      <c r="K3164" s="420"/>
      <c r="L3164" s="429"/>
      <c r="M3164" s="65">
        <v>35456</v>
      </c>
      <c r="N3164" s="66" t="s">
        <v>9</v>
      </c>
      <c r="O3164" s="66" t="s">
        <v>63</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hidden="1" customHeight="1">
      <c r="A3165" s="332" t="str">
        <f>IF(B3165&lt;&gt;"",IF(AND(B3165='IN-TC'!$S$4,OR(TH!N3165="1111",TH!O3165="1111")),TH!D3165,""),"")</f>
        <v/>
      </c>
      <c r="B3165" s="63">
        <f t="shared" si="178"/>
        <v>6</v>
      </c>
      <c r="C3165" s="1123">
        <v>42541</v>
      </c>
      <c r="D3165" s="1123" t="s">
        <v>881</v>
      </c>
      <c r="E3165" s="1123">
        <f>C3165</f>
        <v>42541</v>
      </c>
      <c r="F3165" s="503" t="s">
        <v>954</v>
      </c>
      <c r="G3165" s="1125"/>
      <c r="H3165" s="1124" t="s">
        <v>953</v>
      </c>
      <c r="I3165" s="1126"/>
      <c r="J3165" s="1126"/>
      <c r="K3165" s="1127"/>
      <c r="L3165" s="1126"/>
      <c r="M3165" s="1128">
        <v>500000000</v>
      </c>
      <c r="N3165" s="1129" t="s">
        <v>271</v>
      </c>
      <c r="O3165" s="1129" t="s">
        <v>63</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hidden="1" customHeight="1">
      <c r="A3166" s="332" t="str">
        <f>IF(B3166&lt;&gt;"",IF(AND(B3166='IN-TC'!$S$4,OR(TH!N3166="1111",TH!O3166="1111")),TH!D3166,""),"")</f>
        <v/>
      </c>
      <c r="B3166" s="63">
        <f t="shared" si="178"/>
        <v>6</v>
      </c>
      <c r="C3166" s="1123">
        <v>42541</v>
      </c>
      <c r="D3166" s="1123" t="s">
        <v>882</v>
      </c>
      <c r="E3166" s="1123">
        <f>C3166</f>
        <v>42541</v>
      </c>
      <c r="F3166" s="503" t="s">
        <v>954</v>
      </c>
      <c r="G3166" s="1125"/>
      <c r="H3166" s="1124" t="s">
        <v>3009</v>
      </c>
      <c r="I3166" s="1126"/>
      <c r="J3166" s="1126"/>
      <c r="K3166" s="1127"/>
      <c r="L3166" s="1126"/>
      <c r="M3166" s="1128">
        <v>388014500</v>
      </c>
      <c r="N3166" s="1129" t="s">
        <v>271</v>
      </c>
      <c r="O3166" s="1129" t="s">
        <v>63</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hidden="1" customHeight="1">
      <c r="A3167" s="332" t="str">
        <f>IF(B3167&lt;&gt;"",IF(AND(B3167='IN-TC'!$S$4,OR(TH!N3167="1111",TH!O3167="1111")),TH!D3167,""),"")</f>
        <v/>
      </c>
      <c r="B3167" s="63">
        <f t="shared" si="178"/>
        <v>6</v>
      </c>
      <c r="C3167" s="64">
        <v>42536</v>
      </c>
      <c r="D3167" s="64" t="s">
        <v>899</v>
      </c>
      <c r="E3167" s="64">
        <v>42536</v>
      </c>
      <c r="F3167" s="72" t="s">
        <v>1133</v>
      </c>
      <c r="G3167" s="67" t="s">
        <v>909</v>
      </c>
      <c r="H3167" s="72" t="s">
        <v>755</v>
      </c>
      <c r="I3167" s="429"/>
      <c r="J3167" s="429"/>
      <c r="K3167" s="420"/>
      <c r="L3167" s="429"/>
      <c r="M3167" s="65">
        <v>460000000</v>
      </c>
      <c r="N3167" s="66" t="s">
        <v>63</v>
      </c>
      <c r="O3167" s="66" t="s">
        <v>26</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hidden="1" customHeight="1">
      <c r="A3168" s="332" t="str">
        <f>IF(B3168&lt;&gt;"",IF(AND(B3168='IN-TC'!$S$4,OR(TH!N3168="1111",TH!O3168="1111")),TH!D3168,""),"")</f>
        <v/>
      </c>
      <c r="B3168" s="63">
        <f t="shared" si="178"/>
        <v>6</v>
      </c>
      <c r="C3168" s="64">
        <v>42536</v>
      </c>
      <c r="D3168" s="64" t="s">
        <v>697</v>
      </c>
      <c r="E3168" s="64">
        <f t="shared" ref="E3168:E3199" si="179">C3168</f>
        <v>42536</v>
      </c>
      <c r="F3168" s="72" t="s">
        <v>1432</v>
      </c>
      <c r="G3168" s="67" t="s">
        <v>909</v>
      </c>
      <c r="H3168" s="72"/>
      <c r="I3168" s="429"/>
      <c r="J3168" s="429"/>
      <c r="K3168" s="420">
        <v>30000</v>
      </c>
      <c r="L3168" s="429">
        <v>22310</v>
      </c>
      <c r="M3168" s="65">
        <v>669300000</v>
      </c>
      <c r="N3168" s="66" t="s">
        <v>26</v>
      </c>
      <c r="O3168" s="66" t="s">
        <v>265</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hidden="1" customHeight="1">
      <c r="A3169" s="332" t="str">
        <f>IF(B3169&lt;&gt;"",IF(AND(B3169='IN-TC'!$S$4,OR(TH!N3169="1111",TH!O3169="1111")),TH!D3169,""),"")</f>
        <v/>
      </c>
      <c r="B3169" s="63">
        <f t="shared" si="178"/>
        <v>6</v>
      </c>
      <c r="C3169" s="64">
        <v>42536</v>
      </c>
      <c r="D3169" s="64" t="s">
        <v>694</v>
      </c>
      <c r="E3169" s="64">
        <f t="shared" si="179"/>
        <v>42536</v>
      </c>
      <c r="F3169" s="72" t="s">
        <v>1178</v>
      </c>
      <c r="G3169" s="67" t="s">
        <v>909</v>
      </c>
      <c r="H3169" s="338" t="s">
        <v>595</v>
      </c>
      <c r="I3169" s="429"/>
      <c r="J3169" s="429"/>
      <c r="K3169" s="420">
        <v>32451.62</v>
      </c>
      <c r="L3169" s="429">
        <v>22350</v>
      </c>
      <c r="M3169" s="65">
        <f t="shared" ref="M3169:M3174" si="180">ROUND(K3169*L3169,0)</f>
        <v>725293707</v>
      </c>
      <c r="N3169" s="66" t="s">
        <v>265</v>
      </c>
      <c r="O3169" s="66" t="s">
        <v>582</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hidden="1" customHeight="1">
      <c r="A3170" s="332" t="str">
        <f>IF(B3170&lt;&gt;"",IF(AND(B3170='IN-TC'!$S$4,OR(TH!N3170="1111",TH!O3170="1111")),TH!D3170,""),"")</f>
        <v/>
      </c>
      <c r="B3170" s="63">
        <f t="shared" si="178"/>
        <v>6</v>
      </c>
      <c r="C3170" s="64">
        <v>42536</v>
      </c>
      <c r="D3170" s="64" t="s">
        <v>576</v>
      </c>
      <c r="E3170" s="64">
        <f t="shared" si="179"/>
        <v>42536</v>
      </c>
      <c r="F3170" s="72" t="s">
        <v>606</v>
      </c>
      <c r="G3170" s="67" t="s">
        <v>909</v>
      </c>
      <c r="H3170" s="338" t="s">
        <v>595</v>
      </c>
      <c r="I3170" s="429"/>
      <c r="J3170" s="429"/>
      <c r="K3170" s="420">
        <v>10</v>
      </c>
      <c r="L3170" s="429">
        <v>22350</v>
      </c>
      <c r="M3170" s="65">
        <f t="shared" si="180"/>
        <v>223500</v>
      </c>
      <c r="N3170" s="66" t="s">
        <v>101</v>
      </c>
      <c r="O3170" s="66" t="s">
        <v>582</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hidden="1" customHeight="1">
      <c r="A3171" s="332" t="str">
        <f>IF(B3171&lt;&gt;"",IF(AND(B3171='IN-TC'!$S$4,OR(TH!N3171="1111",TH!O3171="1111")),TH!D3171,""),"")</f>
        <v/>
      </c>
      <c r="B3171" s="63">
        <f t="shared" si="178"/>
        <v>6</v>
      </c>
      <c r="C3171" s="64">
        <v>42536</v>
      </c>
      <c r="D3171" s="64" t="s">
        <v>576</v>
      </c>
      <c r="E3171" s="64">
        <f t="shared" si="179"/>
        <v>42536</v>
      </c>
      <c r="F3171" s="72" t="s">
        <v>1181</v>
      </c>
      <c r="G3171" s="67" t="s">
        <v>909</v>
      </c>
      <c r="H3171" s="338" t="s">
        <v>595</v>
      </c>
      <c r="I3171" s="429"/>
      <c r="J3171" s="429"/>
      <c r="K3171" s="420">
        <v>1</v>
      </c>
      <c r="L3171" s="429">
        <v>22350</v>
      </c>
      <c r="M3171" s="65">
        <f t="shared" si="180"/>
        <v>22350</v>
      </c>
      <c r="N3171" s="66" t="s">
        <v>9</v>
      </c>
      <c r="O3171" s="66" t="s">
        <v>582</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hidden="1" customHeight="1">
      <c r="A3172" s="332" t="str">
        <f>IF(B3172&lt;&gt;"",IF(AND(B3172='IN-TC'!$S$4,OR(TH!N3172="1111",TH!O3172="1111")),TH!D3172,""),"")</f>
        <v/>
      </c>
      <c r="B3172" s="63">
        <f t="shared" si="178"/>
        <v>6</v>
      </c>
      <c r="C3172" s="64">
        <v>42536</v>
      </c>
      <c r="D3172" s="64" t="s">
        <v>576</v>
      </c>
      <c r="E3172" s="64">
        <f t="shared" si="179"/>
        <v>42536</v>
      </c>
      <c r="F3172" s="72" t="s">
        <v>607</v>
      </c>
      <c r="G3172" s="67" t="s">
        <v>909</v>
      </c>
      <c r="H3172" s="338" t="s">
        <v>595</v>
      </c>
      <c r="I3172" s="429"/>
      <c r="J3172" s="429"/>
      <c r="K3172" s="420">
        <v>27.62</v>
      </c>
      <c r="L3172" s="429">
        <v>22350</v>
      </c>
      <c r="M3172" s="65">
        <f t="shared" si="180"/>
        <v>617307</v>
      </c>
      <c r="N3172" s="66" t="s">
        <v>101</v>
      </c>
      <c r="O3172" s="66" t="s">
        <v>582</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hidden="1" customHeight="1">
      <c r="A3173" s="332" t="str">
        <f>IF(B3173&lt;&gt;"",IF(AND(B3173='IN-TC'!$S$4,OR(TH!N3173="1111",TH!O3173="1111")),TH!D3173,""),"")</f>
        <v/>
      </c>
      <c r="B3173" s="63">
        <f t="shared" si="178"/>
        <v>6</v>
      </c>
      <c r="C3173" s="64">
        <v>42536</v>
      </c>
      <c r="D3173" s="64" t="s">
        <v>576</v>
      </c>
      <c r="E3173" s="64">
        <f t="shared" si="179"/>
        <v>42536</v>
      </c>
      <c r="F3173" s="72" t="s">
        <v>1305</v>
      </c>
      <c r="G3173" s="67" t="s">
        <v>909</v>
      </c>
      <c r="H3173" s="338" t="s">
        <v>595</v>
      </c>
      <c r="I3173" s="429"/>
      <c r="J3173" s="429"/>
      <c r="K3173" s="420">
        <v>2.76</v>
      </c>
      <c r="L3173" s="429">
        <v>22350</v>
      </c>
      <c r="M3173" s="65">
        <f t="shared" si="180"/>
        <v>61686</v>
      </c>
      <c r="N3173" s="66" t="s">
        <v>9</v>
      </c>
      <c r="O3173" s="66" t="s">
        <v>582</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hidden="1" customHeight="1">
      <c r="A3174" s="332" t="str">
        <f>IF(B3174&lt;&gt;"",IF(AND(B3174='IN-TC'!$S$4,OR(TH!N3174="1111",TH!O3174="1111")),TH!D3174,""),"")</f>
        <v/>
      </c>
      <c r="B3174" s="63">
        <f t="shared" si="178"/>
        <v>6</v>
      </c>
      <c r="C3174" s="64">
        <v>42536</v>
      </c>
      <c r="D3174" s="64" t="s">
        <v>576</v>
      </c>
      <c r="E3174" s="64">
        <f t="shared" si="179"/>
        <v>42536</v>
      </c>
      <c r="F3174" s="72" t="s">
        <v>1506</v>
      </c>
      <c r="G3174" s="67" t="s">
        <v>909</v>
      </c>
      <c r="H3174" s="338" t="s">
        <v>595</v>
      </c>
      <c r="I3174" s="429"/>
      <c r="J3174" s="429"/>
      <c r="K3174" s="420">
        <v>35</v>
      </c>
      <c r="L3174" s="429">
        <v>22350</v>
      </c>
      <c r="M3174" s="65">
        <f t="shared" si="180"/>
        <v>782250</v>
      </c>
      <c r="N3174" s="66" t="s">
        <v>101</v>
      </c>
      <c r="O3174" s="66" t="s">
        <v>582</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hidden="1" customHeight="1">
      <c r="A3175" s="332" t="str">
        <f>IF(B3175&lt;&gt;"",IF(AND(B3175='IN-TC'!$S$4,OR(TH!N3175="1111",TH!O3175="1111")),TH!D3175,""),"")</f>
        <v/>
      </c>
      <c r="B3175" s="63">
        <f t="shared" si="178"/>
        <v>6</v>
      </c>
      <c r="C3175" s="64">
        <v>42536</v>
      </c>
      <c r="D3175" s="64" t="s">
        <v>697</v>
      </c>
      <c r="E3175" s="64">
        <f t="shared" si="179"/>
        <v>42536</v>
      </c>
      <c r="F3175" s="72" t="s">
        <v>1629</v>
      </c>
      <c r="G3175" s="67" t="s">
        <v>909</v>
      </c>
      <c r="H3175" s="72"/>
      <c r="I3175" s="429"/>
      <c r="J3175" s="429"/>
      <c r="K3175" s="420"/>
      <c r="L3175" s="429"/>
      <c r="M3175" s="65">
        <v>50000</v>
      </c>
      <c r="N3175" s="66" t="s">
        <v>101</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hidden="1" customHeight="1">
      <c r="A3176" s="332" t="str">
        <f>IF(B3176&lt;&gt;"",IF(AND(B3176='IN-TC'!$S$4,OR(TH!N3176="1111",TH!O3176="1111")),TH!D3176,""),"")</f>
        <v/>
      </c>
      <c r="B3176" s="63">
        <f t="shared" si="178"/>
        <v>6</v>
      </c>
      <c r="C3176" s="64">
        <v>42536</v>
      </c>
      <c r="D3176" s="64" t="s">
        <v>697</v>
      </c>
      <c r="E3176" s="64">
        <f t="shared" si="179"/>
        <v>42536</v>
      </c>
      <c r="F3176" s="72" t="s">
        <v>1191</v>
      </c>
      <c r="G3176" s="67" t="s">
        <v>909</v>
      </c>
      <c r="H3176" s="72"/>
      <c r="I3176" s="429"/>
      <c r="J3176" s="429"/>
      <c r="K3176" s="420"/>
      <c r="L3176" s="429"/>
      <c r="M3176" s="65">
        <v>5000</v>
      </c>
      <c r="N3176" s="66" t="s">
        <v>9</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hidden="1" customHeight="1">
      <c r="A3177" s="332" t="str">
        <f>IF(B3177&lt;&gt;"",IF(AND(B3177='IN-TC'!$S$4,OR(TH!N3177="1111",TH!O3177="1111")),TH!D3177,""),"")</f>
        <v/>
      </c>
      <c r="B3177" s="63">
        <f t="shared" si="178"/>
        <v>6</v>
      </c>
      <c r="C3177" s="64">
        <v>42537</v>
      </c>
      <c r="D3177" s="64" t="s">
        <v>697</v>
      </c>
      <c r="E3177" s="64">
        <f t="shared" si="179"/>
        <v>42537</v>
      </c>
      <c r="F3177" s="72" t="s">
        <v>1200</v>
      </c>
      <c r="G3177" s="67" t="s">
        <v>909</v>
      </c>
      <c r="H3177" s="72" t="s">
        <v>2790</v>
      </c>
      <c r="I3177" s="429"/>
      <c r="J3177" s="429"/>
      <c r="K3177" s="420"/>
      <c r="L3177" s="429"/>
      <c r="M3177" s="1122">
        <v>59393520</v>
      </c>
      <c r="N3177" s="66" t="s">
        <v>587</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x</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hidden="1" customHeight="1">
      <c r="A3178" s="332" t="str">
        <f>IF(B3178&lt;&gt;"",IF(AND(B3178='IN-TC'!$S$4,OR(TH!N3178="1111",TH!O3178="1111")),TH!D3178,""),"")</f>
        <v/>
      </c>
      <c r="B3178" s="63">
        <f t="shared" si="178"/>
        <v>6</v>
      </c>
      <c r="C3178" s="64">
        <v>42537</v>
      </c>
      <c r="D3178" s="64" t="s">
        <v>697</v>
      </c>
      <c r="E3178" s="64">
        <f t="shared" si="179"/>
        <v>42537</v>
      </c>
      <c r="F3178" s="72" t="s">
        <v>1201</v>
      </c>
      <c r="G3178" s="67" t="s">
        <v>909</v>
      </c>
      <c r="H3178" s="72" t="s">
        <v>2790</v>
      </c>
      <c r="I3178" s="429"/>
      <c r="J3178" s="429"/>
      <c r="K3178" s="420"/>
      <c r="L3178" s="429"/>
      <c r="M3178" s="1122">
        <v>21270600</v>
      </c>
      <c r="N3178" s="66" t="s">
        <v>588</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hidden="1" customHeight="1">
      <c r="A3179" s="332" t="str">
        <f>IF(B3179&lt;&gt;"",IF(AND(B3179='IN-TC'!$S$4,OR(TH!N3179="1111",TH!O3179="1111")),TH!D3179,""),"")</f>
        <v/>
      </c>
      <c r="B3179" s="63">
        <f t="shared" si="178"/>
        <v>6</v>
      </c>
      <c r="C3179" s="64">
        <v>42537</v>
      </c>
      <c r="D3179" s="64" t="s">
        <v>697</v>
      </c>
      <c r="E3179" s="64">
        <f t="shared" si="179"/>
        <v>42537</v>
      </c>
      <c r="F3179" s="72" t="s">
        <v>1202</v>
      </c>
      <c r="G3179" s="67" t="s">
        <v>909</v>
      </c>
      <c r="H3179" s="72" t="s">
        <v>2790</v>
      </c>
      <c r="I3179" s="429"/>
      <c r="J3179" s="429"/>
      <c r="K3179" s="420"/>
      <c r="L3179" s="429"/>
      <c r="M3179" s="1122">
        <v>9335880</v>
      </c>
      <c r="N3179" s="66" t="s">
        <v>589</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hidden="1" customHeight="1">
      <c r="A3180" s="332" t="str">
        <f>IF(B3180&lt;&gt;"",IF(AND(B3180='IN-TC'!$S$4,OR(TH!N3180="1111",TH!O3180="1111")),TH!D3180,""),"")</f>
        <v/>
      </c>
      <c r="B3180" s="63">
        <f t="shared" si="178"/>
        <v>6</v>
      </c>
      <c r="C3180" s="64">
        <v>42537</v>
      </c>
      <c r="D3180" s="64" t="s">
        <v>697</v>
      </c>
      <c r="E3180" s="64">
        <f t="shared" si="179"/>
        <v>42537</v>
      </c>
      <c r="F3180" s="72" t="s">
        <v>1163</v>
      </c>
      <c r="G3180" s="67" t="s">
        <v>909</v>
      </c>
      <c r="H3180" s="72"/>
      <c r="I3180" s="429"/>
      <c r="J3180" s="429"/>
      <c r="K3180" s="420"/>
      <c r="L3180" s="429"/>
      <c r="M3180" s="65">
        <v>45000</v>
      </c>
      <c r="N3180" s="66" t="s">
        <v>101</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hidden="1" customHeight="1">
      <c r="A3181" s="332" t="str">
        <f>IF(B3181&lt;&gt;"",IF(AND(B3181='IN-TC'!$S$4,OR(TH!N3181="1111",TH!O3181="1111")),TH!D3181,""),"")</f>
        <v/>
      </c>
      <c r="B3181" s="63">
        <f t="shared" si="178"/>
        <v>6</v>
      </c>
      <c r="C3181" s="64">
        <v>42537</v>
      </c>
      <c r="D3181" s="64" t="s">
        <v>697</v>
      </c>
      <c r="E3181" s="64">
        <f t="shared" si="179"/>
        <v>42537</v>
      </c>
      <c r="F3181" s="72" t="s">
        <v>1630</v>
      </c>
      <c r="G3181" s="67" t="s">
        <v>909</v>
      </c>
      <c r="H3181" s="72"/>
      <c r="I3181" s="429"/>
      <c r="J3181" s="429"/>
      <c r="K3181" s="420"/>
      <c r="L3181" s="429"/>
      <c r="M3181" s="65">
        <v>4500</v>
      </c>
      <c r="N3181" s="66" t="s">
        <v>9</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hidden="1" customHeight="1">
      <c r="A3182" s="332" t="str">
        <f>IF(B3182&lt;&gt;"",IF(AND(B3182='IN-TC'!$S$4,OR(TH!N3182="1111",TH!O3182="1111")),TH!D3182,""),"")</f>
        <v/>
      </c>
      <c r="B3182" s="63">
        <f t="shared" si="178"/>
        <v>6</v>
      </c>
      <c r="C3182" s="64">
        <v>42537</v>
      </c>
      <c r="D3182" s="64" t="s">
        <v>697</v>
      </c>
      <c r="E3182" s="64">
        <f t="shared" si="179"/>
        <v>42537</v>
      </c>
      <c r="F3182" s="72" t="s">
        <v>1631</v>
      </c>
      <c r="G3182" s="67" t="s">
        <v>909</v>
      </c>
      <c r="H3182" s="316" t="s">
        <v>1126</v>
      </c>
      <c r="I3182" s="429"/>
      <c r="J3182" s="429"/>
      <c r="K3182" s="420"/>
      <c r="L3182" s="429"/>
      <c r="M3182" s="65">
        <v>16269120</v>
      </c>
      <c r="N3182" s="66" t="s">
        <v>8</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hidden="1" customHeight="1">
      <c r="A3183" s="332" t="str">
        <f>IF(B3183&lt;&gt;"",IF(AND(B3183='IN-TC'!$S$4,OR(TH!N3183="1111",TH!O3183="1111")),TH!D3183,""),"")</f>
        <v/>
      </c>
      <c r="B3183" s="63">
        <f t="shared" si="178"/>
        <v>6</v>
      </c>
      <c r="C3183" s="64">
        <v>42537</v>
      </c>
      <c r="D3183" s="64" t="s">
        <v>697</v>
      </c>
      <c r="E3183" s="64">
        <f t="shared" si="179"/>
        <v>42537</v>
      </c>
      <c r="F3183" s="72" t="s">
        <v>1163</v>
      </c>
      <c r="G3183" s="67" t="s">
        <v>909</v>
      </c>
      <c r="H3183" s="72"/>
      <c r="I3183" s="429"/>
      <c r="J3183" s="429"/>
      <c r="K3183" s="420"/>
      <c r="L3183" s="429"/>
      <c r="M3183" s="65">
        <v>25000</v>
      </c>
      <c r="N3183" s="66" t="s">
        <v>101</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hidden="1" customHeight="1">
      <c r="A3184" s="332" t="str">
        <f>IF(B3184&lt;&gt;"",IF(AND(B3184='IN-TC'!$S$4,OR(TH!N3184="1111",TH!O3184="1111")),TH!D3184,""),"")</f>
        <v/>
      </c>
      <c r="B3184" s="63">
        <f t="shared" si="178"/>
        <v>6</v>
      </c>
      <c r="C3184" s="64">
        <v>42537</v>
      </c>
      <c r="D3184" s="64" t="s">
        <v>697</v>
      </c>
      <c r="E3184" s="64">
        <f t="shared" si="179"/>
        <v>42537</v>
      </c>
      <c r="F3184" s="72" t="s">
        <v>1624</v>
      </c>
      <c r="G3184" s="67" t="s">
        <v>909</v>
      </c>
      <c r="H3184" s="72"/>
      <c r="I3184" s="429"/>
      <c r="J3184" s="429"/>
      <c r="K3184" s="420"/>
      <c r="L3184" s="429"/>
      <c r="M3184" s="65">
        <v>2500</v>
      </c>
      <c r="N3184" s="66" t="s">
        <v>9</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hidden="1" customHeight="1">
      <c r="A3185" s="332" t="str">
        <f>IF(B3185&lt;&gt;"",IF(AND(B3185='IN-TC'!$S$4,OR(TH!N3185="1111",TH!O3185="1111")),TH!D3185,""),"")</f>
        <v/>
      </c>
      <c r="B3185" s="63">
        <f t="shared" si="178"/>
        <v>6</v>
      </c>
      <c r="C3185" s="64">
        <v>42537</v>
      </c>
      <c r="D3185" s="64" t="s">
        <v>697</v>
      </c>
      <c r="E3185" s="64">
        <f t="shared" si="179"/>
        <v>42537</v>
      </c>
      <c r="F3185" s="72" t="s">
        <v>1632</v>
      </c>
      <c r="G3185" s="67" t="s">
        <v>909</v>
      </c>
      <c r="H3185" s="338" t="s">
        <v>621</v>
      </c>
      <c r="I3185" s="429"/>
      <c r="J3185" s="429"/>
      <c r="K3185" s="420"/>
      <c r="L3185" s="429"/>
      <c r="M3185" s="65">
        <v>990000</v>
      </c>
      <c r="N3185" s="66" t="s">
        <v>8</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hidden="1" customHeight="1">
      <c r="A3186" s="332" t="str">
        <f>IF(B3186&lt;&gt;"",IF(AND(B3186='IN-TC'!$S$4,OR(TH!N3186="1111",TH!O3186="1111")),TH!D3186,""),"")</f>
        <v/>
      </c>
      <c r="B3186" s="63">
        <f t="shared" si="178"/>
        <v>6</v>
      </c>
      <c r="C3186" s="64">
        <v>42537</v>
      </c>
      <c r="D3186" s="64" t="s">
        <v>697</v>
      </c>
      <c r="E3186" s="64">
        <f t="shared" si="179"/>
        <v>42537</v>
      </c>
      <c r="F3186" s="72" t="s">
        <v>1163</v>
      </c>
      <c r="G3186" s="67" t="s">
        <v>909</v>
      </c>
      <c r="H3186" s="72"/>
      <c r="I3186" s="429"/>
      <c r="J3186" s="429"/>
      <c r="K3186" s="420"/>
      <c r="L3186" s="429"/>
      <c r="M3186" s="65">
        <v>20000</v>
      </c>
      <c r="N3186" s="66" t="s">
        <v>101</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hidden="1" customHeight="1">
      <c r="A3187" s="332" t="str">
        <f>IF(B3187&lt;&gt;"",IF(AND(B3187='IN-TC'!$S$4,OR(TH!N3187="1111",TH!O3187="1111")),TH!D3187,""),"")</f>
        <v/>
      </c>
      <c r="B3187" s="63">
        <f t="shared" si="178"/>
        <v>6</v>
      </c>
      <c r="C3187" s="64">
        <v>42537</v>
      </c>
      <c r="D3187" s="64" t="s">
        <v>697</v>
      </c>
      <c r="E3187" s="64">
        <f t="shared" si="179"/>
        <v>42537</v>
      </c>
      <c r="F3187" s="72" t="s">
        <v>1624</v>
      </c>
      <c r="G3187" s="67" t="s">
        <v>909</v>
      </c>
      <c r="H3187" s="72"/>
      <c r="I3187" s="429"/>
      <c r="J3187" s="429"/>
      <c r="K3187" s="420"/>
      <c r="L3187" s="429"/>
      <c r="M3187" s="65">
        <v>2000</v>
      </c>
      <c r="N3187" s="66" t="s">
        <v>9</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hidden="1" customHeight="1">
      <c r="A3188" s="332" t="str">
        <f>IF(B3188&lt;&gt;"",IF(AND(B3188='IN-TC'!$S$4,OR(TH!N3188="1111",TH!O3188="1111")),TH!D3188,""),"")</f>
        <v/>
      </c>
      <c r="B3188" s="63">
        <f t="shared" si="178"/>
        <v>6</v>
      </c>
      <c r="C3188" s="64">
        <v>42537</v>
      </c>
      <c r="D3188" s="64" t="s">
        <v>697</v>
      </c>
      <c r="E3188" s="64">
        <f t="shared" si="179"/>
        <v>42537</v>
      </c>
      <c r="F3188" s="72" t="s">
        <v>1632</v>
      </c>
      <c r="G3188" s="67" t="s">
        <v>909</v>
      </c>
      <c r="H3188" s="338" t="s">
        <v>621</v>
      </c>
      <c r="I3188" s="429"/>
      <c r="J3188" s="429"/>
      <c r="K3188" s="420"/>
      <c r="L3188" s="429"/>
      <c r="M3188" s="65">
        <v>5500000</v>
      </c>
      <c r="N3188" s="66" t="s">
        <v>8</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hidden="1" customHeight="1">
      <c r="A3189" s="332" t="str">
        <f>IF(B3189&lt;&gt;"",IF(AND(B3189='IN-TC'!$S$4,OR(TH!N3189="1111",TH!O3189="1111")),TH!D3189,""),"")</f>
        <v/>
      </c>
      <c r="B3189" s="63">
        <f t="shared" si="178"/>
        <v>6</v>
      </c>
      <c r="C3189" s="64">
        <v>42537</v>
      </c>
      <c r="D3189" s="64" t="s">
        <v>697</v>
      </c>
      <c r="E3189" s="64">
        <f t="shared" si="179"/>
        <v>42537</v>
      </c>
      <c r="F3189" s="72" t="s">
        <v>1163</v>
      </c>
      <c r="G3189" s="67" t="s">
        <v>909</v>
      </c>
      <c r="H3189" s="72"/>
      <c r="I3189" s="429"/>
      <c r="J3189" s="429"/>
      <c r="K3189" s="420"/>
      <c r="L3189" s="429"/>
      <c r="M3189" s="65">
        <v>20000</v>
      </c>
      <c r="N3189" s="66" t="s">
        <v>101</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hidden="1" customHeight="1">
      <c r="A3190" s="332" t="str">
        <f>IF(B3190&lt;&gt;"",IF(AND(B3190='IN-TC'!$S$4,OR(TH!N3190="1111",TH!O3190="1111")),TH!D3190,""),"")</f>
        <v/>
      </c>
      <c r="B3190" s="63">
        <f t="shared" si="178"/>
        <v>6</v>
      </c>
      <c r="C3190" s="64">
        <v>42537</v>
      </c>
      <c r="D3190" s="64" t="s">
        <v>697</v>
      </c>
      <c r="E3190" s="64">
        <f t="shared" si="179"/>
        <v>42537</v>
      </c>
      <c r="F3190" s="72" t="s">
        <v>1624</v>
      </c>
      <c r="G3190" s="67" t="s">
        <v>909</v>
      </c>
      <c r="H3190" s="72"/>
      <c r="I3190" s="429"/>
      <c r="J3190" s="429"/>
      <c r="K3190" s="420"/>
      <c r="L3190" s="429"/>
      <c r="M3190" s="65">
        <v>2000</v>
      </c>
      <c r="N3190" s="66" t="s">
        <v>9</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hidden="1" customHeight="1">
      <c r="A3191" s="332" t="str">
        <f>IF(B3191&lt;&gt;"",IF(AND(B3191='IN-TC'!$S$4,OR(TH!N3191="1111",TH!O3191="1111")),TH!D3191,""),"")</f>
        <v/>
      </c>
      <c r="B3191" s="63">
        <f t="shared" si="178"/>
        <v>6</v>
      </c>
      <c r="C3191" s="64">
        <v>42537</v>
      </c>
      <c r="D3191" s="64" t="s">
        <v>697</v>
      </c>
      <c r="E3191" s="64">
        <f t="shared" si="179"/>
        <v>42537</v>
      </c>
      <c r="F3191" s="72" t="s">
        <v>1633</v>
      </c>
      <c r="G3191" s="67" t="s">
        <v>909</v>
      </c>
      <c r="H3191" s="338" t="s">
        <v>614</v>
      </c>
      <c r="I3191" s="429"/>
      <c r="J3191" s="429"/>
      <c r="K3191" s="420"/>
      <c r="L3191" s="429"/>
      <c r="M3191" s="65">
        <v>6400000</v>
      </c>
      <c r="N3191" s="66" t="s">
        <v>8</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hidden="1" customHeight="1">
      <c r="A3192" s="332" t="str">
        <f>IF(B3192&lt;&gt;"",IF(AND(B3192='IN-TC'!$S$4,OR(TH!N3192="1111",TH!O3192="1111")),TH!D3192,""),"")</f>
        <v/>
      </c>
      <c r="B3192" s="63">
        <f t="shared" si="178"/>
        <v>6</v>
      </c>
      <c r="C3192" s="64">
        <v>42537</v>
      </c>
      <c r="D3192" s="64" t="s">
        <v>697</v>
      </c>
      <c r="E3192" s="64">
        <f t="shared" si="179"/>
        <v>42537</v>
      </c>
      <c r="F3192" s="72" t="s">
        <v>1163</v>
      </c>
      <c r="G3192" s="67" t="s">
        <v>909</v>
      </c>
      <c r="H3192" s="72"/>
      <c r="I3192" s="429"/>
      <c r="J3192" s="429"/>
      <c r="K3192" s="420"/>
      <c r="L3192" s="429"/>
      <c r="M3192" s="1122">
        <v>20000</v>
      </c>
      <c r="N3192" s="66" t="s">
        <v>101</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hidden="1" customHeight="1">
      <c r="A3193" s="332" t="str">
        <f>IF(B3193&lt;&gt;"",IF(AND(B3193='IN-TC'!$S$4,OR(TH!N3193="1111",TH!O3193="1111")),TH!D3193,""),"")</f>
        <v/>
      </c>
      <c r="B3193" s="63">
        <f t="shared" si="178"/>
        <v>6</v>
      </c>
      <c r="C3193" s="64">
        <v>42537</v>
      </c>
      <c r="D3193" s="64" t="s">
        <v>697</v>
      </c>
      <c r="E3193" s="64">
        <f t="shared" si="179"/>
        <v>42537</v>
      </c>
      <c r="F3193" s="72" t="s">
        <v>1624</v>
      </c>
      <c r="G3193" s="67" t="s">
        <v>909</v>
      </c>
      <c r="H3193" s="72"/>
      <c r="I3193" s="429"/>
      <c r="J3193" s="429"/>
      <c r="K3193" s="420"/>
      <c r="L3193" s="429"/>
      <c r="M3193" s="65">
        <v>2000</v>
      </c>
      <c r="N3193" s="66" t="s">
        <v>9</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hidden="1" customHeight="1">
      <c r="A3194" s="332" t="str">
        <f>IF(B3194&lt;&gt;"",IF(AND(B3194='IN-TC'!$S$4,OR(TH!N3194="1111",TH!O3194="1111")),TH!D3194,""),"")</f>
        <v/>
      </c>
      <c r="B3194" s="63">
        <f t="shared" si="178"/>
        <v>6</v>
      </c>
      <c r="C3194" s="64">
        <v>42537</v>
      </c>
      <c r="D3194" s="64" t="s">
        <v>697</v>
      </c>
      <c r="E3194" s="64">
        <f t="shared" si="179"/>
        <v>42537</v>
      </c>
      <c r="F3194" s="72" t="s">
        <v>1634</v>
      </c>
      <c r="G3194" s="67" t="s">
        <v>909</v>
      </c>
      <c r="H3194" s="72" t="s">
        <v>1421</v>
      </c>
      <c r="I3194" s="429"/>
      <c r="J3194" s="429"/>
      <c r="K3194" s="420"/>
      <c r="L3194" s="429"/>
      <c r="M3194" s="65">
        <v>7920000</v>
      </c>
      <c r="N3194" s="66" t="s">
        <v>8</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hidden="1" customHeight="1">
      <c r="A3195" s="332" t="str">
        <f>IF(B3195&lt;&gt;"",IF(AND(B3195='IN-TC'!$S$4,OR(TH!N3195="1111",TH!O3195="1111")),TH!D3195,""),"")</f>
        <v/>
      </c>
      <c r="B3195" s="63">
        <f t="shared" si="178"/>
        <v>6</v>
      </c>
      <c r="C3195" s="64">
        <v>42537</v>
      </c>
      <c r="D3195" s="64" t="s">
        <v>697</v>
      </c>
      <c r="E3195" s="64">
        <f t="shared" si="179"/>
        <v>42537</v>
      </c>
      <c r="F3195" s="72" t="s">
        <v>1163</v>
      </c>
      <c r="G3195" s="67" t="s">
        <v>909</v>
      </c>
      <c r="H3195" s="72"/>
      <c r="I3195" s="429"/>
      <c r="J3195" s="429"/>
      <c r="K3195" s="420"/>
      <c r="L3195" s="429"/>
      <c r="M3195" s="65">
        <v>20000</v>
      </c>
      <c r="N3195" s="66" t="s">
        <v>101</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hidden="1" customHeight="1">
      <c r="A3196" s="332" t="str">
        <f>IF(B3196&lt;&gt;"",IF(AND(B3196='IN-TC'!$S$4,OR(TH!N3196="1111",TH!O3196="1111")),TH!D3196,""),"")</f>
        <v/>
      </c>
      <c r="B3196" s="63">
        <f t="shared" si="178"/>
        <v>6</v>
      </c>
      <c r="C3196" s="64">
        <v>42537</v>
      </c>
      <c r="D3196" s="64" t="s">
        <v>697</v>
      </c>
      <c r="E3196" s="64">
        <f t="shared" si="179"/>
        <v>42537</v>
      </c>
      <c r="F3196" s="72" t="s">
        <v>1624</v>
      </c>
      <c r="G3196" s="67" t="s">
        <v>909</v>
      </c>
      <c r="H3196" s="72"/>
      <c r="I3196" s="429"/>
      <c r="J3196" s="429"/>
      <c r="K3196" s="420"/>
      <c r="L3196" s="429"/>
      <c r="M3196" s="65">
        <v>2000</v>
      </c>
      <c r="N3196" s="66" t="s">
        <v>9</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hidden="1" customHeight="1">
      <c r="A3197" s="332" t="str">
        <f>IF(B3197&lt;&gt;"",IF(AND(B3197='IN-TC'!$S$4,OR(TH!N3197="1111",TH!O3197="1111")),TH!D3197,""),"")</f>
        <v/>
      </c>
      <c r="B3197" s="63">
        <f t="shared" si="178"/>
        <v>6</v>
      </c>
      <c r="C3197" s="64">
        <v>42537</v>
      </c>
      <c r="D3197" s="64" t="s">
        <v>697</v>
      </c>
      <c r="E3197" s="64">
        <f t="shared" si="179"/>
        <v>42537</v>
      </c>
      <c r="F3197" s="72" t="s">
        <v>1631</v>
      </c>
      <c r="G3197" s="67" t="s">
        <v>909</v>
      </c>
      <c r="H3197" s="338" t="s">
        <v>623</v>
      </c>
      <c r="I3197" s="429"/>
      <c r="J3197" s="429"/>
      <c r="K3197" s="420"/>
      <c r="L3197" s="429"/>
      <c r="M3197" s="65">
        <v>40000000</v>
      </c>
      <c r="N3197" s="66" t="s">
        <v>8</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hidden="1" customHeight="1">
      <c r="A3198" s="332" t="str">
        <f>IF(B3198&lt;&gt;"",IF(AND(B3198='IN-TC'!$S$4,OR(TH!N3198="1111",TH!O3198="1111")),TH!D3198,""),"")</f>
        <v/>
      </c>
      <c r="B3198" s="63">
        <f t="shared" si="178"/>
        <v>6</v>
      </c>
      <c r="C3198" s="64">
        <v>42537</v>
      </c>
      <c r="D3198" s="64" t="s">
        <v>697</v>
      </c>
      <c r="E3198" s="64">
        <f t="shared" si="179"/>
        <v>42537</v>
      </c>
      <c r="F3198" s="72" t="s">
        <v>1163</v>
      </c>
      <c r="G3198" s="67" t="s">
        <v>909</v>
      </c>
      <c r="H3198" s="72"/>
      <c r="I3198" s="429"/>
      <c r="J3198" s="429"/>
      <c r="K3198" s="420"/>
      <c r="L3198" s="429"/>
      <c r="M3198" s="65">
        <v>20000</v>
      </c>
      <c r="N3198" s="66" t="s">
        <v>101</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hidden="1" customHeight="1">
      <c r="A3199" s="332" t="str">
        <f>IF(B3199&lt;&gt;"",IF(AND(B3199='IN-TC'!$S$4,OR(TH!N3199="1111",TH!O3199="1111")),TH!D3199,""),"")</f>
        <v/>
      </c>
      <c r="B3199" s="63">
        <f t="shared" si="178"/>
        <v>6</v>
      </c>
      <c r="C3199" s="64">
        <v>42537</v>
      </c>
      <c r="D3199" s="64" t="s">
        <v>697</v>
      </c>
      <c r="E3199" s="64">
        <f t="shared" si="179"/>
        <v>42537</v>
      </c>
      <c r="F3199" s="72" t="s">
        <v>1624</v>
      </c>
      <c r="G3199" s="67" t="s">
        <v>909</v>
      </c>
      <c r="H3199" s="72"/>
      <c r="I3199" s="429"/>
      <c r="J3199" s="429"/>
      <c r="K3199" s="420"/>
      <c r="L3199" s="429"/>
      <c r="M3199" s="65">
        <v>2000</v>
      </c>
      <c r="N3199" s="66" t="s">
        <v>9</v>
      </c>
      <c r="O3199" s="66" t="s">
        <v>26</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hidden="1" customHeight="1">
      <c r="A3200" s="332" t="str">
        <f>IF(B3200&lt;&gt;"",IF(AND(B3200='IN-TC'!$S$4,OR(TH!N3200="1111",TH!O3200="1111")),TH!D3200,""),"")</f>
        <v/>
      </c>
      <c r="B3200" s="63">
        <f t="shared" si="178"/>
        <v>6</v>
      </c>
      <c r="C3200" s="64">
        <v>42541</v>
      </c>
      <c r="D3200" s="64" t="s">
        <v>883</v>
      </c>
      <c r="E3200" s="64">
        <v>42541</v>
      </c>
      <c r="F3200" s="72" t="s">
        <v>1568</v>
      </c>
      <c r="G3200" s="955" t="s">
        <v>1570</v>
      </c>
      <c r="H3200" s="72" t="s">
        <v>1571</v>
      </c>
      <c r="I3200" s="429"/>
      <c r="J3200" s="429"/>
      <c r="K3200" s="420"/>
      <c r="L3200" s="429"/>
      <c r="M3200" s="65">
        <v>2548279</v>
      </c>
      <c r="N3200" s="66" t="s">
        <v>101</v>
      </c>
      <c r="O3200" s="66" t="s">
        <v>63</v>
      </c>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hidden="1" customHeight="1">
      <c r="A3201" s="332" t="str">
        <f>IF(B3201&lt;&gt;"",IF(AND(B3201='IN-TC'!$S$4,OR(TH!N3201="1111",TH!O3201="1111")),TH!D3201,""),"")</f>
        <v/>
      </c>
      <c r="B3201" s="63">
        <f t="shared" si="178"/>
        <v>6</v>
      </c>
      <c r="C3201" s="64">
        <v>42541</v>
      </c>
      <c r="D3201" s="64" t="s">
        <v>883</v>
      </c>
      <c r="E3201" s="64">
        <v>42541</v>
      </c>
      <c r="F3201" s="72" t="s">
        <v>1569</v>
      </c>
      <c r="G3201" s="955" t="s">
        <v>1570</v>
      </c>
      <c r="H3201" s="72" t="s">
        <v>1571</v>
      </c>
      <c r="I3201" s="429"/>
      <c r="J3201" s="429"/>
      <c r="K3201" s="420"/>
      <c r="L3201" s="429"/>
      <c r="M3201" s="65">
        <v>254828</v>
      </c>
      <c r="N3201" s="66" t="s">
        <v>9</v>
      </c>
      <c r="O3201" s="66" t="s">
        <v>63</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hidden="1" customHeight="1">
      <c r="A3202" s="332" t="str">
        <f>IF(B3202&lt;&gt;"",IF(AND(B3202='IN-TC'!$S$4,OR(TH!N3202="1111",TH!O3202="1111")),TH!D3202,""),"")</f>
        <v/>
      </c>
      <c r="B3202" s="63">
        <f t="shared" si="178"/>
        <v>6</v>
      </c>
      <c r="C3202" s="64">
        <v>42538</v>
      </c>
      <c r="D3202" s="64" t="s">
        <v>900</v>
      </c>
      <c r="E3202" s="64">
        <v>42538</v>
      </c>
      <c r="F3202" s="72" t="s">
        <v>1133</v>
      </c>
      <c r="G3202" s="67" t="s">
        <v>909</v>
      </c>
      <c r="H3202" s="72" t="s">
        <v>755</v>
      </c>
      <c r="I3202" s="429"/>
      <c r="J3202" s="429"/>
      <c r="K3202" s="420"/>
      <c r="L3202" s="429"/>
      <c r="M3202" s="65">
        <v>40000000</v>
      </c>
      <c r="N3202" s="66" t="s">
        <v>63</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hidden="1" customHeight="1">
      <c r="A3203" s="332" t="str">
        <f>IF(B3203&lt;&gt;"",IF(AND(B3203='IN-TC'!$S$4,OR(TH!N3203="1111",TH!O3203="1111")),TH!D3203,""),"")</f>
        <v/>
      </c>
      <c r="B3203" s="63">
        <f t="shared" si="178"/>
        <v>6</v>
      </c>
      <c r="C3203" s="90">
        <v>42538</v>
      </c>
      <c r="D3203" s="90" t="s">
        <v>694</v>
      </c>
      <c r="E3203" s="90">
        <f t="shared" ref="E3203:E3228" si="181">C3203</f>
        <v>42538</v>
      </c>
      <c r="F3203" s="72" t="s">
        <v>1879</v>
      </c>
      <c r="G3203" s="91" t="s">
        <v>909</v>
      </c>
      <c r="H3203" s="1135" t="s">
        <v>1880</v>
      </c>
      <c r="I3203" s="435"/>
      <c r="J3203" s="435"/>
      <c r="K3203" s="420">
        <v>76050</v>
      </c>
      <c r="L3203" s="429">
        <v>22320</v>
      </c>
      <c r="M3203" s="93">
        <v>1697436000</v>
      </c>
      <c r="N3203" s="83" t="s">
        <v>259</v>
      </c>
      <c r="O3203" s="66" t="s">
        <v>26</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hidden="1" customHeight="1">
      <c r="A3204" s="332" t="str">
        <f>IF(B3204&lt;&gt;"",IF(AND(B3204='IN-TC'!$S$4,OR(TH!N3204="1111",TH!O3204="1111")),TH!D3204,""),"")</f>
        <v/>
      </c>
      <c r="B3204" s="63">
        <f t="shared" si="178"/>
        <v>6</v>
      </c>
      <c r="C3204" s="64">
        <v>42538</v>
      </c>
      <c r="D3204" s="64" t="s">
        <v>697</v>
      </c>
      <c r="E3204" s="64">
        <f t="shared" si="181"/>
        <v>42538</v>
      </c>
      <c r="F3204" s="72" t="s">
        <v>1432</v>
      </c>
      <c r="G3204" s="67" t="s">
        <v>909</v>
      </c>
      <c r="H3204" s="72"/>
      <c r="I3204" s="429"/>
      <c r="J3204" s="429"/>
      <c r="K3204" s="420">
        <v>96000</v>
      </c>
      <c r="L3204" s="429">
        <v>22300</v>
      </c>
      <c r="M3204" s="65">
        <v>2140800000</v>
      </c>
      <c r="N3204" s="66" t="s">
        <v>26</v>
      </c>
      <c r="O3204" s="66" t="s">
        <v>265</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hidden="1" customHeight="1">
      <c r="A3205" s="332" t="str">
        <f>IF(B3205&lt;&gt;"",IF(AND(B3205='IN-TC'!$S$4,OR(TH!N3205="1111",TH!O3205="1111")),TH!D3205,""),"")</f>
        <v/>
      </c>
      <c r="B3205" s="63">
        <f t="shared" si="178"/>
        <v>6</v>
      </c>
      <c r="C3205" s="64">
        <v>42538</v>
      </c>
      <c r="D3205" s="64" t="s">
        <v>694</v>
      </c>
      <c r="E3205" s="64">
        <f t="shared" si="181"/>
        <v>42538</v>
      </c>
      <c r="F3205" s="72" t="s">
        <v>1443</v>
      </c>
      <c r="G3205" s="67" t="s">
        <v>909</v>
      </c>
      <c r="H3205" s="338" t="s">
        <v>1545</v>
      </c>
      <c r="I3205" s="429"/>
      <c r="J3205" s="429"/>
      <c r="K3205" s="420">
        <v>84270.57</v>
      </c>
      <c r="L3205" s="429">
        <v>22280</v>
      </c>
      <c r="M3205" s="65">
        <f>ROUND(K3205*L3205,0)</f>
        <v>1877548300</v>
      </c>
      <c r="N3205" s="66" t="s">
        <v>265</v>
      </c>
      <c r="O3205" s="66" t="s">
        <v>582</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hidden="1" customHeight="1">
      <c r="A3206" s="332" t="str">
        <f>IF(B3206&lt;&gt;"",IF(AND(B3206='IN-TC'!$S$4,OR(TH!N3206="1111",TH!O3206="1111")),TH!D3206,""),"")</f>
        <v/>
      </c>
      <c r="B3206" s="63">
        <f t="shared" si="178"/>
        <v>6</v>
      </c>
      <c r="C3206" s="64">
        <v>42538</v>
      </c>
      <c r="D3206" s="64" t="s">
        <v>697</v>
      </c>
      <c r="E3206" s="64">
        <f t="shared" si="181"/>
        <v>42538</v>
      </c>
      <c r="F3206" s="72" t="s">
        <v>1881</v>
      </c>
      <c r="G3206" s="67" t="s">
        <v>909</v>
      </c>
      <c r="H3206" s="338" t="s">
        <v>1545</v>
      </c>
      <c r="I3206" s="429"/>
      <c r="J3206" s="429"/>
      <c r="K3206" s="420">
        <v>90</v>
      </c>
      <c r="L3206" s="429">
        <v>22280</v>
      </c>
      <c r="M3206" s="65">
        <f>ROUND(K3206*L3206,0)</f>
        <v>2005200</v>
      </c>
      <c r="N3206" s="66" t="s">
        <v>101</v>
      </c>
      <c r="O3206" s="66" t="s">
        <v>582</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hidden="1" customHeight="1">
      <c r="A3207" s="332" t="str">
        <f>IF(B3207&lt;&gt;"",IF(AND(B3207='IN-TC'!$S$4,OR(TH!N3207="1111",TH!O3207="1111")),TH!D3207,""),"")</f>
        <v/>
      </c>
      <c r="B3207" s="63">
        <f t="shared" si="178"/>
        <v>6</v>
      </c>
      <c r="C3207" s="64">
        <v>42538</v>
      </c>
      <c r="D3207" s="64" t="s">
        <v>697</v>
      </c>
      <c r="E3207" s="64">
        <f t="shared" si="181"/>
        <v>42538</v>
      </c>
      <c r="F3207" s="72" t="s">
        <v>1059</v>
      </c>
      <c r="G3207" s="67" t="s">
        <v>909</v>
      </c>
      <c r="H3207" s="338" t="s">
        <v>1545</v>
      </c>
      <c r="I3207" s="429"/>
      <c r="J3207" s="429"/>
      <c r="K3207" s="420">
        <v>126.75</v>
      </c>
      <c r="L3207" s="429">
        <v>22280</v>
      </c>
      <c r="M3207" s="65">
        <f>ROUND(K3207*L3207,0)</f>
        <v>2823990</v>
      </c>
      <c r="N3207" s="66" t="s">
        <v>101</v>
      </c>
      <c r="O3207" s="66" t="s">
        <v>582</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hidden="1" customHeight="1">
      <c r="A3208" s="332" t="str">
        <f>IF(B3208&lt;&gt;"",IF(AND(B3208='IN-TC'!$S$4,OR(TH!N3208="1111",TH!O3208="1111")),TH!D3208,""),"")</f>
        <v/>
      </c>
      <c r="B3208" s="63">
        <f t="shared" si="178"/>
        <v>6</v>
      </c>
      <c r="C3208" s="64">
        <v>42538</v>
      </c>
      <c r="D3208" s="64" t="s">
        <v>697</v>
      </c>
      <c r="E3208" s="64">
        <f t="shared" si="181"/>
        <v>42538</v>
      </c>
      <c r="F3208" s="72" t="s">
        <v>1060</v>
      </c>
      <c r="G3208" s="67" t="s">
        <v>909</v>
      </c>
      <c r="H3208" s="338" t="s">
        <v>1545</v>
      </c>
      <c r="I3208" s="429"/>
      <c r="J3208" s="429"/>
      <c r="K3208" s="420">
        <v>12.68</v>
      </c>
      <c r="L3208" s="429">
        <v>22280</v>
      </c>
      <c r="M3208" s="65">
        <f>ROUND(K3208*L3208,0)</f>
        <v>282510</v>
      </c>
      <c r="N3208" s="66" t="s">
        <v>9</v>
      </c>
      <c r="O3208" s="66" t="s">
        <v>582</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hidden="1" customHeight="1">
      <c r="A3209" s="332" t="str">
        <f>IF(B3209&lt;&gt;"",IF(AND(B3209='IN-TC'!$S$4,OR(TH!N3209="1111",TH!O3209="1111")),TH!D3209,""),"")</f>
        <v/>
      </c>
      <c r="B3209" s="63">
        <f t="shared" si="178"/>
        <v>6</v>
      </c>
      <c r="C3209" s="64">
        <v>42538</v>
      </c>
      <c r="D3209" s="64" t="s">
        <v>697</v>
      </c>
      <c r="E3209" s="64">
        <f t="shared" si="181"/>
        <v>42538</v>
      </c>
      <c r="F3209" s="72" t="s">
        <v>1056</v>
      </c>
      <c r="G3209" s="67"/>
      <c r="H3209" s="338" t="s">
        <v>1545</v>
      </c>
      <c r="I3209" s="429"/>
      <c r="J3209" s="429"/>
      <c r="K3209" s="420"/>
      <c r="L3209" s="429"/>
      <c r="M3209" s="65">
        <v>10562500</v>
      </c>
      <c r="N3209" s="66" t="s">
        <v>99</v>
      </c>
      <c r="O3209" s="66" t="s">
        <v>582</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hidden="1" customHeight="1">
      <c r="A3210" s="332" t="str">
        <f>IF(B3210&lt;&gt;"",IF(AND(B3210='IN-TC'!$S$4,OR(TH!N3210="1111",TH!O3210="1111")),TH!D3210,""),"")</f>
        <v/>
      </c>
      <c r="B3210" s="63">
        <f t="shared" si="178"/>
        <v>6</v>
      </c>
      <c r="C3210" s="90">
        <v>42538</v>
      </c>
      <c r="D3210" s="90" t="s">
        <v>697</v>
      </c>
      <c r="E3210" s="90">
        <f t="shared" si="181"/>
        <v>42538</v>
      </c>
      <c r="F3210" s="72" t="s">
        <v>1054</v>
      </c>
      <c r="G3210" s="91" t="s">
        <v>909</v>
      </c>
      <c r="H3210" s="72"/>
      <c r="I3210" s="435"/>
      <c r="J3210" s="435"/>
      <c r="K3210" s="426"/>
      <c r="L3210" s="435"/>
      <c r="M3210" s="93">
        <v>1651820</v>
      </c>
      <c r="N3210" s="66" t="s">
        <v>99</v>
      </c>
      <c r="O3210" s="66" t="s">
        <v>26</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hidden="1" customHeight="1">
      <c r="A3211" s="332" t="str">
        <f>IF(B3211&lt;&gt;"",IF(AND(B3211='IN-TC'!$S$4,OR(TH!N3211="1111",TH!O3211="1111")),TH!D3211,""),"")</f>
        <v/>
      </c>
      <c r="B3211" s="63">
        <f t="shared" ref="B3211:B3274" si="182">IF(C3211&lt;&gt;"",MONTH(C3211),"")</f>
        <v>6</v>
      </c>
      <c r="C3211" s="64">
        <v>42538</v>
      </c>
      <c r="D3211" s="64" t="s">
        <v>697</v>
      </c>
      <c r="E3211" s="64">
        <f t="shared" si="181"/>
        <v>42538</v>
      </c>
      <c r="F3211" s="72" t="s">
        <v>1432</v>
      </c>
      <c r="G3211" s="67" t="s">
        <v>909</v>
      </c>
      <c r="H3211" s="72"/>
      <c r="I3211" s="429"/>
      <c r="J3211" s="429"/>
      <c r="K3211" s="420">
        <v>76050</v>
      </c>
      <c r="L3211" s="429">
        <v>22320</v>
      </c>
      <c r="M3211" s="65">
        <v>1697436000</v>
      </c>
      <c r="N3211" s="66" t="s">
        <v>26</v>
      </c>
      <c r="O3211" s="66" t="s">
        <v>265</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hidden="1" customHeight="1">
      <c r="A3212" s="332" t="str">
        <f>IF(B3212&lt;&gt;"",IF(AND(B3212='IN-TC'!$S$4,OR(TH!N3212="1111",TH!O3212="1111")),TH!D3212,""),"")</f>
        <v/>
      </c>
      <c r="B3212" s="63">
        <f t="shared" si="182"/>
        <v>6</v>
      </c>
      <c r="C3212" s="64">
        <v>42538</v>
      </c>
      <c r="D3212" s="64" t="s">
        <v>697</v>
      </c>
      <c r="E3212" s="64">
        <f t="shared" si="181"/>
        <v>42538</v>
      </c>
      <c r="F3212" s="72" t="s">
        <v>1635</v>
      </c>
      <c r="G3212" s="67" t="s">
        <v>909</v>
      </c>
      <c r="H3212" s="72"/>
      <c r="I3212" s="429"/>
      <c r="J3212" s="429"/>
      <c r="K3212" s="420"/>
      <c r="L3212" s="429"/>
      <c r="M3212" s="65">
        <v>446800</v>
      </c>
      <c r="N3212" s="66" t="s">
        <v>101</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hidden="1" customHeight="1">
      <c r="A3213" s="332" t="str">
        <f>IF(B3213&lt;&gt;"",IF(AND(B3213='IN-TC'!$S$4,OR(TH!N3213="1111",TH!O3213="1111")),TH!D3213,""),"")</f>
        <v/>
      </c>
      <c r="B3213" s="63">
        <f t="shared" si="182"/>
        <v>6</v>
      </c>
      <c r="C3213" s="64">
        <v>42538</v>
      </c>
      <c r="D3213" s="64" t="s">
        <v>697</v>
      </c>
      <c r="E3213" s="64">
        <f t="shared" si="181"/>
        <v>42538</v>
      </c>
      <c r="F3213" s="72" t="s">
        <v>1681</v>
      </c>
      <c r="G3213" s="67" t="s">
        <v>909</v>
      </c>
      <c r="H3213" s="72"/>
      <c r="I3213" s="429"/>
      <c r="J3213" s="429"/>
      <c r="K3213" s="420"/>
      <c r="L3213" s="429"/>
      <c r="M3213" s="65">
        <v>44680</v>
      </c>
      <c r="N3213" s="66" t="s">
        <v>9</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hidden="1" customHeight="1">
      <c r="A3214" s="332" t="str">
        <f>IF(B3214&lt;&gt;"",IF(AND(B3214='IN-TC'!$S$4,OR(TH!N3214="1111",TH!O3214="1111")),TH!D3214,""),"")</f>
        <v/>
      </c>
      <c r="B3214" s="63">
        <f t="shared" si="182"/>
        <v>6</v>
      </c>
      <c r="C3214" s="64">
        <v>42538</v>
      </c>
      <c r="D3214" s="64" t="s">
        <v>697</v>
      </c>
      <c r="E3214" s="64">
        <f t="shared" si="181"/>
        <v>42538</v>
      </c>
      <c r="F3214" s="72" t="s">
        <v>2224</v>
      </c>
      <c r="G3214" s="67" t="s">
        <v>909</v>
      </c>
      <c r="H3214" s="72" t="s">
        <v>1205</v>
      </c>
      <c r="I3214" s="429"/>
      <c r="J3214" s="429"/>
      <c r="K3214" s="420"/>
      <c r="L3214" s="429"/>
      <c r="M3214" s="65">
        <v>1975000000</v>
      </c>
      <c r="N3214" s="66" t="s">
        <v>8</v>
      </c>
      <c r="O3214" s="66" t="s">
        <v>26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hidden="1" customHeight="1">
      <c r="A3215" s="332" t="str">
        <f>IF(B3215&lt;&gt;"",IF(AND(B3215='IN-TC'!$S$4,OR(TH!N3215="1111",TH!O3215="1111")),TH!D3215,""),"")</f>
        <v/>
      </c>
      <c r="B3215" s="63">
        <f t="shared" si="182"/>
        <v>6</v>
      </c>
      <c r="C3215" s="90">
        <v>42538</v>
      </c>
      <c r="D3215" s="90" t="s">
        <v>697</v>
      </c>
      <c r="E3215" s="90">
        <f t="shared" si="181"/>
        <v>42538</v>
      </c>
      <c r="F3215" s="92" t="s">
        <v>1968</v>
      </c>
      <c r="G3215" s="91" t="s">
        <v>909</v>
      </c>
      <c r="H3215" s="961" t="s">
        <v>1967</v>
      </c>
      <c r="I3215" s="435"/>
      <c r="J3215" s="435"/>
      <c r="K3215" s="426">
        <v>2200</v>
      </c>
      <c r="L3215" s="435">
        <v>22265</v>
      </c>
      <c r="M3215" s="93">
        <f t="shared" ref="M3215:M3223" si="183">ROUND(K3215*L3215,0)</f>
        <v>48983000</v>
      </c>
      <c r="N3215" s="83" t="s">
        <v>8</v>
      </c>
      <c r="O3215" s="83" t="s">
        <v>265</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hidden="1" customHeight="1">
      <c r="A3216" s="332" t="str">
        <f>IF(B3216&lt;&gt;"",IF(AND(B3216='IN-TC'!$S$4,OR(TH!N3216="1111",TH!O3216="1111")),TH!D3216,""),"")</f>
        <v/>
      </c>
      <c r="B3216" s="63">
        <f t="shared" si="182"/>
        <v>6</v>
      </c>
      <c r="C3216" s="64">
        <v>42538</v>
      </c>
      <c r="D3216" s="64" t="s">
        <v>697</v>
      </c>
      <c r="E3216" s="64">
        <f t="shared" si="181"/>
        <v>42538</v>
      </c>
      <c r="F3216" s="72" t="s">
        <v>1430</v>
      </c>
      <c r="G3216" s="67" t="s">
        <v>909</v>
      </c>
      <c r="H3216" s="338"/>
      <c r="I3216" s="429"/>
      <c r="J3216" s="429"/>
      <c r="K3216" s="420">
        <v>5</v>
      </c>
      <c r="L3216" s="429">
        <v>22280</v>
      </c>
      <c r="M3216" s="65">
        <f t="shared" si="183"/>
        <v>111400</v>
      </c>
      <c r="N3216" s="66" t="s">
        <v>101</v>
      </c>
      <c r="O3216" s="66" t="s">
        <v>265</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hidden="1" customHeight="1">
      <c r="A3217" s="332" t="str">
        <f>IF(B3217&lt;&gt;"",IF(AND(B3217='IN-TC'!$S$4,OR(TH!N3217="1111",TH!O3217="1111")),TH!D3217,""),"")</f>
        <v/>
      </c>
      <c r="B3217" s="63">
        <f t="shared" si="182"/>
        <v>6</v>
      </c>
      <c r="C3217" s="64">
        <v>42538</v>
      </c>
      <c r="D3217" s="64" t="s">
        <v>697</v>
      </c>
      <c r="E3217" s="64">
        <f t="shared" si="181"/>
        <v>42538</v>
      </c>
      <c r="F3217" s="72" t="s">
        <v>1431</v>
      </c>
      <c r="G3217" s="67" t="s">
        <v>909</v>
      </c>
      <c r="H3217" s="338"/>
      <c r="I3217" s="429"/>
      <c r="J3217" s="429"/>
      <c r="K3217" s="420">
        <v>0.5</v>
      </c>
      <c r="L3217" s="429">
        <v>22280</v>
      </c>
      <c r="M3217" s="65">
        <f t="shared" si="183"/>
        <v>11140</v>
      </c>
      <c r="N3217" s="66" t="s">
        <v>9</v>
      </c>
      <c r="O3217" s="66" t="s">
        <v>265</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hidden="1" customHeight="1">
      <c r="A3218" s="332" t="str">
        <f>IF(B3218&lt;&gt;"",IF(AND(B3218='IN-TC'!$S$4,OR(TH!N3218="1111",TH!O3218="1111")),TH!D3218,""),"")</f>
        <v/>
      </c>
      <c r="B3218" s="63">
        <f t="shared" si="182"/>
        <v>6</v>
      </c>
      <c r="C3218" s="64">
        <v>42538</v>
      </c>
      <c r="D3218" s="64" t="s">
        <v>694</v>
      </c>
      <c r="E3218" s="64">
        <f t="shared" si="181"/>
        <v>42538</v>
      </c>
      <c r="F3218" s="72" t="s">
        <v>1178</v>
      </c>
      <c r="G3218" s="67" t="s">
        <v>909</v>
      </c>
      <c r="H3218" s="338" t="s">
        <v>1680</v>
      </c>
      <c r="I3218" s="429"/>
      <c r="J3218" s="429"/>
      <c r="K3218" s="420">
        <v>166113.62100000001</v>
      </c>
      <c r="L3218" s="429">
        <v>22340</v>
      </c>
      <c r="M3218" s="65">
        <f t="shared" si="183"/>
        <v>3710978293</v>
      </c>
      <c r="N3218" s="66" t="s">
        <v>265</v>
      </c>
      <c r="O3218" s="66" t="s">
        <v>582</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hidden="1" customHeight="1">
      <c r="A3219" s="332" t="str">
        <f>IF(B3219&lt;&gt;"",IF(AND(B3219='IN-TC'!$S$4,OR(TH!N3219="1111",TH!O3219="1111")),TH!D3219,""),"")</f>
        <v/>
      </c>
      <c r="B3219" s="63">
        <f t="shared" si="182"/>
        <v>6</v>
      </c>
      <c r="C3219" s="64">
        <v>42538</v>
      </c>
      <c r="D3219" s="64" t="s">
        <v>576</v>
      </c>
      <c r="E3219" s="64">
        <f t="shared" si="181"/>
        <v>42538</v>
      </c>
      <c r="F3219" s="72" t="s">
        <v>606</v>
      </c>
      <c r="G3219" s="67" t="s">
        <v>909</v>
      </c>
      <c r="H3219" s="338" t="s">
        <v>1680</v>
      </c>
      <c r="I3219" s="429"/>
      <c r="J3219" s="429"/>
      <c r="K3219" s="420">
        <v>10</v>
      </c>
      <c r="L3219" s="429">
        <v>22340</v>
      </c>
      <c r="M3219" s="65">
        <f t="shared" si="183"/>
        <v>223400</v>
      </c>
      <c r="N3219" s="66" t="s">
        <v>101</v>
      </c>
      <c r="O3219" s="66" t="s">
        <v>582</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hidden="1" customHeight="1">
      <c r="A3220" s="332" t="str">
        <f>IF(B3220&lt;&gt;"",IF(AND(B3220='IN-TC'!$S$4,OR(TH!N3220="1111",TH!O3220="1111")),TH!D3220,""),"")</f>
        <v/>
      </c>
      <c r="B3220" s="63">
        <f t="shared" si="182"/>
        <v>6</v>
      </c>
      <c r="C3220" s="64">
        <v>42538</v>
      </c>
      <c r="D3220" s="64" t="s">
        <v>576</v>
      </c>
      <c r="E3220" s="64">
        <f t="shared" si="181"/>
        <v>42538</v>
      </c>
      <c r="F3220" s="72" t="s">
        <v>1181</v>
      </c>
      <c r="G3220" s="67" t="s">
        <v>909</v>
      </c>
      <c r="H3220" s="338" t="s">
        <v>1680</v>
      </c>
      <c r="I3220" s="429"/>
      <c r="J3220" s="429"/>
      <c r="K3220" s="420">
        <v>1</v>
      </c>
      <c r="L3220" s="429">
        <v>22340</v>
      </c>
      <c r="M3220" s="65">
        <f t="shared" si="183"/>
        <v>22340</v>
      </c>
      <c r="N3220" s="66" t="s">
        <v>9</v>
      </c>
      <c r="O3220" s="66" t="s">
        <v>582</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hidden="1" customHeight="1">
      <c r="A3221" s="332" t="str">
        <f>IF(B3221&lt;&gt;"",IF(AND(B3221='IN-TC'!$S$4,OR(TH!N3221="1111",TH!O3221="1111")),TH!D3221,""),"")</f>
        <v/>
      </c>
      <c r="B3221" s="63">
        <f t="shared" si="182"/>
        <v>6</v>
      </c>
      <c r="C3221" s="64">
        <v>42538</v>
      </c>
      <c r="D3221" s="64" t="s">
        <v>576</v>
      </c>
      <c r="E3221" s="64">
        <f t="shared" si="181"/>
        <v>42538</v>
      </c>
      <c r="F3221" s="72" t="s">
        <v>607</v>
      </c>
      <c r="G3221" s="67" t="s">
        <v>909</v>
      </c>
      <c r="H3221" s="338" t="s">
        <v>1680</v>
      </c>
      <c r="I3221" s="429"/>
      <c r="J3221" s="429"/>
      <c r="K3221" s="420">
        <v>27.62</v>
      </c>
      <c r="L3221" s="429">
        <v>22340</v>
      </c>
      <c r="M3221" s="65">
        <f t="shared" si="183"/>
        <v>617031</v>
      </c>
      <c r="N3221" s="66" t="s">
        <v>101</v>
      </c>
      <c r="O3221" s="66" t="s">
        <v>582</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hidden="1" customHeight="1">
      <c r="A3222" s="332" t="str">
        <f>IF(B3222&lt;&gt;"",IF(AND(B3222='IN-TC'!$S$4,OR(TH!N3222="1111",TH!O3222="1111")),TH!D3222,""),"")</f>
        <v/>
      </c>
      <c r="B3222" s="63">
        <f t="shared" si="182"/>
        <v>6</v>
      </c>
      <c r="C3222" s="64">
        <v>42538</v>
      </c>
      <c r="D3222" s="64" t="s">
        <v>576</v>
      </c>
      <c r="E3222" s="64">
        <f t="shared" si="181"/>
        <v>42538</v>
      </c>
      <c r="F3222" s="72" t="s">
        <v>1305</v>
      </c>
      <c r="G3222" s="67" t="s">
        <v>909</v>
      </c>
      <c r="H3222" s="338" t="s">
        <v>1680</v>
      </c>
      <c r="I3222" s="429"/>
      <c r="J3222" s="429"/>
      <c r="K3222" s="420">
        <v>2.76</v>
      </c>
      <c r="L3222" s="429">
        <v>22340</v>
      </c>
      <c r="M3222" s="65">
        <f t="shared" si="183"/>
        <v>61658</v>
      </c>
      <c r="N3222" s="66" t="s">
        <v>9</v>
      </c>
      <c r="O3222" s="66" t="s">
        <v>582</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hidden="1" customHeight="1">
      <c r="A3223" s="332" t="str">
        <f>IF(B3223&lt;&gt;"",IF(AND(B3223='IN-TC'!$S$4,OR(TH!N3223="1111",TH!O3223="1111")),TH!D3223,""),"")</f>
        <v/>
      </c>
      <c r="B3223" s="63">
        <f t="shared" si="182"/>
        <v>6</v>
      </c>
      <c r="C3223" s="78">
        <v>42538</v>
      </c>
      <c r="D3223" s="78" t="s">
        <v>576</v>
      </c>
      <c r="E3223" s="78">
        <f t="shared" si="181"/>
        <v>42538</v>
      </c>
      <c r="F3223" s="72" t="s">
        <v>1506</v>
      </c>
      <c r="G3223" s="79" t="s">
        <v>909</v>
      </c>
      <c r="H3223" s="942" t="s">
        <v>1680</v>
      </c>
      <c r="I3223" s="427"/>
      <c r="J3223" s="427"/>
      <c r="K3223" s="418">
        <v>90</v>
      </c>
      <c r="L3223" s="427">
        <v>22340</v>
      </c>
      <c r="M3223" s="81">
        <f t="shared" si="183"/>
        <v>2010600</v>
      </c>
      <c r="N3223" s="82" t="s">
        <v>101</v>
      </c>
      <c r="O3223" s="82" t="s">
        <v>582</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hidden="1" customHeight="1">
      <c r="A3224" s="332" t="str">
        <f>IF(B3224&lt;&gt;"",IF(AND(B3224='IN-TC'!$S$4,OR(TH!N3224="1111",TH!O3224="1111")),TH!D3224,""),"")</f>
        <v/>
      </c>
      <c r="B3224" s="63">
        <f t="shared" si="182"/>
        <v>6</v>
      </c>
      <c r="C3224" s="78">
        <v>42538</v>
      </c>
      <c r="D3224" s="78" t="s">
        <v>576</v>
      </c>
      <c r="E3224" s="78">
        <f t="shared" si="181"/>
        <v>42538</v>
      </c>
      <c r="F3224" s="72" t="s">
        <v>1056</v>
      </c>
      <c r="G3224" s="79" t="s">
        <v>909</v>
      </c>
      <c r="H3224" s="942" t="s">
        <v>1680</v>
      </c>
      <c r="I3224" s="427"/>
      <c r="J3224" s="427"/>
      <c r="K3224" s="418"/>
      <c r="L3224" s="427"/>
      <c r="M3224" s="81">
        <v>6476722</v>
      </c>
      <c r="N3224" s="82" t="s">
        <v>582</v>
      </c>
      <c r="O3224" s="66" t="s">
        <v>43</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hidden="1" customHeight="1">
      <c r="A3225" s="332" t="str">
        <f>IF(B3225&lt;&gt;"",IF(AND(B3225='IN-TC'!$S$4,OR(TH!N3225="1111",TH!O3225="1111")),TH!D3225,""),"")</f>
        <v/>
      </c>
      <c r="B3225" s="63">
        <f t="shared" si="182"/>
        <v>6</v>
      </c>
      <c r="C3225" s="64">
        <v>42538</v>
      </c>
      <c r="D3225" s="64" t="s">
        <v>697</v>
      </c>
      <c r="E3225" s="64">
        <f t="shared" si="181"/>
        <v>42538</v>
      </c>
      <c r="F3225" s="72" t="s">
        <v>1661</v>
      </c>
      <c r="G3225" s="67" t="s">
        <v>908</v>
      </c>
      <c r="H3225" s="72"/>
      <c r="I3225" s="429"/>
      <c r="J3225" s="429"/>
      <c r="K3225" s="420"/>
      <c r="L3225" s="429"/>
      <c r="M3225" s="65">
        <v>50000</v>
      </c>
      <c r="N3225" s="66" t="s">
        <v>101</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hidden="1" customHeight="1">
      <c r="A3226" s="332" t="str">
        <f>IF(B3226&lt;&gt;"",IF(AND(B3226='IN-TC'!$S$4,OR(TH!N3226="1111",TH!O3226="1111")),TH!D3226,""),"")</f>
        <v/>
      </c>
      <c r="B3226" s="63">
        <f t="shared" si="182"/>
        <v>6</v>
      </c>
      <c r="C3226" s="64">
        <v>42538</v>
      </c>
      <c r="D3226" s="64" t="s">
        <v>697</v>
      </c>
      <c r="E3226" s="64">
        <f t="shared" si="181"/>
        <v>42538</v>
      </c>
      <c r="F3226" s="72" t="s">
        <v>1662</v>
      </c>
      <c r="G3226" s="67" t="s">
        <v>908</v>
      </c>
      <c r="H3226" s="72"/>
      <c r="I3226" s="429"/>
      <c r="J3226" s="429"/>
      <c r="K3226" s="420"/>
      <c r="L3226" s="429"/>
      <c r="M3226" s="65">
        <v>5000</v>
      </c>
      <c r="N3226" s="66" t="s">
        <v>9</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hidden="1" customHeight="1">
      <c r="A3227" s="332" t="str">
        <f>IF(B3227&lt;&gt;"",IF(AND(B3227='IN-TC'!$S$4,OR(TH!N3227="1111",TH!O3227="1111")),TH!D3227,""),"")</f>
        <v/>
      </c>
      <c r="B3227" s="63">
        <f t="shared" si="182"/>
        <v>6</v>
      </c>
      <c r="C3227" s="64">
        <v>42538</v>
      </c>
      <c r="D3227" s="64" t="s">
        <v>697</v>
      </c>
      <c r="E3227" s="64">
        <f t="shared" si="181"/>
        <v>42538</v>
      </c>
      <c r="F3227" s="72" t="s">
        <v>1661</v>
      </c>
      <c r="G3227" s="67" t="s">
        <v>908</v>
      </c>
      <c r="H3227" s="72"/>
      <c r="I3227" s="429"/>
      <c r="J3227" s="429"/>
      <c r="K3227" s="420"/>
      <c r="L3227" s="429"/>
      <c r="M3227" s="65">
        <v>50000</v>
      </c>
      <c r="N3227" s="66" t="s">
        <v>101</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hidden="1" customHeight="1">
      <c r="A3228" s="332" t="str">
        <f>IF(B3228&lt;&gt;"",IF(AND(B3228='IN-TC'!$S$4,OR(TH!N3228="1111",TH!O3228="1111")),TH!D3228,""),"")</f>
        <v/>
      </c>
      <c r="B3228" s="63">
        <f t="shared" si="182"/>
        <v>6</v>
      </c>
      <c r="C3228" s="64">
        <v>42538</v>
      </c>
      <c r="D3228" s="64" t="s">
        <v>697</v>
      </c>
      <c r="E3228" s="64">
        <f t="shared" si="181"/>
        <v>42538</v>
      </c>
      <c r="F3228" s="72" t="s">
        <v>1662</v>
      </c>
      <c r="G3228" s="67" t="s">
        <v>908</v>
      </c>
      <c r="H3228" s="72"/>
      <c r="I3228" s="429"/>
      <c r="J3228" s="429"/>
      <c r="K3228" s="420"/>
      <c r="L3228" s="429"/>
      <c r="M3228" s="65">
        <v>5000</v>
      </c>
      <c r="N3228" s="66" t="s">
        <v>9</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hidden="1" customHeight="1">
      <c r="A3229" s="332" t="str">
        <f>IF(B3229&lt;&gt;"",IF(AND(B3229='IN-TC'!$S$4,OR(TH!N3229="1111",TH!O3229="1111")),TH!D3229,""),"")</f>
        <v/>
      </c>
      <c r="B3229" s="63">
        <f t="shared" si="182"/>
        <v>6</v>
      </c>
      <c r="C3229" s="64">
        <v>42539</v>
      </c>
      <c r="D3229" s="64" t="s">
        <v>907</v>
      </c>
      <c r="E3229" s="64">
        <v>42539</v>
      </c>
      <c r="F3229" s="72" t="s">
        <v>1133</v>
      </c>
      <c r="G3229" s="67" t="s">
        <v>909</v>
      </c>
      <c r="H3229" s="72" t="s">
        <v>755</v>
      </c>
      <c r="I3229" s="429"/>
      <c r="J3229" s="429"/>
      <c r="K3229" s="420"/>
      <c r="L3229" s="429"/>
      <c r="M3229" s="65">
        <v>160000000</v>
      </c>
      <c r="N3229" s="66" t="s">
        <v>63</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hidden="1" customHeight="1">
      <c r="A3230" s="332" t="str">
        <f>IF(B3230&lt;&gt;"",IF(AND(B3230='IN-TC'!$S$4,OR(TH!N3230="1111",TH!O3230="1111")),TH!D3230,""),"")</f>
        <v/>
      </c>
      <c r="B3230" s="63">
        <f t="shared" si="182"/>
        <v>6</v>
      </c>
      <c r="C3230" s="64">
        <v>42539</v>
      </c>
      <c r="D3230" s="64" t="s">
        <v>697</v>
      </c>
      <c r="E3230" s="64">
        <f t="shared" ref="E3230:E3237" si="184">C3230</f>
        <v>42539</v>
      </c>
      <c r="F3230" s="72" t="s">
        <v>743</v>
      </c>
      <c r="G3230" s="67" t="s">
        <v>909</v>
      </c>
      <c r="H3230" s="72" t="s">
        <v>717</v>
      </c>
      <c r="I3230" s="429"/>
      <c r="J3230" s="429"/>
      <c r="K3230" s="420"/>
      <c r="L3230" s="429"/>
      <c r="M3230" s="65">
        <v>6886975</v>
      </c>
      <c r="N3230" s="66" t="s">
        <v>99</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hidden="1" customHeight="1">
      <c r="A3231" s="332" t="str">
        <f>IF(B3231&lt;&gt;"",IF(AND(B3231='IN-TC'!$S$4,OR(TH!N3231="1111",TH!O3231="1111")),TH!D3231,""),"")</f>
        <v/>
      </c>
      <c r="B3231" s="63">
        <f t="shared" si="182"/>
        <v>6</v>
      </c>
      <c r="C3231" s="64">
        <v>42539</v>
      </c>
      <c r="D3231" s="64" t="s">
        <v>697</v>
      </c>
      <c r="E3231" s="64">
        <f t="shared" si="184"/>
        <v>42539</v>
      </c>
      <c r="F3231" s="72" t="s">
        <v>744</v>
      </c>
      <c r="G3231" s="67" t="s">
        <v>909</v>
      </c>
      <c r="H3231" s="338" t="s">
        <v>718</v>
      </c>
      <c r="I3231" s="429"/>
      <c r="J3231" s="429"/>
      <c r="K3231" s="420">
        <v>306.56</v>
      </c>
      <c r="L3231" s="429">
        <v>22300</v>
      </c>
      <c r="M3231" s="65">
        <f t="shared" ref="M3231:M3237" si="185">ROUND(K3231*L3231,0)</f>
        <v>6836288</v>
      </c>
      <c r="N3231" s="66" t="s">
        <v>99</v>
      </c>
      <c r="O3231" s="66" t="s">
        <v>265</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hidden="1" customHeight="1">
      <c r="A3232" s="332" t="str">
        <f>IF(B3232&lt;&gt;"",IF(AND(B3232='IN-TC'!$S$4,OR(TH!N3232="1111",TH!O3232="1111")),TH!D3232,""),"")</f>
        <v/>
      </c>
      <c r="B3232" s="63">
        <f t="shared" si="182"/>
        <v>6</v>
      </c>
      <c r="C3232" s="64">
        <v>42539</v>
      </c>
      <c r="D3232" s="64" t="s">
        <v>697</v>
      </c>
      <c r="E3232" s="64">
        <f t="shared" si="184"/>
        <v>42539</v>
      </c>
      <c r="F3232" s="72" t="s">
        <v>1048</v>
      </c>
      <c r="G3232" s="67" t="s">
        <v>909</v>
      </c>
      <c r="H3232" s="338" t="s">
        <v>725</v>
      </c>
      <c r="I3232" s="429"/>
      <c r="J3232" s="429"/>
      <c r="K3232" s="420">
        <v>210.11</v>
      </c>
      <c r="L3232" s="429">
        <v>22300</v>
      </c>
      <c r="M3232" s="65">
        <f t="shared" si="185"/>
        <v>4685453</v>
      </c>
      <c r="N3232" s="66" t="s">
        <v>99</v>
      </c>
      <c r="O3232" s="66" t="s">
        <v>265</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hidden="1" customHeight="1">
      <c r="A3233" s="332" t="str">
        <f>IF(B3233&lt;&gt;"",IF(AND(B3233='IN-TC'!$S$4,OR(TH!N3233="1111",TH!O3233="1111")),TH!D3233,""),"")</f>
        <v/>
      </c>
      <c r="B3233" s="63">
        <f t="shared" si="182"/>
        <v>6</v>
      </c>
      <c r="C3233" s="64">
        <v>42539</v>
      </c>
      <c r="D3233" s="64" t="s">
        <v>697</v>
      </c>
      <c r="E3233" s="64">
        <f t="shared" si="184"/>
        <v>42539</v>
      </c>
      <c r="F3233" s="72" t="s">
        <v>746</v>
      </c>
      <c r="G3233" s="67" t="s">
        <v>909</v>
      </c>
      <c r="H3233" s="338" t="s">
        <v>719</v>
      </c>
      <c r="I3233" s="429"/>
      <c r="J3233" s="429"/>
      <c r="K3233" s="420">
        <v>306.56</v>
      </c>
      <c r="L3233" s="429">
        <v>22300</v>
      </c>
      <c r="M3233" s="65">
        <f t="shared" si="185"/>
        <v>6836288</v>
      </c>
      <c r="N3233" s="66" t="s">
        <v>99</v>
      </c>
      <c r="O3233" s="66" t="s">
        <v>265</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hidden="1" customHeight="1">
      <c r="A3234" s="332" t="str">
        <f>IF(B3234&lt;&gt;"",IF(AND(B3234='IN-TC'!$S$4,OR(TH!N3234="1111",TH!O3234="1111")),TH!D3234,""),"")</f>
        <v/>
      </c>
      <c r="B3234" s="63">
        <f t="shared" si="182"/>
        <v>6</v>
      </c>
      <c r="C3234" s="64">
        <v>42539</v>
      </c>
      <c r="D3234" s="64" t="s">
        <v>697</v>
      </c>
      <c r="E3234" s="64">
        <f t="shared" si="184"/>
        <v>42539</v>
      </c>
      <c r="F3234" s="72" t="s">
        <v>1049</v>
      </c>
      <c r="G3234" s="67" t="s">
        <v>909</v>
      </c>
      <c r="H3234" s="338" t="s">
        <v>720</v>
      </c>
      <c r="I3234" s="429"/>
      <c r="J3234" s="429"/>
      <c r="K3234" s="420">
        <v>303.11</v>
      </c>
      <c r="L3234" s="429">
        <v>22300</v>
      </c>
      <c r="M3234" s="65">
        <f t="shared" si="185"/>
        <v>6759353</v>
      </c>
      <c r="N3234" s="66" t="s">
        <v>99</v>
      </c>
      <c r="O3234" s="66" t="s">
        <v>265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hidden="1" customHeight="1">
      <c r="A3235" s="332" t="str">
        <f>IF(B3235&lt;&gt;"",IF(AND(B3235='IN-TC'!$S$4,OR(TH!N3235="1111",TH!O3235="1111")),TH!D3235,""),"")</f>
        <v/>
      </c>
      <c r="B3235" s="63">
        <f t="shared" si="182"/>
        <v>6</v>
      </c>
      <c r="C3235" s="64">
        <v>42539</v>
      </c>
      <c r="D3235" s="64" t="s">
        <v>697</v>
      </c>
      <c r="E3235" s="64">
        <f t="shared" si="184"/>
        <v>42539</v>
      </c>
      <c r="F3235" s="72" t="s">
        <v>1637</v>
      </c>
      <c r="G3235" s="67" t="s">
        <v>909</v>
      </c>
      <c r="H3235" s="338" t="s">
        <v>728</v>
      </c>
      <c r="I3235" s="429"/>
      <c r="J3235" s="429"/>
      <c r="K3235" s="420">
        <v>334.11</v>
      </c>
      <c r="L3235" s="429">
        <v>22300</v>
      </c>
      <c r="M3235" s="65">
        <f t="shared" si="185"/>
        <v>7450653</v>
      </c>
      <c r="N3235" s="66" t="s">
        <v>99</v>
      </c>
      <c r="O3235" s="66" t="s">
        <v>265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hidden="1" customHeight="1">
      <c r="A3236" s="332" t="str">
        <f>IF(B3236&lt;&gt;"",IF(AND(B3236='IN-TC'!$S$4,OR(TH!N3236="1111",TH!O3236="1111")),TH!D3236,""),"")</f>
        <v/>
      </c>
      <c r="B3236" s="63">
        <f t="shared" si="182"/>
        <v>6</v>
      </c>
      <c r="C3236" s="64">
        <v>42539</v>
      </c>
      <c r="D3236" s="64" t="s">
        <v>697</v>
      </c>
      <c r="E3236" s="64">
        <f t="shared" si="184"/>
        <v>42539</v>
      </c>
      <c r="F3236" s="72" t="s">
        <v>1638</v>
      </c>
      <c r="G3236" s="67" t="s">
        <v>909</v>
      </c>
      <c r="H3236" s="72" t="s">
        <v>1175</v>
      </c>
      <c r="I3236" s="429"/>
      <c r="J3236" s="429"/>
      <c r="K3236" s="420">
        <v>282.44</v>
      </c>
      <c r="L3236" s="429">
        <v>22300</v>
      </c>
      <c r="M3236" s="65">
        <f t="shared" si="185"/>
        <v>6298412</v>
      </c>
      <c r="N3236" s="66" t="s">
        <v>99</v>
      </c>
      <c r="O3236" s="66" t="s">
        <v>265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hidden="1" customHeight="1">
      <c r="A3237" s="332" t="str">
        <f>IF(B3237&lt;&gt;"",IF(AND(B3237='IN-TC'!$S$4,OR(TH!N3237="1111",TH!O3237="1111")),TH!D3237,""),"")</f>
        <v/>
      </c>
      <c r="B3237" s="63">
        <f t="shared" si="182"/>
        <v>6</v>
      </c>
      <c r="C3237" s="64">
        <v>42539</v>
      </c>
      <c r="D3237" s="64" t="s">
        <v>697</v>
      </c>
      <c r="E3237" s="64">
        <f t="shared" si="184"/>
        <v>42539</v>
      </c>
      <c r="F3237" s="72" t="s">
        <v>1639</v>
      </c>
      <c r="G3237" s="67" t="s">
        <v>909</v>
      </c>
      <c r="H3237" s="72" t="s">
        <v>1176</v>
      </c>
      <c r="I3237" s="429"/>
      <c r="J3237" s="429"/>
      <c r="K3237" s="420">
        <v>310</v>
      </c>
      <c r="L3237" s="429">
        <v>22300</v>
      </c>
      <c r="M3237" s="65">
        <f t="shared" si="185"/>
        <v>6913000</v>
      </c>
      <c r="N3237" s="66" t="s">
        <v>99</v>
      </c>
      <c r="O3237" s="66" t="s">
        <v>265</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hidden="1" customHeight="1">
      <c r="A3238" s="332" t="str">
        <f>IF(B3238&lt;&gt;"",IF(AND(B3238='IN-TC'!$S$4,OR(TH!N3238="1111",TH!O3238="1111")),TH!D3238,""),"")</f>
        <v/>
      </c>
      <c r="B3238" s="63">
        <f t="shared" si="182"/>
        <v>6</v>
      </c>
      <c r="C3238" s="64">
        <v>42541</v>
      </c>
      <c r="D3238" s="64" t="s">
        <v>884</v>
      </c>
      <c r="E3238" s="64">
        <v>42541</v>
      </c>
      <c r="F3238" s="72" t="s">
        <v>768</v>
      </c>
      <c r="G3238" s="955" t="s">
        <v>1572</v>
      </c>
      <c r="H3238" s="72" t="s">
        <v>799</v>
      </c>
      <c r="I3238" s="429"/>
      <c r="J3238" s="429"/>
      <c r="K3238" s="420"/>
      <c r="L3238" s="429"/>
      <c r="M3238" s="65">
        <v>1469818</v>
      </c>
      <c r="N3238" s="66" t="s">
        <v>101</v>
      </c>
      <c r="O3238" s="66" t="s">
        <v>63</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hidden="1" customHeight="1">
      <c r="A3239" s="332" t="str">
        <f>IF(B3239&lt;&gt;"",IF(AND(B3239='IN-TC'!$S$4,OR(TH!N3239="1111",TH!O3239="1111")),TH!D3239,""),"")</f>
        <v/>
      </c>
      <c r="B3239" s="63">
        <f t="shared" si="182"/>
        <v>6</v>
      </c>
      <c r="C3239" s="64">
        <v>42541</v>
      </c>
      <c r="D3239" s="64" t="s">
        <v>884</v>
      </c>
      <c r="E3239" s="64">
        <v>42541</v>
      </c>
      <c r="F3239" s="72" t="s">
        <v>769</v>
      </c>
      <c r="G3239" s="955" t="s">
        <v>1572</v>
      </c>
      <c r="H3239" s="72" t="s">
        <v>799</v>
      </c>
      <c r="I3239" s="429"/>
      <c r="J3239" s="429"/>
      <c r="K3239" s="420"/>
      <c r="L3239" s="429"/>
      <c r="M3239" s="65">
        <v>146982</v>
      </c>
      <c r="N3239" s="66" t="s">
        <v>9</v>
      </c>
      <c r="O3239" s="66" t="s">
        <v>63</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hidden="1" customHeight="1">
      <c r="A3240" s="332" t="str">
        <f>IF(B3240&lt;&gt;"",IF(AND(B3240='IN-TC'!$S$4,OR(TH!N3240="1111",TH!O3240="1111")),TH!D3240,""),"")</f>
        <v/>
      </c>
      <c r="B3240" s="63">
        <f t="shared" si="182"/>
        <v>6</v>
      </c>
      <c r="C3240" s="64">
        <v>42541</v>
      </c>
      <c r="D3240" s="64" t="s">
        <v>885</v>
      </c>
      <c r="E3240" s="64">
        <v>42541</v>
      </c>
      <c r="F3240" s="72" t="s">
        <v>1003</v>
      </c>
      <c r="G3240" s="955" t="s">
        <v>1573</v>
      </c>
      <c r="H3240" s="72" t="s">
        <v>1027</v>
      </c>
      <c r="I3240" s="429"/>
      <c r="J3240" s="429"/>
      <c r="K3240" s="420"/>
      <c r="L3240" s="429"/>
      <c r="M3240" s="65">
        <v>1520000</v>
      </c>
      <c r="N3240" s="66" t="s">
        <v>101</v>
      </c>
      <c r="O3240" s="66" t="s">
        <v>63</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hidden="1" customHeight="1">
      <c r="A3241" s="332" t="str">
        <f>IF(B3241&lt;&gt;"",IF(AND(B3241='IN-TC'!$S$4,OR(TH!N3241="1111",TH!O3241="1111")),TH!D3241,""),"")</f>
        <v/>
      </c>
      <c r="B3241" s="63">
        <f t="shared" si="182"/>
        <v>6</v>
      </c>
      <c r="C3241" s="64">
        <v>42542</v>
      </c>
      <c r="D3241" s="64" t="s">
        <v>886</v>
      </c>
      <c r="E3241" s="64">
        <v>42542</v>
      </c>
      <c r="F3241" s="72" t="s">
        <v>1574</v>
      </c>
      <c r="G3241" s="67"/>
      <c r="H3241" s="72" t="s">
        <v>1575</v>
      </c>
      <c r="I3241" s="429"/>
      <c r="J3241" s="429"/>
      <c r="K3241" s="420"/>
      <c r="L3241" s="429"/>
      <c r="M3241" s="65">
        <v>4898300</v>
      </c>
      <c r="N3241" s="66" t="s">
        <v>1576</v>
      </c>
      <c r="O3241" s="66" t="s">
        <v>63</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hidden="1" customHeight="1">
      <c r="A3242" s="332" t="str">
        <f>IF(B3242&lt;&gt;"",IF(AND(B3242='IN-TC'!$S$4,OR(TH!N3242="1111",TH!O3242="1111")),TH!D3242,""),"")</f>
        <v/>
      </c>
      <c r="B3242" s="63">
        <f t="shared" si="182"/>
        <v>6</v>
      </c>
      <c r="C3242" s="64">
        <v>42542</v>
      </c>
      <c r="D3242" s="64" t="s">
        <v>887</v>
      </c>
      <c r="E3242" s="64">
        <v>42542</v>
      </c>
      <c r="F3242" s="72" t="s">
        <v>1186</v>
      </c>
      <c r="G3242" s="67"/>
      <c r="H3242" s="72" t="s">
        <v>1687</v>
      </c>
      <c r="I3242" s="429"/>
      <c r="J3242" s="429"/>
      <c r="K3242" s="420"/>
      <c r="L3242" s="429"/>
      <c r="M3242" s="65">
        <v>22000</v>
      </c>
      <c r="N3242" s="66" t="s">
        <v>101</v>
      </c>
      <c r="O3242" s="66" t="s">
        <v>63</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hidden="1" customHeight="1">
      <c r="A3243" s="332" t="str">
        <f>IF(B3243&lt;&gt;"",IF(AND(B3243='IN-TC'!$S$4,OR(TH!N3243="1111",TH!O3243="1111")),TH!D3243,""),"")</f>
        <v/>
      </c>
      <c r="B3243" s="63">
        <f t="shared" si="182"/>
        <v>6</v>
      </c>
      <c r="C3243" s="64">
        <v>42543</v>
      </c>
      <c r="D3243" s="64" t="s">
        <v>888</v>
      </c>
      <c r="E3243" s="64">
        <v>42543</v>
      </c>
      <c r="F3243" s="72" t="s">
        <v>1577</v>
      </c>
      <c r="G3243" s="955" t="s">
        <v>1578</v>
      </c>
      <c r="H3243" s="72" t="s">
        <v>1579</v>
      </c>
      <c r="I3243" s="429"/>
      <c r="J3243" s="429"/>
      <c r="K3243" s="420"/>
      <c r="L3243" s="429"/>
      <c r="M3243" s="65">
        <v>107563</v>
      </c>
      <c r="N3243" s="82" t="s">
        <v>585</v>
      </c>
      <c r="O3243" s="66" t="s">
        <v>63</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hidden="1" customHeight="1">
      <c r="A3244" s="332" t="str">
        <f>IF(B3244&lt;&gt;"",IF(AND(B3244='IN-TC'!$S$4,OR(TH!N3244="1111",TH!O3244="1111")),TH!D3244,""),"")</f>
        <v/>
      </c>
      <c r="B3244" s="63">
        <f t="shared" si="182"/>
        <v>6</v>
      </c>
      <c r="C3244" s="64">
        <v>42543</v>
      </c>
      <c r="D3244" s="64" t="s">
        <v>888</v>
      </c>
      <c r="E3244" s="64">
        <v>42543</v>
      </c>
      <c r="F3244" s="72" t="s">
        <v>1580</v>
      </c>
      <c r="G3244" s="955" t="s">
        <v>1578</v>
      </c>
      <c r="H3244" s="72" t="s">
        <v>1579</v>
      </c>
      <c r="I3244" s="429"/>
      <c r="J3244" s="429"/>
      <c r="K3244" s="420"/>
      <c r="L3244" s="429"/>
      <c r="M3244" s="65">
        <v>10756</v>
      </c>
      <c r="N3244" s="66" t="s">
        <v>9</v>
      </c>
      <c r="O3244" s="66" t="s">
        <v>63</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hidden="1" customHeight="1">
      <c r="A3245" s="332" t="str">
        <f>IF(B3245&lt;&gt;"",IF(AND(B3245='IN-TC'!$S$4,OR(TH!N3245="1111",TH!O3245="1111")),TH!D3245,""),"")</f>
        <v/>
      </c>
      <c r="B3245" s="63">
        <f t="shared" si="182"/>
        <v>6</v>
      </c>
      <c r="C3245" s="64">
        <v>42542</v>
      </c>
      <c r="D3245" s="64" t="s">
        <v>1549</v>
      </c>
      <c r="E3245" s="64">
        <v>42542</v>
      </c>
      <c r="F3245" s="72" t="s">
        <v>1133</v>
      </c>
      <c r="G3245" s="67" t="s">
        <v>909</v>
      </c>
      <c r="H3245" s="72" t="s">
        <v>755</v>
      </c>
      <c r="I3245" s="429"/>
      <c r="J3245" s="429"/>
      <c r="K3245" s="420"/>
      <c r="L3245" s="429"/>
      <c r="M3245" s="65">
        <v>1700000000</v>
      </c>
      <c r="N3245" s="66" t="s">
        <v>63</v>
      </c>
      <c r="O3245" s="66" t="s">
        <v>26</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hidden="1" customHeight="1">
      <c r="A3246" s="332" t="str">
        <f>IF(B3246&lt;&gt;"",IF(AND(B3246='IN-TC'!$S$4,OR(TH!N3246="1111",TH!O3246="1111")),TH!D3246,""),"")</f>
        <v/>
      </c>
      <c r="B3246" s="63">
        <f t="shared" si="182"/>
        <v>6</v>
      </c>
      <c r="C3246" s="64">
        <v>42542</v>
      </c>
      <c r="D3246" s="64" t="s">
        <v>694</v>
      </c>
      <c r="E3246" s="64">
        <f t="shared" ref="E3246:E3251" si="186">C3246</f>
        <v>42542</v>
      </c>
      <c r="F3246" s="72" t="s">
        <v>1184</v>
      </c>
      <c r="G3246" s="67" t="s">
        <v>909</v>
      </c>
      <c r="H3246" s="72" t="s">
        <v>595</v>
      </c>
      <c r="I3246" s="429"/>
      <c r="J3246" s="429"/>
      <c r="K3246" s="420">
        <v>1600.73</v>
      </c>
      <c r="L3246" s="429">
        <v>22270</v>
      </c>
      <c r="M3246" s="65">
        <f>ROUND(K3246*L3246,0)</f>
        <v>35648257</v>
      </c>
      <c r="N3246" s="66" t="s">
        <v>265</v>
      </c>
      <c r="O3246" s="66" t="s">
        <v>582</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hidden="1" customHeight="1">
      <c r="A3247" s="332" t="str">
        <f>IF(B3247&lt;&gt;"",IF(AND(B3247='IN-TC'!$S$4,OR(TH!N3247="1111",TH!O3247="1111")),TH!D3247,""),"")</f>
        <v/>
      </c>
      <c r="B3247" s="63">
        <f t="shared" si="182"/>
        <v>6</v>
      </c>
      <c r="C3247" s="64">
        <v>42542</v>
      </c>
      <c r="D3247" s="64" t="s">
        <v>697</v>
      </c>
      <c r="E3247" s="64">
        <f t="shared" si="186"/>
        <v>42542</v>
      </c>
      <c r="F3247" s="72" t="s">
        <v>1432</v>
      </c>
      <c r="G3247" s="67" t="s">
        <v>909</v>
      </c>
      <c r="H3247" s="72"/>
      <c r="I3247" s="429"/>
      <c r="J3247" s="429"/>
      <c r="K3247" s="420">
        <v>78000</v>
      </c>
      <c r="L3247" s="429">
        <v>22300</v>
      </c>
      <c r="M3247" s="65">
        <f>ROUND(K3247*L3247,0)</f>
        <v>1739400000</v>
      </c>
      <c r="N3247" s="66" t="s">
        <v>26</v>
      </c>
      <c r="O3247" s="66" t="s">
        <v>265</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hidden="1" customHeight="1">
      <c r="A3248" s="332" t="str">
        <f>IF(B3248&lt;&gt;"",IF(AND(B3248='IN-TC'!$S$4,OR(TH!N3248="1111",TH!O3248="1111")),TH!D3248,""),"")</f>
        <v/>
      </c>
      <c r="B3248" s="63">
        <f t="shared" si="182"/>
        <v>6</v>
      </c>
      <c r="C3248" s="64">
        <v>42542</v>
      </c>
      <c r="D3248" s="64" t="s">
        <v>576</v>
      </c>
      <c r="E3248" s="64">
        <f t="shared" si="186"/>
        <v>42542</v>
      </c>
      <c r="F3248" s="72" t="s">
        <v>1052</v>
      </c>
      <c r="G3248" s="67" t="s">
        <v>909</v>
      </c>
      <c r="H3248" s="72" t="s">
        <v>595</v>
      </c>
      <c r="I3248" s="429"/>
      <c r="J3248" s="429"/>
      <c r="K3248" s="420">
        <v>48.74</v>
      </c>
      <c r="L3248" s="429">
        <v>22270</v>
      </c>
      <c r="M3248" s="65">
        <f>ROUND(K3248*L3248,0)</f>
        <v>1085440</v>
      </c>
      <c r="N3248" s="66" t="s">
        <v>101</v>
      </c>
      <c r="O3248" s="66" t="s">
        <v>582</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hidden="1" customHeight="1">
      <c r="A3249" s="332" t="str">
        <f>IF(B3249&lt;&gt;"",IF(AND(B3249='IN-TC'!$S$4,OR(TH!N3249="1111",TH!O3249="1111")),TH!D3249,""),"")</f>
        <v/>
      </c>
      <c r="B3249" s="63">
        <f t="shared" si="182"/>
        <v>6</v>
      </c>
      <c r="C3249" s="64">
        <v>42542</v>
      </c>
      <c r="D3249" s="64" t="s">
        <v>576</v>
      </c>
      <c r="E3249" s="64">
        <f t="shared" si="186"/>
        <v>42542</v>
      </c>
      <c r="F3249" s="72" t="s">
        <v>1053</v>
      </c>
      <c r="G3249" s="67" t="s">
        <v>909</v>
      </c>
      <c r="H3249" s="72" t="s">
        <v>595</v>
      </c>
      <c r="I3249" s="429"/>
      <c r="J3249" s="429"/>
      <c r="K3249" s="420">
        <v>4.87</v>
      </c>
      <c r="L3249" s="429">
        <v>22270</v>
      </c>
      <c r="M3249" s="65">
        <f>ROUND(K3249*L3249,0)</f>
        <v>108455</v>
      </c>
      <c r="N3249" s="66" t="s">
        <v>9</v>
      </c>
      <c r="O3249" s="66" t="s">
        <v>582</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hidden="1" customHeight="1">
      <c r="A3250" s="332" t="str">
        <f>IF(B3250&lt;&gt;"",IF(AND(B3250='IN-TC'!$S$4,OR(TH!N3250="1111",TH!O3250="1111")),TH!D3250,""),"")</f>
        <v/>
      </c>
      <c r="B3250" s="63">
        <f t="shared" si="182"/>
        <v>6</v>
      </c>
      <c r="C3250" s="64">
        <v>42542</v>
      </c>
      <c r="D3250" s="64" t="s">
        <v>576</v>
      </c>
      <c r="E3250" s="64">
        <f t="shared" si="186"/>
        <v>42542</v>
      </c>
      <c r="F3250" s="72" t="s">
        <v>1054</v>
      </c>
      <c r="G3250" s="67" t="s">
        <v>909</v>
      </c>
      <c r="H3250" s="72" t="s">
        <v>595</v>
      </c>
      <c r="I3250" s="429"/>
      <c r="J3250" s="429"/>
      <c r="K3250" s="420">
        <v>21.66</v>
      </c>
      <c r="L3250" s="429">
        <v>22270</v>
      </c>
      <c r="M3250" s="65">
        <f>ROUND(K3250*L3250,0)</f>
        <v>482368</v>
      </c>
      <c r="N3250" s="66" t="s">
        <v>99</v>
      </c>
      <c r="O3250" s="66" t="s">
        <v>582</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hidden="1" customHeight="1">
      <c r="A3251" s="332" t="str">
        <f>IF(B3251&lt;&gt;"",IF(AND(B3251='IN-TC'!$S$4,OR(TH!N3251="1111",TH!O3251="1111")),TH!D3251,""),"")</f>
        <v/>
      </c>
      <c r="B3251" s="63">
        <f t="shared" si="182"/>
        <v>6</v>
      </c>
      <c r="C3251" s="78">
        <v>42542</v>
      </c>
      <c r="D3251" s="78" t="s">
        <v>576</v>
      </c>
      <c r="E3251" s="64">
        <f t="shared" si="186"/>
        <v>42542</v>
      </c>
      <c r="F3251" s="72" t="s">
        <v>1056</v>
      </c>
      <c r="G3251" s="79" t="s">
        <v>909</v>
      </c>
      <c r="H3251" s="942" t="s">
        <v>595</v>
      </c>
      <c r="I3251" s="427"/>
      <c r="J3251" s="427"/>
      <c r="K3251" s="418"/>
      <c r="L3251" s="427"/>
      <c r="M3251" s="81">
        <v>2015300</v>
      </c>
      <c r="N3251" s="66" t="s">
        <v>99</v>
      </c>
      <c r="O3251" s="82" t="s">
        <v>582</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hidden="1" customHeight="1">
      <c r="A3252" s="332" t="str">
        <f>IF(B3252&lt;&gt;"",IF(AND(B3252='IN-TC'!$S$4,OR(TH!N3252="1111",TH!O3252="1111")),TH!D3252,""),"")</f>
        <v/>
      </c>
      <c r="B3252" s="63">
        <f t="shared" si="182"/>
        <v>6</v>
      </c>
      <c r="C3252" s="1123">
        <v>42543</v>
      </c>
      <c r="D3252" s="1123" t="s">
        <v>889</v>
      </c>
      <c r="E3252" s="1123">
        <v>42543</v>
      </c>
      <c r="F3252" s="72" t="s">
        <v>1094</v>
      </c>
      <c r="G3252" s="1125" t="s">
        <v>1551</v>
      </c>
      <c r="H3252" s="1124" t="s">
        <v>1771</v>
      </c>
      <c r="I3252" s="1126"/>
      <c r="J3252" s="1126"/>
      <c r="K3252" s="1127"/>
      <c r="L3252" s="1126"/>
      <c r="M3252" s="1128">
        <v>1100000</v>
      </c>
      <c r="N3252" s="66" t="s">
        <v>26</v>
      </c>
      <c r="O3252" s="66" t="s">
        <v>63</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hidden="1" customHeight="1">
      <c r="A3253" s="332" t="str">
        <f>IF(B3253&lt;&gt;"",IF(AND(B3253='IN-TC'!$S$4,OR(TH!N3253="1111",TH!O3253="1111")),TH!D3253,""),"")</f>
        <v/>
      </c>
      <c r="B3253" s="63">
        <f t="shared" si="182"/>
        <v>6</v>
      </c>
      <c r="C3253" s="64">
        <v>42544</v>
      </c>
      <c r="D3253" s="314" t="s">
        <v>890</v>
      </c>
      <c r="E3253" s="314">
        <v>42544</v>
      </c>
      <c r="F3253" s="72" t="s">
        <v>768</v>
      </c>
      <c r="G3253" s="955" t="s">
        <v>1581</v>
      </c>
      <c r="H3253" s="72" t="s">
        <v>799</v>
      </c>
      <c r="I3253" s="429"/>
      <c r="J3253" s="429"/>
      <c r="K3253" s="420"/>
      <c r="L3253" s="429"/>
      <c r="M3253" s="65">
        <v>858327</v>
      </c>
      <c r="N3253" s="66" t="s">
        <v>101</v>
      </c>
      <c r="O3253" s="66" t="s">
        <v>63</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hidden="1" customHeight="1">
      <c r="A3254" s="332" t="str">
        <f>IF(B3254&lt;&gt;"",IF(AND(B3254='IN-TC'!$S$4,OR(TH!N3254="1111",TH!O3254="1111")),TH!D3254,""),"")</f>
        <v/>
      </c>
      <c r="B3254" s="63">
        <f t="shared" si="182"/>
        <v>6</v>
      </c>
      <c r="C3254" s="1123">
        <v>42543</v>
      </c>
      <c r="D3254" s="1123" t="s">
        <v>697</v>
      </c>
      <c r="E3254" s="1123">
        <f>C3254</f>
        <v>42543</v>
      </c>
      <c r="F3254" s="67" t="s">
        <v>1772</v>
      </c>
      <c r="G3254" s="1125" t="s">
        <v>1551</v>
      </c>
      <c r="H3254" s="1124"/>
      <c r="I3254" s="1126"/>
      <c r="J3254" s="1126"/>
      <c r="K3254" s="1127"/>
      <c r="L3254" s="1126"/>
      <c r="M3254" s="1128">
        <v>73755</v>
      </c>
      <c r="N3254" s="1129" t="s">
        <v>101</v>
      </c>
      <c r="O3254" s="66" t="s">
        <v>26</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hidden="1" customHeight="1">
      <c r="A3255" s="332" t="str">
        <f>IF(B3255&lt;&gt;"",IF(AND(B3255='IN-TC'!$S$4,OR(TH!N3255="1111",TH!O3255="1111")),TH!D3255,""),"")</f>
        <v/>
      </c>
      <c r="B3255" s="63">
        <f t="shared" si="182"/>
        <v>6</v>
      </c>
      <c r="C3255" s="64">
        <v>42544</v>
      </c>
      <c r="D3255" s="314" t="s">
        <v>890</v>
      </c>
      <c r="E3255" s="314">
        <v>42544</v>
      </c>
      <c r="F3255" s="72" t="s">
        <v>769</v>
      </c>
      <c r="G3255" s="955" t="s">
        <v>1581</v>
      </c>
      <c r="H3255" s="72" t="s">
        <v>799</v>
      </c>
      <c r="I3255" s="429"/>
      <c r="J3255" s="429"/>
      <c r="K3255" s="420"/>
      <c r="L3255" s="429"/>
      <c r="M3255" s="65">
        <v>85833</v>
      </c>
      <c r="N3255" s="66" t="s">
        <v>9</v>
      </c>
      <c r="O3255" s="66" t="s">
        <v>63</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hidden="1" customHeight="1">
      <c r="A3256" s="332" t="str">
        <f>IF(B3256&lt;&gt;"",IF(AND(B3256='IN-TC'!$S$4,OR(TH!N3256="1111",TH!O3256="1111")),TH!D3256,""),"")</f>
        <v/>
      </c>
      <c r="B3256" s="63">
        <f t="shared" si="182"/>
        <v>6</v>
      </c>
      <c r="C3256" s="949">
        <v>42543</v>
      </c>
      <c r="D3256" s="64" t="s">
        <v>694</v>
      </c>
      <c r="E3256" s="949">
        <f t="shared" ref="E3256:E3300" si="187">C3256</f>
        <v>42543</v>
      </c>
      <c r="F3256" s="72" t="s">
        <v>1867</v>
      </c>
      <c r="G3256" s="1130" t="s">
        <v>1551</v>
      </c>
      <c r="H3256" s="946" t="s">
        <v>1868</v>
      </c>
      <c r="I3256" s="947"/>
      <c r="J3256" s="947"/>
      <c r="K3256" s="948">
        <v>781969.73</v>
      </c>
      <c r="L3256" s="947">
        <v>22308</v>
      </c>
      <c r="M3256" s="1099">
        <f>ROUND(K3256*L3256,0)</f>
        <v>17444180737</v>
      </c>
      <c r="N3256" s="1100" t="s">
        <v>265</v>
      </c>
      <c r="O3256" s="1100" t="s">
        <v>259</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hidden="1" customHeight="1">
      <c r="A3257" s="332" t="str">
        <f>IF(B3257&lt;&gt;"",IF(AND(B3257='IN-TC'!$S$4,OR(TH!N3257="1111",TH!O3257="1111")),TH!D3257,""),"")</f>
        <v/>
      </c>
      <c r="B3257" s="63">
        <f t="shared" si="182"/>
        <v>6</v>
      </c>
      <c r="C3257" s="64">
        <v>42543</v>
      </c>
      <c r="D3257" s="64" t="s">
        <v>697</v>
      </c>
      <c r="E3257" s="64">
        <f t="shared" si="187"/>
        <v>42543</v>
      </c>
      <c r="F3257" s="72" t="s">
        <v>1884</v>
      </c>
      <c r="G3257" s="67" t="s">
        <v>908</v>
      </c>
      <c r="H3257" s="72" t="s">
        <v>1205</v>
      </c>
      <c r="I3257" s="429"/>
      <c r="J3257" s="429"/>
      <c r="K3257" s="420"/>
      <c r="L3257" s="429"/>
      <c r="M3257" s="65">
        <v>8000000</v>
      </c>
      <c r="N3257" s="66" t="s">
        <v>26</v>
      </c>
      <c r="O3257" s="66" t="s">
        <v>72</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hidden="1" customHeight="1">
      <c r="A3258" s="332" t="str">
        <f>IF(B3258&lt;&gt;"",IF(AND(B3258='IN-TC'!$S$4,OR(TH!N3258="1111",TH!O3258="1111")),TH!D3258,""),"")</f>
        <v/>
      </c>
      <c r="B3258" s="63">
        <f t="shared" si="182"/>
        <v>6</v>
      </c>
      <c r="C3258" s="64">
        <v>42543</v>
      </c>
      <c r="D3258" s="64" t="s">
        <v>697</v>
      </c>
      <c r="E3258" s="64">
        <f t="shared" si="187"/>
        <v>42543</v>
      </c>
      <c r="F3258" s="72" t="s">
        <v>1636</v>
      </c>
      <c r="G3258" s="67" t="s">
        <v>909</v>
      </c>
      <c r="H3258" s="72" t="s">
        <v>624</v>
      </c>
      <c r="I3258" s="429"/>
      <c r="J3258" s="429"/>
      <c r="K3258" s="420"/>
      <c r="L3258" s="429"/>
      <c r="M3258" s="65">
        <v>36668390</v>
      </c>
      <c r="N3258" s="66" t="s">
        <v>8</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hidden="1" customHeight="1">
      <c r="A3259" s="332" t="str">
        <f>IF(B3259&lt;&gt;"",IF(AND(B3259='IN-TC'!$S$4,OR(TH!N3259="1111",TH!O3259="1111")),TH!D3259,""),"")</f>
        <v/>
      </c>
      <c r="B3259" s="63">
        <f t="shared" si="182"/>
        <v>6</v>
      </c>
      <c r="C3259" s="64">
        <v>42543</v>
      </c>
      <c r="D3259" s="64" t="s">
        <v>697</v>
      </c>
      <c r="E3259" s="64">
        <f t="shared" si="187"/>
        <v>42543</v>
      </c>
      <c r="F3259" s="72" t="s">
        <v>1163</v>
      </c>
      <c r="G3259" s="67" t="s">
        <v>909</v>
      </c>
      <c r="H3259" s="72"/>
      <c r="I3259" s="429"/>
      <c r="J3259" s="429"/>
      <c r="K3259" s="420"/>
      <c r="L3259" s="429"/>
      <c r="M3259" s="65">
        <v>25000</v>
      </c>
      <c r="N3259" s="66" t="s">
        <v>101</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hidden="1" customHeight="1">
      <c r="A3260" s="332" t="str">
        <f>IF(B3260&lt;&gt;"",IF(AND(B3260='IN-TC'!$S$4,OR(TH!N3260="1111",TH!O3260="1111")),TH!D3260,""),"")</f>
        <v/>
      </c>
      <c r="B3260" s="63">
        <f t="shared" si="182"/>
        <v>6</v>
      </c>
      <c r="C3260" s="64">
        <v>42543</v>
      </c>
      <c r="D3260" s="64" t="s">
        <v>697</v>
      </c>
      <c r="E3260" s="64">
        <f t="shared" si="187"/>
        <v>42543</v>
      </c>
      <c r="F3260" s="72" t="s">
        <v>1624</v>
      </c>
      <c r="G3260" s="67" t="s">
        <v>909</v>
      </c>
      <c r="H3260" s="72"/>
      <c r="I3260" s="429"/>
      <c r="J3260" s="429"/>
      <c r="K3260" s="420"/>
      <c r="L3260" s="429"/>
      <c r="M3260" s="65">
        <v>2500</v>
      </c>
      <c r="N3260" s="66" t="s">
        <v>9</v>
      </c>
      <c r="O3260" s="66" t="s">
        <v>26</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hidden="1" customHeight="1">
      <c r="A3261" s="332" t="str">
        <f>IF(B3261&lt;&gt;"",IF(AND(B3261='IN-TC'!$S$4,OR(TH!N3261="1111",TH!O3261="1111")),TH!D3261,""),"")</f>
        <v/>
      </c>
      <c r="B3261" s="63">
        <f t="shared" si="182"/>
        <v>6</v>
      </c>
      <c r="C3261" s="64">
        <v>42543</v>
      </c>
      <c r="D3261" s="64" t="s">
        <v>694</v>
      </c>
      <c r="E3261" s="64">
        <f t="shared" si="187"/>
        <v>42543</v>
      </c>
      <c r="F3261" s="72" t="s">
        <v>1884</v>
      </c>
      <c r="G3261" s="67" t="s">
        <v>909</v>
      </c>
      <c r="H3261" s="72" t="s">
        <v>1205</v>
      </c>
      <c r="I3261" s="429"/>
      <c r="J3261" s="429"/>
      <c r="K3261" s="420"/>
      <c r="L3261" s="429"/>
      <c r="M3261" s="65">
        <v>7000000</v>
      </c>
      <c r="N3261" s="66" t="s">
        <v>26</v>
      </c>
      <c r="O3261" s="66" t="s">
        <v>72</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hidden="1" customHeight="1">
      <c r="A3262" s="332" t="str">
        <f>IF(B3262&lt;&gt;"",IF(AND(B3262='IN-TC'!$S$4,OR(TH!N3262="1111",TH!O3262="1111")),TH!D3262,""),"")</f>
        <v/>
      </c>
      <c r="B3262" s="63">
        <f t="shared" si="182"/>
        <v>6</v>
      </c>
      <c r="C3262" s="949">
        <v>42543</v>
      </c>
      <c r="D3262" s="64" t="s">
        <v>694</v>
      </c>
      <c r="E3262" s="949">
        <f t="shared" si="187"/>
        <v>42543</v>
      </c>
      <c r="F3262" s="72" t="s">
        <v>1869</v>
      </c>
      <c r="G3262" s="1130" t="s">
        <v>1648</v>
      </c>
      <c r="H3262" s="946"/>
      <c r="I3262" s="947"/>
      <c r="J3262" s="947"/>
      <c r="K3262" s="948">
        <v>781969.73</v>
      </c>
      <c r="L3262" s="947">
        <v>22308</v>
      </c>
      <c r="M3262" s="1099">
        <f>ROUND(K3262*L3262,0)</f>
        <v>17444180737</v>
      </c>
      <c r="N3262" s="1100" t="s">
        <v>265</v>
      </c>
      <c r="O3262" s="1100" t="s">
        <v>265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hidden="1" customHeight="1">
      <c r="A3263" s="332" t="str">
        <f>IF(B3263&lt;&gt;"",IF(AND(B3263='IN-TC'!$S$4,OR(TH!N3263="1111",TH!O3263="1111")),TH!D3263,""),"")</f>
        <v/>
      </c>
      <c r="B3263" s="63">
        <f t="shared" si="182"/>
        <v>6</v>
      </c>
      <c r="C3263" s="78">
        <v>42543</v>
      </c>
      <c r="D3263" s="64" t="s">
        <v>697</v>
      </c>
      <c r="E3263" s="78">
        <f t="shared" si="187"/>
        <v>42543</v>
      </c>
      <c r="F3263" s="67" t="s">
        <v>1866</v>
      </c>
      <c r="G3263" s="79" t="s">
        <v>909</v>
      </c>
      <c r="H3263" s="80" t="s">
        <v>712</v>
      </c>
      <c r="I3263" s="427"/>
      <c r="J3263" s="427"/>
      <c r="K3263" s="418">
        <v>13915</v>
      </c>
      <c r="L3263" s="427">
        <v>22308</v>
      </c>
      <c r="M3263" s="81">
        <f>ROUND(K3263*L3263,0)</f>
        <v>310415820</v>
      </c>
      <c r="N3263" s="82" t="s">
        <v>87</v>
      </c>
      <c r="O3263" s="82" t="s">
        <v>265</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hidden="1" customHeight="1">
      <c r="A3264" s="332" t="str">
        <f>IF(B3264&lt;&gt;"",IF(AND(B3264='IN-TC'!$S$4,OR(TH!N3264="1111",TH!O3264="1111")),TH!D3264,""),"")</f>
        <v/>
      </c>
      <c r="B3264" s="63">
        <f t="shared" si="182"/>
        <v>6</v>
      </c>
      <c r="C3264" s="78">
        <v>42543</v>
      </c>
      <c r="D3264" s="78" t="s">
        <v>576</v>
      </c>
      <c r="E3264" s="78">
        <f t="shared" si="187"/>
        <v>42543</v>
      </c>
      <c r="F3264" s="67" t="s">
        <v>1056</v>
      </c>
      <c r="G3264" s="79"/>
      <c r="H3264" s="80" t="s">
        <v>712</v>
      </c>
      <c r="I3264" s="427"/>
      <c r="J3264" s="427"/>
      <c r="K3264" s="418"/>
      <c r="L3264" s="427"/>
      <c r="M3264" s="81">
        <v>2462955</v>
      </c>
      <c r="N3264" s="82" t="s">
        <v>87</v>
      </c>
      <c r="O3264" s="66" t="s">
        <v>43</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hidden="1" customHeight="1">
      <c r="A3265" s="332" t="str">
        <f>IF(B3265&lt;&gt;"",IF(AND(B3265='IN-TC'!$S$4,OR(TH!N3265="1111",TH!O3265="1111")),TH!D3265,""),"")</f>
        <v/>
      </c>
      <c r="B3265" s="63">
        <f t="shared" si="182"/>
        <v>6</v>
      </c>
      <c r="C3265" s="64">
        <v>42543</v>
      </c>
      <c r="D3265" s="64" t="s">
        <v>697</v>
      </c>
      <c r="E3265" s="64">
        <f t="shared" si="187"/>
        <v>42543</v>
      </c>
      <c r="F3265" s="72" t="s">
        <v>1036</v>
      </c>
      <c r="G3265" s="67" t="s">
        <v>909</v>
      </c>
      <c r="H3265" s="80" t="s">
        <v>712</v>
      </c>
      <c r="I3265" s="429"/>
      <c r="J3265" s="429"/>
      <c r="K3265" s="420"/>
      <c r="L3265" s="429"/>
      <c r="M3265" s="65">
        <v>621444</v>
      </c>
      <c r="N3265" s="66" t="s">
        <v>99</v>
      </c>
      <c r="O3265" s="66" t="s">
        <v>26</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hidden="1" customHeight="1">
      <c r="A3266" s="332" t="str">
        <f>IF(B3266&lt;&gt;"",IF(AND(B3266='IN-TC'!$S$4,OR(TH!N3266="1111",TH!O3266="1111")),TH!D3266,""),"")</f>
        <v/>
      </c>
      <c r="B3266" s="63">
        <f t="shared" si="182"/>
        <v>6</v>
      </c>
      <c r="C3266" s="78">
        <v>42543</v>
      </c>
      <c r="D3266" s="64" t="s">
        <v>697</v>
      </c>
      <c r="E3266" s="78">
        <f t="shared" si="187"/>
        <v>42543</v>
      </c>
      <c r="F3266" s="67" t="s">
        <v>1866</v>
      </c>
      <c r="G3266" s="79" t="s">
        <v>909</v>
      </c>
      <c r="H3266" s="80" t="s">
        <v>705</v>
      </c>
      <c r="I3266" s="427"/>
      <c r="J3266" s="427"/>
      <c r="K3266" s="418">
        <v>33319.39</v>
      </c>
      <c r="L3266" s="427">
        <v>22308</v>
      </c>
      <c r="M3266" s="81">
        <f>ROUND(K3266*L3266,0)</f>
        <v>743288952</v>
      </c>
      <c r="N3266" s="82" t="s">
        <v>87</v>
      </c>
      <c r="O3266" s="82" t="s">
        <v>265</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hidden="1" customHeight="1">
      <c r="A3267" s="332" t="str">
        <f>IF(B3267&lt;&gt;"",IF(AND(B3267='IN-TC'!$S$4,OR(TH!N3267="1111",TH!O3267="1111")),TH!D3267,""),"")</f>
        <v/>
      </c>
      <c r="B3267" s="63">
        <f t="shared" si="182"/>
        <v>6</v>
      </c>
      <c r="C3267" s="78">
        <v>42543</v>
      </c>
      <c r="D3267" s="78" t="s">
        <v>576</v>
      </c>
      <c r="E3267" s="78">
        <f t="shared" si="187"/>
        <v>42543</v>
      </c>
      <c r="F3267" s="67" t="s">
        <v>1056</v>
      </c>
      <c r="G3267" s="79"/>
      <c r="H3267" s="80" t="s">
        <v>705</v>
      </c>
      <c r="I3267" s="427"/>
      <c r="J3267" s="427"/>
      <c r="K3267" s="418"/>
      <c r="L3267" s="427"/>
      <c r="M3267" s="81">
        <v>5897532</v>
      </c>
      <c r="N3267" s="82" t="s">
        <v>87</v>
      </c>
      <c r="O3267" s="66" t="s">
        <v>43</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hidden="1" customHeight="1">
      <c r="A3268" s="332" t="str">
        <f>IF(B3268&lt;&gt;"",IF(AND(B3268='IN-TC'!$S$4,OR(TH!N3268="1111",TH!O3268="1111")),TH!D3268,""),"")</f>
        <v/>
      </c>
      <c r="B3268" s="63">
        <f t="shared" si="182"/>
        <v>6</v>
      </c>
      <c r="C3268" s="64">
        <v>42543</v>
      </c>
      <c r="D3268" s="64" t="s">
        <v>697</v>
      </c>
      <c r="E3268" s="64">
        <f t="shared" si="187"/>
        <v>42543</v>
      </c>
      <c r="F3268" s="72" t="s">
        <v>1037</v>
      </c>
      <c r="G3268" s="67" t="s">
        <v>909</v>
      </c>
      <c r="H3268" s="80" t="s">
        <v>705</v>
      </c>
      <c r="I3268" s="429"/>
      <c r="J3268" s="429"/>
      <c r="K3268" s="420"/>
      <c r="L3268" s="429"/>
      <c r="M3268" s="65">
        <v>1488071</v>
      </c>
      <c r="N3268" s="66" t="s">
        <v>99</v>
      </c>
      <c r="O3268" s="66" t="s">
        <v>26</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hidden="1" customHeight="1">
      <c r="A3269" s="332" t="str">
        <f>IF(B3269&lt;&gt;"",IF(AND(B3269='IN-TC'!$S$4,OR(TH!N3269="1111",TH!O3269="1111")),TH!D3269,""),"")</f>
        <v/>
      </c>
      <c r="B3269" s="63">
        <f t="shared" si="182"/>
        <v>6</v>
      </c>
      <c r="C3269" s="78">
        <v>42543</v>
      </c>
      <c r="D3269" s="64" t="s">
        <v>697</v>
      </c>
      <c r="E3269" s="78">
        <f t="shared" si="187"/>
        <v>42543</v>
      </c>
      <c r="F3269" s="67" t="s">
        <v>1866</v>
      </c>
      <c r="G3269" s="79" t="s">
        <v>909</v>
      </c>
      <c r="H3269" s="80" t="s">
        <v>706</v>
      </c>
      <c r="I3269" s="427"/>
      <c r="J3269" s="427"/>
      <c r="K3269" s="418">
        <v>20515.96</v>
      </c>
      <c r="L3269" s="427">
        <v>22308</v>
      </c>
      <c r="M3269" s="81">
        <f>ROUND(K3269*L3269,0)</f>
        <v>457670036</v>
      </c>
      <c r="N3269" s="82" t="s">
        <v>87</v>
      </c>
      <c r="O3269" s="82" t="s">
        <v>265</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hidden="1" customHeight="1">
      <c r="A3270" s="332" t="str">
        <f>IF(B3270&lt;&gt;"",IF(AND(B3270='IN-TC'!$S$4,OR(TH!N3270="1111",TH!O3270="1111")),TH!D3270,""),"")</f>
        <v/>
      </c>
      <c r="B3270" s="63">
        <f t="shared" si="182"/>
        <v>6</v>
      </c>
      <c r="C3270" s="78">
        <v>42543</v>
      </c>
      <c r="D3270" s="78" t="s">
        <v>576</v>
      </c>
      <c r="E3270" s="78">
        <f t="shared" si="187"/>
        <v>42543</v>
      </c>
      <c r="F3270" s="67" t="s">
        <v>1056</v>
      </c>
      <c r="G3270" s="79"/>
      <c r="H3270" s="80" t="s">
        <v>706</v>
      </c>
      <c r="I3270" s="427"/>
      <c r="J3270" s="427"/>
      <c r="K3270" s="418"/>
      <c r="L3270" s="427"/>
      <c r="M3270" s="81">
        <v>3631325</v>
      </c>
      <c r="N3270" s="82" t="s">
        <v>87</v>
      </c>
      <c r="O3270" s="66" t="s">
        <v>43</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hidden="1" customHeight="1">
      <c r="A3271" s="332" t="str">
        <f>IF(B3271&lt;&gt;"",IF(AND(B3271='IN-TC'!$S$4,OR(TH!N3271="1111",TH!O3271="1111")),TH!D3271,""),"")</f>
        <v/>
      </c>
      <c r="B3271" s="63">
        <f t="shared" si="182"/>
        <v>6</v>
      </c>
      <c r="C3271" s="64">
        <v>42543</v>
      </c>
      <c r="D3271" s="64" t="s">
        <v>697</v>
      </c>
      <c r="E3271" s="64">
        <f t="shared" si="187"/>
        <v>42543</v>
      </c>
      <c r="F3271" s="72" t="s">
        <v>1038</v>
      </c>
      <c r="G3271" s="67" t="s">
        <v>909</v>
      </c>
      <c r="H3271" s="80" t="s">
        <v>706</v>
      </c>
      <c r="I3271" s="429"/>
      <c r="J3271" s="429"/>
      <c r="K3271" s="420"/>
      <c r="L3271" s="429"/>
      <c r="M3271" s="65">
        <v>916200</v>
      </c>
      <c r="N3271" s="66" t="s">
        <v>99</v>
      </c>
      <c r="O3271" s="66" t="s">
        <v>26</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hidden="1" customHeight="1">
      <c r="A3272" s="332" t="str">
        <f>IF(B3272&lt;&gt;"",IF(AND(B3272='IN-TC'!$S$4,OR(TH!N3272="1111",TH!O3272="1111")),TH!D3272,""),"")</f>
        <v/>
      </c>
      <c r="B3272" s="63">
        <f t="shared" si="182"/>
        <v>6</v>
      </c>
      <c r="C3272" s="78">
        <v>42543</v>
      </c>
      <c r="D3272" s="64" t="s">
        <v>697</v>
      </c>
      <c r="E3272" s="78">
        <f t="shared" si="187"/>
        <v>42543</v>
      </c>
      <c r="F3272" s="67" t="s">
        <v>1866</v>
      </c>
      <c r="G3272" s="79" t="s">
        <v>909</v>
      </c>
      <c r="H3272" s="80" t="s">
        <v>713</v>
      </c>
      <c r="I3272" s="427"/>
      <c r="J3272" s="427"/>
      <c r="K3272" s="418">
        <v>28719.38</v>
      </c>
      <c r="L3272" s="427">
        <v>22308</v>
      </c>
      <c r="M3272" s="81">
        <f>ROUND(K3272*L3272,0)</f>
        <v>640671929</v>
      </c>
      <c r="N3272" s="82" t="s">
        <v>87</v>
      </c>
      <c r="O3272" s="82" t="s">
        <v>265</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hidden="1" customHeight="1">
      <c r="A3273" s="332" t="str">
        <f>IF(B3273&lt;&gt;"",IF(AND(B3273='IN-TC'!$S$4,OR(TH!N3273="1111",TH!O3273="1111")),TH!D3273,""),"")</f>
        <v/>
      </c>
      <c r="B3273" s="63">
        <f t="shared" si="182"/>
        <v>6</v>
      </c>
      <c r="C3273" s="78">
        <v>42543</v>
      </c>
      <c r="D3273" s="78" t="s">
        <v>576</v>
      </c>
      <c r="E3273" s="78">
        <f t="shared" si="187"/>
        <v>42543</v>
      </c>
      <c r="F3273" s="67" t="s">
        <v>1056</v>
      </c>
      <c r="G3273" s="79"/>
      <c r="H3273" s="80" t="s">
        <v>713</v>
      </c>
      <c r="I3273" s="427"/>
      <c r="J3273" s="427"/>
      <c r="K3273" s="418"/>
      <c r="L3273" s="427"/>
      <c r="M3273" s="81">
        <v>5083330</v>
      </c>
      <c r="N3273" s="82" t="s">
        <v>87</v>
      </c>
      <c r="O3273" s="66" t="s">
        <v>43</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hidden="1" customHeight="1">
      <c r="A3274" s="332" t="str">
        <f>IF(B3274&lt;&gt;"",IF(AND(B3274='IN-TC'!$S$4,OR(TH!N3274="1111",TH!O3274="1111")),TH!D3274,""),"")</f>
        <v/>
      </c>
      <c r="B3274" s="63">
        <f t="shared" si="182"/>
        <v>6</v>
      </c>
      <c r="C3274" s="64">
        <v>42543</v>
      </c>
      <c r="D3274" s="64" t="s">
        <v>697</v>
      </c>
      <c r="E3274" s="64">
        <f t="shared" si="187"/>
        <v>42543</v>
      </c>
      <c r="F3274" s="72" t="s">
        <v>1039</v>
      </c>
      <c r="G3274" s="67" t="s">
        <v>909</v>
      </c>
      <c r="H3274" s="80" t="s">
        <v>713</v>
      </c>
      <c r="I3274" s="429"/>
      <c r="J3274" s="429"/>
      <c r="K3274" s="420"/>
      <c r="L3274" s="429"/>
      <c r="M3274" s="65">
        <v>1282635</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hidden="1" customHeight="1">
      <c r="A3275" s="332" t="str">
        <f>IF(B3275&lt;&gt;"",IF(AND(B3275='IN-TC'!$S$4,OR(TH!N3275="1111",TH!O3275="1111")),TH!D3275,""),"")</f>
        <v/>
      </c>
      <c r="B3275" s="63">
        <f t="shared" ref="B3275:B3338" si="188">IF(C3275&lt;&gt;"",MONTH(C3275),"")</f>
        <v>6</v>
      </c>
      <c r="C3275" s="64">
        <v>42543</v>
      </c>
      <c r="D3275" s="64" t="s">
        <v>697</v>
      </c>
      <c r="E3275" s="64">
        <f t="shared" si="187"/>
        <v>42543</v>
      </c>
      <c r="F3275" s="72" t="s">
        <v>743</v>
      </c>
      <c r="G3275" s="67" t="s">
        <v>909</v>
      </c>
      <c r="H3275" s="338" t="s">
        <v>717</v>
      </c>
      <c r="I3275" s="429"/>
      <c r="J3275" s="429"/>
      <c r="K3275" s="420"/>
      <c r="L3275" s="429"/>
      <c r="M3275" s="65">
        <v>888287</v>
      </c>
      <c r="N3275" s="66" t="s">
        <v>99</v>
      </c>
      <c r="O3275" s="66" t="s">
        <v>26</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hidden="1" customHeight="1">
      <c r="A3276" s="332" t="str">
        <f>IF(B3276&lt;&gt;"",IF(AND(B3276='IN-TC'!$S$4,OR(TH!N3276="1111",TH!O3276="1111")),TH!D3276,""),"")</f>
        <v/>
      </c>
      <c r="B3276" s="63">
        <f t="shared" si="188"/>
        <v>6</v>
      </c>
      <c r="C3276" s="78">
        <v>42543</v>
      </c>
      <c r="D3276" s="64" t="s">
        <v>697</v>
      </c>
      <c r="E3276" s="78">
        <f t="shared" si="187"/>
        <v>42543</v>
      </c>
      <c r="F3276" s="67" t="s">
        <v>1866</v>
      </c>
      <c r="G3276" s="79" t="s">
        <v>909</v>
      </c>
      <c r="H3276" s="80" t="s">
        <v>717</v>
      </c>
      <c r="I3276" s="427"/>
      <c r="J3276" s="427"/>
      <c r="K3276" s="418">
        <v>89500</v>
      </c>
      <c r="L3276" s="427">
        <v>22308</v>
      </c>
      <c r="M3276" s="81">
        <f>ROUND(K3276*L3276,0)</f>
        <v>1996566000</v>
      </c>
      <c r="N3276" s="82" t="s">
        <v>259</v>
      </c>
      <c r="O3276" s="82" t="s">
        <v>265</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hidden="1" customHeight="1">
      <c r="A3277" s="332" t="str">
        <f>IF(B3277&lt;&gt;"",IF(AND(B3277='IN-TC'!$S$4,OR(TH!N3277="1111",TH!O3277="1111")),TH!D3277,""),"")</f>
        <v/>
      </c>
      <c r="B3277" s="63">
        <f t="shared" si="188"/>
        <v>6</v>
      </c>
      <c r="C3277" s="78">
        <v>42543</v>
      </c>
      <c r="D3277" s="78" t="s">
        <v>576</v>
      </c>
      <c r="E3277" s="78">
        <f t="shared" si="187"/>
        <v>42543</v>
      </c>
      <c r="F3277" s="67" t="s">
        <v>1056</v>
      </c>
      <c r="G3277" s="79"/>
      <c r="H3277" s="80" t="s">
        <v>717</v>
      </c>
      <c r="I3277" s="427"/>
      <c r="J3277" s="427"/>
      <c r="K3277" s="418"/>
      <c r="L3277" s="427"/>
      <c r="M3277" s="81">
        <v>14678000</v>
      </c>
      <c r="N3277" s="82" t="s">
        <v>259</v>
      </c>
      <c r="O3277" s="66" t="s">
        <v>43</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hidden="1" customHeight="1">
      <c r="A3278" s="332" t="str">
        <f>IF(B3278&lt;&gt;"",IF(AND(B3278='IN-TC'!$S$4,OR(TH!N3278="1111",TH!O3278="1111")),TH!D3278,""),"")</f>
        <v/>
      </c>
      <c r="B3278" s="63">
        <f t="shared" si="188"/>
        <v>6</v>
      </c>
      <c r="C3278" s="64">
        <v>42543</v>
      </c>
      <c r="D3278" s="64" t="s">
        <v>697</v>
      </c>
      <c r="E3278" s="64">
        <f t="shared" si="187"/>
        <v>42543</v>
      </c>
      <c r="F3278" s="72" t="s">
        <v>744</v>
      </c>
      <c r="G3278" s="67" t="s">
        <v>909</v>
      </c>
      <c r="H3278" s="338" t="s">
        <v>718</v>
      </c>
      <c r="I3278" s="429"/>
      <c r="J3278" s="429"/>
      <c r="K3278" s="420"/>
      <c r="L3278" s="429"/>
      <c r="M3278" s="65">
        <v>883375</v>
      </c>
      <c r="N3278" s="66" t="s">
        <v>99</v>
      </c>
      <c r="O3278" s="66" t="s">
        <v>26</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hidden="1" customHeight="1">
      <c r="A3279" s="332" t="str">
        <f>IF(B3279&lt;&gt;"",IF(AND(B3279='IN-TC'!$S$4,OR(TH!N3279="1111",TH!O3279="1111")),TH!D3279,""),"")</f>
        <v/>
      </c>
      <c r="B3279" s="63">
        <f t="shared" si="188"/>
        <v>6</v>
      </c>
      <c r="C3279" s="78">
        <v>42543</v>
      </c>
      <c r="D3279" s="64" t="s">
        <v>697</v>
      </c>
      <c r="E3279" s="78">
        <f t="shared" si="187"/>
        <v>42543</v>
      </c>
      <c r="F3279" s="67" t="s">
        <v>1866</v>
      </c>
      <c r="G3279" s="79" t="s">
        <v>909</v>
      </c>
      <c r="H3279" s="80" t="s">
        <v>718</v>
      </c>
      <c r="I3279" s="427"/>
      <c r="J3279" s="427"/>
      <c r="K3279" s="418">
        <v>89000</v>
      </c>
      <c r="L3279" s="427">
        <v>22308</v>
      </c>
      <c r="M3279" s="81">
        <f>ROUND(K3279*L3279,0)</f>
        <v>1985412000</v>
      </c>
      <c r="N3279" s="82" t="s">
        <v>259</v>
      </c>
      <c r="O3279" s="82" t="s">
        <v>265</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hidden="1" customHeight="1">
      <c r="A3280" s="332" t="str">
        <f>IF(B3280&lt;&gt;"",IF(AND(B3280='IN-TC'!$S$4,OR(TH!N3280="1111",TH!O3280="1111")),TH!D3280,""),"")</f>
        <v/>
      </c>
      <c r="B3280" s="63">
        <f t="shared" si="188"/>
        <v>6</v>
      </c>
      <c r="C3280" s="78">
        <v>42543</v>
      </c>
      <c r="D3280" s="78" t="s">
        <v>576</v>
      </c>
      <c r="E3280" s="78">
        <f t="shared" si="187"/>
        <v>42543</v>
      </c>
      <c r="F3280" s="67" t="s">
        <v>1056</v>
      </c>
      <c r="G3280" s="79"/>
      <c r="H3280" s="80" t="s">
        <v>718</v>
      </c>
      <c r="I3280" s="427"/>
      <c r="J3280" s="427"/>
      <c r="K3280" s="418"/>
      <c r="L3280" s="427"/>
      <c r="M3280" s="81">
        <v>15753000</v>
      </c>
      <c r="N3280" s="82" t="s">
        <v>259</v>
      </c>
      <c r="O3280" s="66" t="s">
        <v>43</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hidden="1" customHeight="1">
      <c r="A3281" s="332" t="str">
        <f>IF(B3281&lt;&gt;"",IF(AND(B3281='IN-TC'!$S$4,OR(TH!N3281="1111",TH!O3281="1111")),TH!D3281,""),"")</f>
        <v/>
      </c>
      <c r="B3281" s="63">
        <f t="shared" si="188"/>
        <v>6</v>
      </c>
      <c r="C3281" s="64">
        <v>42543</v>
      </c>
      <c r="D3281" s="64" t="s">
        <v>697</v>
      </c>
      <c r="E3281" s="64">
        <f t="shared" si="187"/>
        <v>42543</v>
      </c>
      <c r="F3281" s="72" t="s">
        <v>1048</v>
      </c>
      <c r="G3281" s="67" t="s">
        <v>909</v>
      </c>
      <c r="H3281" s="338" t="s">
        <v>725</v>
      </c>
      <c r="I3281" s="429"/>
      <c r="J3281" s="429"/>
      <c r="K3281" s="420"/>
      <c r="L3281" s="429"/>
      <c r="M3281" s="65">
        <v>605366</v>
      </c>
      <c r="N3281" s="66" t="s">
        <v>99</v>
      </c>
      <c r="O3281" s="66" t="s">
        <v>26</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hidden="1" customHeight="1">
      <c r="A3282" s="332" t="str">
        <f>IF(B3282&lt;&gt;"",IF(AND(B3282='IN-TC'!$S$4,OR(TH!N3282="1111",TH!O3282="1111")),TH!D3282,""),"")</f>
        <v/>
      </c>
      <c r="B3282" s="63">
        <f t="shared" si="188"/>
        <v>6</v>
      </c>
      <c r="C3282" s="78">
        <v>42543</v>
      </c>
      <c r="D3282" s="64" t="s">
        <v>697</v>
      </c>
      <c r="E3282" s="78">
        <f t="shared" si="187"/>
        <v>42543</v>
      </c>
      <c r="F3282" s="67" t="s">
        <v>1866</v>
      </c>
      <c r="G3282" s="79" t="s">
        <v>909</v>
      </c>
      <c r="H3282" s="80" t="s">
        <v>725</v>
      </c>
      <c r="I3282" s="427"/>
      <c r="J3282" s="427"/>
      <c r="K3282" s="418">
        <v>61000</v>
      </c>
      <c r="L3282" s="427">
        <v>22308</v>
      </c>
      <c r="M3282" s="81">
        <f>ROUND(K3282*L3282,0)</f>
        <v>1360788000</v>
      </c>
      <c r="N3282" s="82" t="s">
        <v>259</v>
      </c>
      <c r="O3282" s="82" t="s">
        <v>265</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hidden="1" customHeight="1">
      <c r="A3283" s="332" t="str">
        <f>IF(B3283&lt;&gt;"",IF(AND(B3283='IN-TC'!$S$4,OR(TH!N3283="1111",TH!O3283="1111")),TH!D3283,""),"")</f>
        <v/>
      </c>
      <c r="B3283" s="63">
        <f t="shared" si="188"/>
        <v>6</v>
      </c>
      <c r="C3283" s="78">
        <v>42543</v>
      </c>
      <c r="D3283" s="78" t="s">
        <v>576</v>
      </c>
      <c r="E3283" s="78">
        <f t="shared" si="187"/>
        <v>42543</v>
      </c>
      <c r="F3283" s="67" t="s">
        <v>1056</v>
      </c>
      <c r="G3283" s="79"/>
      <c r="H3283" s="80" t="s">
        <v>725</v>
      </c>
      <c r="I3283" s="427"/>
      <c r="J3283" s="427"/>
      <c r="K3283" s="418"/>
      <c r="L3283" s="427"/>
      <c r="M3283" s="81">
        <v>8052000</v>
      </c>
      <c r="N3283" s="82" t="s">
        <v>259</v>
      </c>
      <c r="O3283" s="66" t="s">
        <v>43</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hidden="1" customHeight="1">
      <c r="A3284" s="332" t="str">
        <f>IF(B3284&lt;&gt;"",IF(AND(B3284='IN-TC'!$S$4,OR(TH!N3284="1111",TH!O3284="1111")),TH!D3284,""),"")</f>
        <v/>
      </c>
      <c r="B3284" s="63">
        <f t="shared" si="188"/>
        <v>6</v>
      </c>
      <c r="C3284" s="64">
        <v>42543</v>
      </c>
      <c r="D3284" s="64" t="s">
        <v>697</v>
      </c>
      <c r="E3284" s="64">
        <f t="shared" si="187"/>
        <v>42543</v>
      </c>
      <c r="F3284" s="72" t="s">
        <v>746</v>
      </c>
      <c r="G3284" s="67" t="s">
        <v>909</v>
      </c>
      <c r="H3284" s="338" t="s">
        <v>719</v>
      </c>
      <c r="I3284" s="429"/>
      <c r="J3284" s="429"/>
      <c r="K3284" s="420"/>
      <c r="L3284" s="429"/>
      <c r="M3284" s="65">
        <v>883375</v>
      </c>
      <c r="N3284" s="66" t="s">
        <v>99</v>
      </c>
      <c r="O3284" s="66" t="s">
        <v>26</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hidden="1" customHeight="1">
      <c r="A3285" s="332" t="str">
        <f>IF(B3285&lt;&gt;"",IF(AND(B3285='IN-TC'!$S$4,OR(TH!N3285="1111",TH!O3285="1111")),TH!D3285,""),"")</f>
        <v/>
      </c>
      <c r="B3285" s="63">
        <f t="shared" si="188"/>
        <v>6</v>
      </c>
      <c r="C3285" s="78">
        <v>42543</v>
      </c>
      <c r="D3285" s="64" t="s">
        <v>697</v>
      </c>
      <c r="E3285" s="78">
        <f t="shared" si="187"/>
        <v>42543</v>
      </c>
      <c r="F3285" s="67" t="s">
        <v>1866</v>
      </c>
      <c r="G3285" s="79" t="s">
        <v>909</v>
      </c>
      <c r="H3285" s="80" t="s">
        <v>719</v>
      </c>
      <c r="I3285" s="427"/>
      <c r="J3285" s="427"/>
      <c r="K3285" s="418">
        <v>89000</v>
      </c>
      <c r="L3285" s="427">
        <v>22308</v>
      </c>
      <c r="M3285" s="81">
        <f>ROUND(K3285*L3285,0)</f>
        <v>1985412000</v>
      </c>
      <c r="N3285" s="82" t="s">
        <v>259</v>
      </c>
      <c r="O3285" s="82" t="s">
        <v>265</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hidden="1" customHeight="1">
      <c r="A3286" s="332" t="str">
        <f>IF(B3286&lt;&gt;"",IF(AND(B3286='IN-TC'!$S$4,OR(TH!N3286="1111",TH!O3286="1111")),TH!D3286,""),"")</f>
        <v/>
      </c>
      <c r="B3286" s="63">
        <f t="shared" si="188"/>
        <v>6</v>
      </c>
      <c r="C3286" s="78">
        <v>42543</v>
      </c>
      <c r="D3286" s="78" t="s">
        <v>576</v>
      </c>
      <c r="E3286" s="78">
        <f t="shared" si="187"/>
        <v>42543</v>
      </c>
      <c r="F3286" s="67" t="s">
        <v>1056</v>
      </c>
      <c r="G3286" s="79"/>
      <c r="H3286" s="80" t="s">
        <v>719</v>
      </c>
      <c r="I3286" s="427"/>
      <c r="J3286" s="427"/>
      <c r="K3286" s="418"/>
      <c r="L3286" s="427"/>
      <c r="M3286" s="81">
        <v>15931000</v>
      </c>
      <c r="N3286" s="82" t="s">
        <v>259</v>
      </c>
      <c r="O3286" s="66" t="s">
        <v>43</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hidden="1" customHeight="1">
      <c r="A3287" s="332" t="str">
        <f>IF(B3287&lt;&gt;"",IF(AND(B3287='IN-TC'!$S$4,OR(TH!N3287="1111",TH!O3287="1111")),TH!D3287,""),"")</f>
        <v/>
      </c>
      <c r="B3287" s="63">
        <f t="shared" si="188"/>
        <v>6</v>
      </c>
      <c r="C3287" s="64">
        <v>42543</v>
      </c>
      <c r="D3287" s="64" t="s">
        <v>697</v>
      </c>
      <c r="E3287" s="64">
        <f t="shared" si="187"/>
        <v>42543</v>
      </c>
      <c r="F3287" s="72" t="s">
        <v>1049</v>
      </c>
      <c r="G3287" s="67" t="s">
        <v>909</v>
      </c>
      <c r="H3287" s="338" t="s">
        <v>720</v>
      </c>
      <c r="I3287" s="429"/>
      <c r="J3287" s="429"/>
      <c r="K3287" s="420"/>
      <c r="L3287" s="429"/>
      <c r="M3287" s="65">
        <v>873326</v>
      </c>
      <c r="N3287" s="66" t="s">
        <v>99</v>
      </c>
      <c r="O3287" s="66" t="s">
        <v>26</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hidden="1" customHeight="1">
      <c r="A3288" s="332" t="str">
        <f>IF(B3288&lt;&gt;"",IF(AND(B3288='IN-TC'!$S$4,OR(TH!N3288="1111",TH!O3288="1111")),TH!D3288,""),"")</f>
        <v/>
      </c>
      <c r="B3288" s="63">
        <f t="shared" si="188"/>
        <v>6</v>
      </c>
      <c r="C3288" s="78">
        <v>42543</v>
      </c>
      <c r="D3288" s="64" t="s">
        <v>697</v>
      </c>
      <c r="E3288" s="78">
        <f t="shared" si="187"/>
        <v>42543</v>
      </c>
      <c r="F3288" s="67" t="s">
        <v>1866</v>
      </c>
      <c r="G3288" s="79" t="s">
        <v>909</v>
      </c>
      <c r="H3288" s="80" t="s">
        <v>720</v>
      </c>
      <c r="I3288" s="427"/>
      <c r="J3288" s="427"/>
      <c r="K3288" s="418">
        <v>88000</v>
      </c>
      <c r="L3288" s="427">
        <v>22308</v>
      </c>
      <c r="M3288" s="81">
        <f>ROUND(K3288*L3288,0)</f>
        <v>1963104000</v>
      </c>
      <c r="N3288" s="82" t="s">
        <v>259</v>
      </c>
      <c r="O3288" s="82" t="s">
        <v>265</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hidden="1" customHeight="1">
      <c r="A3289" s="332" t="str">
        <f>IF(B3289&lt;&gt;"",IF(AND(B3289='IN-TC'!$S$4,OR(TH!N3289="1111",TH!O3289="1111")),TH!D3289,""),"")</f>
        <v/>
      </c>
      <c r="B3289" s="63">
        <f t="shared" si="188"/>
        <v>6</v>
      </c>
      <c r="C3289" s="78">
        <v>42543</v>
      </c>
      <c r="D3289" s="78" t="s">
        <v>576</v>
      </c>
      <c r="E3289" s="78">
        <f t="shared" si="187"/>
        <v>42543</v>
      </c>
      <c r="F3289" s="67" t="s">
        <v>1056</v>
      </c>
      <c r="G3289" s="79"/>
      <c r="H3289" s="80" t="s">
        <v>720</v>
      </c>
      <c r="I3289" s="427"/>
      <c r="J3289" s="427"/>
      <c r="K3289" s="418"/>
      <c r="L3289" s="427"/>
      <c r="M3289" s="81">
        <v>20416000</v>
      </c>
      <c r="N3289" s="82" t="s">
        <v>259</v>
      </c>
      <c r="O3289" s="66" t="s">
        <v>43</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hidden="1" customHeight="1">
      <c r="A3290" s="332" t="str">
        <f>IF(B3290&lt;&gt;"",IF(AND(B3290='IN-TC'!$S$4,OR(TH!N3290="1111",TH!O3290="1111")),TH!D3290,""),"")</f>
        <v/>
      </c>
      <c r="B3290" s="63">
        <f t="shared" si="188"/>
        <v>6</v>
      </c>
      <c r="C3290" s="64">
        <v>42543</v>
      </c>
      <c r="D3290" s="64" t="s">
        <v>697</v>
      </c>
      <c r="E3290" s="64">
        <f t="shared" si="187"/>
        <v>42543</v>
      </c>
      <c r="F3290" s="72" t="s">
        <v>1637</v>
      </c>
      <c r="G3290" s="67" t="s">
        <v>909</v>
      </c>
      <c r="H3290" s="338" t="s">
        <v>728</v>
      </c>
      <c r="I3290" s="429"/>
      <c r="J3290" s="429"/>
      <c r="K3290" s="420"/>
      <c r="L3290" s="429"/>
      <c r="M3290" s="65">
        <v>962646</v>
      </c>
      <c r="N3290" s="66" t="s">
        <v>99</v>
      </c>
      <c r="O3290" s="66" t="s">
        <v>26</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hidden="1" customHeight="1">
      <c r="A3291" s="332" t="str">
        <f>IF(B3291&lt;&gt;"",IF(AND(B3291='IN-TC'!$S$4,OR(TH!N3291="1111",TH!O3291="1111")),TH!D3291,""),"")</f>
        <v/>
      </c>
      <c r="B3291" s="63">
        <f t="shared" si="188"/>
        <v>6</v>
      </c>
      <c r="C3291" s="78">
        <v>42543</v>
      </c>
      <c r="D3291" s="64" t="s">
        <v>697</v>
      </c>
      <c r="E3291" s="78">
        <f t="shared" si="187"/>
        <v>42543</v>
      </c>
      <c r="F3291" s="67" t="s">
        <v>1866</v>
      </c>
      <c r="G3291" s="79" t="s">
        <v>909</v>
      </c>
      <c r="H3291" s="80" t="s">
        <v>728</v>
      </c>
      <c r="I3291" s="427"/>
      <c r="J3291" s="427"/>
      <c r="K3291" s="418">
        <v>97000</v>
      </c>
      <c r="L3291" s="427">
        <v>22308</v>
      </c>
      <c r="M3291" s="81">
        <f>ROUND(K3291*L3291,0)</f>
        <v>2163876000</v>
      </c>
      <c r="N3291" s="82" t="s">
        <v>259</v>
      </c>
      <c r="O3291" s="82" t="s">
        <v>265</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hidden="1" customHeight="1">
      <c r="A3292" s="332" t="str">
        <f>IF(B3292&lt;&gt;"",IF(AND(B3292='IN-TC'!$S$4,OR(TH!N3292="1111",TH!O3292="1111")),TH!D3292,""),"")</f>
        <v/>
      </c>
      <c r="B3292" s="63">
        <f t="shared" si="188"/>
        <v>6</v>
      </c>
      <c r="C3292" s="78">
        <v>42543</v>
      </c>
      <c r="D3292" s="78" t="s">
        <v>576</v>
      </c>
      <c r="E3292" s="78">
        <f t="shared" si="187"/>
        <v>42543</v>
      </c>
      <c r="F3292" s="67" t="s">
        <v>1056</v>
      </c>
      <c r="G3292" s="79"/>
      <c r="H3292" s="80" t="s">
        <v>728</v>
      </c>
      <c r="I3292" s="427"/>
      <c r="J3292" s="427"/>
      <c r="K3292" s="418"/>
      <c r="L3292" s="427"/>
      <c r="M3292" s="81">
        <v>5044000</v>
      </c>
      <c r="N3292" s="82" t="s">
        <v>259</v>
      </c>
      <c r="O3292" s="66" t="s">
        <v>43</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hidden="1" customHeight="1">
      <c r="A3293" s="332" t="str">
        <f>IF(B3293&lt;&gt;"",IF(AND(B3293='IN-TC'!$S$4,OR(TH!N3293="1111",TH!O3293="1111")),TH!D3293,""),"")</f>
        <v/>
      </c>
      <c r="B3293" s="63">
        <f t="shared" si="188"/>
        <v>6</v>
      </c>
      <c r="C3293" s="64">
        <v>42543</v>
      </c>
      <c r="D3293" s="64" t="s">
        <v>697</v>
      </c>
      <c r="E3293" s="64">
        <f t="shared" si="187"/>
        <v>42543</v>
      </c>
      <c r="F3293" s="72" t="s">
        <v>1638</v>
      </c>
      <c r="G3293" s="67" t="s">
        <v>909</v>
      </c>
      <c r="H3293" s="338" t="s">
        <v>1175</v>
      </c>
      <c r="I3293" s="429"/>
      <c r="J3293" s="429"/>
      <c r="K3293" s="420"/>
      <c r="L3293" s="429"/>
      <c r="M3293" s="65">
        <v>813705</v>
      </c>
      <c r="N3293" s="66" t="s">
        <v>99</v>
      </c>
      <c r="O3293" s="66" t="s">
        <v>26</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hidden="1" customHeight="1">
      <c r="A3294" s="332" t="str">
        <f>IF(B3294&lt;&gt;"",IF(AND(B3294='IN-TC'!$S$4,OR(TH!N3294="1111",TH!O3294="1111")),TH!D3294,""),"")</f>
        <v/>
      </c>
      <c r="B3294" s="63">
        <f t="shared" si="188"/>
        <v>6</v>
      </c>
      <c r="C3294" s="78">
        <v>42543</v>
      </c>
      <c r="D3294" s="64" t="s">
        <v>697</v>
      </c>
      <c r="E3294" s="78">
        <f t="shared" si="187"/>
        <v>42543</v>
      </c>
      <c r="F3294" s="67" t="s">
        <v>1866</v>
      </c>
      <c r="G3294" s="79" t="s">
        <v>909</v>
      </c>
      <c r="H3294" s="80" t="s">
        <v>1175</v>
      </c>
      <c r="I3294" s="427"/>
      <c r="J3294" s="427"/>
      <c r="K3294" s="418">
        <v>82000</v>
      </c>
      <c r="L3294" s="427">
        <v>22308</v>
      </c>
      <c r="M3294" s="81">
        <f>ROUND(K3294*L3294,0)</f>
        <v>1829256000</v>
      </c>
      <c r="N3294" s="82" t="s">
        <v>259</v>
      </c>
      <c r="O3294" s="82" t="s">
        <v>265</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hidden="1" customHeight="1">
      <c r="A3295" s="332" t="str">
        <f>IF(B3295&lt;&gt;"",IF(AND(B3295='IN-TC'!$S$4,OR(TH!N3295="1111",TH!O3295="1111")),TH!D3295,""),"")</f>
        <v/>
      </c>
      <c r="B3295" s="63">
        <f t="shared" si="188"/>
        <v>6</v>
      </c>
      <c r="C3295" s="78">
        <v>42543</v>
      </c>
      <c r="D3295" s="78" t="s">
        <v>576</v>
      </c>
      <c r="E3295" s="78">
        <f t="shared" si="187"/>
        <v>42543</v>
      </c>
      <c r="F3295" s="67" t="s">
        <v>1056</v>
      </c>
      <c r="G3295" s="79"/>
      <c r="H3295" s="80" t="s">
        <v>1175</v>
      </c>
      <c r="I3295" s="427"/>
      <c r="J3295" s="427"/>
      <c r="K3295" s="418"/>
      <c r="L3295" s="427"/>
      <c r="M3295" s="81">
        <v>656000</v>
      </c>
      <c r="N3295" s="66" t="s">
        <v>99</v>
      </c>
      <c r="O3295" s="82" t="s">
        <v>259</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hidden="1" customHeight="1">
      <c r="A3296" s="332" t="str">
        <f>IF(B3296&lt;&gt;"",IF(AND(B3296='IN-TC'!$S$4,OR(TH!N3296="1111",TH!O3296="1111")),TH!D3296,""),"")</f>
        <v/>
      </c>
      <c r="B3296" s="63">
        <f t="shared" si="188"/>
        <v>6</v>
      </c>
      <c r="C3296" s="64">
        <v>42543</v>
      </c>
      <c r="D3296" s="64" t="s">
        <v>697</v>
      </c>
      <c r="E3296" s="64">
        <f t="shared" si="187"/>
        <v>42543</v>
      </c>
      <c r="F3296" s="72" t="s">
        <v>1639</v>
      </c>
      <c r="G3296" s="67" t="s">
        <v>909</v>
      </c>
      <c r="H3296" s="338" t="s">
        <v>1176</v>
      </c>
      <c r="I3296" s="429"/>
      <c r="J3296" s="429"/>
      <c r="K3296" s="420"/>
      <c r="L3296" s="429"/>
      <c r="M3296" s="65">
        <v>893200</v>
      </c>
      <c r="N3296" s="66" t="s">
        <v>99</v>
      </c>
      <c r="O3296" s="66" t="s">
        <v>26</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hidden="1" customHeight="1">
      <c r="A3297" s="332" t="str">
        <f>IF(B3297&lt;&gt;"",IF(AND(B3297='IN-TC'!$S$4,OR(TH!N3297="1111",TH!O3297="1111")),TH!D3297,""),"")</f>
        <v/>
      </c>
      <c r="B3297" s="63">
        <f t="shared" si="188"/>
        <v>6</v>
      </c>
      <c r="C3297" s="78">
        <v>42543</v>
      </c>
      <c r="D3297" s="64" t="s">
        <v>697</v>
      </c>
      <c r="E3297" s="78">
        <f t="shared" si="187"/>
        <v>42543</v>
      </c>
      <c r="F3297" s="67" t="s">
        <v>1866</v>
      </c>
      <c r="G3297" s="79" t="s">
        <v>909</v>
      </c>
      <c r="H3297" s="80" t="s">
        <v>1176</v>
      </c>
      <c r="I3297" s="427"/>
      <c r="J3297" s="427"/>
      <c r="K3297" s="418">
        <v>90000</v>
      </c>
      <c r="L3297" s="427">
        <v>22308</v>
      </c>
      <c r="M3297" s="81">
        <f>ROUND(K3297*L3297,0)</f>
        <v>2007720000</v>
      </c>
      <c r="N3297" s="82" t="s">
        <v>259</v>
      </c>
      <c r="O3297" s="82" t="s">
        <v>265</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hidden="1" customHeight="1">
      <c r="A3298" s="332" t="str">
        <f>IF(B3298&lt;&gt;"",IF(AND(B3298='IN-TC'!$S$4,OR(TH!N3298="1111",TH!O3298="1111")),TH!D3298,""),"")</f>
        <v/>
      </c>
      <c r="B3298" s="63">
        <f t="shared" si="188"/>
        <v>6</v>
      </c>
      <c r="C3298" s="78">
        <v>42543</v>
      </c>
      <c r="D3298" s="78" t="s">
        <v>576</v>
      </c>
      <c r="E3298" s="78">
        <f t="shared" si="187"/>
        <v>42543</v>
      </c>
      <c r="F3298" s="67" t="s">
        <v>1056</v>
      </c>
      <c r="G3298" s="79"/>
      <c r="H3298" s="80" t="s">
        <v>1176</v>
      </c>
      <c r="I3298" s="427"/>
      <c r="J3298" s="427"/>
      <c r="K3298" s="418"/>
      <c r="L3298" s="427"/>
      <c r="M3298" s="81">
        <v>720000</v>
      </c>
      <c r="N3298" s="66" t="s">
        <v>99</v>
      </c>
      <c r="O3298" s="82" t="s">
        <v>259</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hidden="1" customHeight="1">
      <c r="A3299" s="332" t="str">
        <f>IF(B3299&lt;&gt;"",IF(AND(B3299='IN-TC'!$S$4,OR(TH!N3299="1111",TH!O3299="1111")),TH!D3299,""),"")</f>
        <v/>
      </c>
      <c r="B3299" s="63">
        <f t="shared" si="188"/>
        <v>6</v>
      </c>
      <c r="C3299" s="64">
        <v>42543</v>
      </c>
      <c r="D3299" s="64" t="s">
        <v>697</v>
      </c>
      <c r="E3299" s="64">
        <f t="shared" si="187"/>
        <v>42543</v>
      </c>
      <c r="F3299" s="503" t="s">
        <v>1051</v>
      </c>
      <c r="G3299" s="67" t="s">
        <v>908</v>
      </c>
      <c r="H3299" s="72" t="s">
        <v>724</v>
      </c>
      <c r="I3299" s="429"/>
      <c r="J3299" s="429"/>
      <c r="K3299" s="420"/>
      <c r="L3299" s="429"/>
      <c r="M3299" s="65">
        <v>3311092</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hidden="1" customHeight="1">
      <c r="A3300" s="332" t="str">
        <f>IF(B3300&lt;&gt;"",IF(AND(B3300='IN-TC'!$S$4,OR(TH!N3300="1111",TH!O3300="1111")),TH!D3300,""),"")</f>
        <v/>
      </c>
      <c r="B3300" s="63">
        <f t="shared" si="188"/>
        <v>6</v>
      </c>
      <c r="C3300" s="64">
        <v>42543</v>
      </c>
      <c r="D3300" s="64" t="s">
        <v>697</v>
      </c>
      <c r="E3300" s="64">
        <f t="shared" si="187"/>
        <v>42543</v>
      </c>
      <c r="F3300" s="503" t="s">
        <v>1690</v>
      </c>
      <c r="G3300" s="67" t="s">
        <v>908</v>
      </c>
      <c r="H3300" s="72" t="s">
        <v>734</v>
      </c>
      <c r="I3300" s="429"/>
      <c r="J3300" s="429"/>
      <c r="K3300" s="420"/>
      <c r="L3300" s="429"/>
      <c r="M3300" s="65">
        <v>4027216</v>
      </c>
      <c r="N3300" s="66" t="s">
        <v>99</v>
      </c>
      <c r="O3300" s="66" t="s">
        <v>26</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hidden="1" customHeight="1">
      <c r="A3301" s="332" t="str">
        <f>IF(B3301&lt;&gt;"",IF(AND(B3301='IN-TC'!$S$4,OR(TH!N3301="1111",TH!O3301="1111")),TH!D3301,""),"")</f>
        <v/>
      </c>
      <c r="B3301" s="63">
        <f t="shared" si="188"/>
        <v>6</v>
      </c>
      <c r="C3301" s="64">
        <v>42544</v>
      </c>
      <c r="D3301" s="64" t="s">
        <v>891</v>
      </c>
      <c r="E3301" s="64">
        <v>42544</v>
      </c>
      <c r="F3301" s="72" t="s">
        <v>1592</v>
      </c>
      <c r="G3301" s="955" t="s">
        <v>1594</v>
      </c>
      <c r="H3301" s="72" t="s">
        <v>1579</v>
      </c>
      <c r="I3301" s="429"/>
      <c r="J3301" s="429"/>
      <c r="K3301" s="420"/>
      <c r="L3301" s="429"/>
      <c r="M3301" s="65">
        <v>51927</v>
      </c>
      <c r="N3301" s="82" t="s">
        <v>585</v>
      </c>
      <c r="O3301" s="66" t="s">
        <v>63</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hidden="1" customHeight="1">
      <c r="A3302" s="332" t="str">
        <f>IF(B3302&lt;&gt;"",IF(AND(B3302='IN-TC'!$S$4,OR(TH!N3302="1111",TH!O3302="1111")),TH!D3302,""),"")</f>
        <v/>
      </c>
      <c r="B3302" s="63">
        <f t="shared" si="188"/>
        <v>6</v>
      </c>
      <c r="C3302" s="64">
        <v>42544</v>
      </c>
      <c r="D3302" s="64" t="s">
        <v>891</v>
      </c>
      <c r="E3302" s="64">
        <v>42544</v>
      </c>
      <c r="F3302" s="72" t="s">
        <v>1593</v>
      </c>
      <c r="G3302" s="955" t="s">
        <v>1594</v>
      </c>
      <c r="H3302" s="72" t="s">
        <v>1579</v>
      </c>
      <c r="I3302" s="429"/>
      <c r="J3302" s="429"/>
      <c r="K3302" s="420"/>
      <c r="L3302" s="429"/>
      <c r="M3302" s="65">
        <v>5193</v>
      </c>
      <c r="N3302" s="66" t="s">
        <v>9</v>
      </c>
      <c r="O3302" s="66" t="s">
        <v>63</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hidden="1" customHeight="1">
      <c r="A3303" s="332" t="str">
        <f>IF(B3303&lt;&gt;"",IF(AND(B3303='IN-TC'!$S$4,OR(TH!N3303="1111",TH!O3303="1111")),TH!D3303,""),"")</f>
        <v/>
      </c>
      <c r="B3303" s="63">
        <f t="shared" si="188"/>
        <v>6</v>
      </c>
      <c r="C3303" s="64">
        <v>42544</v>
      </c>
      <c r="D3303" s="64" t="s">
        <v>892</v>
      </c>
      <c r="E3303" s="64">
        <v>42544</v>
      </c>
      <c r="F3303" s="72" t="s">
        <v>1595</v>
      </c>
      <c r="G3303" s="955" t="s">
        <v>1597</v>
      </c>
      <c r="H3303" s="72" t="s">
        <v>1598</v>
      </c>
      <c r="I3303" s="429"/>
      <c r="J3303" s="429"/>
      <c r="K3303" s="420"/>
      <c r="L3303" s="429"/>
      <c r="M3303" s="65">
        <v>800000</v>
      </c>
      <c r="N3303" s="82" t="s">
        <v>585</v>
      </c>
      <c r="O3303" s="66" t="s">
        <v>63</v>
      </c>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hidden="1" customHeight="1">
      <c r="A3304" s="332" t="str">
        <f>IF(B3304&lt;&gt;"",IF(AND(B3304='IN-TC'!$S$4,OR(TH!N3304="1111",TH!O3304="1111")),TH!D3304,""),"")</f>
        <v/>
      </c>
      <c r="B3304" s="63">
        <f t="shared" si="188"/>
        <v>6</v>
      </c>
      <c r="C3304" s="64">
        <v>42544</v>
      </c>
      <c r="D3304" s="64" t="s">
        <v>892</v>
      </c>
      <c r="E3304" s="64">
        <v>42544</v>
      </c>
      <c r="F3304" s="72" t="s">
        <v>1596</v>
      </c>
      <c r="G3304" s="955" t="s">
        <v>1597</v>
      </c>
      <c r="H3304" s="72" t="s">
        <v>1598</v>
      </c>
      <c r="I3304" s="429"/>
      <c r="J3304" s="429"/>
      <c r="K3304" s="420"/>
      <c r="L3304" s="429"/>
      <c r="M3304" s="65">
        <v>80000</v>
      </c>
      <c r="N3304" s="66" t="s">
        <v>9</v>
      </c>
      <c r="O3304" s="66" t="s">
        <v>63</v>
      </c>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hidden="1" customHeight="1">
      <c r="A3305" s="332" t="str">
        <f>IF(B3305&lt;&gt;"",IF(AND(B3305='IN-TC'!$S$4,OR(TH!N3305="1111",TH!O3305="1111")),TH!D3305,""),"")</f>
        <v/>
      </c>
      <c r="B3305" s="63">
        <f t="shared" si="188"/>
        <v>6</v>
      </c>
      <c r="C3305" s="1123">
        <v>42548</v>
      </c>
      <c r="D3305" s="1123" t="s">
        <v>894</v>
      </c>
      <c r="E3305" s="1123">
        <f>C3305</f>
        <v>42548</v>
      </c>
      <c r="F3305" s="503" t="s">
        <v>954</v>
      </c>
      <c r="G3305" s="1125"/>
      <c r="H3305" s="1124" t="s">
        <v>953</v>
      </c>
      <c r="I3305" s="1126"/>
      <c r="J3305" s="1126"/>
      <c r="K3305" s="1127"/>
      <c r="L3305" s="1126"/>
      <c r="M3305" s="1128">
        <v>500000000</v>
      </c>
      <c r="N3305" s="1129" t="s">
        <v>271</v>
      </c>
      <c r="O3305" s="1129" t="s">
        <v>63</v>
      </c>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hidden="1" customHeight="1">
      <c r="A3306" s="332" t="str">
        <f>IF(B3306&lt;&gt;"",IF(AND(B3306='IN-TC'!$S$4,OR(TH!N3306="1111",TH!O3306="1111")),TH!D3306,""),"")</f>
        <v/>
      </c>
      <c r="B3306" s="63">
        <f t="shared" si="188"/>
        <v>6</v>
      </c>
      <c r="C3306" s="64">
        <v>42548</v>
      </c>
      <c r="D3306" s="64" t="s">
        <v>895</v>
      </c>
      <c r="E3306" s="64">
        <v>42548</v>
      </c>
      <c r="F3306" s="72" t="s">
        <v>1094</v>
      </c>
      <c r="G3306" s="67" t="s">
        <v>909</v>
      </c>
      <c r="H3306" s="72" t="s">
        <v>755</v>
      </c>
      <c r="I3306" s="429"/>
      <c r="J3306" s="429"/>
      <c r="K3306" s="420"/>
      <c r="L3306" s="429"/>
      <c r="M3306" s="65">
        <v>1170000000</v>
      </c>
      <c r="N3306" s="66" t="s">
        <v>26</v>
      </c>
      <c r="O3306" s="66" t="s">
        <v>63</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hidden="1" customHeight="1">
      <c r="A3307" s="332" t="str">
        <f>IF(B3307&lt;&gt;"",IF(AND(B3307='IN-TC'!$S$4,OR(TH!N3307="1111",TH!O3307="1111")),TH!D3307,""),"")</f>
        <v/>
      </c>
      <c r="B3307" s="63">
        <f t="shared" si="188"/>
        <v>6</v>
      </c>
      <c r="C3307" s="1123">
        <v>42545</v>
      </c>
      <c r="D3307" s="1123" t="s">
        <v>2068</v>
      </c>
      <c r="E3307" s="1123">
        <v>42545</v>
      </c>
      <c r="F3307" s="72" t="s">
        <v>1133</v>
      </c>
      <c r="G3307" s="1125" t="s">
        <v>1551</v>
      </c>
      <c r="H3307" s="1124" t="s">
        <v>755</v>
      </c>
      <c r="I3307" s="1126"/>
      <c r="J3307" s="1126"/>
      <c r="K3307" s="1127"/>
      <c r="L3307" s="1126"/>
      <c r="M3307" s="1128">
        <v>3348750000</v>
      </c>
      <c r="N3307" s="1129" t="s">
        <v>63</v>
      </c>
      <c r="O3307" s="66" t="s">
        <v>26</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hidden="1" customHeight="1">
      <c r="A3308" s="332" t="str">
        <f>IF(B3308&lt;&gt;"",IF(AND(B3308='IN-TC'!$S$4,OR(TH!N3308="1111",TH!O3308="1111")),TH!D3308,""),"")</f>
        <v/>
      </c>
      <c r="B3308" s="63">
        <f t="shared" si="188"/>
        <v>6</v>
      </c>
      <c r="C3308" s="1123">
        <v>42545</v>
      </c>
      <c r="D3308" s="64" t="s">
        <v>697</v>
      </c>
      <c r="E3308" s="1123">
        <f t="shared" ref="E3308:E3320" si="189">C3308</f>
        <v>42545</v>
      </c>
      <c r="F3308" s="67" t="s">
        <v>1871</v>
      </c>
      <c r="G3308" s="1125" t="s">
        <v>1551</v>
      </c>
      <c r="H3308" s="1124" t="s">
        <v>1872</v>
      </c>
      <c r="I3308" s="1126"/>
      <c r="J3308" s="1126"/>
      <c r="K3308" s="1127">
        <v>150000</v>
      </c>
      <c r="L3308" s="1126">
        <v>22325</v>
      </c>
      <c r="M3308" s="1128">
        <v>3348750000</v>
      </c>
      <c r="N3308" s="1129" t="s">
        <v>265</v>
      </c>
      <c r="O3308" s="1129" t="s">
        <v>259</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hidden="1" customHeight="1">
      <c r="A3309" s="332" t="str">
        <f>IF(B3309&lt;&gt;"",IF(AND(B3309='IN-TC'!$S$4,OR(TH!N3309="1111",TH!O3309="1111")),TH!D3309,""),"")</f>
        <v/>
      </c>
      <c r="B3309" s="63">
        <f t="shared" si="188"/>
        <v>6</v>
      </c>
      <c r="C3309" s="1123">
        <v>42545</v>
      </c>
      <c r="D3309" s="64" t="s">
        <v>697</v>
      </c>
      <c r="E3309" s="1123">
        <f t="shared" si="189"/>
        <v>42545</v>
      </c>
      <c r="F3309" s="67" t="s">
        <v>1432</v>
      </c>
      <c r="G3309" s="1125" t="s">
        <v>1551</v>
      </c>
      <c r="H3309" s="1124"/>
      <c r="I3309" s="1126"/>
      <c r="J3309" s="1126"/>
      <c r="K3309" s="1127">
        <v>150000</v>
      </c>
      <c r="L3309" s="1126">
        <v>22325</v>
      </c>
      <c r="M3309" s="1128">
        <v>3348750000</v>
      </c>
      <c r="N3309" s="66" t="s">
        <v>26</v>
      </c>
      <c r="O3309" s="1129" t="s">
        <v>265</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hidden="1" customHeight="1">
      <c r="A3310" s="332" t="str">
        <f>IF(B3310&lt;&gt;"",IF(AND(B3310='IN-TC'!$S$4,OR(TH!N3310="1111",TH!O3310="1111")),TH!D3310,""),"")</f>
        <v/>
      </c>
      <c r="B3310" s="63">
        <f t="shared" si="188"/>
        <v>6</v>
      </c>
      <c r="C3310" s="64">
        <v>42545</v>
      </c>
      <c r="D3310" s="64" t="s">
        <v>694</v>
      </c>
      <c r="E3310" s="64">
        <f t="shared" si="189"/>
        <v>42545</v>
      </c>
      <c r="F3310" s="72" t="s">
        <v>1640</v>
      </c>
      <c r="G3310" s="67" t="s">
        <v>909</v>
      </c>
      <c r="H3310" s="338"/>
      <c r="I3310" s="429"/>
      <c r="J3310" s="429"/>
      <c r="K3310" s="420"/>
      <c r="L3310" s="429"/>
      <c r="M3310" s="65">
        <v>9632</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hidden="1" customHeight="1">
      <c r="A3311" s="332" t="str">
        <f>IF(B3311&lt;&gt;"",IF(AND(B3311='IN-TC'!$S$4,OR(TH!N3311="1111",TH!O3311="1111")),TH!D3311,""),"")</f>
        <v/>
      </c>
      <c r="B3311" s="63">
        <f t="shared" si="188"/>
        <v>6</v>
      </c>
      <c r="C3311" s="64">
        <v>42545</v>
      </c>
      <c r="D3311" s="64" t="s">
        <v>694</v>
      </c>
      <c r="E3311" s="64">
        <f t="shared" si="189"/>
        <v>42545</v>
      </c>
      <c r="F3311" s="72" t="s">
        <v>1640</v>
      </c>
      <c r="G3311" s="67" t="s">
        <v>908</v>
      </c>
      <c r="H3311" s="72"/>
      <c r="I3311" s="429"/>
      <c r="J3311" s="429"/>
      <c r="K3311" s="420"/>
      <c r="L3311" s="429"/>
      <c r="M3311" s="65">
        <v>5688</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hidden="1" customHeight="1">
      <c r="A3312" s="332" t="str">
        <f>IF(B3312&lt;&gt;"",IF(AND(B3312='IN-TC'!$S$4,OR(TH!N3312="1111",TH!O3312="1111")),TH!D3312,""),"")</f>
        <v/>
      </c>
      <c r="B3312" s="63">
        <f t="shared" si="188"/>
        <v>6</v>
      </c>
      <c r="C3312" s="1123">
        <v>42546</v>
      </c>
      <c r="D3312" s="1123" t="s">
        <v>694</v>
      </c>
      <c r="E3312" s="1123">
        <f t="shared" si="189"/>
        <v>42546</v>
      </c>
      <c r="F3312" s="67" t="s">
        <v>1640</v>
      </c>
      <c r="G3312" s="1125" t="s">
        <v>1551</v>
      </c>
      <c r="H3312" s="1124"/>
      <c r="I3312" s="1126"/>
      <c r="J3312" s="1126"/>
      <c r="K3312" s="1127"/>
      <c r="L3312" s="1126"/>
      <c r="M3312" s="1128">
        <v>26</v>
      </c>
      <c r="N3312" s="66" t="s">
        <v>26</v>
      </c>
      <c r="O3312" s="66" t="s">
        <v>43</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hidden="1" customHeight="1">
      <c r="A3313" s="332" t="str">
        <f>IF(B3313&lt;&gt;"",IF(AND(B3313='IN-TC'!$S$4,OR(TH!N3313="1111",TH!O3313="1111")),TH!D3313,""),"")</f>
        <v/>
      </c>
      <c r="B3313" s="63">
        <f t="shared" si="188"/>
        <v>6</v>
      </c>
      <c r="C3313" s="64">
        <v>42546</v>
      </c>
      <c r="D3313" s="64" t="s">
        <v>697</v>
      </c>
      <c r="E3313" s="64">
        <f t="shared" si="189"/>
        <v>42546</v>
      </c>
      <c r="F3313" s="72" t="s">
        <v>1641</v>
      </c>
      <c r="G3313" s="67" t="s">
        <v>909</v>
      </c>
      <c r="H3313" s="338"/>
      <c r="I3313" s="429"/>
      <c r="J3313" s="429"/>
      <c r="K3313" s="420"/>
      <c r="L3313" s="429"/>
      <c r="M3313" s="65">
        <v>50000</v>
      </c>
      <c r="N3313" s="66" t="s">
        <v>101</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hidden="1" customHeight="1">
      <c r="A3314" s="332" t="str">
        <f>IF(B3314&lt;&gt;"",IF(AND(B3314='IN-TC'!$S$4,OR(TH!N3314="1111",TH!O3314="1111")),TH!D3314,""),"")</f>
        <v/>
      </c>
      <c r="B3314" s="63">
        <f t="shared" si="188"/>
        <v>6</v>
      </c>
      <c r="C3314" s="64">
        <v>42546</v>
      </c>
      <c r="D3314" s="64" t="s">
        <v>697</v>
      </c>
      <c r="E3314" s="64">
        <f t="shared" si="189"/>
        <v>42546</v>
      </c>
      <c r="F3314" s="72" t="s">
        <v>1642</v>
      </c>
      <c r="G3314" s="67" t="s">
        <v>909</v>
      </c>
      <c r="H3314" s="338"/>
      <c r="I3314" s="429"/>
      <c r="J3314" s="429"/>
      <c r="K3314" s="420"/>
      <c r="L3314" s="429"/>
      <c r="M3314" s="65">
        <v>5000</v>
      </c>
      <c r="N3314" s="66" t="s">
        <v>9</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hidden="1" customHeight="1">
      <c r="A3315" s="332" t="str">
        <f>IF(B3315&lt;&gt;"",IF(AND(B3315='IN-TC'!$S$4,OR(TH!N3315="1111",TH!O3315="1111")),TH!D3315,""),"")</f>
        <v/>
      </c>
      <c r="B3315" s="63">
        <f t="shared" si="188"/>
        <v>6</v>
      </c>
      <c r="C3315" s="64">
        <v>42546</v>
      </c>
      <c r="D3315" s="64" t="s">
        <v>697</v>
      </c>
      <c r="E3315" s="64">
        <f t="shared" si="189"/>
        <v>42546</v>
      </c>
      <c r="F3315" s="72" t="s">
        <v>1641</v>
      </c>
      <c r="G3315" s="67" t="s">
        <v>909</v>
      </c>
      <c r="H3315" s="338"/>
      <c r="I3315" s="429"/>
      <c r="J3315" s="429"/>
      <c r="K3315" s="420"/>
      <c r="L3315" s="429"/>
      <c r="M3315" s="65">
        <v>50000</v>
      </c>
      <c r="N3315" s="66" t="s">
        <v>101</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hidden="1" customHeight="1">
      <c r="A3316" s="332" t="str">
        <f>IF(B3316&lt;&gt;"",IF(AND(B3316='IN-TC'!$S$4,OR(TH!N3316="1111",TH!O3316="1111")),TH!D3316,""),"")</f>
        <v/>
      </c>
      <c r="B3316" s="63">
        <f t="shared" si="188"/>
        <v>6</v>
      </c>
      <c r="C3316" s="64">
        <v>42546</v>
      </c>
      <c r="D3316" s="64" t="s">
        <v>697</v>
      </c>
      <c r="E3316" s="64">
        <f t="shared" si="189"/>
        <v>42546</v>
      </c>
      <c r="F3316" s="72" t="s">
        <v>1642</v>
      </c>
      <c r="G3316" s="67" t="s">
        <v>909</v>
      </c>
      <c r="H3316" s="338"/>
      <c r="I3316" s="429"/>
      <c r="J3316" s="429"/>
      <c r="K3316" s="420"/>
      <c r="L3316" s="429"/>
      <c r="M3316" s="65">
        <v>5000</v>
      </c>
      <c r="N3316" s="66" t="s">
        <v>9</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hidden="1" customHeight="1">
      <c r="A3317" s="332" t="str">
        <f>IF(B3317&lt;&gt;"",IF(AND(B3317='IN-TC'!$S$4,OR(TH!N3317="1111",TH!O3317="1111")),TH!D3317,""),"")</f>
        <v/>
      </c>
      <c r="B3317" s="63">
        <f t="shared" si="188"/>
        <v>6</v>
      </c>
      <c r="C3317" s="64">
        <v>42546</v>
      </c>
      <c r="D3317" s="64" t="s">
        <v>697</v>
      </c>
      <c r="E3317" s="64">
        <f t="shared" si="189"/>
        <v>42546</v>
      </c>
      <c r="F3317" s="72" t="s">
        <v>1641</v>
      </c>
      <c r="G3317" s="67" t="s">
        <v>909</v>
      </c>
      <c r="H3317" s="338"/>
      <c r="I3317" s="429"/>
      <c r="J3317" s="429"/>
      <c r="K3317" s="420"/>
      <c r="L3317" s="429"/>
      <c r="M3317" s="65">
        <v>50000</v>
      </c>
      <c r="N3317" s="66" t="s">
        <v>101</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hidden="1" customHeight="1">
      <c r="A3318" s="332" t="str">
        <f>IF(B3318&lt;&gt;"",IF(AND(B3318='IN-TC'!$S$4,OR(TH!N3318="1111",TH!O3318="1111")),TH!D3318,""),"")</f>
        <v/>
      </c>
      <c r="B3318" s="63">
        <f t="shared" si="188"/>
        <v>6</v>
      </c>
      <c r="C3318" s="64">
        <v>42546</v>
      </c>
      <c r="D3318" s="64" t="s">
        <v>697</v>
      </c>
      <c r="E3318" s="64">
        <f t="shared" si="189"/>
        <v>42546</v>
      </c>
      <c r="F3318" s="72" t="s">
        <v>1642</v>
      </c>
      <c r="G3318" s="67" t="s">
        <v>909</v>
      </c>
      <c r="H3318" s="338"/>
      <c r="I3318" s="429"/>
      <c r="J3318" s="429"/>
      <c r="K3318" s="420"/>
      <c r="L3318" s="429"/>
      <c r="M3318" s="65">
        <v>5000</v>
      </c>
      <c r="N3318" s="66" t="s">
        <v>9</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hidden="1" customHeight="1">
      <c r="A3319" s="332" t="str">
        <f>IF(B3319&lt;&gt;"",IF(AND(B3319='IN-TC'!$S$4,OR(TH!N3319="1111",TH!O3319="1111")),TH!D3319,""),"")</f>
        <v/>
      </c>
      <c r="B3319" s="63">
        <f t="shared" si="188"/>
        <v>6</v>
      </c>
      <c r="C3319" s="64">
        <v>42546</v>
      </c>
      <c r="D3319" s="64" t="s">
        <v>697</v>
      </c>
      <c r="E3319" s="64">
        <f t="shared" si="189"/>
        <v>42546</v>
      </c>
      <c r="F3319" s="72" t="s">
        <v>1641</v>
      </c>
      <c r="G3319" s="67" t="s">
        <v>909</v>
      </c>
      <c r="H3319" s="338"/>
      <c r="I3319" s="429"/>
      <c r="J3319" s="429"/>
      <c r="K3319" s="420"/>
      <c r="L3319" s="429"/>
      <c r="M3319" s="65">
        <v>50000</v>
      </c>
      <c r="N3319" s="66" t="s">
        <v>101</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hidden="1" customHeight="1">
      <c r="A3320" s="332" t="str">
        <f>IF(B3320&lt;&gt;"",IF(AND(B3320='IN-TC'!$S$4,OR(TH!N3320="1111",TH!O3320="1111")),TH!D3320,""),"")</f>
        <v/>
      </c>
      <c r="B3320" s="63">
        <f t="shared" si="188"/>
        <v>6</v>
      </c>
      <c r="C3320" s="64">
        <v>42546</v>
      </c>
      <c r="D3320" s="64" t="s">
        <v>697</v>
      </c>
      <c r="E3320" s="64">
        <f t="shared" si="189"/>
        <v>42546</v>
      </c>
      <c r="F3320" s="72" t="s">
        <v>1642</v>
      </c>
      <c r="G3320" s="67" t="s">
        <v>909</v>
      </c>
      <c r="H3320" s="338"/>
      <c r="I3320" s="429"/>
      <c r="J3320" s="429"/>
      <c r="K3320" s="420"/>
      <c r="L3320" s="429"/>
      <c r="M3320" s="65">
        <v>5000</v>
      </c>
      <c r="N3320" s="66" t="s">
        <v>9</v>
      </c>
      <c r="O3320" s="66" t="s">
        <v>26</v>
      </c>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hidden="1" customHeight="1">
      <c r="A3321" s="332" t="str">
        <f>IF(B3321&lt;&gt;"",IF(AND(B3321='IN-TC'!$S$4,OR(TH!N3321="1111",TH!O3321="1111")),TH!D3321,""),"")</f>
        <v/>
      </c>
      <c r="B3321" s="63">
        <f t="shared" si="188"/>
        <v>6</v>
      </c>
      <c r="C3321" s="64">
        <v>42548</v>
      </c>
      <c r="D3321" s="64" t="s">
        <v>897</v>
      </c>
      <c r="E3321" s="64">
        <v>42548</v>
      </c>
      <c r="F3321" s="72" t="s">
        <v>1004</v>
      </c>
      <c r="G3321" s="955" t="s">
        <v>1599</v>
      </c>
      <c r="H3321" s="72" t="s">
        <v>799</v>
      </c>
      <c r="I3321" s="429"/>
      <c r="J3321" s="429"/>
      <c r="K3321" s="420"/>
      <c r="L3321" s="429"/>
      <c r="M3321" s="65">
        <v>1225009</v>
      </c>
      <c r="N3321" s="66" t="s">
        <v>101</v>
      </c>
      <c r="O3321" s="66" t="s">
        <v>63</v>
      </c>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hidden="1" customHeight="1">
      <c r="A3322" s="332" t="str">
        <f>IF(B3322&lt;&gt;"",IF(AND(B3322='IN-TC'!$S$4,OR(TH!N3322="1111",TH!O3322="1111")),TH!D3322,""),"")</f>
        <v/>
      </c>
      <c r="B3322" s="63">
        <f t="shared" si="188"/>
        <v>6</v>
      </c>
      <c r="C3322" s="64">
        <v>42548</v>
      </c>
      <c r="D3322" s="64" t="s">
        <v>897</v>
      </c>
      <c r="E3322" s="64">
        <v>42548</v>
      </c>
      <c r="F3322" s="72" t="s">
        <v>1005</v>
      </c>
      <c r="G3322" s="955" t="s">
        <v>1599</v>
      </c>
      <c r="H3322" s="72" t="s">
        <v>799</v>
      </c>
      <c r="I3322" s="429"/>
      <c r="J3322" s="429"/>
      <c r="K3322" s="420"/>
      <c r="L3322" s="429"/>
      <c r="M3322" s="65">
        <v>122501</v>
      </c>
      <c r="N3322" s="66" t="s">
        <v>9</v>
      </c>
      <c r="O3322" s="66" t="s">
        <v>63</v>
      </c>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hidden="1" customHeight="1">
      <c r="A3323" s="332" t="str">
        <f>IF(B3323&lt;&gt;"",IF(AND(B3323='IN-TC'!$S$4,OR(TH!N3323="1111",TH!O3323="1111")),TH!D3323,""),"")</f>
        <v/>
      </c>
      <c r="B3323" s="63">
        <f t="shared" si="188"/>
        <v>6</v>
      </c>
      <c r="C3323" s="64">
        <v>42548</v>
      </c>
      <c r="D3323" s="64" t="s">
        <v>898</v>
      </c>
      <c r="E3323" s="64">
        <v>42548</v>
      </c>
      <c r="F3323" s="72" t="s">
        <v>1600</v>
      </c>
      <c r="G3323" s="955" t="s">
        <v>1602</v>
      </c>
      <c r="H3323" s="72" t="s">
        <v>1603</v>
      </c>
      <c r="I3323" s="429"/>
      <c r="J3323" s="429"/>
      <c r="K3323" s="420"/>
      <c r="L3323" s="429"/>
      <c r="M3323" s="1122">
        <v>16200000</v>
      </c>
      <c r="N3323" s="66" t="s">
        <v>101</v>
      </c>
      <c r="O3323" s="66" t="s">
        <v>63</v>
      </c>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hidden="1" customHeight="1">
      <c r="A3324" s="332" t="str">
        <f>IF(B3324&lt;&gt;"",IF(AND(B3324='IN-TC'!$S$4,OR(TH!N3324="1111",TH!O3324="1111")),TH!D3324,""),"")</f>
        <v/>
      </c>
      <c r="B3324" s="63">
        <f t="shared" si="188"/>
        <v>6</v>
      </c>
      <c r="C3324" s="64">
        <v>42548</v>
      </c>
      <c r="D3324" s="64" t="s">
        <v>898</v>
      </c>
      <c r="E3324" s="64">
        <v>42548</v>
      </c>
      <c r="F3324" s="72" t="s">
        <v>1601</v>
      </c>
      <c r="G3324" s="955" t="s">
        <v>1602</v>
      </c>
      <c r="H3324" s="72" t="s">
        <v>1603</v>
      </c>
      <c r="I3324" s="429"/>
      <c r="J3324" s="429"/>
      <c r="K3324" s="420"/>
      <c r="L3324" s="429"/>
      <c r="M3324" s="1122">
        <v>1620000</v>
      </c>
      <c r="N3324" s="66" t="s">
        <v>9</v>
      </c>
      <c r="O3324" s="66" t="s">
        <v>63</v>
      </c>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hidden="1" customHeight="1">
      <c r="A3325" s="332" t="str">
        <f>IF(B3325&lt;&gt;"",IF(AND(B3325='IN-TC'!$S$4,OR(TH!N3325="1111",TH!O3325="1111")),TH!D3325,""),"")</f>
        <v/>
      </c>
      <c r="B3325" s="63">
        <f t="shared" si="188"/>
        <v>6</v>
      </c>
      <c r="C3325" s="64">
        <v>42548</v>
      </c>
      <c r="D3325" s="64" t="s">
        <v>901</v>
      </c>
      <c r="E3325" s="64">
        <v>42548</v>
      </c>
      <c r="F3325" s="72" t="s">
        <v>1606</v>
      </c>
      <c r="G3325" s="955" t="s">
        <v>1608</v>
      </c>
      <c r="H3325" s="72" t="s">
        <v>830</v>
      </c>
      <c r="I3325" s="429"/>
      <c r="J3325" s="429"/>
      <c r="K3325" s="420"/>
      <c r="L3325" s="429"/>
      <c r="M3325" s="1122">
        <v>16050000</v>
      </c>
      <c r="N3325" s="66" t="s">
        <v>101</v>
      </c>
      <c r="O3325" s="66" t="s">
        <v>63</v>
      </c>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hidden="1" customHeight="1">
      <c r="A3326" s="332" t="str">
        <f>IF(B3326&lt;&gt;"",IF(AND(B3326='IN-TC'!$S$4,OR(TH!N3326="1111",TH!O3326="1111")),TH!D3326,""),"")</f>
        <v/>
      </c>
      <c r="B3326" s="63">
        <f t="shared" si="188"/>
        <v>6</v>
      </c>
      <c r="C3326" s="64">
        <v>42548</v>
      </c>
      <c r="D3326" s="64" t="s">
        <v>901</v>
      </c>
      <c r="E3326" s="64">
        <v>42548</v>
      </c>
      <c r="F3326" s="72" t="s">
        <v>1607</v>
      </c>
      <c r="G3326" s="955" t="s">
        <v>1608</v>
      </c>
      <c r="H3326" s="72" t="s">
        <v>830</v>
      </c>
      <c r="I3326" s="429"/>
      <c r="J3326" s="429"/>
      <c r="K3326" s="420"/>
      <c r="L3326" s="429"/>
      <c r="M3326" s="1122">
        <v>1605000</v>
      </c>
      <c r="N3326" s="66" t="s">
        <v>9</v>
      </c>
      <c r="O3326" s="66" t="s">
        <v>63</v>
      </c>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hidden="1" customHeight="1">
      <c r="A3327" s="332" t="str">
        <f>IF(B3327&lt;&gt;"",IF(AND(B3327='IN-TC'!$S$4,OR(TH!N3327="1111",TH!O3327="1111")),TH!D3327,""),"")</f>
        <v/>
      </c>
      <c r="B3327" s="63">
        <f t="shared" si="188"/>
        <v>6</v>
      </c>
      <c r="C3327" s="64">
        <v>42549</v>
      </c>
      <c r="D3327" s="64" t="s">
        <v>902</v>
      </c>
      <c r="E3327" s="64">
        <v>42549</v>
      </c>
      <c r="F3327" s="72" t="s">
        <v>1604</v>
      </c>
      <c r="G3327" s="955" t="s">
        <v>1309</v>
      </c>
      <c r="H3327" s="72" t="s">
        <v>1603</v>
      </c>
      <c r="I3327" s="429"/>
      <c r="J3327" s="429"/>
      <c r="K3327" s="420"/>
      <c r="L3327" s="429"/>
      <c r="M3327" s="65">
        <v>3450000</v>
      </c>
      <c r="N3327" s="66" t="s">
        <v>101</v>
      </c>
      <c r="O3327" s="66" t="s">
        <v>63</v>
      </c>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hidden="1" customHeight="1">
      <c r="A3328" s="332" t="str">
        <f>IF(B3328&lt;&gt;"",IF(AND(B3328='IN-TC'!$S$4,OR(TH!N3328="1111",TH!O3328="1111")),TH!D3328,""),"")</f>
        <v/>
      </c>
      <c r="B3328" s="63">
        <f t="shared" si="188"/>
        <v>6</v>
      </c>
      <c r="C3328" s="64">
        <v>42549</v>
      </c>
      <c r="D3328" s="64" t="s">
        <v>902</v>
      </c>
      <c r="E3328" s="64">
        <v>42549</v>
      </c>
      <c r="F3328" s="72" t="s">
        <v>1605</v>
      </c>
      <c r="G3328" s="955" t="s">
        <v>1309</v>
      </c>
      <c r="H3328" s="72" t="s">
        <v>1603</v>
      </c>
      <c r="I3328" s="429"/>
      <c r="J3328" s="429"/>
      <c r="K3328" s="420"/>
      <c r="L3328" s="429"/>
      <c r="M3328" s="65">
        <v>345000</v>
      </c>
      <c r="N3328" s="66" t="s">
        <v>9</v>
      </c>
      <c r="O3328" s="66" t="s">
        <v>63</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hidden="1" customHeight="1">
      <c r="A3329" s="332" t="str">
        <f>IF(B3329&lt;&gt;"",IF(AND(B3329='IN-TC'!$S$4,OR(TH!N3329="1111",TH!O3329="1111")),TH!D3329,""),"")</f>
        <v/>
      </c>
      <c r="B3329" s="63">
        <f t="shared" si="188"/>
        <v>6</v>
      </c>
      <c r="C3329" s="1123">
        <v>42551</v>
      </c>
      <c r="D3329" s="1123" t="s">
        <v>903</v>
      </c>
      <c r="E3329" s="1123">
        <f t="shared" ref="E3329:E3355" si="190">C3329</f>
        <v>42551</v>
      </c>
      <c r="F3329" s="503" t="s">
        <v>954</v>
      </c>
      <c r="G3329" s="1125"/>
      <c r="H3329" s="1124" t="s">
        <v>953</v>
      </c>
      <c r="I3329" s="1126"/>
      <c r="J3329" s="1126"/>
      <c r="K3329" s="1127"/>
      <c r="L3329" s="1126"/>
      <c r="M3329" s="1128">
        <v>548390000</v>
      </c>
      <c r="N3329" s="1129" t="s">
        <v>271</v>
      </c>
      <c r="O3329" s="1129" t="s">
        <v>63</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hidden="1" customHeight="1">
      <c r="A3330" s="332" t="str">
        <f>IF(B3330&lt;&gt;"",IF(AND(B3330='IN-TC'!$S$4,OR(TH!N3330="1111",TH!O3330="1111")),TH!D3330,""),"")</f>
        <v/>
      </c>
      <c r="B3330" s="63">
        <f t="shared" si="188"/>
        <v>6</v>
      </c>
      <c r="C3330" s="64">
        <v>42549</v>
      </c>
      <c r="D3330" s="64" t="s">
        <v>697</v>
      </c>
      <c r="E3330" s="64">
        <f t="shared" si="190"/>
        <v>42549</v>
      </c>
      <c r="F3330" s="72" t="s">
        <v>1643</v>
      </c>
      <c r="G3330" s="67" t="s">
        <v>909</v>
      </c>
      <c r="H3330" s="338"/>
      <c r="I3330" s="429"/>
      <c r="J3330" s="429"/>
      <c r="K3330" s="420"/>
      <c r="L3330" s="429"/>
      <c r="M3330" s="65">
        <v>290993</v>
      </c>
      <c r="N3330" s="66" t="s">
        <v>101</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hidden="1" customHeight="1">
      <c r="A3331" s="332" t="str">
        <f>IF(B3331&lt;&gt;"",IF(AND(B3331='IN-TC'!$S$4,OR(TH!N3331="1111",TH!O3331="1111")),TH!D3331,""),"")</f>
        <v/>
      </c>
      <c r="B3331" s="63">
        <f t="shared" si="188"/>
        <v>6</v>
      </c>
      <c r="C3331" s="64">
        <v>42549</v>
      </c>
      <c r="D3331" s="64" t="s">
        <v>697</v>
      </c>
      <c r="E3331" s="64">
        <f t="shared" si="190"/>
        <v>42549</v>
      </c>
      <c r="F3331" s="72" t="s">
        <v>1682</v>
      </c>
      <c r="G3331" s="67" t="s">
        <v>909</v>
      </c>
      <c r="H3331" s="338"/>
      <c r="I3331" s="429"/>
      <c r="J3331" s="429"/>
      <c r="K3331" s="420"/>
      <c r="L3331" s="429"/>
      <c r="M3331" s="65">
        <v>29099</v>
      </c>
      <c r="N3331" s="66" t="s">
        <v>9</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hidden="1" customHeight="1">
      <c r="A3332" s="332" t="str">
        <f>IF(B3332&lt;&gt;"",IF(AND(B3332='IN-TC'!$S$4,OR(TH!N3332="1111",TH!O3332="1111")),TH!D3332,""),"")</f>
        <v/>
      </c>
      <c r="B3332" s="63">
        <f t="shared" si="188"/>
        <v>6</v>
      </c>
      <c r="C3332" s="64">
        <v>42549</v>
      </c>
      <c r="D3332" s="64" t="s">
        <v>697</v>
      </c>
      <c r="E3332" s="64">
        <f t="shared" si="190"/>
        <v>42549</v>
      </c>
      <c r="F3332" s="72" t="s">
        <v>1644</v>
      </c>
      <c r="G3332" s="67" t="s">
        <v>909</v>
      </c>
      <c r="H3332" s="338" t="s">
        <v>622</v>
      </c>
      <c r="I3332" s="429"/>
      <c r="J3332" s="429"/>
      <c r="K3332" s="420"/>
      <c r="L3332" s="429"/>
      <c r="M3332" s="65">
        <v>139997985</v>
      </c>
      <c r="N3332" s="66" t="s">
        <v>8</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hidden="1" customHeight="1">
      <c r="A3333" s="332" t="str">
        <f>IF(B3333&lt;&gt;"",IF(AND(B3333='IN-TC'!$S$4,OR(TH!N3333="1111",TH!O3333="1111")),TH!D3333,""),"")</f>
        <v/>
      </c>
      <c r="B3333" s="63">
        <f t="shared" si="188"/>
        <v>6</v>
      </c>
      <c r="C3333" s="64">
        <v>42549</v>
      </c>
      <c r="D3333" s="64" t="s">
        <v>697</v>
      </c>
      <c r="E3333" s="64">
        <f t="shared" si="190"/>
        <v>42549</v>
      </c>
      <c r="F3333" s="72" t="s">
        <v>1163</v>
      </c>
      <c r="G3333" s="67" t="s">
        <v>909</v>
      </c>
      <c r="H3333" s="338"/>
      <c r="I3333" s="429"/>
      <c r="J3333" s="429"/>
      <c r="K3333" s="420"/>
      <c r="L3333" s="429"/>
      <c r="M3333" s="65">
        <v>69999</v>
      </c>
      <c r="N3333" s="66" t="s">
        <v>101</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hidden="1" customHeight="1">
      <c r="A3334" s="332" t="str">
        <f>IF(B3334&lt;&gt;"",IF(AND(B3334='IN-TC'!$S$4,OR(TH!N3334="1111",TH!O3334="1111")),TH!D3334,""),"")</f>
        <v/>
      </c>
      <c r="B3334" s="63">
        <f t="shared" si="188"/>
        <v>6</v>
      </c>
      <c r="C3334" s="64">
        <v>42549</v>
      </c>
      <c r="D3334" s="64" t="s">
        <v>697</v>
      </c>
      <c r="E3334" s="64">
        <f t="shared" si="190"/>
        <v>42549</v>
      </c>
      <c r="F3334" s="72" t="s">
        <v>1624</v>
      </c>
      <c r="G3334" s="67" t="s">
        <v>909</v>
      </c>
      <c r="H3334" s="338"/>
      <c r="I3334" s="429"/>
      <c r="J3334" s="429"/>
      <c r="K3334" s="420"/>
      <c r="L3334" s="429"/>
      <c r="M3334" s="65">
        <v>7000</v>
      </c>
      <c r="N3334" s="66" t="s">
        <v>9</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hidden="1" customHeight="1">
      <c r="A3335" s="332" t="str">
        <f>IF(B3335&lt;&gt;"",IF(AND(B3335='IN-TC'!$S$4,OR(TH!N3335="1111",TH!O3335="1111")),TH!D3335,""),"")</f>
        <v/>
      </c>
      <c r="B3335" s="63">
        <f t="shared" si="188"/>
        <v>6</v>
      </c>
      <c r="C3335" s="64">
        <v>42549</v>
      </c>
      <c r="D3335" s="64" t="s">
        <v>697</v>
      </c>
      <c r="E3335" s="64">
        <f t="shared" si="190"/>
        <v>42549</v>
      </c>
      <c r="F3335" s="72" t="s">
        <v>1645</v>
      </c>
      <c r="G3335" s="67" t="s">
        <v>909</v>
      </c>
      <c r="H3335" s="338" t="s">
        <v>1618</v>
      </c>
      <c r="I3335" s="429"/>
      <c r="J3335" s="429"/>
      <c r="K3335" s="420"/>
      <c r="L3335" s="429"/>
      <c r="M3335" s="65">
        <v>20293420</v>
      </c>
      <c r="N3335" s="66" t="s">
        <v>8</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hidden="1" customHeight="1">
      <c r="A3336" s="332" t="str">
        <f>IF(B3336&lt;&gt;"",IF(AND(B3336='IN-TC'!$S$4,OR(TH!N3336="1111",TH!O3336="1111")),TH!D3336,""),"")</f>
        <v/>
      </c>
      <c r="B3336" s="63">
        <f t="shared" si="188"/>
        <v>6</v>
      </c>
      <c r="C3336" s="64">
        <v>42549</v>
      </c>
      <c r="D3336" s="64" t="s">
        <v>697</v>
      </c>
      <c r="E3336" s="64">
        <f t="shared" si="190"/>
        <v>42549</v>
      </c>
      <c r="F3336" s="72" t="s">
        <v>1163</v>
      </c>
      <c r="G3336" s="67" t="s">
        <v>909</v>
      </c>
      <c r="H3336" s="338"/>
      <c r="I3336" s="429"/>
      <c r="J3336" s="429"/>
      <c r="K3336" s="420"/>
      <c r="L3336" s="429"/>
      <c r="M3336" s="65">
        <v>20000</v>
      </c>
      <c r="N3336" s="66" t="s">
        <v>101</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hidden="1" customHeight="1">
      <c r="A3337" s="332" t="str">
        <f>IF(B3337&lt;&gt;"",IF(AND(B3337='IN-TC'!$S$4,OR(TH!N3337="1111",TH!O3337="1111")),TH!D3337,""),"")</f>
        <v/>
      </c>
      <c r="B3337" s="63">
        <f t="shared" si="188"/>
        <v>6</v>
      </c>
      <c r="C3337" s="64">
        <v>42549</v>
      </c>
      <c r="D3337" s="64" t="s">
        <v>697</v>
      </c>
      <c r="E3337" s="64">
        <f t="shared" si="190"/>
        <v>42549</v>
      </c>
      <c r="F3337" s="72" t="s">
        <v>1624</v>
      </c>
      <c r="G3337" s="67" t="s">
        <v>909</v>
      </c>
      <c r="H3337" s="338"/>
      <c r="I3337" s="429"/>
      <c r="J3337" s="429"/>
      <c r="K3337" s="420"/>
      <c r="L3337" s="429"/>
      <c r="M3337" s="65">
        <v>2000</v>
      </c>
      <c r="N3337" s="66" t="s">
        <v>9</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hidden="1" customHeight="1">
      <c r="A3338" s="332" t="str">
        <f>IF(B3338&lt;&gt;"",IF(AND(B3338='IN-TC'!$S$4,OR(TH!N3338="1111",TH!O3338="1111")),TH!D3338,""),"")</f>
        <v/>
      </c>
      <c r="B3338" s="63">
        <f t="shared" si="188"/>
        <v>6</v>
      </c>
      <c r="C3338" s="64">
        <v>42549</v>
      </c>
      <c r="D3338" s="64" t="s">
        <v>697</v>
      </c>
      <c r="E3338" s="64">
        <f t="shared" si="190"/>
        <v>42549</v>
      </c>
      <c r="F3338" s="72" t="s">
        <v>1436</v>
      </c>
      <c r="G3338" s="67" t="s">
        <v>909</v>
      </c>
      <c r="H3338" s="338" t="s">
        <v>1205</v>
      </c>
      <c r="I3338" s="429"/>
      <c r="J3338" s="429"/>
      <c r="K3338" s="420"/>
      <c r="L3338" s="429"/>
      <c r="M3338" s="65">
        <v>31000000</v>
      </c>
      <c r="N3338" s="66" t="s">
        <v>72</v>
      </c>
      <c r="O3338" s="66" t="s">
        <v>26</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hidden="1" customHeight="1">
      <c r="A3339" s="332" t="str">
        <f>IF(B3339&lt;&gt;"",IF(AND(B3339='IN-TC'!$S$4,OR(TH!N3339="1111",TH!O3339="1111")),TH!D3339,""),"")</f>
        <v/>
      </c>
      <c r="B3339" s="63">
        <f t="shared" ref="B3339:B3402" si="191">IF(C3339&lt;&gt;"",MONTH(C3339),"")</f>
        <v>6</v>
      </c>
      <c r="C3339" s="64">
        <v>42549</v>
      </c>
      <c r="D3339" s="64" t="s">
        <v>694</v>
      </c>
      <c r="E3339" s="64">
        <f t="shared" si="190"/>
        <v>42549</v>
      </c>
      <c r="F3339" s="72" t="s">
        <v>1184</v>
      </c>
      <c r="G3339" s="67" t="s">
        <v>909</v>
      </c>
      <c r="H3339" s="72" t="s">
        <v>1680</v>
      </c>
      <c r="I3339" s="429"/>
      <c r="J3339" s="429"/>
      <c r="K3339" s="420">
        <v>8231.92</v>
      </c>
      <c r="L3339" s="429">
        <v>22280</v>
      </c>
      <c r="M3339" s="65">
        <f>ROUND(K3339*L3339,0)</f>
        <v>183407178</v>
      </c>
      <c r="N3339" s="66" t="s">
        <v>265</v>
      </c>
      <c r="O3339" s="66" t="s">
        <v>582</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hidden="1" customHeight="1">
      <c r="A3340" s="332" t="str">
        <f>IF(B3340&lt;&gt;"",IF(AND(B3340='IN-TC'!$S$4,OR(TH!N3340="1111",TH!O3340="1111")),TH!D3340,""),"")</f>
        <v/>
      </c>
      <c r="B3340" s="63">
        <f t="shared" si="191"/>
        <v>6</v>
      </c>
      <c r="C3340" s="64">
        <v>42549</v>
      </c>
      <c r="D3340" s="64" t="s">
        <v>576</v>
      </c>
      <c r="E3340" s="64">
        <f t="shared" si="190"/>
        <v>42549</v>
      </c>
      <c r="F3340" s="72" t="s">
        <v>1052</v>
      </c>
      <c r="G3340" s="67" t="s">
        <v>909</v>
      </c>
      <c r="H3340" s="72" t="s">
        <v>1680</v>
      </c>
      <c r="I3340" s="429"/>
      <c r="J3340" s="429"/>
      <c r="K3340" s="420">
        <v>200</v>
      </c>
      <c r="L3340" s="429">
        <v>22280</v>
      </c>
      <c r="M3340" s="65">
        <f>ROUND(K3340*L3340,0)</f>
        <v>4456000</v>
      </c>
      <c r="N3340" s="66" t="s">
        <v>101</v>
      </c>
      <c r="O3340" s="66" t="s">
        <v>582</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hidden="1" customHeight="1">
      <c r="A3341" s="332" t="str">
        <f>IF(B3341&lt;&gt;"",IF(AND(B3341='IN-TC'!$S$4,OR(TH!N3341="1111",TH!O3341="1111")),TH!D3341,""),"")</f>
        <v/>
      </c>
      <c r="B3341" s="63">
        <f t="shared" si="191"/>
        <v>6</v>
      </c>
      <c r="C3341" s="64">
        <v>42549</v>
      </c>
      <c r="D3341" s="64" t="s">
        <v>576</v>
      </c>
      <c r="E3341" s="64">
        <f t="shared" si="190"/>
        <v>42549</v>
      </c>
      <c r="F3341" s="72" t="s">
        <v>1053</v>
      </c>
      <c r="G3341" s="67" t="s">
        <v>909</v>
      </c>
      <c r="H3341" s="72" t="s">
        <v>1680</v>
      </c>
      <c r="I3341" s="429"/>
      <c r="J3341" s="429"/>
      <c r="K3341" s="420">
        <v>20</v>
      </c>
      <c r="L3341" s="429">
        <v>22280</v>
      </c>
      <c r="M3341" s="65">
        <f>ROUND(K3341*L3341,0)</f>
        <v>445600</v>
      </c>
      <c r="N3341" s="66" t="s">
        <v>9</v>
      </c>
      <c r="O3341" s="66" t="s">
        <v>582</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hidden="1" customHeight="1">
      <c r="A3342" s="332" t="str">
        <f>IF(B3342&lt;&gt;"",IF(AND(B3342='IN-TC'!$S$4,OR(TH!N3342="1111",TH!O3342="1111")),TH!D3342,""),"")</f>
        <v/>
      </c>
      <c r="B3342" s="63">
        <f t="shared" si="191"/>
        <v>6</v>
      </c>
      <c r="C3342" s="64">
        <v>42549</v>
      </c>
      <c r="D3342" s="64" t="s">
        <v>576</v>
      </c>
      <c r="E3342" s="64">
        <f t="shared" si="190"/>
        <v>42549</v>
      </c>
      <c r="F3342" s="72" t="s">
        <v>1054</v>
      </c>
      <c r="G3342" s="67" t="s">
        <v>909</v>
      </c>
      <c r="H3342" s="72" t="s">
        <v>1680</v>
      </c>
      <c r="I3342" s="429"/>
      <c r="J3342" s="429"/>
      <c r="K3342" s="420">
        <v>203.08</v>
      </c>
      <c r="L3342" s="429">
        <v>22280</v>
      </c>
      <c r="M3342" s="65">
        <f>ROUND(K3342*L3342,0)</f>
        <v>4524622</v>
      </c>
      <c r="N3342" s="66" t="s">
        <v>99</v>
      </c>
      <c r="O3342" s="66" t="s">
        <v>582</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hidden="1" customHeight="1">
      <c r="A3343" s="332" t="str">
        <f>IF(B3343&lt;&gt;"",IF(AND(B3343='IN-TC'!$S$4,OR(TH!N3343="1111",TH!O3343="1111")),TH!D3343,""),"")</f>
        <v/>
      </c>
      <c r="B3343" s="63">
        <f t="shared" si="191"/>
        <v>6</v>
      </c>
      <c r="C3343" s="64">
        <v>42549</v>
      </c>
      <c r="D3343" s="64" t="s">
        <v>697</v>
      </c>
      <c r="E3343" s="64">
        <f t="shared" si="190"/>
        <v>42549</v>
      </c>
      <c r="F3343" s="72" t="s">
        <v>1188</v>
      </c>
      <c r="G3343" s="67" t="s">
        <v>915</v>
      </c>
      <c r="H3343" s="338"/>
      <c r="I3343" s="429"/>
      <c r="J3343" s="429"/>
      <c r="K3343" s="420"/>
      <c r="L3343" s="429"/>
      <c r="M3343" s="65">
        <v>970000000</v>
      </c>
      <c r="N3343" s="66" t="s">
        <v>26</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hidden="1" customHeight="1">
      <c r="A3344" s="332" t="str">
        <f>IF(B3344&lt;&gt;"",IF(AND(B3344='IN-TC'!$S$4,OR(TH!N3344="1111",TH!O3344="1111")),TH!D3344,""),"")</f>
        <v/>
      </c>
      <c r="B3344" s="63">
        <f t="shared" si="191"/>
        <v>6</v>
      </c>
      <c r="C3344" s="64">
        <v>42549</v>
      </c>
      <c r="D3344" s="64" t="s">
        <v>694</v>
      </c>
      <c r="E3344" s="64">
        <f t="shared" si="190"/>
        <v>42549</v>
      </c>
      <c r="F3344" s="72" t="s">
        <v>1174</v>
      </c>
      <c r="G3344" s="67" t="s">
        <v>908</v>
      </c>
      <c r="H3344" s="72"/>
      <c r="I3344" s="429"/>
      <c r="J3344" s="429"/>
      <c r="K3344" s="420">
        <v>43000</v>
      </c>
      <c r="L3344" s="429">
        <v>22340</v>
      </c>
      <c r="M3344" s="65">
        <f>ROUND(K3344*L3344,0)</f>
        <v>960620000</v>
      </c>
      <c r="N3344" s="66" t="s">
        <v>265</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hidden="1" customHeight="1">
      <c r="A3345" s="332" t="str">
        <f>IF(B3345&lt;&gt;"",IF(AND(B3345='IN-TC'!$S$4,OR(TH!N3345="1111",TH!O3345="1111")),TH!D3345,""),"")</f>
        <v/>
      </c>
      <c r="B3345" s="63">
        <f t="shared" si="191"/>
        <v>6</v>
      </c>
      <c r="C3345" s="64">
        <v>42549</v>
      </c>
      <c r="D3345" s="64" t="s">
        <v>697</v>
      </c>
      <c r="E3345" s="64">
        <f t="shared" si="190"/>
        <v>42549</v>
      </c>
      <c r="F3345" s="503" t="s">
        <v>1051</v>
      </c>
      <c r="G3345" s="67" t="s">
        <v>908</v>
      </c>
      <c r="H3345" s="72" t="s">
        <v>724</v>
      </c>
      <c r="I3345" s="429"/>
      <c r="J3345" s="429"/>
      <c r="K3345" s="420"/>
      <c r="L3345" s="429"/>
      <c r="M3345" s="65">
        <v>2403700</v>
      </c>
      <c r="N3345" s="66" t="s">
        <v>99</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hidden="1" customHeight="1">
      <c r="A3346" s="332" t="str">
        <f>IF(B3346&lt;&gt;"",IF(AND(B3346='IN-TC'!$S$4,OR(TH!N3346="1111",TH!O3346="1111")),TH!D3346,""),"")</f>
        <v/>
      </c>
      <c r="B3346" s="63">
        <f t="shared" si="191"/>
        <v>6</v>
      </c>
      <c r="C3346" s="64">
        <v>42549</v>
      </c>
      <c r="D3346" s="64" t="s">
        <v>697</v>
      </c>
      <c r="E3346" s="64">
        <f t="shared" si="190"/>
        <v>42549</v>
      </c>
      <c r="F3346" s="72" t="s">
        <v>1663</v>
      </c>
      <c r="G3346" s="67" t="s">
        <v>908</v>
      </c>
      <c r="H3346" s="338" t="s">
        <v>621</v>
      </c>
      <c r="I3346" s="429"/>
      <c r="J3346" s="429"/>
      <c r="K3346" s="420"/>
      <c r="L3346" s="429"/>
      <c r="M3346" s="65">
        <v>600000</v>
      </c>
      <c r="N3346" s="66" t="s">
        <v>8</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hidden="1" customHeight="1">
      <c r="A3347" s="332" t="str">
        <f>IF(B3347&lt;&gt;"",IF(AND(B3347='IN-TC'!$S$4,OR(TH!N3347="1111",TH!O3347="1111")),TH!D3347,""),"")</f>
        <v/>
      </c>
      <c r="B3347" s="63">
        <f t="shared" si="191"/>
        <v>6</v>
      </c>
      <c r="C3347" s="64">
        <v>42549</v>
      </c>
      <c r="D3347" s="64" t="s">
        <v>697</v>
      </c>
      <c r="E3347" s="64">
        <f t="shared" si="190"/>
        <v>42549</v>
      </c>
      <c r="F3347" s="72" t="s">
        <v>1163</v>
      </c>
      <c r="G3347" s="67" t="s">
        <v>908</v>
      </c>
      <c r="H3347" s="338"/>
      <c r="I3347" s="429"/>
      <c r="J3347" s="429"/>
      <c r="K3347" s="420"/>
      <c r="L3347" s="429"/>
      <c r="M3347" s="65">
        <v>20000</v>
      </c>
      <c r="N3347" s="66" t="s">
        <v>101</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hidden="1" customHeight="1">
      <c r="A3348" s="332" t="str">
        <f>IF(B3348&lt;&gt;"",IF(AND(B3348='IN-TC'!$S$4,OR(TH!N3348="1111",TH!O3348="1111")),TH!D3348,""),"")</f>
        <v/>
      </c>
      <c r="B3348" s="63">
        <f t="shared" si="191"/>
        <v>6</v>
      </c>
      <c r="C3348" s="64">
        <v>42549</v>
      </c>
      <c r="D3348" s="64" t="s">
        <v>697</v>
      </c>
      <c r="E3348" s="64">
        <f t="shared" si="190"/>
        <v>42549</v>
      </c>
      <c r="F3348" s="72" t="s">
        <v>1624</v>
      </c>
      <c r="G3348" s="67" t="s">
        <v>908</v>
      </c>
      <c r="H3348" s="338"/>
      <c r="I3348" s="429"/>
      <c r="J3348" s="429"/>
      <c r="K3348" s="420"/>
      <c r="L3348" s="429"/>
      <c r="M3348" s="65">
        <v>2000</v>
      </c>
      <c r="N3348" s="66" t="s">
        <v>9</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hidden="1" customHeight="1">
      <c r="A3349" s="332" t="str">
        <f>IF(B3349&lt;&gt;"",IF(AND(B3349='IN-TC'!$S$4,OR(TH!N3349="1111",TH!O3349="1111")),TH!D3349,""),"")</f>
        <v/>
      </c>
      <c r="B3349" s="63">
        <f t="shared" si="191"/>
        <v>6</v>
      </c>
      <c r="C3349" s="64">
        <v>42549</v>
      </c>
      <c r="D3349" s="64" t="s">
        <v>697</v>
      </c>
      <c r="E3349" s="64">
        <f t="shared" si="190"/>
        <v>42549</v>
      </c>
      <c r="F3349" s="72" t="s">
        <v>1663</v>
      </c>
      <c r="G3349" s="67" t="s">
        <v>908</v>
      </c>
      <c r="H3349" s="338" t="s">
        <v>621</v>
      </c>
      <c r="I3349" s="429"/>
      <c r="J3349" s="429"/>
      <c r="K3349" s="420"/>
      <c r="L3349" s="429"/>
      <c r="M3349" s="65">
        <v>9785000</v>
      </c>
      <c r="N3349" s="66" t="s">
        <v>8</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hidden="1" customHeight="1">
      <c r="A3350" s="332" t="str">
        <f>IF(B3350&lt;&gt;"",IF(AND(B3350='IN-TC'!$S$4,OR(TH!N3350="1111",TH!O3350="1111")),TH!D3350,""),"")</f>
        <v/>
      </c>
      <c r="B3350" s="63">
        <f t="shared" si="191"/>
        <v>6</v>
      </c>
      <c r="C3350" s="64">
        <v>42549</v>
      </c>
      <c r="D3350" s="64" t="s">
        <v>697</v>
      </c>
      <c r="E3350" s="64">
        <f t="shared" si="190"/>
        <v>42549</v>
      </c>
      <c r="F3350" s="72" t="s">
        <v>1163</v>
      </c>
      <c r="G3350" s="67" t="s">
        <v>908</v>
      </c>
      <c r="H3350" s="338"/>
      <c r="I3350" s="429"/>
      <c r="J3350" s="429"/>
      <c r="K3350" s="420"/>
      <c r="L3350" s="429"/>
      <c r="M3350" s="65">
        <v>20000</v>
      </c>
      <c r="N3350" s="66" t="s">
        <v>101</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hidden="1" customHeight="1">
      <c r="A3351" s="332" t="str">
        <f>IF(B3351&lt;&gt;"",IF(AND(B3351='IN-TC'!$S$4,OR(TH!N3351="1111",TH!O3351="1111")),TH!D3351,""),"")</f>
        <v/>
      </c>
      <c r="B3351" s="63">
        <f t="shared" si="191"/>
        <v>6</v>
      </c>
      <c r="C3351" s="64">
        <v>42549</v>
      </c>
      <c r="D3351" s="64" t="s">
        <v>697</v>
      </c>
      <c r="E3351" s="64">
        <f t="shared" si="190"/>
        <v>42549</v>
      </c>
      <c r="F3351" s="72" t="s">
        <v>1624</v>
      </c>
      <c r="G3351" s="67" t="s">
        <v>908</v>
      </c>
      <c r="H3351" s="338"/>
      <c r="I3351" s="429"/>
      <c r="J3351" s="429"/>
      <c r="K3351" s="420"/>
      <c r="L3351" s="429"/>
      <c r="M3351" s="65">
        <v>2000</v>
      </c>
      <c r="N3351" s="66" t="s">
        <v>9</v>
      </c>
      <c r="O3351" s="66" t="s">
        <v>26</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hidden="1" customHeight="1">
      <c r="A3352" s="332" t="str">
        <f>IF(B3352&lt;&gt;"",IF(AND(B3352='IN-TC'!$S$4,OR(TH!N3352="1111",TH!O3352="1111")),TH!D3352,""),"")</f>
        <v/>
      </c>
      <c r="B3352" s="63">
        <f t="shared" si="191"/>
        <v>6</v>
      </c>
      <c r="C3352" s="64">
        <v>42549</v>
      </c>
      <c r="D3352" s="64" t="s">
        <v>697</v>
      </c>
      <c r="E3352" s="64">
        <f t="shared" si="190"/>
        <v>42549</v>
      </c>
      <c r="F3352" s="72" t="s">
        <v>1177</v>
      </c>
      <c r="G3352" s="67" t="s">
        <v>908</v>
      </c>
      <c r="H3352" s="72" t="s">
        <v>724</v>
      </c>
      <c r="I3352" s="429"/>
      <c r="J3352" s="429"/>
      <c r="K3352" s="420">
        <v>43000</v>
      </c>
      <c r="L3352" s="429">
        <v>22360</v>
      </c>
      <c r="M3352" s="65">
        <f>ROUND(K3352*L3352,0)</f>
        <v>961480000</v>
      </c>
      <c r="N3352" s="66" t="s">
        <v>259</v>
      </c>
      <c r="O3352" s="66" t="s">
        <v>265</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hidden="1" customHeight="1">
      <c r="A3353" s="332" t="str">
        <f>IF(B3353&lt;&gt;"",IF(AND(B3353='IN-TC'!$S$4,OR(TH!N3353="1111",TH!O3353="1111")),TH!D3353,""),"")</f>
        <v/>
      </c>
      <c r="B3353" s="63">
        <f t="shared" si="191"/>
        <v>6</v>
      </c>
      <c r="C3353" s="64">
        <v>42549</v>
      </c>
      <c r="D3353" s="64" t="s">
        <v>576</v>
      </c>
      <c r="E3353" s="64">
        <f t="shared" si="190"/>
        <v>42549</v>
      </c>
      <c r="F3353" s="72" t="s">
        <v>1056</v>
      </c>
      <c r="G3353" s="67" t="s">
        <v>908</v>
      </c>
      <c r="H3353" s="72" t="s">
        <v>724</v>
      </c>
      <c r="I3353" s="429"/>
      <c r="J3353" s="429"/>
      <c r="K3353" s="420"/>
      <c r="L3353" s="429"/>
      <c r="M3353" s="65">
        <v>7310000</v>
      </c>
      <c r="N3353" s="66" t="s">
        <v>259</v>
      </c>
      <c r="O3353" s="66" t="s">
        <v>43</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hidden="1" customHeight="1">
      <c r="A3354" s="332" t="str">
        <f>IF(B3354&lt;&gt;"",IF(AND(B3354='IN-TC'!$S$4,OR(TH!N3354="1111",TH!O3354="1111")),TH!D3354,""),"")</f>
        <v/>
      </c>
      <c r="B3354" s="63">
        <f t="shared" si="191"/>
        <v>6</v>
      </c>
      <c r="C3354" s="64">
        <v>42550</v>
      </c>
      <c r="D3354" s="64" t="s">
        <v>697</v>
      </c>
      <c r="E3354" s="64">
        <f t="shared" si="190"/>
        <v>42550</v>
      </c>
      <c r="F3354" s="72" t="s">
        <v>1655</v>
      </c>
      <c r="G3354" s="67" t="s">
        <v>909</v>
      </c>
      <c r="H3354" s="72"/>
      <c r="I3354" s="429"/>
      <c r="J3354" s="429"/>
      <c r="K3354" s="420">
        <v>12</v>
      </c>
      <c r="L3354" s="429">
        <v>22280</v>
      </c>
      <c r="M3354" s="65">
        <f>ROUND(K3354*L3354,0)</f>
        <v>267360</v>
      </c>
      <c r="N3354" s="66" t="s">
        <v>101</v>
      </c>
      <c r="O3354" s="66" t="s">
        <v>265</v>
      </c>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hidden="1" customHeight="1">
      <c r="A3355" s="332" t="str">
        <f>IF(B3355&lt;&gt;"",IF(AND(B3355='IN-TC'!$S$4,OR(TH!N3355="1111",TH!O3355="1111")),TH!D3355,""),"")</f>
        <v/>
      </c>
      <c r="B3355" s="63">
        <f t="shared" si="191"/>
        <v>6</v>
      </c>
      <c r="C3355" s="90">
        <v>42551</v>
      </c>
      <c r="D3355" s="90" t="s">
        <v>1550</v>
      </c>
      <c r="E3355" s="90">
        <f t="shared" si="190"/>
        <v>42551</v>
      </c>
      <c r="F3355" s="72" t="s">
        <v>1884</v>
      </c>
      <c r="G3355" s="91"/>
      <c r="H3355" s="92" t="s">
        <v>1205</v>
      </c>
      <c r="I3355" s="435"/>
      <c r="J3355" s="435"/>
      <c r="K3355" s="426"/>
      <c r="L3355" s="435"/>
      <c r="M3355" s="93">
        <v>16000000</v>
      </c>
      <c r="N3355" s="83" t="s">
        <v>63</v>
      </c>
      <c r="O3355" s="83" t="s">
        <v>72</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hidden="1" customHeight="1">
      <c r="A3356" s="332" t="str">
        <f>IF(B3356&lt;&gt;"",IF(AND(B3356='IN-TC'!$S$4,OR(TH!N3356="1111",TH!O3356="1111")),TH!D3356,""),"")</f>
        <v/>
      </c>
      <c r="B3356" s="63">
        <f t="shared" si="191"/>
        <v>6</v>
      </c>
      <c r="C3356" s="64">
        <v>42551</v>
      </c>
      <c r="D3356" s="64" t="s">
        <v>904</v>
      </c>
      <c r="E3356" s="64">
        <v>42551</v>
      </c>
      <c r="F3356" s="72" t="s">
        <v>1609</v>
      </c>
      <c r="G3356" s="955" t="s">
        <v>1610</v>
      </c>
      <c r="H3356" s="72" t="s">
        <v>1425</v>
      </c>
      <c r="I3356" s="429"/>
      <c r="J3356" s="429"/>
      <c r="K3356" s="420"/>
      <c r="L3356" s="429"/>
      <c r="M3356" s="65">
        <v>1413000</v>
      </c>
      <c r="N3356" s="66" t="s">
        <v>101</v>
      </c>
      <c r="O3356" s="66" t="s">
        <v>63</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hidden="1" customHeight="1">
      <c r="A3357" s="332" t="str">
        <f>IF(B3357&lt;&gt;"",IF(AND(B3357='IN-TC'!$S$4,OR(TH!N3357="1111",TH!O3357="1111")),TH!D3357,""),"")</f>
        <v/>
      </c>
      <c r="B3357" s="63">
        <f t="shared" si="191"/>
        <v>6</v>
      </c>
      <c r="C3357" s="64">
        <v>42551</v>
      </c>
      <c r="D3357" s="64" t="s">
        <v>904</v>
      </c>
      <c r="E3357" s="64">
        <v>42551</v>
      </c>
      <c r="F3357" s="72" t="s">
        <v>1611</v>
      </c>
      <c r="G3357" s="955" t="s">
        <v>1610</v>
      </c>
      <c r="H3357" s="72" t="s">
        <v>1425</v>
      </c>
      <c r="I3357" s="429"/>
      <c r="J3357" s="429"/>
      <c r="K3357" s="420"/>
      <c r="L3357" s="429"/>
      <c r="M3357" s="65">
        <v>141300</v>
      </c>
      <c r="N3357" s="66" t="s">
        <v>9</v>
      </c>
      <c r="O3357" s="66" t="s">
        <v>63</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hidden="1" customHeight="1">
      <c r="A3358" s="332" t="str">
        <f>IF(B3358&lt;&gt;"",IF(AND(B3358='IN-TC'!$S$4,OR(TH!N3358="1111",TH!O3358="1111")),TH!D3358,""),"")</f>
        <v/>
      </c>
      <c r="B3358" s="63">
        <f t="shared" si="191"/>
        <v>6</v>
      </c>
      <c r="C3358" s="64">
        <v>42551</v>
      </c>
      <c r="D3358" s="64" t="s">
        <v>905</v>
      </c>
      <c r="E3358" s="64">
        <v>42551</v>
      </c>
      <c r="F3358" s="72" t="s">
        <v>1478</v>
      </c>
      <c r="G3358" s="955"/>
      <c r="H3358" s="72" t="s">
        <v>1350</v>
      </c>
      <c r="I3358" s="429"/>
      <c r="J3358" s="429"/>
      <c r="K3358" s="420"/>
      <c r="L3358" s="429"/>
      <c r="M3358" s="65">
        <v>1133636</v>
      </c>
      <c r="N3358" s="317" t="s">
        <v>101</v>
      </c>
      <c r="O3358" s="66" t="s">
        <v>63</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hidden="1" customHeight="1">
      <c r="A3359" s="332" t="str">
        <f>IF(B3359&lt;&gt;"",IF(AND(B3359='IN-TC'!$S$4,OR(TH!N3359="1111",TH!O3359="1111")),TH!D3359,""),"")</f>
        <v/>
      </c>
      <c r="B3359" s="63">
        <f t="shared" si="191"/>
        <v>6</v>
      </c>
      <c r="C3359" s="64">
        <v>42551</v>
      </c>
      <c r="D3359" s="64" t="s">
        <v>905</v>
      </c>
      <c r="E3359" s="64">
        <v>42551</v>
      </c>
      <c r="F3359" s="72" t="s">
        <v>1479</v>
      </c>
      <c r="G3359" s="955"/>
      <c r="H3359" s="72" t="s">
        <v>1350</v>
      </c>
      <c r="I3359" s="429"/>
      <c r="J3359" s="429"/>
      <c r="K3359" s="420"/>
      <c r="L3359" s="429"/>
      <c r="M3359" s="65">
        <v>113364</v>
      </c>
      <c r="N3359" s="317" t="s">
        <v>9</v>
      </c>
      <c r="O3359" s="66" t="s">
        <v>63</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hidden="1" customHeight="1">
      <c r="A3360" s="332" t="str">
        <f>IF(B3360&lt;&gt;"",IF(AND(B3360='IN-TC'!$S$4,OR(TH!N3360="1111",TH!O3360="1111")),TH!D3360,""),"")</f>
        <v/>
      </c>
      <c r="B3360" s="63">
        <f t="shared" si="191"/>
        <v>6</v>
      </c>
      <c r="C3360" s="64">
        <v>42551</v>
      </c>
      <c r="D3360" s="64" t="s">
        <v>906</v>
      </c>
      <c r="E3360" s="64">
        <v>42551</v>
      </c>
      <c r="F3360" s="72" t="s">
        <v>1694</v>
      </c>
      <c r="G3360" s="955" t="s">
        <v>1695</v>
      </c>
      <c r="H3360" s="72" t="s">
        <v>1696</v>
      </c>
      <c r="I3360" s="429"/>
      <c r="J3360" s="429"/>
      <c r="K3360" s="420"/>
      <c r="L3360" s="429"/>
      <c r="M3360" s="65">
        <v>1000000</v>
      </c>
      <c r="N3360" s="317" t="s">
        <v>101</v>
      </c>
      <c r="O3360" s="66" t="s">
        <v>63</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hidden="1" customHeight="1">
      <c r="A3361" s="332" t="str">
        <f>IF(B3361&lt;&gt;"",IF(AND(B3361='IN-TC'!$S$4,OR(TH!N3361="1111",TH!O3361="1111")),TH!D3361,""),"")</f>
        <v/>
      </c>
      <c r="B3361" s="63">
        <f t="shared" si="191"/>
        <v>6</v>
      </c>
      <c r="C3361" s="90">
        <v>42551</v>
      </c>
      <c r="D3361" s="1112" t="s">
        <v>955</v>
      </c>
      <c r="E3361" s="1112">
        <v>42551</v>
      </c>
      <c r="F3361" s="92" t="s">
        <v>1612</v>
      </c>
      <c r="G3361" s="91"/>
      <c r="H3361" s="92" t="s">
        <v>839</v>
      </c>
      <c r="I3361" s="435"/>
      <c r="J3361" s="435"/>
      <c r="K3361" s="426"/>
      <c r="L3361" s="435"/>
      <c r="M3361" s="93">
        <f>M139+M140-M141-M142-M145-M146-M149-M150</f>
        <v>117268365</v>
      </c>
      <c r="N3361" s="83" t="s">
        <v>586</v>
      </c>
      <c r="O3361" s="83" t="s">
        <v>63</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hidden="1" customHeight="1">
      <c r="A3362" s="332" t="str">
        <f>IF(B3362&lt;&gt;"",IF(AND(B3362='IN-TC'!$S$4,OR(TH!N3362="1111",TH!O3362="1111")),TH!D3362,""),"")</f>
        <v/>
      </c>
      <c r="B3362" s="63">
        <f t="shared" si="191"/>
        <v>6</v>
      </c>
      <c r="C3362" s="64">
        <v>42551</v>
      </c>
      <c r="D3362" s="64" t="s">
        <v>576</v>
      </c>
      <c r="E3362" s="64">
        <v>42551</v>
      </c>
      <c r="F3362" s="72" t="s">
        <v>1966</v>
      </c>
      <c r="G3362" s="955"/>
      <c r="H3362" s="72"/>
      <c r="I3362" s="429"/>
      <c r="J3362" s="429"/>
      <c r="K3362" s="420"/>
      <c r="L3362" s="429"/>
      <c r="M3362" s="65">
        <v>4898300</v>
      </c>
      <c r="N3362" s="66" t="s">
        <v>9</v>
      </c>
      <c r="O3362" s="66" t="s">
        <v>1576</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hidden="1" customHeight="1">
      <c r="A3363" s="332" t="str">
        <f>IF(B3363&lt;&gt;"",IF(AND(B3363='IN-TC'!$S$4,OR(TH!N3363="1111",TH!O3363="1111")),TH!D3363,""),"")</f>
        <v/>
      </c>
      <c r="B3363" s="63">
        <f t="shared" si="191"/>
        <v>6</v>
      </c>
      <c r="C3363" s="64">
        <v>42551</v>
      </c>
      <c r="D3363" s="64" t="s">
        <v>694</v>
      </c>
      <c r="E3363" s="64">
        <f>C3363</f>
        <v>42551</v>
      </c>
      <c r="F3363" s="72" t="s">
        <v>1656</v>
      </c>
      <c r="G3363" s="67" t="s">
        <v>1864</v>
      </c>
      <c r="H3363" s="72"/>
      <c r="I3363" s="429"/>
      <c r="J3363" s="429"/>
      <c r="K3363" s="420">
        <v>8350</v>
      </c>
      <c r="L3363" s="429">
        <v>22280</v>
      </c>
      <c r="M3363" s="65">
        <f>ROUND(K3363*L3363,0)</f>
        <v>186038000</v>
      </c>
      <c r="N3363" s="66" t="s">
        <v>265</v>
      </c>
      <c r="O3363" s="66" t="s">
        <v>265</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hidden="1" customHeight="1">
      <c r="A3364" s="332" t="str">
        <f>IF(B3364&lt;&gt;"",IF(AND(B3364='IN-TC'!$S$4,OR(TH!N3364="1111",TH!O3364="1111")),TH!D3364,""),"")</f>
        <v/>
      </c>
      <c r="B3364" s="63">
        <f t="shared" si="191"/>
        <v>6</v>
      </c>
      <c r="C3364" s="64">
        <v>42551</v>
      </c>
      <c r="D3364" s="64" t="s">
        <v>697</v>
      </c>
      <c r="E3364" s="64">
        <f>C3364</f>
        <v>42551</v>
      </c>
      <c r="F3364" s="72" t="s">
        <v>1186</v>
      </c>
      <c r="G3364" s="67" t="s">
        <v>909</v>
      </c>
      <c r="H3364" s="338"/>
      <c r="I3364" s="429"/>
      <c r="J3364" s="429"/>
      <c r="K3364" s="420"/>
      <c r="L3364" s="429"/>
      <c r="M3364" s="65">
        <v>67020</v>
      </c>
      <c r="N3364" s="66" t="s">
        <v>101</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hidden="1" customHeight="1">
      <c r="A3365" s="332" t="str">
        <f>IF(B3365&lt;&gt;"",IF(AND(B3365='IN-TC'!$S$4,OR(TH!N3365="1111",TH!O3365="1111")),TH!D3365,""),"")</f>
        <v/>
      </c>
      <c r="B3365" s="63">
        <f t="shared" si="191"/>
        <v>6</v>
      </c>
      <c r="C3365" s="64">
        <v>42551</v>
      </c>
      <c r="D3365" s="64" t="s">
        <v>697</v>
      </c>
      <c r="E3365" s="64">
        <f>C3365</f>
        <v>42551</v>
      </c>
      <c r="F3365" s="72" t="s">
        <v>1187</v>
      </c>
      <c r="G3365" s="67" t="s">
        <v>909</v>
      </c>
      <c r="H3365" s="338"/>
      <c r="I3365" s="429"/>
      <c r="J3365" s="429"/>
      <c r="K3365" s="420"/>
      <c r="L3365" s="429"/>
      <c r="M3365" s="65">
        <v>6702</v>
      </c>
      <c r="N3365" s="66" t="s">
        <v>9</v>
      </c>
      <c r="O3365" s="66" t="s">
        <v>26</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hidden="1" customHeight="1">
      <c r="A3366" s="332" t="str">
        <f>IF(B3366&lt;&gt;"",IF(AND(B3366='IN-TC'!$S$4,OR(TH!N3366="1111",TH!O3366="1111")),TH!D3366,""),"")</f>
        <v/>
      </c>
      <c r="B3366" s="63">
        <f t="shared" si="191"/>
        <v>6</v>
      </c>
      <c r="C3366" s="1123">
        <v>42551</v>
      </c>
      <c r="D3366" s="1123" t="s">
        <v>956</v>
      </c>
      <c r="E3366" s="1123">
        <v>42551</v>
      </c>
      <c r="F3366" s="72" t="s">
        <v>1094</v>
      </c>
      <c r="G3366" s="1125" t="s">
        <v>1551</v>
      </c>
      <c r="H3366" s="1124" t="s">
        <v>755</v>
      </c>
      <c r="I3366" s="1126"/>
      <c r="J3366" s="1126"/>
      <c r="K3366" s="1127"/>
      <c r="L3366" s="1126"/>
      <c r="M3366" s="1128">
        <v>1000000000</v>
      </c>
      <c r="N3366" s="66" t="s">
        <v>26</v>
      </c>
      <c r="O3366" s="66" t="s">
        <v>63</v>
      </c>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hidden="1" customHeight="1">
      <c r="A3367" s="332" t="str">
        <f>IF(B3367&lt;&gt;"",IF(AND(B3367='IN-TC'!$S$4,OR(TH!N3367="1111",TH!O3367="1111")),TH!D3367,""),"")</f>
        <v/>
      </c>
      <c r="B3367" s="63">
        <f t="shared" si="191"/>
        <v>7</v>
      </c>
      <c r="C3367" s="64">
        <v>42552</v>
      </c>
      <c r="D3367" s="64" t="s">
        <v>864</v>
      </c>
      <c r="E3367" s="64">
        <f t="shared" ref="E3367:E3398" si="192">C3367</f>
        <v>42552</v>
      </c>
      <c r="F3367" s="72" t="s">
        <v>1133</v>
      </c>
      <c r="G3367" s="67" t="s">
        <v>908</v>
      </c>
      <c r="H3367" s="72" t="s">
        <v>755</v>
      </c>
      <c r="I3367" s="429"/>
      <c r="J3367" s="429"/>
      <c r="K3367" s="420"/>
      <c r="L3367" s="429"/>
      <c r="M3367" s="65">
        <v>960000000</v>
      </c>
      <c r="N3367" s="66" t="s">
        <v>63</v>
      </c>
      <c r="O3367" s="66" t="s">
        <v>26</v>
      </c>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hidden="1" customHeight="1">
      <c r="A3368" s="332" t="str">
        <f>IF(B3368&lt;&gt;"",IF(AND(B3368='IN-TC'!$S$4,OR(TH!N3368="1111",TH!O3368="1111")),TH!D3368,""),"")</f>
        <v/>
      </c>
      <c r="B3368" s="63">
        <f t="shared" si="191"/>
        <v>7</v>
      </c>
      <c r="C3368" s="1123">
        <v>42552</v>
      </c>
      <c r="D3368" s="1123" t="s">
        <v>893</v>
      </c>
      <c r="E3368" s="1123">
        <f t="shared" si="192"/>
        <v>42552</v>
      </c>
      <c r="F3368" s="72" t="s">
        <v>1133</v>
      </c>
      <c r="G3368" s="1125" t="s">
        <v>1551</v>
      </c>
      <c r="H3368" s="1124" t="s">
        <v>755</v>
      </c>
      <c r="I3368" s="1126"/>
      <c r="J3368" s="1126"/>
      <c r="K3368" s="1127"/>
      <c r="L3368" s="1126"/>
      <c r="M3368" s="1128">
        <v>2000000000</v>
      </c>
      <c r="N3368" s="1129" t="s">
        <v>63</v>
      </c>
      <c r="O3368" s="66" t="s">
        <v>26</v>
      </c>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hidden="1" customHeight="1">
      <c r="A3369" s="332" t="str">
        <f>IF(B3369&lt;&gt;"",IF(AND(B3369='IN-TC'!$S$4,OR(TH!N3369="1111",TH!O3369="1111")),TH!D3369,""),"")</f>
        <v/>
      </c>
      <c r="B3369" s="63">
        <f t="shared" si="191"/>
        <v>7</v>
      </c>
      <c r="C3369" s="1123">
        <v>42555</v>
      </c>
      <c r="D3369" s="1123" t="s">
        <v>862</v>
      </c>
      <c r="E3369" s="1123">
        <f t="shared" si="192"/>
        <v>42555</v>
      </c>
      <c r="F3369" s="503" t="s">
        <v>954</v>
      </c>
      <c r="G3369" s="1125"/>
      <c r="H3369" s="1124" t="s">
        <v>953</v>
      </c>
      <c r="I3369" s="1126"/>
      <c r="J3369" s="1126"/>
      <c r="K3369" s="1127"/>
      <c r="L3369" s="1126"/>
      <c r="M3369" s="1128">
        <v>500000000</v>
      </c>
      <c r="N3369" s="1129" t="s">
        <v>271</v>
      </c>
      <c r="O3369" s="1129" t="s">
        <v>63</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hidden="1" customHeight="1">
      <c r="A3370" s="332" t="str">
        <f>IF(B3370&lt;&gt;"",IF(AND(B3370='IN-TC'!$S$4,OR(TH!N3370="1111",TH!O3370="1111")),TH!D3370,""),"")</f>
        <v/>
      </c>
      <c r="B3370" s="63">
        <f t="shared" si="191"/>
        <v>7</v>
      </c>
      <c r="C3370" s="64">
        <v>42552</v>
      </c>
      <c r="D3370" s="64" t="s">
        <v>694</v>
      </c>
      <c r="E3370" s="64">
        <f t="shared" si="192"/>
        <v>42552</v>
      </c>
      <c r="F3370" s="72" t="s">
        <v>1443</v>
      </c>
      <c r="G3370" s="67" t="s">
        <v>1551</v>
      </c>
      <c r="H3370" s="72" t="s">
        <v>1870</v>
      </c>
      <c r="I3370" s="429"/>
      <c r="J3370" s="429"/>
      <c r="K3370" s="420">
        <v>2761.29</v>
      </c>
      <c r="L3370" s="429">
        <v>22260</v>
      </c>
      <c r="M3370" s="65">
        <f>ROUND(K3370*L3370,0)</f>
        <v>61466315</v>
      </c>
      <c r="N3370" s="66" t="s">
        <v>265</v>
      </c>
      <c r="O3370" s="66" t="s">
        <v>582</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hidden="1" customHeight="1">
      <c r="A3371" s="332" t="str">
        <f>IF(B3371&lt;&gt;"",IF(AND(B3371='IN-TC'!$S$4,OR(TH!N3371="1111",TH!O3371="1111")),TH!D3371,""),"")</f>
        <v/>
      </c>
      <c r="B3371" s="63">
        <f t="shared" si="191"/>
        <v>7</v>
      </c>
      <c r="C3371" s="64">
        <v>42552</v>
      </c>
      <c r="D3371" s="64" t="s">
        <v>697</v>
      </c>
      <c r="E3371" s="64">
        <f t="shared" si="192"/>
        <v>42552</v>
      </c>
      <c r="F3371" s="72" t="s">
        <v>1773</v>
      </c>
      <c r="G3371" s="67" t="s">
        <v>1551</v>
      </c>
      <c r="H3371" s="72" t="s">
        <v>1787</v>
      </c>
      <c r="I3371" s="429"/>
      <c r="J3371" s="429"/>
      <c r="K3371" s="420"/>
      <c r="L3371" s="429"/>
      <c r="M3371" s="65">
        <v>44700</v>
      </c>
      <c r="N3371" s="66" t="s">
        <v>101</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hidden="1" customHeight="1">
      <c r="A3372" s="332" t="str">
        <f>IF(B3372&lt;&gt;"",IF(AND(B3372='IN-TC'!$S$4,OR(TH!N3372="1111",TH!O3372="1111")),TH!D3372,""),"")</f>
        <v/>
      </c>
      <c r="B3372" s="63">
        <f t="shared" si="191"/>
        <v>7</v>
      </c>
      <c r="C3372" s="64">
        <v>42552</v>
      </c>
      <c r="D3372" s="64" t="s">
        <v>697</v>
      </c>
      <c r="E3372" s="64">
        <f t="shared" si="192"/>
        <v>42552</v>
      </c>
      <c r="F3372" s="72" t="s">
        <v>1975</v>
      </c>
      <c r="G3372" s="67" t="s">
        <v>1551</v>
      </c>
      <c r="H3372" s="72" t="s">
        <v>1788</v>
      </c>
      <c r="I3372" s="429"/>
      <c r="J3372" s="429"/>
      <c r="K3372" s="420"/>
      <c r="L3372" s="429"/>
      <c r="M3372" s="65">
        <v>4470</v>
      </c>
      <c r="N3372" s="66" t="s">
        <v>9</v>
      </c>
      <c r="O3372" s="66" t="s">
        <v>26</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hidden="1" customHeight="1">
      <c r="A3373" s="332" t="str">
        <f>IF(B3373&lt;&gt;"",IF(AND(B3373='IN-TC'!$S$4,OR(TH!N3373="1111",TH!O3373="1111")),TH!D3373,""),"")</f>
        <v/>
      </c>
      <c r="B3373" s="63">
        <f t="shared" si="191"/>
        <v>7</v>
      </c>
      <c r="C3373" s="64">
        <v>42552</v>
      </c>
      <c r="D3373" s="64" t="s">
        <v>697</v>
      </c>
      <c r="E3373" s="64">
        <f t="shared" si="192"/>
        <v>42552</v>
      </c>
      <c r="F3373" s="72" t="s">
        <v>1432</v>
      </c>
      <c r="G3373" s="67" t="s">
        <v>1551</v>
      </c>
      <c r="H3373" s="72"/>
      <c r="I3373" s="429"/>
      <c r="J3373" s="429"/>
      <c r="K3373" s="420">
        <v>11000</v>
      </c>
      <c r="L3373" s="429">
        <v>22270</v>
      </c>
      <c r="M3373" s="65">
        <f>ROUND(K3373*L3373,0)</f>
        <v>244970000</v>
      </c>
      <c r="N3373" s="66" t="s">
        <v>26</v>
      </c>
      <c r="O3373" s="66" t="s">
        <v>265</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hidden="1" customHeight="1">
      <c r="A3374" s="332" t="str">
        <f>IF(B3374&lt;&gt;"",IF(AND(B3374='IN-TC'!$S$4,OR(TH!N3374="1111",TH!O3374="1111")),TH!D3374,""),"")</f>
        <v/>
      </c>
      <c r="B3374" s="63">
        <f t="shared" si="191"/>
        <v>7</v>
      </c>
      <c r="C3374" s="64">
        <v>42552</v>
      </c>
      <c r="D3374" s="64" t="s">
        <v>697</v>
      </c>
      <c r="E3374" s="64">
        <f t="shared" si="192"/>
        <v>42552</v>
      </c>
      <c r="F3374" s="72" t="s">
        <v>1874</v>
      </c>
      <c r="G3374" s="67" t="s">
        <v>1551</v>
      </c>
      <c r="H3374" s="946" t="s">
        <v>1868</v>
      </c>
      <c r="I3374" s="429"/>
      <c r="J3374" s="429"/>
      <c r="K3374" s="420">
        <v>89500</v>
      </c>
      <c r="L3374" s="429">
        <v>22308</v>
      </c>
      <c r="M3374" s="65">
        <f>ROUND(K3374*L3374,0)</f>
        <v>1996566000</v>
      </c>
      <c r="N3374" s="66" t="s">
        <v>259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hidden="1" customHeight="1">
      <c r="A3375" s="332" t="str">
        <f>IF(B3375&lt;&gt;"",IF(AND(B3375='IN-TC'!$S$4,OR(TH!N3375="1111",TH!O3375="1111")),TH!D3375,""),"")</f>
        <v/>
      </c>
      <c r="B3375" s="63">
        <f t="shared" si="191"/>
        <v>7</v>
      </c>
      <c r="C3375" s="64">
        <v>42552</v>
      </c>
      <c r="D3375" s="64" t="s">
        <v>697</v>
      </c>
      <c r="E3375" s="64">
        <f t="shared" si="192"/>
        <v>42552</v>
      </c>
      <c r="F3375" s="72" t="s">
        <v>1873</v>
      </c>
      <c r="G3375" s="67" t="s">
        <v>1551</v>
      </c>
      <c r="H3375" s="946" t="s">
        <v>1868</v>
      </c>
      <c r="I3375" s="429"/>
      <c r="J3375" s="429"/>
      <c r="K3375" s="420"/>
      <c r="L3375" s="429"/>
      <c r="M3375" s="65">
        <v>6584231</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hidden="1" customHeight="1">
      <c r="A3376" s="332" t="str">
        <f>IF(B3376&lt;&gt;"",IF(AND(B3376='IN-TC'!$S$4,OR(TH!N3376="1111",TH!O3376="1111")),TH!D3376,""),"")</f>
        <v/>
      </c>
      <c r="B3376" s="63">
        <f t="shared" si="191"/>
        <v>7</v>
      </c>
      <c r="C3376" s="64">
        <v>42552</v>
      </c>
      <c r="D3376" s="64" t="s">
        <v>697</v>
      </c>
      <c r="E3376" s="64">
        <f t="shared" si="192"/>
        <v>42552</v>
      </c>
      <c r="F3376" s="72" t="s">
        <v>1865</v>
      </c>
      <c r="G3376" s="67" t="s">
        <v>1551</v>
      </c>
      <c r="H3376" s="946" t="s">
        <v>1868</v>
      </c>
      <c r="I3376" s="429"/>
      <c r="J3376" s="429"/>
      <c r="K3376" s="420"/>
      <c r="L3376" s="429"/>
      <c r="M3376" s="65">
        <v>597810</v>
      </c>
      <c r="N3376" s="66" t="s">
        <v>99</v>
      </c>
      <c r="O3376" s="66" t="s">
        <v>26</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hidden="1" customHeight="1">
      <c r="A3377" s="332" t="str">
        <f>IF(B3377&lt;&gt;"",IF(AND(B3377='IN-TC'!$S$4,OR(TH!N3377="1111",TH!O3377="1111")),TH!D3377,""),"")</f>
        <v/>
      </c>
      <c r="B3377" s="63">
        <f t="shared" si="191"/>
        <v>7</v>
      </c>
      <c r="C3377" s="64">
        <v>42552</v>
      </c>
      <c r="D3377" s="64" t="s">
        <v>697</v>
      </c>
      <c r="E3377" s="64">
        <f t="shared" si="192"/>
        <v>42552</v>
      </c>
      <c r="F3377" s="72" t="s">
        <v>1875</v>
      </c>
      <c r="G3377" s="67" t="s">
        <v>1551</v>
      </c>
      <c r="H3377" s="72" t="s">
        <v>1876</v>
      </c>
      <c r="I3377" s="429"/>
      <c r="J3377" s="429"/>
      <c r="K3377" s="420">
        <v>89500</v>
      </c>
      <c r="L3377" s="429">
        <v>22292</v>
      </c>
      <c r="M3377" s="65">
        <f>ROUND(K3377*L3377,0)</f>
        <v>1995134000</v>
      </c>
      <c r="N3377" s="66" t="s">
        <v>265</v>
      </c>
      <c r="O3377" s="66" t="s">
        <v>259</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hidden="1" customHeight="1">
      <c r="A3378" s="332" t="str">
        <f>IF(B3378&lt;&gt;"",IF(AND(B3378='IN-TC'!$S$4,OR(TH!N3378="1111",TH!O3378="1111")),TH!D3378,""),"")</f>
        <v/>
      </c>
      <c r="B3378" s="63">
        <f t="shared" si="191"/>
        <v>7</v>
      </c>
      <c r="C3378" s="64">
        <v>42552</v>
      </c>
      <c r="D3378" s="64" t="s">
        <v>697</v>
      </c>
      <c r="E3378" s="64">
        <f t="shared" si="192"/>
        <v>42552</v>
      </c>
      <c r="F3378" s="72" t="s">
        <v>1432</v>
      </c>
      <c r="G3378" s="67" t="s">
        <v>1551</v>
      </c>
      <c r="H3378" s="72"/>
      <c r="I3378" s="429"/>
      <c r="J3378" s="429"/>
      <c r="K3378" s="420">
        <v>89500</v>
      </c>
      <c r="L3378" s="429">
        <v>22292</v>
      </c>
      <c r="M3378" s="65">
        <f>ROUND(K3378*L3378,0)</f>
        <v>1995134000</v>
      </c>
      <c r="N3378" s="66" t="s">
        <v>26</v>
      </c>
      <c r="O3378" s="66" t="s">
        <v>265</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hidden="1" customHeight="1">
      <c r="A3379" s="332" t="str">
        <f>IF(B3379&lt;&gt;"",IF(AND(B3379='IN-TC'!$S$4,OR(TH!N3379="1111",TH!O3379="1111")),TH!D3379,""),"")</f>
        <v/>
      </c>
      <c r="B3379" s="63">
        <f t="shared" si="191"/>
        <v>7</v>
      </c>
      <c r="C3379" s="64">
        <v>42552</v>
      </c>
      <c r="D3379" s="64" t="s">
        <v>697</v>
      </c>
      <c r="E3379" s="64">
        <f t="shared" si="192"/>
        <v>42552</v>
      </c>
      <c r="F3379" s="72" t="s">
        <v>1537</v>
      </c>
      <c r="G3379" s="67" t="s">
        <v>1551</v>
      </c>
      <c r="H3379" s="72" t="s">
        <v>1788</v>
      </c>
      <c r="I3379" s="429"/>
      <c r="J3379" s="429"/>
      <c r="K3379" s="420"/>
      <c r="L3379" s="429"/>
      <c r="M3379" s="65">
        <v>10000</v>
      </c>
      <c r="N3379" s="66" t="s">
        <v>101</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hidden="1" customHeight="1">
      <c r="A3380" s="332" t="str">
        <f>IF(B3380&lt;&gt;"",IF(AND(B3380='IN-TC'!$S$4,OR(TH!N3380="1111",TH!O3380="1111")),TH!D3380,""),"")</f>
        <v/>
      </c>
      <c r="B3380" s="63">
        <f t="shared" si="191"/>
        <v>7</v>
      </c>
      <c r="C3380" s="64">
        <v>42552</v>
      </c>
      <c r="D3380" s="64" t="s">
        <v>697</v>
      </c>
      <c r="E3380" s="64">
        <f t="shared" si="192"/>
        <v>42552</v>
      </c>
      <c r="F3380" s="72" t="s">
        <v>1538</v>
      </c>
      <c r="G3380" s="67" t="s">
        <v>1551</v>
      </c>
      <c r="H3380" s="72" t="s">
        <v>1788</v>
      </c>
      <c r="I3380" s="429"/>
      <c r="J3380" s="429"/>
      <c r="K3380" s="420"/>
      <c r="L3380" s="429"/>
      <c r="M3380" s="65">
        <v>1000</v>
      </c>
      <c r="N3380" s="66" t="s">
        <v>9</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hidden="1" customHeight="1">
      <c r="A3381" s="332" t="str">
        <f>IF(B3381&lt;&gt;"",IF(AND(B3381='IN-TC'!$S$4,OR(TH!N3381="1111",TH!O3381="1111")),TH!D3381,""),"")</f>
        <v/>
      </c>
      <c r="B3381" s="63">
        <f t="shared" si="191"/>
        <v>7</v>
      </c>
      <c r="C3381" s="64">
        <v>42552</v>
      </c>
      <c r="D3381" s="64" t="s">
        <v>697</v>
      </c>
      <c r="E3381" s="64">
        <f t="shared" si="192"/>
        <v>42552</v>
      </c>
      <c r="F3381" s="72" t="s">
        <v>1757</v>
      </c>
      <c r="G3381" s="67" t="s">
        <v>909</v>
      </c>
      <c r="H3381" s="72" t="s">
        <v>1787</v>
      </c>
      <c r="I3381" s="429"/>
      <c r="J3381" s="429"/>
      <c r="K3381" s="420"/>
      <c r="L3381" s="429"/>
      <c r="M3381" s="65">
        <v>100000</v>
      </c>
      <c r="N3381" s="66" t="s">
        <v>101</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hidden="1" customHeight="1">
      <c r="A3382" s="332" t="str">
        <f>IF(B3382&lt;&gt;"",IF(AND(B3382='IN-TC'!$S$4,OR(TH!N3382="1111",TH!O3382="1111")),TH!D3382,""),"")</f>
        <v/>
      </c>
      <c r="B3382" s="63">
        <f t="shared" si="191"/>
        <v>7</v>
      </c>
      <c r="C3382" s="64">
        <v>42552</v>
      </c>
      <c r="D3382" s="64" t="s">
        <v>697</v>
      </c>
      <c r="E3382" s="64">
        <f t="shared" si="192"/>
        <v>42552</v>
      </c>
      <c r="F3382" s="72" t="s">
        <v>1758</v>
      </c>
      <c r="G3382" s="67" t="s">
        <v>909</v>
      </c>
      <c r="H3382" s="72" t="s">
        <v>1787</v>
      </c>
      <c r="I3382" s="429"/>
      <c r="J3382" s="429"/>
      <c r="K3382" s="420"/>
      <c r="L3382" s="429"/>
      <c r="M3382" s="65">
        <v>10000</v>
      </c>
      <c r="N3382" s="66" t="s">
        <v>9</v>
      </c>
      <c r="O3382" s="66" t="s">
        <v>26</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hidden="1" customHeight="1">
      <c r="A3383" s="332" t="str">
        <f>IF(B3383&lt;&gt;"",IF(AND(B3383='IN-TC'!$S$4,OR(TH!N3383="1111",TH!O3383="1111")),TH!D3383,""),"")</f>
        <v/>
      </c>
      <c r="B3383" s="63">
        <f t="shared" si="191"/>
        <v>7</v>
      </c>
      <c r="C3383" s="64">
        <v>42552</v>
      </c>
      <c r="D3383" s="78" t="s">
        <v>697</v>
      </c>
      <c r="E3383" s="64">
        <f t="shared" si="192"/>
        <v>42552</v>
      </c>
      <c r="F3383" s="72" t="s">
        <v>1886</v>
      </c>
      <c r="G3383" s="79" t="s">
        <v>908</v>
      </c>
      <c r="H3383" s="72" t="s">
        <v>1885</v>
      </c>
      <c r="I3383" s="429"/>
      <c r="J3383" s="429"/>
      <c r="K3383" s="420">
        <v>43000</v>
      </c>
      <c r="L3383" s="427">
        <v>22310</v>
      </c>
      <c r="M3383" s="81">
        <f>ROUND(K3383*L3383,0)</f>
        <v>959330000</v>
      </c>
      <c r="N3383" s="66" t="s">
        <v>26</v>
      </c>
      <c r="O3383" s="82" t="s">
        <v>259</v>
      </c>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75" hidden="1" customHeight="1">
      <c r="A3384" s="332" t="str">
        <f>IF(B3384&lt;&gt;"",IF(AND(B3384='IN-TC'!$S$4,OR(TH!N3384="1111",TH!O3384="1111")),TH!D3384,""),"")</f>
        <v/>
      </c>
      <c r="B3384" s="63">
        <f t="shared" si="191"/>
        <v>7</v>
      </c>
      <c r="C3384" s="1123">
        <v>42555</v>
      </c>
      <c r="D3384" s="1123" t="s">
        <v>863</v>
      </c>
      <c r="E3384" s="1123">
        <f t="shared" si="192"/>
        <v>42555</v>
      </c>
      <c r="F3384" s="503" t="s">
        <v>954</v>
      </c>
      <c r="G3384" s="1125"/>
      <c r="H3384" s="1124" t="s">
        <v>3009</v>
      </c>
      <c r="I3384" s="1126"/>
      <c r="J3384" s="1126"/>
      <c r="K3384" s="1127"/>
      <c r="L3384" s="1126"/>
      <c r="M3384" s="1128">
        <v>500000000</v>
      </c>
      <c r="N3384" s="1129" t="s">
        <v>271</v>
      </c>
      <c r="O3384" s="1129" t="s">
        <v>63</v>
      </c>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 hidden="1" customHeight="1">
      <c r="A3385" s="332" t="str">
        <f>IF(B3385&lt;&gt;"",IF(AND(B3385='IN-TC'!$S$4,OR(TH!N3385="1111",TH!O3385="1111")),TH!D3385,""),"")</f>
        <v/>
      </c>
      <c r="B3385" s="63">
        <f t="shared" si="191"/>
        <v>7</v>
      </c>
      <c r="C3385" s="64">
        <v>42556</v>
      </c>
      <c r="D3385" s="64" t="s">
        <v>865</v>
      </c>
      <c r="E3385" s="64">
        <f t="shared" si="192"/>
        <v>42556</v>
      </c>
      <c r="F3385" s="72" t="s">
        <v>1702</v>
      </c>
      <c r="G3385" s="955" t="s">
        <v>1704</v>
      </c>
      <c r="H3385" s="72" t="s">
        <v>1425</v>
      </c>
      <c r="I3385" s="429"/>
      <c r="J3385" s="429"/>
      <c r="K3385" s="420"/>
      <c r="L3385" s="429"/>
      <c r="M3385" s="65">
        <v>15792000</v>
      </c>
      <c r="N3385" s="66" t="s">
        <v>101</v>
      </c>
      <c r="O3385" s="66" t="s">
        <v>63</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hidden="1" customHeight="1">
      <c r="A3386" s="332" t="str">
        <f>IF(B3386&lt;&gt;"",IF(AND(B3386='IN-TC'!$S$4,OR(TH!N3386="1111",TH!O3386="1111")),TH!D3386,""),"")</f>
        <v/>
      </c>
      <c r="B3386" s="63">
        <f t="shared" si="191"/>
        <v>7</v>
      </c>
      <c r="C3386" s="64">
        <v>42556</v>
      </c>
      <c r="D3386" s="64" t="s">
        <v>865</v>
      </c>
      <c r="E3386" s="64">
        <f t="shared" si="192"/>
        <v>42556</v>
      </c>
      <c r="F3386" s="72" t="s">
        <v>1705</v>
      </c>
      <c r="G3386" s="955" t="s">
        <v>1704</v>
      </c>
      <c r="H3386" s="72" t="s">
        <v>1425</v>
      </c>
      <c r="I3386" s="429"/>
      <c r="J3386" s="429"/>
      <c r="K3386" s="420"/>
      <c r="L3386" s="429"/>
      <c r="M3386" s="65">
        <v>1579200</v>
      </c>
      <c r="N3386" s="66" t="s">
        <v>9</v>
      </c>
      <c r="O3386" s="66" t="s">
        <v>63</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hidden="1" customHeight="1">
      <c r="A3387" s="332" t="str">
        <f>IF(B3387&lt;&gt;"",IF(AND(B3387='IN-TC'!$S$4,OR(TH!N3387="1111",TH!O3387="1111")),TH!D3387,""),"")</f>
        <v/>
      </c>
      <c r="B3387" s="63">
        <f t="shared" si="191"/>
        <v>7</v>
      </c>
      <c r="C3387" s="64">
        <v>42553</v>
      </c>
      <c r="D3387" s="64" t="s">
        <v>697</v>
      </c>
      <c r="E3387" s="64">
        <f t="shared" si="192"/>
        <v>42553</v>
      </c>
      <c r="F3387" s="72" t="s">
        <v>1874</v>
      </c>
      <c r="G3387" s="67" t="s">
        <v>1551</v>
      </c>
      <c r="H3387" s="946" t="s">
        <v>1868</v>
      </c>
      <c r="I3387" s="429"/>
      <c r="J3387" s="429"/>
      <c r="K3387" s="420">
        <v>89000</v>
      </c>
      <c r="L3387" s="429">
        <v>22308</v>
      </c>
      <c r="M3387" s="65">
        <f>ROUND(K3387*L3387,0)</f>
        <v>1985412000</v>
      </c>
      <c r="N3387" s="66" t="s">
        <v>259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hidden="1" customHeight="1">
      <c r="A3388" s="332" t="str">
        <f>IF(B3388&lt;&gt;"",IF(AND(B3388='IN-TC'!$S$4,OR(TH!N3388="1111",TH!O3388="1111")),TH!D3388,""),"")</f>
        <v/>
      </c>
      <c r="B3388" s="63">
        <f t="shared" si="191"/>
        <v>7</v>
      </c>
      <c r="C3388" s="64">
        <v>42553</v>
      </c>
      <c r="D3388" s="64" t="s">
        <v>697</v>
      </c>
      <c r="E3388" s="64">
        <f t="shared" si="192"/>
        <v>42553</v>
      </c>
      <c r="F3388" s="72" t="s">
        <v>1873</v>
      </c>
      <c r="G3388" s="67" t="s">
        <v>1551</v>
      </c>
      <c r="H3388" s="946" t="s">
        <v>1868</v>
      </c>
      <c r="I3388" s="429"/>
      <c r="J3388" s="429"/>
      <c r="K3388" s="420"/>
      <c r="L3388" s="429"/>
      <c r="M3388" s="65">
        <v>7522505</v>
      </c>
      <c r="N3388" s="66" t="s">
        <v>99</v>
      </c>
      <c r="O3388" s="66" t="s">
        <v>26</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hidden="1" customHeight="1">
      <c r="A3389" s="332" t="str">
        <f>IF(B3389&lt;&gt;"",IF(AND(B3389='IN-TC'!$S$4,OR(TH!N3389="1111",TH!O3389="1111")),TH!D3389,""),"")</f>
        <v/>
      </c>
      <c r="B3389" s="63">
        <f t="shared" si="191"/>
        <v>7</v>
      </c>
      <c r="C3389" s="64">
        <v>42557</v>
      </c>
      <c r="D3389" s="64" t="s">
        <v>866</v>
      </c>
      <c r="E3389" s="64">
        <f t="shared" si="192"/>
        <v>42557</v>
      </c>
      <c r="F3389" s="72" t="s">
        <v>763</v>
      </c>
      <c r="G3389" s="955" t="s">
        <v>1706</v>
      </c>
      <c r="H3389" s="72" t="s">
        <v>799</v>
      </c>
      <c r="I3389" s="429"/>
      <c r="J3389" s="429"/>
      <c r="K3389" s="420"/>
      <c r="L3389" s="429"/>
      <c r="M3389" s="65">
        <v>726227</v>
      </c>
      <c r="N3389" s="66" t="s">
        <v>101</v>
      </c>
      <c r="O3389" s="66" t="s">
        <v>63</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hidden="1" customHeight="1">
      <c r="A3390" s="332" t="str">
        <f>IF(B3390&lt;&gt;"",IF(AND(B3390='IN-TC'!$S$4,OR(TH!N3390="1111",TH!O3390="1111")),TH!D3390,""),"")</f>
        <v/>
      </c>
      <c r="B3390" s="63">
        <f t="shared" si="191"/>
        <v>7</v>
      </c>
      <c r="C3390" s="64">
        <v>42557</v>
      </c>
      <c r="D3390" s="64" t="s">
        <v>866</v>
      </c>
      <c r="E3390" s="64">
        <f t="shared" si="192"/>
        <v>42557</v>
      </c>
      <c r="F3390" s="72" t="s">
        <v>764</v>
      </c>
      <c r="G3390" s="955" t="s">
        <v>1706</v>
      </c>
      <c r="H3390" s="72" t="s">
        <v>799</v>
      </c>
      <c r="I3390" s="429"/>
      <c r="J3390" s="429"/>
      <c r="K3390" s="420"/>
      <c r="L3390" s="429"/>
      <c r="M3390" s="65">
        <v>72623</v>
      </c>
      <c r="N3390" s="66" t="s">
        <v>9</v>
      </c>
      <c r="O3390" s="66" t="s">
        <v>63</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hidden="1" customHeight="1">
      <c r="A3391" s="332" t="str">
        <f>IF(B3391&lt;&gt;"",IF(AND(B3391='IN-TC'!$S$4,OR(TH!N3391="1111",TH!O3391="1111")),TH!D3391,""),"")</f>
        <v/>
      </c>
      <c r="B3391" s="63">
        <f t="shared" si="191"/>
        <v>7</v>
      </c>
      <c r="C3391" s="64">
        <v>42555</v>
      </c>
      <c r="D3391" s="64" t="s">
        <v>694</v>
      </c>
      <c r="E3391" s="64">
        <f t="shared" si="192"/>
        <v>42555</v>
      </c>
      <c r="F3391" s="72" t="s">
        <v>1443</v>
      </c>
      <c r="G3391" s="67" t="s">
        <v>909</v>
      </c>
      <c r="H3391" s="72" t="s">
        <v>1759</v>
      </c>
      <c r="I3391" s="429"/>
      <c r="J3391" s="429"/>
      <c r="K3391" s="420"/>
      <c r="L3391" s="429"/>
      <c r="M3391" s="65">
        <v>300000000</v>
      </c>
      <c r="N3391" s="66" t="s">
        <v>26</v>
      </c>
      <c r="O3391" s="66" t="s">
        <v>582</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hidden="1" customHeight="1">
      <c r="A3392" s="332" t="str">
        <f>IF(B3392&lt;&gt;"",IF(AND(B3392='IN-TC'!$S$4,OR(TH!N3392="1111",TH!O3392="1111")),TH!D3392,""),"")</f>
        <v/>
      </c>
      <c r="B3392" s="63">
        <f t="shared" si="191"/>
        <v>7</v>
      </c>
      <c r="C3392" s="64">
        <v>42557</v>
      </c>
      <c r="D3392" s="64" t="s">
        <v>867</v>
      </c>
      <c r="E3392" s="64">
        <f t="shared" si="192"/>
        <v>42557</v>
      </c>
      <c r="F3392" s="72" t="s">
        <v>1708</v>
      </c>
      <c r="G3392" s="955" t="s">
        <v>1707</v>
      </c>
      <c r="H3392" s="72" t="s">
        <v>837</v>
      </c>
      <c r="I3392" s="429"/>
      <c r="J3392" s="429"/>
      <c r="K3392" s="420"/>
      <c r="L3392" s="429"/>
      <c r="M3392" s="65">
        <v>1994265</v>
      </c>
      <c r="N3392" s="66" t="s">
        <v>101</v>
      </c>
      <c r="O3392" s="66" t="s">
        <v>63</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hidden="1" customHeight="1">
      <c r="A3393" s="332" t="str">
        <f>IF(B3393&lt;&gt;"",IF(AND(B3393='IN-TC'!$S$4,OR(TH!N3393="1111",TH!O3393="1111")),TH!D3393,""),"")</f>
        <v/>
      </c>
      <c r="B3393" s="63">
        <f t="shared" si="191"/>
        <v>7</v>
      </c>
      <c r="C3393" s="64">
        <v>42557</v>
      </c>
      <c r="D3393" s="64" t="s">
        <v>867</v>
      </c>
      <c r="E3393" s="64">
        <f t="shared" si="192"/>
        <v>42557</v>
      </c>
      <c r="F3393" s="72" t="s">
        <v>1709</v>
      </c>
      <c r="G3393" s="955" t="s">
        <v>1707</v>
      </c>
      <c r="H3393" s="72" t="s">
        <v>837</v>
      </c>
      <c r="I3393" s="429"/>
      <c r="J3393" s="429"/>
      <c r="K3393" s="420"/>
      <c r="L3393" s="429"/>
      <c r="M3393" s="65">
        <v>199427</v>
      </c>
      <c r="N3393" s="66" t="s">
        <v>9</v>
      </c>
      <c r="O3393" s="66" t="s">
        <v>63</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hidden="1" customHeight="1">
      <c r="A3394" s="332" t="str">
        <f>IF(B3394&lt;&gt;"",IF(AND(B3394='IN-TC'!$S$4,OR(TH!N3394="1111",TH!O3394="1111")),TH!D3394,""),"")</f>
        <v/>
      </c>
      <c r="B3394" s="63">
        <f t="shared" si="191"/>
        <v>7</v>
      </c>
      <c r="C3394" s="64">
        <v>42556</v>
      </c>
      <c r="D3394" s="64" t="s">
        <v>697</v>
      </c>
      <c r="E3394" s="64">
        <f t="shared" si="192"/>
        <v>42556</v>
      </c>
      <c r="F3394" s="72" t="s">
        <v>1877</v>
      </c>
      <c r="G3394" s="67" t="s">
        <v>1551</v>
      </c>
      <c r="H3394" s="72" t="s">
        <v>1878</v>
      </c>
      <c r="I3394" s="429"/>
      <c r="J3394" s="429"/>
      <c r="K3394" s="420">
        <v>89000</v>
      </c>
      <c r="L3394" s="429">
        <v>22292</v>
      </c>
      <c r="M3394" s="65">
        <f>ROUND(K3394*L3394,0)</f>
        <v>1983988000</v>
      </c>
      <c r="N3394" s="66" t="s">
        <v>265</v>
      </c>
      <c r="O3394" s="66" t="s">
        <v>259</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hidden="1" customHeight="1">
      <c r="A3395" s="332" t="str">
        <f>IF(B3395&lt;&gt;"",IF(AND(B3395='IN-TC'!$S$4,OR(TH!N3395="1111",TH!O3395="1111")),TH!D3395,""),"")</f>
        <v/>
      </c>
      <c r="B3395" s="63">
        <f t="shared" si="191"/>
        <v>7</v>
      </c>
      <c r="C3395" s="64">
        <v>42556</v>
      </c>
      <c r="D3395" s="64" t="s">
        <v>697</v>
      </c>
      <c r="E3395" s="64">
        <f t="shared" si="192"/>
        <v>42556</v>
      </c>
      <c r="F3395" s="72" t="s">
        <v>1432</v>
      </c>
      <c r="G3395" s="67" t="s">
        <v>1551</v>
      </c>
      <c r="H3395" s="72"/>
      <c r="I3395" s="429"/>
      <c r="J3395" s="429"/>
      <c r="K3395" s="420">
        <v>89000</v>
      </c>
      <c r="L3395" s="429">
        <v>22292</v>
      </c>
      <c r="M3395" s="65">
        <f>ROUND(K3395*L3395,0)</f>
        <v>1983988000</v>
      </c>
      <c r="N3395" s="66" t="s">
        <v>26</v>
      </c>
      <c r="O3395" s="66" t="s">
        <v>265</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hidden="1" customHeight="1">
      <c r="A3396" s="332" t="str">
        <f>IF(B3396&lt;&gt;"",IF(AND(B3396='IN-TC'!$S$4,OR(TH!N3396="1111",TH!O3396="1111")),TH!D3396,""),"")</f>
        <v/>
      </c>
      <c r="B3396" s="63">
        <f t="shared" si="191"/>
        <v>7</v>
      </c>
      <c r="C3396" s="64">
        <v>42556</v>
      </c>
      <c r="D3396" s="64" t="s">
        <v>896</v>
      </c>
      <c r="E3396" s="64">
        <f t="shared" si="192"/>
        <v>42556</v>
      </c>
      <c r="F3396" s="72" t="s">
        <v>1133</v>
      </c>
      <c r="G3396" s="67" t="s">
        <v>1551</v>
      </c>
      <c r="H3396" s="72" t="s">
        <v>755</v>
      </c>
      <c r="I3396" s="429"/>
      <c r="J3396" s="429"/>
      <c r="K3396" s="420"/>
      <c r="L3396" s="429"/>
      <c r="M3396" s="65">
        <v>2000000000</v>
      </c>
      <c r="N3396" s="66" t="s">
        <v>63</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hidden="1" customHeight="1">
      <c r="A3397" s="332" t="str">
        <f>IF(B3397&lt;&gt;"",IF(AND(B3397='IN-TC'!$S$4,OR(TH!N3397="1111",TH!O3397="1111")),TH!D3397,""),"")</f>
        <v/>
      </c>
      <c r="B3397" s="63">
        <f t="shared" si="191"/>
        <v>7</v>
      </c>
      <c r="C3397" s="64">
        <v>42556</v>
      </c>
      <c r="D3397" s="64" t="s">
        <v>697</v>
      </c>
      <c r="E3397" s="64">
        <f t="shared" si="192"/>
        <v>42556</v>
      </c>
      <c r="F3397" s="72" t="s">
        <v>1760</v>
      </c>
      <c r="G3397" s="67" t="s">
        <v>909</v>
      </c>
      <c r="H3397" s="72" t="s">
        <v>624</v>
      </c>
      <c r="I3397" s="429"/>
      <c r="J3397" s="429"/>
      <c r="K3397" s="420"/>
      <c r="L3397" s="429"/>
      <c r="M3397" s="65">
        <v>57018720</v>
      </c>
      <c r="N3397" s="66" t="s">
        <v>8</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hidden="1" customHeight="1">
      <c r="A3398" s="332" t="str">
        <f>IF(B3398&lt;&gt;"",IF(AND(B3398='IN-TC'!$S$4,OR(TH!N3398="1111",TH!O3398="1111")),TH!D3398,""),"")</f>
        <v/>
      </c>
      <c r="B3398" s="63">
        <f t="shared" si="191"/>
        <v>7</v>
      </c>
      <c r="C3398" s="64">
        <v>42556</v>
      </c>
      <c r="D3398" s="64" t="s">
        <v>697</v>
      </c>
      <c r="E3398" s="64">
        <f t="shared" si="192"/>
        <v>42556</v>
      </c>
      <c r="F3398" s="72" t="s">
        <v>1163</v>
      </c>
      <c r="G3398" s="67" t="s">
        <v>909</v>
      </c>
      <c r="H3398" s="72" t="s">
        <v>1787</v>
      </c>
      <c r="I3398" s="429"/>
      <c r="J3398" s="429"/>
      <c r="K3398" s="420"/>
      <c r="L3398" s="429"/>
      <c r="M3398" s="65">
        <v>28509</v>
      </c>
      <c r="N3398" s="66" t="s">
        <v>101</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hidden="1" customHeight="1">
      <c r="A3399" s="332" t="str">
        <f>IF(B3399&lt;&gt;"",IF(AND(B3399='IN-TC'!$S$4,OR(TH!N3399="1111",TH!O3399="1111")),TH!D3399,""),"")</f>
        <v/>
      </c>
      <c r="B3399" s="63">
        <f t="shared" si="191"/>
        <v>7</v>
      </c>
      <c r="C3399" s="64">
        <v>42556</v>
      </c>
      <c r="D3399" s="64" t="s">
        <v>697</v>
      </c>
      <c r="E3399" s="64">
        <f t="shared" ref="E3399:E3430" si="193">C3399</f>
        <v>42556</v>
      </c>
      <c r="F3399" s="72" t="s">
        <v>1624</v>
      </c>
      <c r="G3399" s="67" t="s">
        <v>909</v>
      </c>
      <c r="H3399" s="72" t="s">
        <v>1787</v>
      </c>
      <c r="I3399" s="429"/>
      <c r="J3399" s="429"/>
      <c r="K3399" s="420"/>
      <c r="L3399" s="429"/>
      <c r="M3399" s="65">
        <v>2851</v>
      </c>
      <c r="N3399" s="66" t="s">
        <v>9</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hidden="1" customHeight="1">
      <c r="A3400" s="332" t="str">
        <f>IF(B3400&lt;&gt;"",IF(AND(B3400='IN-TC'!$S$4,OR(TH!N3400="1111",TH!O3400="1111")),TH!D3400,""),"")</f>
        <v/>
      </c>
      <c r="B3400" s="63">
        <f t="shared" si="191"/>
        <v>7</v>
      </c>
      <c r="C3400" s="64">
        <v>42556</v>
      </c>
      <c r="D3400" s="64" t="s">
        <v>697</v>
      </c>
      <c r="E3400" s="64">
        <f t="shared" si="193"/>
        <v>42556</v>
      </c>
      <c r="F3400" s="72" t="s">
        <v>1631</v>
      </c>
      <c r="G3400" s="67" t="s">
        <v>909</v>
      </c>
      <c r="H3400" s="72" t="s">
        <v>623</v>
      </c>
      <c r="I3400" s="429"/>
      <c r="J3400" s="429"/>
      <c r="K3400" s="420"/>
      <c r="L3400" s="429"/>
      <c r="M3400" s="65">
        <v>32574576</v>
      </c>
      <c r="N3400" s="66" t="s">
        <v>8</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hidden="1" customHeight="1">
      <c r="A3401" s="332" t="str">
        <f>IF(B3401&lt;&gt;"",IF(AND(B3401='IN-TC'!$S$4,OR(TH!N3401="1111",TH!O3401="1111")),TH!D3401,""),"")</f>
        <v/>
      </c>
      <c r="B3401" s="63">
        <f t="shared" si="191"/>
        <v>7</v>
      </c>
      <c r="C3401" s="64">
        <v>42556</v>
      </c>
      <c r="D3401" s="64" t="s">
        <v>697</v>
      </c>
      <c r="E3401" s="64">
        <f t="shared" si="193"/>
        <v>42556</v>
      </c>
      <c r="F3401" s="72" t="s">
        <v>1163</v>
      </c>
      <c r="G3401" s="67" t="s">
        <v>909</v>
      </c>
      <c r="H3401" s="72" t="s">
        <v>1787</v>
      </c>
      <c r="I3401" s="429"/>
      <c r="J3401" s="429"/>
      <c r="K3401" s="420"/>
      <c r="L3401" s="429"/>
      <c r="M3401" s="65">
        <v>25000</v>
      </c>
      <c r="N3401" s="66" t="s">
        <v>101</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hidden="1" customHeight="1">
      <c r="A3402" s="332" t="str">
        <f>IF(B3402&lt;&gt;"",IF(AND(B3402='IN-TC'!$S$4,OR(TH!N3402="1111",TH!O3402="1111")),TH!D3402,""),"")</f>
        <v/>
      </c>
      <c r="B3402" s="63">
        <f t="shared" si="191"/>
        <v>7</v>
      </c>
      <c r="C3402" s="64">
        <v>42556</v>
      </c>
      <c r="D3402" s="64" t="s">
        <v>697</v>
      </c>
      <c r="E3402" s="64">
        <f t="shared" si="193"/>
        <v>42556</v>
      </c>
      <c r="F3402" s="72" t="s">
        <v>1624</v>
      </c>
      <c r="G3402" s="67" t="s">
        <v>909</v>
      </c>
      <c r="H3402" s="72" t="s">
        <v>1787</v>
      </c>
      <c r="I3402" s="429"/>
      <c r="J3402" s="429"/>
      <c r="K3402" s="420"/>
      <c r="L3402" s="429"/>
      <c r="M3402" s="65">
        <v>2500</v>
      </c>
      <c r="N3402" s="66" t="s">
        <v>9</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hidden="1" customHeight="1">
      <c r="A3403" s="332" t="str">
        <f>IF(B3403&lt;&gt;"",IF(AND(B3403='IN-TC'!$S$4,OR(TH!N3403="1111",TH!O3403="1111")),TH!D3403,""),"")</f>
        <v/>
      </c>
      <c r="B3403" s="63">
        <f t="shared" ref="B3403:B3466" si="194">IF(C3403&lt;&gt;"",MONTH(C3403),"")</f>
        <v>7</v>
      </c>
      <c r="C3403" s="64">
        <v>42556</v>
      </c>
      <c r="D3403" s="64" t="s">
        <v>697</v>
      </c>
      <c r="E3403" s="64">
        <f t="shared" si="193"/>
        <v>42556</v>
      </c>
      <c r="F3403" s="72" t="s">
        <v>1200</v>
      </c>
      <c r="G3403" s="67" t="s">
        <v>909</v>
      </c>
      <c r="H3403" s="72" t="s">
        <v>1761</v>
      </c>
      <c r="I3403" s="429"/>
      <c r="J3403" s="429"/>
      <c r="K3403" s="420"/>
      <c r="L3403" s="429"/>
      <c r="M3403" s="65">
        <v>71292395</v>
      </c>
      <c r="N3403" s="66" t="s">
        <v>587</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x</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hidden="1" customHeight="1">
      <c r="A3404" s="332" t="str">
        <f>IF(B3404&lt;&gt;"",IF(AND(B3404='IN-TC'!$S$4,OR(TH!N3404="1111",TH!O3404="1111")),TH!D3404,""),"")</f>
        <v/>
      </c>
      <c r="B3404" s="63">
        <f t="shared" si="194"/>
        <v>7</v>
      </c>
      <c r="C3404" s="64">
        <v>42556</v>
      </c>
      <c r="D3404" s="64" t="s">
        <v>697</v>
      </c>
      <c r="E3404" s="64">
        <f t="shared" si="193"/>
        <v>42556</v>
      </c>
      <c r="F3404" s="72" t="s">
        <v>1201</v>
      </c>
      <c r="G3404" s="67" t="s">
        <v>909</v>
      </c>
      <c r="H3404" s="72" t="s">
        <v>1761</v>
      </c>
      <c r="I3404" s="429"/>
      <c r="J3404" s="429"/>
      <c r="K3404" s="420"/>
      <c r="L3404" s="429"/>
      <c r="M3404" s="65">
        <v>6166125</v>
      </c>
      <c r="N3404" s="66" t="s">
        <v>588</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hidden="1" customHeight="1">
      <c r="A3405" s="332" t="str">
        <f>IF(B3405&lt;&gt;"",IF(AND(B3405='IN-TC'!$S$4,OR(TH!N3405="1111",TH!O3405="1111")),TH!D3405,""),"")</f>
        <v/>
      </c>
      <c r="B3405" s="63">
        <f t="shared" si="194"/>
        <v>7</v>
      </c>
      <c r="C3405" s="64">
        <v>42556</v>
      </c>
      <c r="D3405" s="64" t="s">
        <v>697</v>
      </c>
      <c r="E3405" s="64">
        <f t="shared" si="193"/>
        <v>42556</v>
      </c>
      <c r="F3405" s="72" t="s">
        <v>1202</v>
      </c>
      <c r="G3405" s="67" t="s">
        <v>909</v>
      </c>
      <c r="H3405" s="72" t="s">
        <v>1761</v>
      </c>
      <c r="I3405" s="429"/>
      <c r="J3405" s="429"/>
      <c r="K3405" s="420"/>
      <c r="L3405" s="429"/>
      <c r="M3405" s="65">
        <v>2541480</v>
      </c>
      <c r="N3405" s="66" t="s">
        <v>589</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hidden="1" customHeight="1">
      <c r="A3406" s="332" t="str">
        <f>IF(B3406&lt;&gt;"",IF(AND(B3406='IN-TC'!$S$4,OR(TH!N3406="1111",TH!O3406="1111")),TH!D3406,""),"")</f>
        <v/>
      </c>
      <c r="B3406" s="63">
        <f t="shared" si="194"/>
        <v>7</v>
      </c>
      <c r="C3406" s="64">
        <v>42556</v>
      </c>
      <c r="D3406" s="64" t="s">
        <v>697</v>
      </c>
      <c r="E3406" s="64">
        <f t="shared" si="193"/>
        <v>42556</v>
      </c>
      <c r="F3406" s="72" t="s">
        <v>1163</v>
      </c>
      <c r="G3406" s="67" t="s">
        <v>909</v>
      </c>
      <c r="H3406" s="72" t="s">
        <v>1787</v>
      </c>
      <c r="I3406" s="429"/>
      <c r="J3406" s="429"/>
      <c r="K3406" s="420"/>
      <c r="L3406" s="429"/>
      <c r="M3406" s="65">
        <v>40000</v>
      </c>
      <c r="N3406" s="66" t="s">
        <v>101</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hidden="1" customHeight="1">
      <c r="A3407" s="332" t="str">
        <f>IF(B3407&lt;&gt;"",IF(AND(B3407='IN-TC'!$S$4,OR(TH!N3407="1111",TH!O3407="1111")),TH!D3407,""),"")</f>
        <v/>
      </c>
      <c r="B3407" s="63">
        <f t="shared" si="194"/>
        <v>7</v>
      </c>
      <c r="C3407" s="64">
        <v>42556</v>
      </c>
      <c r="D3407" s="64" t="s">
        <v>697</v>
      </c>
      <c r="E3407" s="64">
        <f t="shared" si="193"/>
        <v>42556</v>
      </c>
      <c r="F3407" s="72" t="s">
        <v>1624</v>
      </c>
      <c r="G3407" s="67" t="s">
        <v>909</v>
      </c>
      <c r="H3407" s="72" t="s">
        <v>1787</v>
      </c>
      <c r="I3407" s="429"/>
      <c r="J3407" s="429"/>
      <c r="K3407" s="420"/>
      <c r="L3407" s="429"/>
      <c r="M3407" s="65">
        <v>4000</v>
      </c>
      <c r="N3407" s="66" t="s">
        <v>9</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hidden="1" customHeight="1">
      <c r="A3408" s="332" t="str">
        <f>IF(B3408&lt;&gt;"",IF(AND(B3408='IN-TC'!$S$4,OR(TH!N3408="1111",TH!O3408="1111")),TH!D3408,""),"")</f>
        <v/>
      </c>
      <c r="B3408" s="63">
        <f t="shared" si="194"/>
        <v>7</v>
      </c>
      <c r="C3408" s="64">
        <v>42556</v>
      </c>
      <c r="D3408" s="64" t="s">
        <v>697</v>
      </c>
      <c r="E3408" s="64">
        <f t="shared" si="193"/>
        <v>42556</v>
      </c>
      <c r="F3408" s="72" t="s">
        <v>1762</v>
      </c>
      <c r="G3408" s="67" t="s">
        <v>909</v>
      </c>
      <c r="H3408" s="72" t="s">
        <v>1372</v>
      </c>
      <c r="I3408" s="429"/>
      <c r="J3408" s="429"/>
      <c r="K3408" s="420"/>
      <c r="L3408" s="429"/>
      <c r="M3408" s="65">
        <v>28078550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hidden="1" customHeight="1">
      <c r="A3409" s="332" t="str">
        <f>IF(B3409&lt;&gt;"",IF(AND(B3409='IN-TC'!$S$4,OR(TH!N3409="1111",TH!O3409="1111")),TH!D3409,""),"")</f>
        <v/>
      </c>
      <c r="B3409" s="63">
        <f t="shared" si="194"/>
        <v>7</v>
      </c>
      <c r="C3409" s="64">
        <v>42556</v>
      </c>
      <c r="D3409" s="64" t="s">
        <v>697</v>
      </c>
      <c r="E3409" s="64">
        <f t="shared" si="193"/>
        <v>42556</v>
      </c>
      <c r="F3409" s="72" t="s">
        <v>1199</v>
      </c>
      <c r="G3409" s="67" t="s">
        <v>909</v>
      </c>
      <c r="H3409" s="72" t="s">
        <v>1410</v>
      </c>
      <c r="I3409" s="429"/>
      <c r="J3409" s="429"/>
      <c r="K3409" s="420"/>
      <c r="L3409" s="429"/>
      <c r="M3409" s="65">
        <v>50000000</v>
      </c>
      <c r="N3409" s="66" t="s">
        <v>8</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hidden="1" customHeight="1">
      <c r="A3410" s="332" t="str">
        <f>IF(B3410&lt;&gt;"",IF(AND(B3410='IN-TC'!$S$4,OR(TH!N3410="1111",TH!O3410="1111")),TH!D3410,""),"")</f>
        <v/>
      </c>
      <c r="B3410" s="63">
        <f t="shared" si="194"/>
        <v>7</v>
      </c>
      <c r="C3410" s="64">
        <v>42556</v>
      </c>
      <c r="D3410" s="64" t="s">
        <v>697</v>
      </c>
      <c r="E3410" s="64">
        <f t="shared" si="193"/>
        <v>42556</v>
      </c>
      <c r="F3410" s="72" t="s">
        <v>1163</v>
      </c>
      <c r="G3410" s="67" t="s">
        <v>909</v>
      </c>
      <c r="H3410" s="72" t="s">
        <v>1787</v>
      </c>
      <c r="I3410" s="429"/>
      <c r="J3410" s="429"/>
      <c r="K3410" s="420"/>
      <c r="L3410" s="429"/>
      <c r="M3410" s="65">
        <v>20000</v>
      </c>
      <c r="N3410" s="66" t="s">
        <v>101</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hidden="1" customHeight="1">
      <c r="A3411" s="332" t="str">
        <f>IF(B3411&lt;&gt;"",IF(AND(B3411='IN-TC'!$S$4,OR(TH!N3411="1111",TH!O3411="1111")),TH!D3411,""),"")</f>
        <v/>
      </c>
      <c r="B3411" s="63">
        <f t="shared" si="194"/>
        <v>7</v>
      </c>
      <c r="C3411" s="64">
        <v>42556</v>
      </c>
      <c r="D3411" s="64" t="s">
        <v>697</v>
      </c>
      <c r="E3411" s="64">
        <f t="shared" si="193"/>
        <v>42556</v>
      </c>
      <c r="F3411" s="72" t="s">
        <v>1624</v>
      </c>
      <c r="G3411" s="67" t="s">
        <v>909</v>
      </c>
      <c r="H3411" s="72" t="s">
        <v>1787</v>
      </c>
      <c r="I3411" s="429"/>
      <c r="J3411" s="429"/>
      <c r="K3411" s="420"/>
      <c r="L3411" s="429"/>
      <c r="M3411" s="65">
        <v>2000</v>
      </c>
      <c r="N3411" s="66" t="s">
        <v>9</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hidden="1" customHeight="1">
      <c r="A3412" s="332" t="str">
        <f>IF(B3412&lt;&gt;"",IF(AND(B3412='IN-TC'!$S$4,OR(TH!N3412="1111",TH!O3412="1111")),TH!D3412,""),"")</f>
        <v/>
      </c>
      <c r="B3412" s="63">
        <f t="shared" si="194"/>
        <v>7</v>
      </c>
      <c r="C3412" s="64">
        <v>42556</v>
      </c>
      <c r="D3412" s="64" t="s">
        <v>697</v>
      </c>
      <c r="E3412" s="64">
        <f t="shared" si="193"/>
        <v>42556</v>
      </c>
      <c r="F3412" s="72" t="s">
        <v>1199</v>
      </c>
      <c r="G3412" s="67" t="s">
        <v>909</v>
      </c>
      <c r="H3412" s="72" t="s">
        <v>615</v>
      </c>
      <c r="I3412" s="429"/>
      <c r="J3412" s="429"/>
      <c r="K3412" s="420"/>
      <c r="L3412" s="429"/>
      <c r="M3412" s="65">
        <v>50000000</v>
      </c>
      <c r="N3412" s="66" t="s">
        <v>8</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hidden="1" customHeight="1">
      <c r="A3413" s="332" t="str">
        <f>IF(B3413&lt;&gt;"",IF(AND(B3413='IN-TC'!$S$4,OR(TH!N3413="1111",TH!O3413="1111")),TH!D3413,""),"")</f>
        <v/>
      </c>
      <c r="B3413" s="63">
        <f t="shared" si="194"/>
        <v>7</v>
      </c>
      <c r="C3413" s="64">
        <v>42556</v>
      </c>
      <c r="D3413" s="64" t="s">
        <v>697</v>
      </c>
      <c r="E3413" s="64">
        <f t="shared" si="193"/>
        <v>42556</v>
      </c>
      <c r="F3413" s="72" t="s">
        <v>1163</v>
      </c>
      <c r="G3413" s="67" t="s">
        <v>909</v>
      </c>
      <c r="H3413" s="72" t="s">
        <v>1787</v>
      </c>
      <c r="I3413" s="429"/>
      <c r="J3413" s="429"/>
      <c r="K3413" s="420"/>
      <c r="L3413" s="429"/>
      <c r="M3413" s="65">
        <v>20000</v>
      </c>
      <c r="N3413" s="66" t="s">
        <v>101</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hidden="1" customHeight="1">
      <c r="A3414" s="332" t="str">
        <f>IF(B3414&lt;&gt;"",IF(AND(B3414='IN-TC'!$S$4,OR(TH!N3414="1111",TH!O3414="1111")),TH!D3414,""),"")</f>
        <v/>
      </c>
      <c r="B3414" s="63">
        <f t="shared" si="194"/>
        <v>7</v>
      </c>
      <c r="C3414" s="64">
        <v>42556</v>
      </c>
      <c r="D3414" s="64" t="s">
        <v>697</v>
      </c>
      <c r="E3414" s="64">
        <f t="shared" si="193"/>
        <v>42556</v>
      </c>
      <c r="F3414" s="72" t="s">
        <v>1624</v>
      </c>
      <c r="G3414" s="67" t="s">
        <v>909</v>
      </c>
      <c r="H3414" s="72" t="s">
        <v>1787</v>
      </c>
      <c r="I3414" s="429"/>
      <c r="J3414" s="429"/>
      <c r="K3414" s="420"/>
      <c r="L3414" s="429"/>
      <c r="M3414" s="65">
        <v>2000</v>
      </c>
      <c r="N3414" s="66" t="s">
        <v>9</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hidden="1" customHeight="1">
      <c r="A3415" s="332" t="str">
        <f>IF(B3415&lt;&gt;"",IF(AND(B3415='IN-TC'!$S$4,OR(TH!N3415="1111",TH!O3415="1111")),TH!D3415,""),"")</f>
        <v/>
      </c>
      <c r="B3415" s="63">
        <f t="shared" si="194"/>
        <v>7</v>
      </c>
      <c r="C3415" s="64">
        <v>42556</v>
      </c>
      <c r="D3415" s="64" t="s">
        <v>697</v>
      </c>
      <c r="E3415" s="64">
        <f t="shared" si="193"/>
        <v>42556</v>
      </c>
      <c r="F3415" s="72" t="s">
        <v>1631</v>
      </c>
      <c r="G3415" s="67" t="s">
        <v>909</v>
      </c>
      <c r="H3415" s="72" t="s">
        <v>1764</v>
      </c>
      <c r="I3415" s="429"/>
      <c r="J3415" s="429"/>
      <c r="K3415" s="420"/>
      <c r="L3415" s="429"/>
      <c r="M3415" s="65">
        <v>11852379</v>
      </c>
      <c r="N3415" s="66" t="s">
        <v>8</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hidden="1" customHeight="1">
      <c r="A3416" s="332" t="str">
        <f>IF(B3416&lt;&gt;"",IF(AND(B3416='IN-TC'!$S$4,OR(TH!N3416="1111",TH!O3416="1111")),TH!D3416,""),"")</f>
        <v/>
      </c>
      <c r="B3416" s="63">
        <f t="shared" si="194"/>
        <v>7</v>
      </c>
      <c r="C3416" s="64">
        <v>42556</v>
      </c>
      <c r="D3416" s="64" t="s">
        <v>697</v>
      </c>
      <c r="E3416" s="64">
        <f t="shared" si="193"/>
        <v>42556</v>
      </c>
      <c r="F3416" s="72" t="s">
        <v>1163</v>
      </c>
      <c r="G3416" s="67" t="s">
        <v>909</v>
      </c>
      <c r="H3416" s="72" t="s">
        <v>1787</v>
      </c>
      <c r="I3416" s="429"/>
      <c r="J3416" s="429"/>
      <c r="K3416" s="420"/>
      <c r="L3416" s="429"/>
      <c r="M3416" s="65">
        <v>25000</v>
      </c>
      <c r="N3416" s="66" t="s">
        <v>101</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hidden="1" customHeight="1">
      <c r="A3417" s="332" t="str">
        <f>IF(B3417&lt;&gt;"",IF(AND(B3417='IN-TC'!$S$4,OR(TH!N3417="1111",TH!O3417="1111")),TH!D3417,""),"")</f>
        <v/>
      </c>
      <c r="B3417" s="63">
        <f t="shared" si="194"/>
        <v>7</v>
      </c>
      <c r="C3417" s="64">
        <v>42556</v>
      </c>
      <c r="D3417" s="64" t="s">
        <v>697</v>
      </c>
      <c r="E3417" s="64">
        <f t="shared" si="193"/>
        <v>42556</v>
      </c>
      <c r="F3417" s="72" t="s">
        <v>1624</v>
      </c>
      <c r="G3417" s="67" t="s">
        <v>909</v>
      </c>
      <c r="H3417" s="72" t="s">
        <v>1787</v>
      </c>
      <c r="I3417" s="429"/>
      <c r="J3417" s="429"/>
      <c r="K3417" s="420"/>
      <c r="L3417" s="429"/>
      <c r="M3417" s="65">
        <v>2500</v>
      </c>
      <c r="N3417" s="66" t="s">
        <v>9</v>
      </c>
      <c r="O3417" s="66" t="s">
        <v>26</v>
      </c>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hidden="1" customHeight="1">
      <c r="A3418" s="332" t="str">
        <f>IF(B3418&lt;&gt;"",IF(AND(B3418='IN-TC'!$S$4,OR(TH!N3418="1111",TH!O3418="1111")),TH!D3418,""),"")</f>
        <v/>
      </c>
      <c r="B3418" s="63">
        <f t="shared" si="194"/>
        <v>7</v>
      </c>
      <c r="C3418" s="64">
        <v>42560</v>
      </c>
      <c r="D3418" s="64" t="s">
        <v>868</v>
      </c>
      <c r="E3418" s="64">
        <f t="shared" si="193"/>
        <v>42560</v>
      </c>
      <c r="F3418" s="72" t="s">
        <v>1743</v>
      </c>
      <c r="G3418" s="955" t="s">
        <v>1744</v>
      </c>
      <c r="H3418" s="72" t="s">
        <v>1417</v>
      </c>
      <c r="I3418" s="429"/>
      <c r="J3418" s="429"/>
      <c r="K3418" s="420"/>
      <c r="L3418" s="429"/>
      <c r="M3418" s="65">
        <v>1280000</v>
      </c>
      <c r="N3418" s="66" t="s">
        <v>101</v>
      </c>
      <c r="O3418" s="66" t="s">
        <v>63</v>
      </c>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hidden="1" customHeight="1">
      <c r="A3419" s="332" t="str">
        <f>IF(B3419&lt;&gt;"",IF(AND(B3419='IN-TC'!$S$4,OR(TH!N3419="1111",TH!O3419="1111")),TH!D3419,""),"")</f>
        <v/>
      </c>
      <c r="B3419" s="63">
        <f t="shared" si="194"/>
        <v>7</v>
      </c>
      <c r="C3419" s="64">
        <v>42560</v>
      </c>
      <c r="D3419" s="64" t="s">
        <v>868</v>
      </c>
      <c r="E3419" s="64">
        <f t="shared" si="193"/>
        <v>42560</v>
      </c>
      <c r="F3419" s="72" t="s">
        <v>1745</v>
      </c>
      <c r="G3419" s="955" t="s">
        <v>1744</v>
      </c>
      <c r="H3419" s="72" t="s">
        <v>1417</v>
      </c>
      <c r="I3419" s="429"/>
      <c r="J3419" s="429"/>
      <c r="K3419" s="420"/>
      <c r="L3419" s="429"/>
      <c r="M3419" s="65">
        <v>64000</v>
      </c>
      <c r="N3419" s="66" t="s">
        <v>9</v>
      </c>
      <c r="O3419" s="66" t="s">
        <v>63</v>
      </c>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hidden="1" customHeight="1">
      <c r="A3420" s="332" t="str">
        <f>IF(B3420&lt;&gt;"",IF(AND(B3420='IN-TC'!$S$4,OR(TH!N3420="1111",TH!O3420="1111")),TH!D3420,""),"")</f>
        <v/>
      </c>
      <c r="B3420" s="63">
        <f t="shared" si="194"/>
        <v>7</v>
      </c>
      <c r="C3420" s="64">
        <v>42561</v>
      </c>
      <c r="D3420" s="64" t="s">
        <v>869</v>
      </c>
      <c r="E3420" s="64">
        <f t="shared" si="193"/>
        <v>42561</v>
      </c>
      <c r="F3420" s="72" t="s">
        <v>1101</v>
      </c>
      <c r="G3420" s="955" t="s">
        <v>1710</v>
      </c>
      <c r="H3420" s="72" t="s">
        <v>799</v>
      </c>
      <c r="I3420" s="429"/>
      <c r="J3420" s="429"/>
      <c r="K3420" s="420"/>
      <c r="L3420" s="429"/>
      <c r="M3420" s="65">
        <v>757273</v>
      </c>
      <c r="N3420" s="66" t="s">
        <v>101</v>
      </c>
      <c r="O3420" s="66" t="s">
        <v>63</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hidden="1" customHeight="1">
      <c r="A3421" s="332" t="str">
        <f>IF(B3421&lt;&gt;"",IF(AND(B3421='IN-TC'!$S$4,OR(TH!N3421="1111",TH!O3421="1111")),TH!D3421,""),"")</f>
        <v/>
      </c>
      <c r="B3421" s="63">
        <f t="shared" si="194"/>
        <v>7</v>
      </c>
      <c r="C3421" s="64">
        <v>42561</v>
      </c>
      <c r="D3421" s="64" t="s">
        <v>869</v>
      </c>
      <c r="E3421" s="64">
        <f t="shared" si="193"/>
        <v>42561</v>
      </c>
      <c r="F3421" s="72" t="s">
        <v>1331</v>
      </c>
      <c r="G3421" s="955" t="s">
        <v>1710</v>
      </c>
      <c r="H3421" s="72" t="s">
        <v>799</v>
      </c>
      <c r="I3421" s="429"/>
      <c r="J3421" s="429"/>
      <c r="K3421" s="420"/>
      <c r="L3421" s="429"/>
      <c r="M3421" s="65">
        <v>75727</v>
      </c>
      <c r="N3421" s="66" t="s">
        <v>9</v>
      </c>
      <c r="O3421" s="66" t="s">
        <v>63</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hidden="1" customHeight="1">
      <c r="A3422" s="332" t="str">
        <f>IF(B3422&lt;&gt;"",IF(AND(B3422='IN-TC'!$S$4,OR(TH!N3422="1111",TH!O3422="1111")),TH!D3422,""),"")</f>
        <v/>
      </c>
      <c r="B3422" s="63">
        <f t="shared" si="194"/>
        <v>7</v>
      </c>
      <c r="C3422" s="64">
        <v>42559</v>
      </c>
      <c r="D3422" s="64" t="s">
        <v>694</v>
      </c>
      <c r="E3422" s="64">
        <f t="shared" si="193"/>
        <v>42559</v>
      </c>
      <c r="F3422" s="72" t="s">
        <v>1178</v>
      </c>
      <c r="G3422" s="67" t="s">
        <v>908</v>
      </c>
      <c r="H3422" s="72" t="s">
        <v>592</v>
      </c>
      <c r="I3422" s="429"/>
      <c r="J3422" s="429"/>
      <c r="K3422" s="420">
        <v>39600</v>
      </c>
      <c r="L3422" s="429">
        <v>22300</v>
      </c>
      <c r="M3422" s="65">
        <f>ROUND(K3422*L3422,0)</f>
        <v>883080000</v>
      </c>
      <c r="N3422" s="66" t="s">
        <v>265</v>
      </c>
      <c r="O3422" s="66" t="s">
        <v>582</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hidden="1" customHeight="1">
      <c r="A3423" s="332" t="str">
        <f>IF(B3423&lt;&gt;"",IF(AND(B3423='IN-TC'!$S$4,OR(TH!N3423="1111",TH!O3423="1111")),TH!D3423,""),"")</f>
        <v/>
      </c>
      <c r="B3423" s="63">
        <f t="shared" si="194"/>
        <v>7</v>
      </c>
      <c r="C3423" s="64">
        <v>42559</v>
      </c>
      <c r="D3423" s="64" t="s">
        <v>697</v>
      </c>
      <c r="E3423" s="64">
        <f t="shared" si="193"/>
        <v>42559</v>
      </c>
      <c r="F3423" s="72" t="s">
        <v>1432</v>
      </c>
      <c r="G3423" s="67" t="s">
        <v>908</v>
      </c>
      <c r="H3423" s="72"/>
      <c r="I3423" s="429"/>
      <c r="J3423" s="429"/>
      <c r="K3423" s="420">
        <v>39600</v>
      </c>
      <c r="L3423" s="429">
        <v>22300</v>
      </c>
      <c r="M3423" s="65">
        <f>ROUND(K3423*L3423,0)</f>
        <v>883080000</v>
      </c>
      <c r="N3423" s="66" t="s">
        <v>26</v>
      </c>
      <c r="O3423" s="66" t="s">
        <v>265</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hidden="1" customHeight="1">
      <c r="A3424" s="332" t="str">
        <f>IF(B3424&lt;&gt;"",IF(AND(B3424='IN-TC'!$S$4,OR(TH!N3424="1111",TH!O3424="1111")),TH!D3424,""),"")</f>
        <v/>
      </c>
      <c r="B3424" s="63">
        <f t="shared" si="194"/>
        <v>7</v>
      </c>
      <c r="C3424" s="64">
        <v>42559</v>
      </c>
      <c r="D3424" s="64" t="s">
        <v>697</v>
      </c>
      <c r="E3424" s="64">
        <f t="shared" si="193"/>
        <v>42559</v>
      </c>
      <c r="F3424" s="72" t="s">
        <v>1640</v>
      </c>
      <c r="G3424" s="67" t="s">
        <v>908</v>
      </c>
      <c r="H3424" s="72"/>
      <c r="I3424" s="429"/>
      <c r="J3424" s="429"/>
      <c r="K3424" s="420"/>
      <c r="L3424" s="429"/>
      <c r="M3424" s="65">
        <v>22653</v>
      </c>
      <c r="N3424" s="66" t="s">
        <v>26</v>
      </c>
      <c r="O3424" s="66" t="s">
        <v>43</v>
      </c>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hidden="1" customHeight="1">
      <c r="A3425" s="332" t="str">
        <f>IF(B3425&lt;&gt;"",IF(AND(B3425='IN-TC'!$S$4,OR(TH!N3425="1111",TH!O3425="1111")),TH!D3425,""),"")</f>
        <v/>
      </c>
      <c r="B3425" s="63">
        <f t="shared" si="194"/>
        <v>7</v>
      </c>
      <c r="C3425" s="1123">
        <v>42562</v>
      </c>
      <c r="D3425" s="1123" t="s">
        <v>870</v>
      </c>
      <c r="E3425" s="1123">
        <f t="shared" si="193"/>
        <v>42562</v>
      </c>
      <c r="F3425" s="503" t="s">
        <v>954</v>
      </c>
      <c r="G3425" s="1125"/>
      <c r="H3425" s="1124" t="s">
        <v>953</v>
      </c>
      <c r="I3425" s="1126"/>
      <c r="J3425" s="1126"/>
      <c r="K3425" s="1127"/>
      <c r="L3425" s="1126"/>
      <c r="M3425" s="1128">
        <v>500000000</v>
      </c>
      <c r="N3425" s="1129" t="s">
        <v>271</v>
      </c>
      <c r="O3425" s="1129" t="s">
        <v>63</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hidden="1" customHeight="1">
      <c r="A3426" s="332" t="str">
        <f>IF(B3426&lt;&gt;"",IF(AND(B3426='IN-TC'!$S$4,OR(TH!N3426="1111",TH!O3426="1111")),TH!D3426,""),"")</f>
        <v/>
      </c>
      <c r="B3426" s="63">
        <f t="shared" si="194"/>
        <v>7</v>
      </c>
      <c r="C3426" s="1123">
        <v>42562</v>
      </c>
      <c r="D3426" s="1123" t="s">
        <v>871</v>
      </c>
      <c r="E3426" s="1123">
        <f t="shared" si="193"/>
        <v>42562</v>
      </c>
      <c r="F3426" s="503" t="s">
        <v>954</v>
      </c>
      <c r="G3426" s="1125"/>
      <c r="H3426" s="1124" t="s">
        <v>3009</v>
      </c>
      <c r="I3426" s="1126"/>
      <c r="J3426" s="1126"/>
      <c r="K3426" s="1127"/>
      <c r="L3426" s="1126"/>
      <c r="M3426" s="1128">
        <v>600000000</v>
      </c>
      <c r="N3426" s="1129" t="s">
        <v>271</v>
      </c>
      <c r="O3426" s="1129" t="s">
        <v>63</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hidden="1" customHeight="1">
      <c r="A3427" s="332" t="str">
        <f>IF(B3427&lt;&gt;"",IF(AND(B3427='IN-TC'!$S$4,OR(TH!N3427="1111",TH!O3427="1111")),TH!D3427,""),"")</f>
        <v/>
      </c>
      <c r="B3427" s="63">
        <f t="shared" si="194"/>
        <v>7</v>
      </c>
      <c r="C3427" s="64">
        <v>42562</v>
      </c>
      <c r="D3427" s="64" t="s">
        <v>872</v>
      </c>
      <c r="E3427" s="64">
        <f t="shared" si="193"/>
        <v>42562</v>
      </c>
      <c r="F3427" s="72" t="s">
        <v>1713</v>
      </c>
      <c r="G3427" s="955" t="s">
        <v>1711</v>
      </c>
      <c r="H3427" s="72" t="s">
        <v>1712</v>
      </c>
      <c r="I3427" s="429"/>
      <c r="J3427" s="429"/>
      <c r="K3427" s="420"/>
      <c r="L3427" s="429"/>
      <c r="M3427" s="65">
        <v>344545</v>
      </c>
      <c r="N3427" s="66" t="s">
        <v>101</v>
      </c>
      <c r="O3427" s="66" t="s">
        <v>63</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hidden="1" customHeight="1">
      <c r="A3428" s="332" t="str">
        <f>IF(B3428&lt;&gt;"",IF(AND(B3428='IN-TC'!$S$4,OR(TH!N3428="1111",TH!O3428="1111")),TH!D3428,""),"")</f>
        <v/>
      </c>
      <c r="B3428" s="63">
        <f t="shared" si="194"/>
        <v>7</v>
      </c>
      <c r="C3428" s="64">
        <v>42562</v>
      </c>
      <c r="D3428" s="64" t="s">
        <v>872</v>
      </c>
      <c r="E3428" s="64">
        <f t="shared" si="193"/>
        <v>42562</v>
      </c>
      <c r="F3428" s="72" t="s">
        <v>1714</v>
      </c>
      <c r="G3428" s="955" t="s">
        <v>1711</v>
      </c>
      <c r="H3428" s="72" t="s">
        <v>1712</v>
      </c>
      <c r="I3428" s="429"/>
      <c r="J3428" s="429"/>
      <c r="K3428" s="420"/>
      <c r="L3428" s="429"/>
      <c r="M3428" s="65">
        <v>34455</v>
      </c>
      <c r="N3428" s="66" t="s">
        <v>9</v>
      </c>
      <c r="O3428" s="66" t="s">
        <v>63</v>
      </c>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hidden="1" customHeight="1">
      <c r="A3429" s="332" t="str">
        <f>IF(B3429&lt;&gt;"",IF(AND(B3429='IN-TC'!$S$4,OR(TH!N3429="1111",TH!O3429="1111")),TH!D3429,""),"")</f>
        <v/>
      </c>
      <c r="B3429" s="63">
        <f t="shared" si="194"/>
        <v>7</v>
      </c>
      <c r="C3429" s="64">
        <v>42562</v>
      </c>
      <c r="D3429" s="64" t="s">
        <v>899</v>
      </c>
      <c r="E3429" s="64">
        <f t="shared" si="193"/>
        <v>42562</v>
      </c>
      <c r="F3429" s="72" t="s">
        <v>1133</v>
      </c>
      <c r="G3429" s="67" t="s">
        <v>908</v>
      </c>
      <c r="H3429" s="72" t="s">
        <v>755</v>
      </c>
      <c r="I3429" s="429"/>
      <c r="J3429" s="429"/>
      <c r="K3429" s="420"/>
      <c r="L3429" s="429"/>
      <c r="M3429" s="65">
        <v>880000000</v>
      </c>
      <c r="N3429" s="66" t="s">
        <v>63</v>
      </c>
      <c r="O3429" s="66" t="s">
        <v>26</v>
      </c>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hidden="1" customHeight="1">
      <c r="A3430" s="332" t="str">
        <f>IF(B3430&lt;&gt;"",IF(AND(B3430='IN-TC'!$S$4,OR(TH!N3430="1111",TH!O3430="1111")),TH!D3430,""),"")</f>
        <v/>
      </c>
      <c r="B3430" s="63">
        <f t="shared" si="194"/>
        <v>7</v>
      </c>
      <c r="C3430" s="90">
        <v>42563</v>
      </c>
      <c r="D3430" s="90" t="s">
        <v>873</v>
      </c>
      <c r="E3430" s="90">
        <f t="shared" si="193"/>
        <v>42563</v>
      </c>
      <c r="F3430" s="72" t="s">
        <v>1094</v>
      </c>
      <c r="G3430" s="1114" t="s">
        <v>909</v>
      </c>
      <c r="H3430" s="92" t="s">
        <v>1763</v>
      </c>
      <c r="I3430" s="435"/>
      <c r="J3430" s="435"/>
      <c r="K3430" s="426"/>
      <c r="L3430" s="435"/>
      <c r="M3430" s="93">
        <v>11853000</v>
      </c>
      <c r="N3430" s="66" t="s">
        <v>26</v>
      </c>
      <c r="O3430" s="66" t="s">
        <v>63</v>
      </c>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hidden="1" customHeight="1">
      <c r="A3431" s="332" t="str">
        <f>IF(B3431&lt;&gt;"",IF(AND(B3431='IN-TC'!$S$4,OR(TH!N3431="1111",TH!O3431="1111")),TH!D3431,""),"")</f>
        <v/>
      </c>
      <c r="B3431" s="63">
        <f t="shared" si="194"/>
        <v>7</v>
      </c>
      <c r="C3431" s="64">
        <v>42564</v>
      </c>
      <c r="D3431" s="64" t="s">
        <v>874</v>
      </c>
      <c r="E3431" s="64">
        <f t="shared" ref="E3431:E3462" si="195">C3431</f>
        <v>42564</v>
      </c>
      <c r="F3431" s="72" t="s">
        <v>1004</v>
      </c>
      <c r="G3431" s="955" t="s">
        <v>1715</v>
      </c>
      <c r="H3431" s="72" t="s">
        <v>799</v>
      </c>
      <c r="I3431" s="429"/>
      <c r="J3431" s="429"/>
      <c r="K3431" s="420"/>
      <c r="L3431" s="429"/>
      <c r="M3431" s="65">
        <v>1098409</v>
      </c>
      <c r="N3431" s="66" t="s">
        <v>101</v>
      </c>
      <c r="O3431" s="66" t="s">
        <v>63</v>
      </c>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hidden="1" customHeight="1">
      <c r="A3432" s="332" t="str">
        <f>IF(B3432&lt;&gt;"",IF(AND(B3432='IN-TC'!$S$4,OR(TH!N3432="1111",TH!O3432="1111")),TH!D3432,""),"")</f>
        <v/>
      </c>
      <c r="B3432" s="63">
        <f t="shared" si="194"/>
        <v>7</v>
      </c>
      <c r="C3432" s="64">
        <v>42564</v>
      </c>
      <c r="D3432" s="64" t="s">
        <v>874</v>
      </c>
      <c r="E3432" s="64">
        <f t="shared" si="195"/>
        <v>42564</v>
      </c>
      <c r="F3432" s="72" t="s">
        <v>1005</v>
      </c>
      <c r="G3432" s="955" t="s">
        <v>1715</v>
      </c>
      <c r="H3432" s="72" t="s">
        <v>799</v>
      </c>
      <c r="I3432" s="429"/>
      <c r="J3432" s="429"/>
      <c r="K3432" s="420"/>
      <c r="L3432" s="429"/>
      <c r="M3432" s="1122">
        <v>109841</v>
      </c>
      <c r="N3432" s="66" t="s">
        <v>9</v>
      </c>
      <c r="O3432" s="66" t="s">
        <v>63</v>
      </c>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hidden="1" customHeight="1">
      <c r="A3433" s="332" t="str">
        <f>IF(B3433&lt;&gt;"",IF(AND(B3433='IN-TC'!$S$4,OR(TH!N3433="1111",TH!O3433="1111")),TH!D3433,""),"")</f>
        <v/>
      </c>
      <c r="B3433" s="63">
        <f t="shared" si="194"/>
        <v>7</v>
      </c>
      <c r="C3433" s="64">
        <v>42564</v>
      </c>
      <c r="D3433" s="64" t="s">
        <v>875</v>
      </c>
      <c r="E3433" s="64">
        <f t="shared" si="195"/>
        <v>42564</v>
      </c>
      <c r="F3433" s="72" t="s">
        <v>1686</v>
      </c>
      <c r="G3433" s="955" t="s">
        <v>1716</v>
      </c>
      <c r="H3433" s="72" t="s">
        <v>822</v>
      </c>
      <c r="I3433" s="429"/>
      <c r="J3433" s="429"/>
      <c r="K3433" s="420"/>
      <c r="L3433" s="429"/>
      <c r="M3433" s="65">
        <f>1000000+2250000+500000</f>
        <v>3750000</v>
      </c>
      <c r="N3433" s="66" t="s">
        <v>101</v>
      </c>
      <c r="O3433" s="66" t="s">
        <v>63</v>
      </c>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hidden="1" customHeight="1">
      <c r="A3434" s="332" t="str">
        <f>IF(B3434&lt;&gt;"",IF(AND(B3434='IN-TC'!$S$4,OR(TH!N3434="1111",TH!O3434="1111")),TH!D3434,""),"")</f>
        <v/>
      </c>
      <c r="B3434" s="63">
        <f t="shared" si="194"/>
        <v>7</v>
      </c>
      <c r="C3434" s="64">
        <v>42564</v>
      </c>
      <c r="D3434" s="64" t="s">
        <v>875</v>
      </c>
      <c r="E3434" s="64">
        <f t="shared" si="195"/>
        <v>42564</v>
      </c>
      <c r="F3434" s="72" t="s">
        <v>1522</v>
      </c>
      <c r="G3434" s="955" t="s">
        <v>1716</v>
      </c>
      <c r="H3434" s="72" t="s">
        <v>822</v>
      </c>
      <c r="I3434" s="429"/>
      <c r="J3434" s="429"/>
      <c r="K3434" s="420"/>
      <c r="L3434" s="429"/>
      <c r="M3434" s="65">
        <f>50000+112500+25000</f>
        <v>187500</v>
      </c>
      <c r="N3434" s="66" t="s">
        <v>9</v>
      </c>
      <c r="O3434" s="66" t="s">
        <v>63</v>
      </c>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hidden="1" customHeight="1">
      <c r="A3435" s="332" t="str">
        <f>IF(B3435&lt;&gt;"",IF(AND(B3435='IN-TC'!$S$4,OR(TH!N3435="1111",TH!O3435="1111")),TH!D3435,""),"")</f>
        <v/>
      </c>
      <c r="B3435" s="63">
        <f t="shared" si="194"/>
        <v>7</v>
      </c>
      <c r="C3435" s="64">
        <v>42564</v>
      </c>
      <c r="D3435" s="64" t="s">
        <v>876</v>
      </c>
      <c r="E3435" s="64">
        <f t="shared" si="195"/>
        <v>42564</v>
      </c>
      <c r="F3435" s="72" t="s">
        <v>1004</v>
      </c>
      <c r="G3435" s="955" t="s">
        <v>1721</v>
      </c>
      <c r="H3435" s="72" t="s">
        <v>799</v>
      </c>
      <c r="I3435" s="429"/>
      <c r="J3435" s="429"/>
      <c r="K3435" s="420"/>
      <c r="L3435" s="429"/>
      <c r="M3435" s="65">
        <v>1319882</v>
      </c>
      <c r="N3435" s="66" t="s">
        <v>101</v>
      </c>
      <c r="O3435" s="66" t="s">
        <v>63</v>
      </c>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hidden="1" customHeight="1">
      <c r="A3436" s="332" t="str">
        <f>IF(B3436&lt;&gt;"",IF(AND(B3436='IN-TC'!$S$4,OR(TH!N3436="1111",TH!O3436="1111")),TH!D3436,""),"")</f>
        <v/>
      </c>
      <c r="B3436" s="63">
        <f t="shared" si="194"/>
        <v>7</v>
      </c>
      <c r="C3436" s="64">
        <v>42564</v>
      </c>
      <c r="D3436" s="64" t="s">
        <v>876</v>
      </c>
      <c r="E3436" s="64">
        <f t="shared" si="195"/>
        <v>42564</v>
      </c>
      <c r="F3436" s="72" t="s">
        <v>1005</v>
      </c>
      <c r="G3436" s="955" t="s">
        <v>1721</v>
      </c>
      <c r="H3436" s="72" t="s">
        <v>799</v>
      </c>
      <c r="I3436" s="429"/>
      <c r="J3436" s="429"/>
      <c r="K3436" s="420"/>
      <c r="L3436" s="429"/>
      <c r="M3436" s="1122">
        <v>131988</v>
      </c>
      <c r="N3436" s="66" t="s">
        <v>9</v>
      </c>
      <c r="O3436" s="66" t="s">
        <v>63</v>
      </c>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hidden="1" customHeight="1">
      <c r="A3437" s="332" t="str">
        <f>IF(B3437&lt;&gt;"",IF(AND(B3437='IN-TC'!$S$4,OR(TH!N3437="1111",TH!O3437="1111")),TH!D3437,""),"")</f>
        <v/>
      </c>
      <c r="B3437" s="63">
        <f t="shared" si="194"/>
        <v>7</v>
      </c>
      <c r="C3437" s="64">
        <v>42565</v>
      </c>
      <c r="D3437" s="64" t="s">
        <v>877</v>
      </c>
      <c r="E3437" s="64">
        <f t="shared" si="195"/>
        <v>42565</v>
      </c>
      <c r="F3437" s="72" t="s">
        <v>1101</v>
      </c>
      <c r="G3437" s="955" t="s">
        <v>1717</v>
      </c>
      <c r="H3437" s="72" t="s">
        <v>799</v>
      </c>
      <c r="I3437" s="429"/>
      <c r="J3437" s="429"/>
      <c r="K3437" s="420"/>
      <c r="L3437" s="429"/>
      <c r="M3437" s="65">
        <v>1160727</v>
      </c>
      <c r="N3437" s="66" t="s">
        <v>101</v>
      </c>
      <c r="O3437" s="66" t="s">
        <v>63</v>
      </c>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hidden="1" customHeight="1">
      <c r="A3438" s="332" t="str">
        <f>IF(B3438&lt;&gt;"",IF(AND(B3438='IN-TC'!$S$4,OR(TH!N3438="1111",TH!O3438="1111")),TH!D3438,""),"")</f>
        <v/>
      </c>
      <c r="B3438" s="63">
        <f t="shared" si="194"/>
        <v>7</v>
      </c>
      <c r="C3438" s="64">
        <v>42565</v>
      </c>
      <c r="D3438" s="64" t="s">
        <v>877</v>
      </c>
      <c r="E3438" s="64">
        <f t="shared" si="195"/>
        <v>42565</v>
      </c>
      <c r="F3438" s="72" t="s">
        <v>1331</v>
      </c>
      <c r="G3438" s="955" t="s">
        <v>1717</v>
      </c>
      <c r="H3438" s="72" t="s">
        <v>799</v>
      </c>
      <c r="I3438" s="429"/>
      <c r="J3438" s="429"/>
      <c r="K3438" s="420"/>
      <c r="L3438" s="429"/>
      <c r="M3438" s="65">
        <v>116073</v>
      </c>
      <c r="N3438" s="66" t="s">
        <v>9</v>
      </c>
      <c r="O3438" s="66" t="s">
        <v>63</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hidden="1" customHeight="1">
      <c r="A3439" s="332" t="str">
        <f>IF(B3439&lt;&gt;"",IF(AND(B3439='IN-TC'!$S$4,OR(TH!N3439="1111",TH!O3439="1111")),TH!D3439,""),"")</f>
        <v/>
      </c>
      <c r="B3439" s="63">
        <f t="shared" si="194"/>
        <v>7</v>
      </c>
      <c r="C3439" s="64">
        <v>42564</v>
      </c>
      <c r="D3439" s="64" t="s">
        <v>694</v>
      </c>
      <c r="E3439" s="64">
        <f t="shared" si="195"/>
        <v>42564</v>
      </c>
      <c r="F3439" s="72" t="s">
        <v>1443</v>
      </c>
      <c r="G3439" s="67" t="s">
        <v>909</v>
      </c>
      <c r="H3439" s="72" t="s">
        <v>1759</v>
      </c>
      <c r="I3439" s="429"/>
      <c r="J3439" s="429"/>
      <c r="K3439" s="420"/>
      <c r="L3439" s="429"/>
      <c r="M3439" s="65">
        <v>329501191</v>
      </c>
      <c r="N3439" s="66" t="s">
        <v>26</v>
      </c>
      <c r="O3439" s="66" t="s">
        <v>582</v>
      </c>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hidden="1" customHeight="1">
      <c r="A3440" s="332" t="str">
        <f>IF(B3440&lt;&gt;"",IF(AND(B3440='IN-TC'!$S$4,OR(TH!N3440="1111",TH!O3440="1111")),TH!D3440,""),"")</f>
        <v/>
      </c>
      <c r="B3440" s="63">
        <f t="shared" si="194"/>
        <v>7</v>
      </c>
      <c r="C3440" s="64">
        <v>42566</v>
      </c>
      <c r="D3440" s="64" t="s">
        <v>878</v>
      </c>
      <c r="E3440" s="64">
        <f t="shared" si="195"/>
        <v>42566</v>
      </c>
      <c r="F3440" s="72" t="s">
        <v>1094</v>
      </c>
      <c r="G3440" s="67" t="s">
        <v>909</v>
      </c>
      <c r="H3440" s="72" t="s">
        <v>755</v>
      </c>
      <c r="I3440" s="429"/>
      <c r="J3440" s="429"/>
      <c r="K3440" s="420"/>
      <c r="L3440" s="429"/>
      <c r="M3440" s="65">
        <v>30000000</v>
      </c>
      <c r="N3440" s="66" t="s">
        <v>26</v>
      </c>
      <c r="O3440" s="66" t="s">
        <v>63</v>
      </c>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hidden="1" customHeight="1">
      <c r="A3441" s="332" t="str">
        <f>IF(B3441&lt;&gt;"",IF(AND(B3441='IN-TC'!$S$4,OR(TH!N3441="1111",TH!O3441="1111")),TH!D3441,""),"")</f>
        <v/>
      </c>
      <c r="B3441" s="63">
        <f t="shared" si="194"/>
        <v>7</v>
      </c>
      <c r="C3441" s="64">
        <v>42567</v>
      </c>
      <c r="D3441" s="64" t="s">
        <v>879</v>
      </c>
      <c r="E3441" s="64">
        <f t="shared" si="195"/>
        <v>42567</v>
      </c>
      <c r="F3441" s="72" t="s">
        <v>1718</v>
      </c>
      <c r="G3441" s="955" t="s">
        <v>1719</v>
      </c>
      <c r="H3441" s="72" t="s">
        <v>1398</v>
      </c>
      <c r="I3441" s="429"/>
      <c r="J3441" s="429"/>
      <c r="K3441" s="420"/>
      <c r="L3441" s="429"/>
      <c r="M3441" s="65">
        <v>7000400</v>
      </c>
      <c r="N3441" s="66" t="s">
        <v>8</v>
      </c>
      <c r="O3441" s="66" t="s">
        <v>63</v>
      </c>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hidden="1" customHeight="1">
      <c r="A3442" s="332" t="str">
        <f>IF(B3442&lt;&gt;"",IF(AND(B3442='IN-TC'!$S$4,OR(TH!N3442="1111",TH!O3442="1111")),TH!D3442,""),"")</f>
        <v/>
      </c>
      <c r="B3442" s="63">
        <f t="shared" si="194"/>
        <v>7</v>
      </c>
      <c r="C3442" s="64">
        <v>42566</v>
      </c>
      <c r="D3442" s="64" t="s">
        <v>900</v>
      </c>
      <c r="E3442" s="64">
        <f t="shared" si="195"/>
        <v>42566</v>
      </c>
      <c r="F3442" s="72" t="s">
        <v>1133</v>
      </c>
      <c r="G3442" s="67" t="s">
        <v>909</v>
      </c>
      <c r="H3442" s="72" t="s">
        <v>755</v>
      </c>
      <c r="I3442" s="429"/>
      <c r="J3442" s="429"/>
      <c r="K3442" s="420"/>
      <c r="L3442" s="429"/>
      <c r="M3442" s="65">
        <v>290000000</v>
      </c>
      <c r="N3442" s="66" t="s">
        <v>63</v>
      </c>
      <c r="O3442" s="66" t="s">
        <v>26</v>
      </c>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hidden="1" customHeight="1">
      <c r="A3443" s="332" t="str">
        <f>IF(B3443&lt;&gt;"",IF(AND(B3443='IN-TC'!$S$4,OR(TH!N3443="1111",TH!O3443="1111")),TH!D3443,""),"")</f>
        <v/>
      </c>
      <c r="B3443" s="63">
        <f t="shared" si="194"/>
        <v>7</v>
      </c>
      <c r="C3443" s="90">
        <v>42573</v>
      </c>
      <c r="D3443" s="90" t="s">
        <v>907</v>
      </c>
      <c r="E3443" s="90">
        <f t="shared" si="195"/>
        <v>42573</v>
      </c>
      <c r="F3443" s="72" t="s">
        <v>1884</v>
      </c>
      <c r="G3443" s="91"/>
      <c r="H3443" s="92" t="s">
        <v>1205</v>
      </c>
      <c r="I3443" s="435"/>
      <c r="J3443" s="435"/>
      <c r="K3443" s="426"/>
      <c r="L3443" s="435"/>
      <c r="M3443" s="93">
        <v>29000000</v>
      </c>
      <c r="N3443" s="83" t="s">
        <v>63</v>
      </c>
      <c r="O3443" s="83" t="s">
        <v>72</v>
      </c>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hidden="1" customHeight="1">
      <c r="A3444" s="332" t="str">
        <f>IF(B3444&lt;&gt;"",IF(AND(B3444='IN-TC'!$S$4,OR(TH!N3444="1111",TH!O3444="1111")),TH!D3444,""),"")</f>
        <v/>
      </c>
      <c r="B3444" s="63">
        <f t="shared" si="194"/>
        <v>7</v>
      </c>
      <c r="C3444" s="1123">
        <v>42569</v>
      </c>
      <c r="D3444" s="1123" t="s">
        <v>880</v>
      </c>
      <c r="E3444" s="1123">
        <f t="shared" si="195"/>
        <v>42569</v>
      </c>
      <c r="F3444" s="503" t="s">
        <v>954</v>
      </c>
      <c r="G3444" s="1125"/>
      <c r="H3444" s="1124" t="s">
        <v>953</v>
      </c>
      <c r="I3444" s="1126"/>
      <c r="J3444" s="1126"/>
      <c r="K3444" s="1127"/>
      <c r="L3444" s="1126"/>
      <c r="M3444" s="1128">
        <v>697200000</v>
      </c>
      <c r="N3444" s="1129" t="s">
        <v>271</v>
      </c>
      <c r="O3444" s="1129" t="s">
        <v>63</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hidden="1" customHeight="1">
      <c r="A3445" s="332" t="str">
        <f>IF(B3445&lt;&gt;"",IF(AND(B3445='IN-TC'!$S$4,OR(TH!N3445="1111",TH!O3445="1111")),TH!D3445,""),"")</f>
        <v/>
      </c>
      <c r="B3445" s="63">
        <f t="shared" si="194"/>
        <v>7</v>
      </c>
      <c r="C3445" s="64">
        <v>42566</v>
      </c>
      <c r="D3445" s="64" t="s">
        <v>697</v>
      </c>
      <c r="E3445" s="64">
        <f t="shared" si="195"/>
        <v>42566</v>
      </c>
      <c r="F3445" s="72" t="s">
        <v>1436</v>
      </c>
      <c r="G3445" s="67" t="s">
        <v>909</v>
      </c>
      <c r="H3445" s="72" t="s">
        <v>1205</v>
      </c>
      <c r="I3445" s="429"/>
      <c r="J3445" s="429"/>
      <c r="K3445" s="420"/>
      <c r="L3445" s="429"/>
      <c r="M3445" s="65">
        <v>29000000</v>
      </c>
      <c r="N3445" s="66" t="s">
        <v>72</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hidden="1" customHeight="1">
      <c r="A3446" s="332" t="str">
        <f>IF(B3446&lt;&gt;"",IF(AND(B3446='IN-TC'!$S$4,OR(TH!N3446="1111",TH!O3446="1111")),TH!D3446,""),"")</f>
        <v/>
      </c>
      <c r="B3446" s="63">
        <f t="shared" si="194"/>
        <v>7</v>
      </c>
      <c r="C3446" s="64">
        <v>42566</v>
      </c>
      <c r="D3446" s="64" t="s">
        <v>697</v>
      </c>
      <c r="E3446" s="64">
        <f t="shared" si="195"/>
        <v>42566</v>
      </c>
      <c r="F3446" s="72" t="s">
        <v>1203</v>
      </c>
      <c r="G3446" s="67" t="s">
        <v>909</v>
      </c>
      <c r="H3446" s="72" t="s">
        <v>618</v>
      </c>
      <c r="I3446" s="429"/>
      <c r="J3446" s="429"/>
      <c r="K3446" s="420"/>
      <c r="L3446" s="429"/>
      <c r="M3446" s="65">
        <v>50000000</v>
      </c>
      <c r="N3446" s="66" t="s">
        <v>8</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hidden="1" customHeight="1">
      <c r="A3447" s="332" t="str">
        <f>IF(B3447&lt;&gt;"",IF(AND(B3447='IN-TC'!$S$4,OR(TH!N3447="1111",TH!O3447="1111")),TH!D3447,""),"")</f>
        <v/>
      </c>
      <c r="B3447" s="63">
        <f t="shared" si="194"/>
        <v>7</v>
      </c>
      <c r="C3447" s="64">
        <v>42566</v>
      </c>
      <c r="D3447" s="64" t="s">
        <v>697</v>
      </c>
      <c r="E3447" s="64">
        <f t="shared" si="195"/>
        <v>42566</v>
      </c>
      <c r="F3447" s="72" t="s">
        <v>1163</v>
      </c>
      <c r="G3447" s="67" t="s">
        <v>909</v>
      </c>
      <c r="H3447" s="72" t="s">
        <v>1787</v>
      </c>
      <c r="I3447" s="429"/>
      <c r="J3447" s="429"/>
      <c r="K3447" s="420"/>
      <c r="L3447" s="429"/>
      <c r="M3447" s="65">
        <v>40000</v>
      </c>
      <c r="N3447" s="66" t="s">
        <v>101</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hidden="1" customHeight="1">
      <c r="A3448" s="332" t="str">
        <f>IF(B3448&lt;&gt;"",IF(AND(B3448='IN-TC'!$S$4,OR(TH!N3448="1111",TH!O3448="1111")),TH!D3448,""),"")</f>
        <v/>
      </c>
      <c r="B3448" s="63">
        <f t="shared" si="194"/>
        <v>7</v>
      </c>
      <c r="C3448" s="64">
        <v>42566</v>
      </c>
      <c r="D3448" s="64" t="s">
        <v>697</v>
      </c>
      <c r="E3448" s="64">
        <f t="shared" si="195"/>
        <v>42566</v>
      </c>
      <c r="F3448" s="72" t="s">
        <v>1624</v>
      </c>
      <c r="G3448" s="67" t="s">
        <v>909</v>
      </c>
      <c r="H3448" s="72" t="s">
        <v>1787</v>
      </c>
      <c r="I3448" s="429"/>
      <c r="J3448" s="429"/>
      <c r="K3448" s="420"/>
      <c r="L3448" s="429"/>
      <c r="M3448" s="65">
        <v>4000</v>
      </c>
      <c r="N3448" s="66" t="s">
        <v>9</v>
      </c>
      <c r="O3448" s="66" t="s">
        <v>26</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hidden="1" customHeight="1">
      <c r="A3449" s="332" t="str">
        <f>IF(B3449&lt;&gt;"",IF(AND(B3449='IN-TC'!$S$4,OR(TH!N3449="1111",TH!O3449="1111")),TH!D3449,""),"")</f>
        <v/>
      </c>
      <c r="B3449" s="63">
        <f t="shared" si="194"/>
        <v>7</v>
      </c>
      <c r="C3449" s="64">
        <v>42566</v>
      </c>
      <c r="D3449" s="64" t="s">
        <v>694</v>
      </c>
      <c r="E3449" s="64">
        <f t="shared" si="195"/>
        <v>42566</v>
      </c>
      <c r="F3449" s="72" t="s">
        <v>1443</v>
      </c>
      <c r="G3449" s="67" t="s">
        <v>908</v>
      </c>
      <c r="H3449" s="72" t="s">
        <v>592</v>
      </c>
      <c r="I3449" s="429"/>
      <c r="J3449" s="429"/>
      <c r="K3449" s="420">
        <v>1850.16</v>
      </c>
      <c r="L3449" s="429">
        <v>22270</v>
      </c>
      <c r="M3449" s="65">
        <f t="shared" ref="M3449:M3457" si="196">ROUND(K3449*L3449,0)</f>
        <v>41203063</v>
      </c>
      <c r="N3449" s="66" t="s">
        <v>265</v>
      </c>
      <c r="O3449" s="66" t="s">
        <v>582</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hidden="1" customHeight="1">
      <c r="A3450" s="332" t="str">
        <f>IF(B3450&lt;&gt;"",IF(AND(B3450='IN-TC'!$S$4,OR(TH!N3450="1111",TH!O3450="1111")),TH!D3450,""),"")</f>
        <v/>
      </c>
      <c r="B3450" s="63">
        <f t="shared" si="194"/>
        <v>7</v>
      </c>
      <c r="C3450" s="64">
        <v>42566</v>
      </c>
      <c r="D3450" s="64" t="s">
        <v>697</v>
      </c>
      <c r="E3450" s="64">
        <f t="shared" si="195"/>
        <v>42566</v>
      </c>
      <c r="F3450" s="72" t="s">
        <v>1182</v>
      </c>
      <c r="G3450" s="67" t="s">
        <v>908</v>
      </c>
      <c r="H3450" s="72" t="s">
        <v>592</v>
      </c>
      <c r="I3450" s="429"/>
      <c r="J3450" s="429"/>
      <c r="K3450" s="420">
        <v>29.22</v>
      </c>
      <c r="L3450" s="429">
        <v>22270</v>
      </c>
      <c r="M3450" s="65">
        <f t="shared" si="196"/>
        <v>650729</v>
      </c>
      <c r="N3450" s="66" t="s">
        <v>101</v>
      </c>
      <c r="O3450" s="66" t="s">
        <v>582</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hidden="1" customHeight="1">
      <c r="A3451" s="332" t="str">
        <f>IF(B3451&lt;&gt;"",IF(AND(B3451='IN-TC'!$S$4,OR(TH!N3451="1111",TH!O3451="1111")),TH!D3451,""),"")</f>
        <v/>
      </c>
      <c r="B3451" s="63">
        <f t="shared" si="194"/>
        <v>7</v>
      </c>
      <c r="C3451" s="64">
        <v>42566</v>
      </c>
      <c r="D3451" s="64" t="s">
        <v>697</v>
      </c>
      <c r="E3451" s="64">
        <f t="shared" si="195"/>
        <v>42566</v>
      </c>
      <c r="F3451" s="72" t="s">
        <v>1183</v>
      </c>
      <c r="G3451" s="67" t="s">
        <v>908</v>
      </c>
      <c r="H3451" s="72" t="s">
        <v>592</v>
      </c>
      <c r="I3451" s="429"/>
      <c r="J3451" s="429"/>
      <c r="K3451" s="420">
        <v>2.92</v>
      </c>
      <c r="L3451" s="429">
        <v>22270</v>
      </c>
      <c r="M3451" s="65">
        <f t="shared" si="196"/>
        <v>65028</v>
      </c>
      <c r="N3451" s="66" t="s">
        <v>9</v>
      </c>
      <c r="O3451" s="66" t="s">
        <v>582</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hidden="1" customHeight="1">
      <c r="A3452" s="332" t="str">
        <f>IF(B3452&lt;&gt;"",IF(AND(B3452='IN-TC'!$S$4,OR(TH!N3452="1111",TH!O3452="1111")),TH!D3452,""),"")</f>
        <v/>
      </c>
      <c r="B3452" s="63">
        <f t="shared" si="194"/>
        <v>7</v>
      </c>
      <c r="C3452" s="64">
        <v>42566</v>
      </c>
      <c r="D3452" s="64" t="s">
        <v>697</v>
      </c>
      <c r="E3452" s="64">
        <f t="shared" si="195"/>
        <v>42566</v>
      </c>
      <c r="F3452" s="72" t="s">
        <v>606</v>
      </c>
      <c r="G3452" s="67" t="s">
        <v>908</v>
      </c>
      <c r="H3452" s="72" t="s">
        <v>592</v>
      </c>
      <c r="I3452" s="429"/>
      <c r="J3452" s="429"/>
      <c r="K3452" s="420">
        <v>10</v>
      </c>
      <c r="L3452" s="429">
        <v>22270</v>
      </c>
      <c r="M3452" s="65">
        <f t="shared" si="196"/>
        <v>222700</v>
      </c>
      <c r="N3452" s="66" t="s">
        <v>101</v>
      </c>
      <c r="O3452" s="66" t="s">
        <v>582</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hidden="1" customHeight="1">
      <c r="A3453" s="332" t="str">
        <f>IF(B3453&lt;&gt;"",IF(AND(B3453='IN-TC'!$S$4,OR(TH!N3453="1111",TH!O3453="1111")),TH!D3453,""),"")</f>
        <v/>
      </c>
      <c r="B3453" s="63">
        <f t="shared" si="194"/>
        <v>7</v>
      </c>
      <c r="C3453" s="64">
        <v>42566</v>
      </c>
      <c r="D3453" s="64" t="s">
        <v>697</v>
      </c>
      <c r="E3453" s="64">
        <f t="shared" si="195"/>
        <v>42566</v>
      </c>
      <c r="F3453" s="72" t="s">
        <v>1181</v>
      </c>
      <c r="G3453" s="67" t="s">
        <v>908</v>
      </c>
      <c r="H3453" s="72" t="s">
        <v>592</v>
      </c>
      <c r="I3453" s="429"/>
      <c r="J3453" s="429"/>
      <c r="K3453" s="420">
        <v>1</v>
      </c>
      <c r="L3453" s="429">
        <v>22270</v>
      </c>
      <c r="M3453" s="65">
        <f t="shared" si="196"/>
        <v>22270</v>
      </c>
      <c r="N3453" s="66" t="s">
        <v>9</v>
      </c>
      <c r="O3453" s="66" t="s">
        <v>582</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hidden="1" customHeight="1">
      <c r="A3454" s="332" t="str">
        <f>IF(B3454&lt;&gt;"",IF(AND(B3454='IN-TC'!$S$4,OR(TH!N3454="1111",TH!O3454="1111")),TH!D3454,""),"")</f>
        <v/>
      </c>
      <c r="B3454" s="63">
        <f t="shared" si="194"/>
        <v>7</v>
      </c>
      <c r="C3454" s="64">
        <v>42566</v>
      </c>
      <c r="D3454" s="64" t="s">
        <v>697</v>
      </c>
      <c r="E3454" s="64">
        <f t="shared" si="195"/>
        <v>42566</v>
      </c>
      <c r="F3454" s="72" t="s">
        <v>1052</v>
      </c>
      <c r="G3454" s="67" t="s">
        <v>908</v>
      </c>
      <c r="H3454" s="72" t="s">
        <v>592</v>
      </c>
      <c r="I3454" s="429"/>
      <c r="J3454" s="429"/>
      <c r="K3454" s="420">
        <v>62.64</v>
      </c>
      <c r="L3454" s="429">
        <v>22270</v>
      </c>
      <c r="M3454" s="65">
        <f t="shared" si="196"/>
        <v>1394993</v>
      </c>
      <c r="N3454" s="66" t="s">
        <v>101</v>
      </c>
      <c r="O3454" s="66" t="s">
        <v>582</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hidden="1" customHeight="1">
      <c r="A3455" s="332" t="str">
        <f>IF(B3455&lt;&gt;"",IF(AND(B3455='IN-TC'!$S$4,OR(TH!N3455="1111",TH!O3455="1111")),TH!D3455,""),"")</f>
        <v/>
      </c>
      <c r="B3455" s="63">
        <f t="shared" si="194"/>
        <v>7</v>
      </c>
      <c r="C3455" s="64">
        <v>42566</v>
      </c>
      <c r="D3455" s="64" t="s">
        <v>697</v>
      </c>
      <c r="E3455" s="64">
        <f t="shared" si="195"/>
        <v>42566</v>
      </c>
      <c r="F3455" s="72" t="s">
        <v>1053</v>
      </c>
      <c r="G3455" s="67" t="s">
        <v>908</v>
      </c>
      <c r="H3455" s="72" t="s">
        <v>592</v>
      </c>
      <c r="I3455" s="429"/>
      <c r="J3455" s="429"/>
      <c r="K3455" s="420">
        <v>6.26</v>
      </c>
      <c r="L3455" s="429">
        <v>22270</v>
      </c>
      <c r="M3455" s="65">
        <f t="shared" si="196"/>
        <v>139410</v>
      </c>
      <c r="N3455" s="66" t="s">
        <v>9</v>
      </c>
      <c r="O3455" s="66" t="s">
        <v>582</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hidden="1" customHeight="1">
      <c r="A3456" s="332" t="str">
        <f>IF(B3456&lt;&gt;"",IF(AND(B3456='IN-TC'!$S$4,OR(TH!N3456="1111",TH!O3456="1111")),TH!D3456,""),"")</f>
        <v/>
      </c>
      <c r="B3456" s="63">
        <f t="shared" si="194"/>
        <v>7</v>
      </c>
      <c r="C3456" s="64">
        <v>42566</v>
      </c>
      <c r="D3456" s="64" t="s">
        <v>697</v>
      </c>
      <c r="E3456" s="64">
        <f t="shared" si="195"/>
        <v>42566</v>
      </c>
      <c r="F3456" s="72" t="s">
        <v>1054</v>
      </c>
      <c r="G3456" s="67" t="s">
        <v>908</v>
      </c>
      <c r="H3456" s="72" t="s">
        <v>592</v>
      </c>
      <c r="I3456" s="429"/>
      <c r="J3456" s="429"/>
      <c r="K3456" s="420">
        <v>30.8</v>
      </c>
      <c r="L3456" s="429">
        <v>22270</v>
      </c>
      <c r="M3456" s="65">
        <f t="shared" si="196"/>
        <v>685916</v>
      </c>
      <c r="N3456" s="66" t="s">
        <v>101</v>
      </c>
      <c r="O3456" s="66" t="s">
        <v>582</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hidden="1" customHeight="1">
      <c r="A3457" s="332" t="str">
        <f>IF(B3457&lt;&gt;"",IF(AND(B3457='IN-TC'!$S$4,OR(TH!N3457="1111",TH!O3457="1111")),TH!D3457,""),"")</f>
        <v/>
      </c>
      <c r="B3457" s="63">
        <f t="shared" si="194"/>
        <v>7</v>
      </c>
      <c r="C3457" s="64">
        <v>42566</v>
      </c>
      <c r="D3457" s="64" t="s">
        <v>697</v>
      </c>
      <c r="E3457" s="64">
        <f t="shared" si="195"/>
        <v>42566</v>
      </c>
      <c r="F3457" s="72" t="s">
        <v>1882</v>
      </c>
      <c r="G3457" s="67" t="s">
        <v>908</v>
      </c>
      <c r="H3457" s="72" t="s">
        <v>592</v>
      </c>
      <c r="I3457" s="429"/>
      <c r="J3457" s="429"/>
      <c r="K3457" s="420">
        <v>167</v>
      </c>
      <c r="L3457" s="429">
        <v>22270</v>
      </c>
      <c r="M3457" s="65">
        <f t="shared" si="196"/>
        <v>3719090</v>
      </c>
      <c r="N3457" s="66" t="s">
        <v>101</v>
      </c>
      <c r="O3457" s="66" t="s">
        <v>582</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hidden="1" customHeight="1">
      <c r="A3458" s="332" t="str">
        <f>IF(B3458&lt;&gt;"",IF(AND(B3458='IN-TC'!$S$4,OR(TH!N3458="1111",TH!O3458="1111")),TH!D3458,""),"")</f>
        <v/>
      </c>
      <c r="B3458" s="63">
        <f t="shared" si="194"/>
        <v>7</v>
      </c>
      <c r="C3458" s="64">
        <v>42566</v>
      </c>
      <c r="D3458" s="64" t="s">
        <v>697</v>
      </c>
      <c r="E3458" s="64">
        <f t="shared" si="195"/>
        <v>42566</v>
      </c>
      <c r="F3458" s="72" t="s">
        <v>1056</v>
      </c>
      <c r="G3458" s="67" t="s">
        <v>908</v>
      </c>
      <c r="H3458" s="72" t="s">
        <v>592</v>
      </c>
      <c r="I3458" s="429"/>
      <c r="J3458" s="429"/>
      <c r="K3458" s="420"/>
      <c r="L3458" s="429"/>
      <c r="M3458" s="65">
        <v>1187999</v>
      </c>
      <c r="N3458" s="66" t="s">
        <v>582</v>
      </c>
      <c r="O3458" s="66" t="s">
        <v>43</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hidden="1" customHeight="1">
      <c r="A3459" s="332" t="str">
        <f>IF(B3459&lt;&gt;"",IF(AND(B3459='IN-TC'!$S$4,OR(TH!N3459="1111",TH!O3459="1111")),TH!D3459,""),"")</f>
        <v/>
      </c>
      <c r="B3459" s="63">
        <f t="shared" si="194"/>
        <v>7</v>
      </c>
      <c r="C3459" s="64">
        <v>42566</v>
      </c>
      <c r="D3459" s="64" t="s">
        <v>697</v>
      </c>
      <c r="E3459" s="64">
        <f t="shared" si="195"/>
        <v>42566</v>
      </c>
      <c r="F3459" s="72" t="s">
        <v>1775</v>
      </c>
      <c r="G3459" s="67" t="s">
        <v>908</v>
      </c>
      <c r="H3459" s="72" t="s">
        <v>734</v>
      </c>
      <c r="I3459" s="429"/>
      <c r="J3459" s="429"/>
      <c r="K3459" s="420">
        <v>162.72</v>
      </c>
      <c r="L3459" s="429">
        <v>22270</v>
      </c>
      <c r="M3459" s="65">
        <f>ROUND(K3459*L3459,0)</f>
        <v>3623774</v>
      </c>
      <c r="N3459" s="66" t="s">
        <v>99</v>
      </c>
      <c r="O3459" s="66" t="s">
        <v>265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hidden="1" customHeight="1">
      <c r="A3460" s="332" t="str">
        <f>IF(B3460&lt;&gt;"",IF(AND(B3460='IN-TC'!$S$4,OR(TH!N3460="1111",TH!O3460="1111")),TH!D3460,""),"")</f>
        <v/>
      </c>
      <c r="B3460" s="63">
        <f t="shared" si="194"/>
        <v>7</v>
      </c>
      <c r="C3460" s="64">
        <v>42566</v>
      </c>
      <c r="D3460" s="64" t="s">
        <v>697</v>
      </c>
      <c r="E3460" s="64">
        <f t="shared" si="195"/>
        <v>42566</v>
      </c>
      <c r="F3460" s="72" t="s">
        <v>1775</v>
      </c>
      <c r="G3460" s="67" t="s">
        <v>908</v>
      </c>
      <c r="H3460" s="72" t="s">
        <v>1658</v>
      </c>
      <c r="I3460" s="429"/>
      <c r="J3460" s="429"/>
      <c r="K3460" s="420">
        <v>255.04</v>
      </c>
      <c r="L3460" s="429">
        <v>22270</v>
      </c>
      <c r="M3460" s="65">
        <f>ROUND(K3460*L3460,0)</f>
        <v>5679741</v>
      </c>
      <c r="N3460" s="66" t="s">
        <v>99</v>
      </c>
      <c r="O3460" s="66" t="s">
        <v>265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hidden="1" customHeight="1">
      <c r="A3461" s="332" t="str">
        <f>IF(B3461&lt;&gt;"",IF(AND(B3461='IN-TC'!$S$4,OR(TH!N3461="1111",TH!O3461="1111")),TH!D3461,""),"")</f>
        <v/>
      </c>
      <c r="B3461" s="63">
        <f t="shared" si="194"/>
        <v>7</v>
      </c>
      <c r="C3461" s="64">
        <v>42566</v>
      </c>
      <c r="D3461" s="64" t="s">
        <v>697</v>
      </c>
      <c r="E3461" s="64">
        <f t="shared" si="195"/>
        <v>42566</v>
      </c>
      <c r="F3461" s="72" t="s">
        <v>1775</v>
      </c>
      <c r="G3461" s="67" t="s">
        <v>908</v>
      </c>
      <c r="H3461" s="72" t="s">
        <v>1660</v>
      </c>
      <c r="I3461" s="429"/>
      <c r="J3461" s="429"/>
      <c r="K3461" s="420">
        <v>341.74</v>
      </c>
      <c r="L3461" s="429">
        <v>22270</v>
      </c>
      <c r="M3461" s="65">
        <f>ROUND(K3461*L3461,0)</f>
        <v>7610550</v>
      </c>
      <c r="N3461" s="66" t="s">
        <v>99</v>
      </c>
      <c r="O3461" s="66" t="s">
        <v>265</v>
      </c>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hidden="1" customHeight="1">
      <c r="A3462" s="332" t="str">
        <f>IF(B3462&lt;&gt;"",IF(AND(B3462='IN-TC'!$S$4,OR(TH!N3462="1111",TH!O3462="1111")),TH!D3462,""),"")</f>
        <v/>
      </c>
      <c r="B3462" s="63">
        <f t="shared" si="194"/>
        <v>7</v>
      </c>
      <c r="C3462" s="1123">
        <v>42569</v>
      </c>
      <c r="D3462" s="1123" t="s">
        <v>881</v>
      </c>
      <c r="E3462" s="1123">
        <f t="shared" si="195"/>
        <v>42569</v>
      </c>
      <c r="F3462" s="503" t="s">
        <v>954</v>
      </c>
      <c r="G3462" s="1125"/>
      <c r="H3462" s="1124" t="s">
        <v>3009</v>
      </c>
      <c r="I3462" s="1126"/>
      <c r="J3462" s="1126"/>
      <c r="K3462" s="1127"/>
      <c r="L3462" s="1126"/>
      <c r="M3462" s="1128">
        <v>606575000</v>
      </c>
      <c r="N3462" s="1129" t="s">
        <v>271</v>
      </c>
      <c r="O3462" s="1129" t="s">
        <v>63</v>
      </c>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hidden="1" customHeight="1">
      <c r="A3463" s="332" t="str">
        <f>IF(B3463&lt;&gt;"",IF(AND(B3463='IN-TC'!$S$4,OR(TH!N3463="1111",TH!O3463="1111")),TH!D3463,""),"")</f>
        <v/>
      </c>
      <c r="B3463" s="63">
        <f t="shared" si="194"/>
        <v>7</v>
      </c>
      <c r="C3463" s="64">
        <v>42569</v>
      </c>
      <c r="D3463" s="64" t="s">
        <v>882</v>
      </c>
      <c r="E3463" s="64">
        <f t="shared" ref="E3463:E3494" si="197">C3463</f>
        <v>42569</v>
      </c>
      <c r="F3463" s="72" t="s">
        <v>1129</v>
      </c>
      <c r="G3463" s="955" t="s">
        <v>1720</v>
      </c>
      <c r="H3463" s="72" t="s">
        <v>1132</v>
      </c>
      <c r="I3463" s="429"/>
      <c r="J3463" s="429"/>
      <c r="K3463" s="420"/>
      <c r="L3463" s="429"/>
      <c r="M3463" s="65">
        <v>2069520</v>
      </c>
      <c r="N3463" s="66" t="s">
        <v>101</v>
      </c>
      <c r="O3463" s="66" t="s">
        <v>63</v>
      </c>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hidden="1" customHeight="1">
      <c r="A3464" s="332" t="str">
        <f>IF(B3464&lt;&gt;"",IF(AND(B3464='IN-TC'!$S$4,OR(TH!N3464="1111",TH!O3464="1111")),TH!D3464,""),"")</f>
        <v/>
      </c>
      <c r="B3464" s="63">
        <f t="shared" si="194"/>
        <v>7</v>
      </c>
      <c r="C3464" s="64">
        <v>42569</v>
      </c>
      <c r="D3464" s="64" t="s">
        <v>882</v>
      </c>
      <c r="E3464" s="64">
        <f t="shared" si="197"/>
        <v>42569</v>
      </c>
      <c r="F3464" s="72" t="s">
        <v>1130</v>
      </c>
      <c r="G3464" s="955" t="s">
        <v>1720</v>
      </c>
      <c r="H3464" s="72" t="s">
        <v>1132</v>
      </c>
      <c r="I3464" s="429"/>
      <c r="J3464" s="429"/>
      <c r="K3464" s="420"/>
      <c r="L3464" s="429"/>
      <c r="M3464" s="65">
        <v>206952</v>
      </c>
      <c r="N3464" s="66" t="s">
        <v>9</v>
      </c>
      <c r="O3464" s="66" t="s">
        <v>63</v>
      </c>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hidden="1" customHeight="1">
      <c r="A3465" s="332" t="str">
        <f>IF(B3465&lt;&gt;"",IF(AND(B3465='IN-TC'!$S$4,OR(TH!N3465="1111",TH!O3465="1111")),TH!D3465,""),"")</f>
        <v/>
      </c>
      <c r="B3465" s="63">
        <f t="shared" si="194"/>
        <v>7</v>
      </c>
      <c r="C3465" s="64">
        <v>42570</v>
      </c>
      <c r="D3465" s="64" t="s">
        <v>883</v>
      </c>
      <c r="E3465" s="64">
        <f t="shared" si="197"/>
        <v>42570</v>
      </c>
      <c r="F3465" s="72" t="s">
        <v>1686</v>
      </c>
      <c r="G3465" s="955" t="s">
        <v>1722</v>
      </c>
      <c r="H3465" s="72" t="s">
        <v>822</v>
      </c>
      <c r="I3465" s="429"/>
      <c r="J3465" s="429"/>
      <c r="K3465" s="420"/>
      <c r="L3465" s="429"/>
      <c r="M3465" s="65">
        <v>500000</v>
      </c>
      <c r="N3465" s="66" t="s">
        <v>101</v>
      </c>
      <c r="O3465" s="66" t="s">
        <v>63</v>
      </c>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hidden="1" customHeight="1">
      <c r="A3466" s="332" t="str">
        <f>IF(B3466&lt;&gt;"",IF(AND(B3466='IN-TC'!$S$4,OR(TH!N3466="1111",TH!O3466="1111")),TH!D3466,""),"")</f>
        <v/>
      </c>
      <c r="B3466" s="63">
        <f t="shared" si="194"/>
        <v>7</v>
      </c>
      <c r="C3466" s="64">
        <v>42570</v>
      </c>
      <c r="D3466" s="64" t="s">
        <v>883</v>
      </c>
      <c r="E3466" s="64">
        <f t="shared" si="197"/>
        <v>42570</v>
      </c>
      <c r="F3466" s="72" t="s">
        <v>1522</v>
      </c>
      <c r="G3466" s="955" t="s">
        <v>1722</v>
      </c>
      <c r="H3466" s="72" t="s">
        <v>822</v>
      </c>
      <c r="I3466" s="429"/>
      <c r="J3466" s="429"/>
      <c r="K3466" s="420"/>
      <c r="L3466" s="429"/>
      <c r="M3466" s="65">
        <v>25000</v>
      </c>
      <c r="N3466" s="66" t="s">
        <v>9</v>
      </c>
      <c r="O3466" s="66" t="s">
        <v>63</v>
      </c>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hidden="1" customHeight="1">
      <c r="A3467" s="332" t="str">
        <f>IF(B3467&lt;&gt;"",IF(AND(B3467='IN-TC'!$S$4,OR(TH!N3467="1111",TH!O3467="1111")),TH!D3467,""),"")</f>
        <v/>
      </c>
      <c r="B3467" s="63">
        <f t="shared" ref="B3467:B3530" si="198">IF(C3467&lt;&gt;"",MONTH(C3467),"")</f>
        <v>7</v>
      </c>
      <c r="C3467" s="64">
        <v>42572</v>
      </c>
      <c r="D3467" s="64" t="s">
        <v>884</v>
      </c>
      <c r="E3467" s="64">
        <f t="shared" si="197"/>
        <v>42572</v>
      </c>
      <c r="F3467" s="72" t="s">
        <v>1698</v>
      </c>
      <c r="G3467" s="955" t="s">
        <v>1699</v>
      </c>
      <c r="H3467" s="72" t="s">
        <v>1700</v>
      </c>
      <c r="I3467" s="429"/>
      <c r="J3467" s="429"/>
      <c r="K3467" s="420"/>
      <c r="L3467" s="429"/>
      <c r="M3467" s="65">
        <v>2119091</v>
      </c>
      <c r="N3467" s="66" t="s">
        <v>101</v>
      </c>
      <c r="O3467" s="66" t="s">
        <v>63</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hidden="1" customHeight="1">
      <c r="A3468" s="332" t="str">
        <f>IF(B3468&lt;&gt;"",IF(AND(B3468='IN-TC'!$S$4,OR(TH!N3468="1111",TH!O3468="1111")),TH!D3468,""),"")</f>
        <v/>
      </c>
      <c r="B3468" s="63">
        <f t="shared" si="198"/>
        <v>7</v>
      </c>
      <c r="C3468" s="64">
        <v>42572</v>
      </c>
      <c r="D3468" s="64" t="s">
        <v>884</v>
      </c>
      <c r="E3468" s="64">
        <f t="shared" si="197"/>
        <v>42572</v>
      </c>
      <c r="F3468" s="72" t="s">
        <v>1701</v>
      </c>
      <c r="G3468" s="955" t="s">
        <v>1699</v>
      </c>
      <c r="H3468" s="72" t="s">
        <v>1700</v>
      </c>
      <c r="I3468" s="429"/>
      <c r="J3468" s="429"/>
      <c r="K3468" s="420"/>
      <c r="L3468" s="429"/>
      <c r="M3468" s="65">
        <v>211909</v>
      </c>
      <c r="N3468" s="66" t="s">
        <v>9</v>
      </c>
      <c r="O3468" s="66" t="s">
        <v>63</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hidden="1" customHeight="1">
      <c r="A3469" s="332" t="str">
        <f>IF(B3469&lt;&gt;"",IF(AND(B3469='IN-TC'!$S$4,OR(TH!N3469="1111",TH!O3469="1111")),TH!D3469,""),"")</f>
        <v/>
      </c>
      <c r="B3469" s="63">
        <f t="shared" si="198"/>
        <v>7</v>
      </c>
      <c r="C3469" s="64">
        <v>42572</v>
      </c>
      <c r="D3469" s="64" t="s">
        <v>694</v>
      </c>
      <c r="E3469" s="64">
        <f t="shared" si="197"/>
        <v>42572</v>
      </c>
      <c r="F3469" s="72" t="s">
        <v>1765</v>
      </c>
      <c r="G3469" s="67" t="s">
        <v>909</v>
      </c>
      <c r="H3469" s="72" t="s">
        <v>1347</v>
      </c>
      <c r="I3469" s="429"/>
      <c r="J3469" s="429"/>
      <c r="K3469" s="420"/>
      <c r="L3469" s="429"/>
      <c r="M3469" s="65">
        <v>321158412</v>
      </c>
      <c r="N3469" s="66" t="s">
        <v>26</v>
      </c>
      <c r="O3469" s="66" t="s">
        <v>72</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hidden="1" customHeight="1">
      <c r="A3470" s="332" t="str">
        <f>IF(B3470&lt;&gt;"",IF(AND(B3470='IN-TC'!$S$4,OR(TH!N3470="1111",TH!O3470="1111")),TH!D3470,""),"")</f>
        <v/>
      </c>
      <c r="B3470" s="63">
        <f t="shared" si="198"/>
        <v>7</v>
      </c>
      <c r="C3470" s="64">
        <v>42573</v>
      </c>
      <c r="D3470" s="64" t="s">
        <v>694</v>
      </c>
      <c r="E3470" s="64">
        <f t="shared" si="197"/>
        <v>42573</v>
      </c>
      <c r="F3470" s="72" t="s">
        <v>1774</v>
      </c>
      <c r="G3470" s="67" t="s">
        <v>1551</v>
      </c>
      <c r="H3470" s="72"/>
      <c r="I3470" s="429"/>
      <c r="J3470" s="429"/>
      <c r="K3470" s="420">
        <v>30</v>
      </c>
      <c r="L3470" s="429">
        <v>22330</v>
      </c>
      <c r="M3470" s="65">
        <f>ROUND(K3470*L3470,0)</f>
        <v>669900</v>
      </c>
      <c r="N3470" s="66" t="s">
        <v>265</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hidden="1" customHeight="1">
      <c r="A3471" s="332" t="str">
        <f>IF(B3471&lt;&gt;"",IF(AND(B3471='IN-TC'!$S$4,OR(TH!N3471="1111",TH!O3471="1111")),TH!D3471,""),"")</f>
        <v/>
      </c>
      <c r="B3471" s="63">
        <f t="shared" si="198"/>
        <v>7</v>
      </c>
      <c r="C3471" s="64">
        <v>42573</v>
      </c>
      <c r="D3471" s="64" t="s">
        <v>697</v>
      </c>
      <c r="E3471" s="64">
        <f t="shared" si="197"/>
        <v>42573</v>
      </c>
      <c r="F3471" s="72" t="s">
        <v>1773</v>
      </c>
      <c r="G3471" s="67" t="s">
        <v>1551</v>
      </c>
      <c r="H3471" s="72"/>
      <c r="I3471" s="429"/>
      <c r="J3471" s="429"/>
      <c r="K3471" s="420"/>
      <c r="L3471" s="429"/>
      <c r="M3471" s="65">
        <v>111650</v>
      </c>
      <c r="N3471" s="66" t="s">
        <v>101</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hidden="1" customHeight="1">
      <c r="A3472" s="332" t="str">
        <f>IF(B3472&lt;&gt;"",IF(AND(B3472='IN-TC'!$S$4,OR(TH!N3472="1111",TH!O3472="1111")),TH!D3472,""),"")</f>
        <v/>
      </c>
      <c r="B3472" s="63">
        <f t="shared" si="198"/>
        <v>7</v>
      </c>
      <c r="C3472" s="64">
        <v>42573</v>
      </c>
      <c r="D3472" s="64" t="s">
        <v>697</v>
      </c>
      <c r="E3472" s="64">
        <f t="shared" si="197"/>
        <v>42573</v>
      </c>
      <c r="F3472" s="72" t="s">
        <v>1775</v>
      </c>
      <c r="G3472" s="67" t="s">
        <v>1551</v>
      </c>
      <c r="H3472" s="946" t="s">
        <v>1868</v>
      </c>
      <c r="I3472" s="429"/>
      <c r="J3472" s="429"/>
      <c r="K3472" s="420"/>
      <c r="L3472" s="429"/>
      <c r="M3472" s="65">
        <v>5889312</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hidden="1" customHeight="1">
      <c r="A3473" s="332" t="str">
        <f>IF(B3473&lt;&gt;"",IF(AND(B3473='IN-TC'!$S$4,OR(TH!N3473="1111",TH!O3473="1111")),TH!D3473,""),"")</f>
        <v/>
      </c>
      <c r="B3473" s="63">
        <f t="shared" si="198"/>
        <v>7</v>
      </c>
      <c r="C3473" s="64">
        <v>42573</v>
      </c>
      <c r="D3473" s="64" t="s">
        <v>697</v>
      </c>
      <c r="E3473" s="64">
        <f t="shared" si="197"/>
        <v>42573</v>
      </c>
      <c r="F3473" s="72" t="s">
        <v>1775</v>
      </c>
      <c r="G3473" s="67" t="s">
        <v>1551</v>
      </c>
      <c r="H3473" s="946" t="s">
        <v>1868</v>
      </c>
      <c r="I3473" s="429"/>
      <c r="J3473" s="429"/>
      <c r="K3473" s="420"/>
      <c r="L3473" s="429"/>
      <c r="M3473" s="65">
        <v>6456140</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hidden="1" customHeight="1">
      <c r="A3474" s="332" t="str">
        <f>IF(B3474&lt;&gt;"",IF(AND(B3474='IN-TC'!$S$4,OR(TH!N3474="1111",TH!O3474="1111")),TH!D3474,""),"")</f>
        <v/>
      </c>
      <c r="B3474" s="63">
        <f t="shared" si="198"/>
        <v>7</v>
      </c>
      <c r="C3474" s="64">
        <v>42573</v>
      </c>
      <c r="D3474" s="64" t="s">
        <v>697</v>
      </c>
      <c r="E3474" s="64">
        <f t="shared" si="197"/>
        <v>42573</v>
      </c>
      <c r="F3474" s="72" t="s">
        <v>1775</v>
      </c>
      <c r="G3474" s="67" t="s">
        <v>1551</v>
      </c>
      <c r="H3474" s="946" t="s">
        <v>1868</v>
      </c>
      <c r="I3474" s="429"/>
      <c r="J3474" s="429"/>
      <c r="K3474" s="420"/>
      <c r="L3474" s="429"/>
      <c r="M3474" s="65">
        <v>6491628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hidden="1" customHeight="1">
      <c r="A3475" s="332" t="str">
        <f>IF(B3475&lt;&gt;"",IF(AND(B3475='IN-TC'!$S$4,OR(TH!N3475="1111",TH!O3475="1111")),TH!D3475,""),"")</f>
        <v/>
      </c>
      <c r="B3475" s="63">
        <f t="shared" si="198"/>
        <v>7</v>
      </c>
      <c r="C3475" s="64">
        <v>42573</v>
      </c>
      <c r="D3475" s="64" t="s">
        <v>697</v>
      </c>
      <c r="E3475" s="64">
        <f t="shared" si="197"/>
        <v>42573</v>
      </c>
      <c r="F3475" s="72" t="s">
        <v>1775</v>
      </c>
      <c r="G3475" s="67" t="s">
        <v>1551</v>
      </c>
      <c r="H3475" s="946" t="s">
        <v>1868</v>
      </c>
      <c r="I3475" s="429"/>
      <c r="J3475" s="429"/>
      <c r="K3475" s="420"/>
      <c r="L3475" s="429"/>
      <c r="M3475" s="65">
        <v>5487768</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hidden="1" customHeight="1">
      <c r="A3476" s="332" t="str">
        <f>IF(B3476&lt;&gt;"",IF(AND(B3476='IN-TC'!$S$4,OR(TH!N3476="1111",TH!O3476="1111")),TH!D3476,""),"")</f>
        <v/>
      </c>
      <c r="B3476" s="63">
        <f t="shared" si="198"/>
        <v>7</v>
      </c>
      <c r="C3476" s="64">
        <v>42573</v>
      </c>
      <c r="D3476" s="64" t="s">
        <v>697</v>
      </c>
      <c r="E3476" s="64">
        <f t="shared" si="197"/>
        <v>42573</v>
      </c>
      <c r="F3476" s="72" t="s">
        <v>1775</v>
      </c>
      <c r="G3476" s="67" t="s">
        <v>1551</v>
      </c>
      <c r="H3476" s="946" t="s">
        <v>1868</v>
      </c>
      <c r="I3476" s="429"/>
      <c r="J3476" s="429"/>
      <c r="K3476" s="420"/>
      <c r="L3476" s="429"/>
      <c r="M3476" s="65">
        <v>6023160</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hidden="1" customHeight="1">
      <c r="A3477" s="332" t="str">
        <f>IF(B3477&lt;&gt;"",IF(AND(B3477='IN-TC'!$S$4,OR(TH!N3477="1111",TH!O3477="1111")),TH!D3477,""),"")</f>
        <v/>
      </c>
      <c r="B3477" s="63">
        <f t="shared" si="198"/>
        <v>7</v>
      </c>
      <c r="C3477" s="64">
        <v>42573</v>
      </c>
      <c r="D3477" s="64" t="s">
        <v>697</v>
      </c>
      <c r="E3477" s="64">
        <f t="shared" si="197"/>
        <v>42573</v>
      </c>
      <c r="F3477" s="72" t="s">
        <v>1775</v>
      </c>
      <c r="G3477" s="67" t="s">
        <v>1551</v>
      </c>
      <c r="H3477" s="946" t="s">
        <v>1868</v>
      </c>
      <c r="I3477" s="429"/>
      <c r="J3477" s="429"/>
      <c r="K3477" s="420"/>
      <c r="L3477" s="429"/>
      <c r="M3477" s="65">
        <v>4082364</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hidden="1" customHeight="1">
      <c r="A3478" s="332" t="str">
        <f>IF(B3478&lt;&gt;"",IF(AND(B3478='IN-TC'!$S$4,OR(TH!N3478="1111",TH!O3478="1111")),TH!D3478,""),"")</f>
        <v/>
      </c>
      <c r="B3478" s="63">
        <f t="shared" si="198"/>
        <v>7</v>
      </c>
      <c r="C3478" s="64">
        <v>42573</v>
      </c>
      <c r="D3478" s="64" t="s">
        <v>697</v>
      </c>
      <c r="E3478" s="64">
        <f t="shared" si="197"/>
        <v>42573</v>
      </c>
      <c r="F3478" s="72" t="s">
        <v>1775</v>
      </c>
      <c r="G3478" s="67" t="s">
        <v>1551</v>
      </c>
      <c r="H3478" s="946" t="s">
        <v>1868</v>
      </c>
      <c r="I3478" s="429"/>
      <c r="J3478" s="429"/>
      <c r="K3478" s="420"/>
      <c r="L3478" s="429"/>
      <c r="M3478" s="65">
        <v>5956236</v>
      </c>
      <c r="N3478" s="66" t="s">
        <v>99</v>
      </c>
      <c r="O3478" s="66" t="s">
        <v>26</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hidden="1" customHeight="1">
      <c r="A3479" s="332" t="str">
        <f>IF(B3479&lt;&gt;"",IF(AND(B3479='IN-TC'!$S$4,OR(TH!N3479="1111",TH!O3479="1111")),TH!D3479,""),"")</f>
        <v/>
      </c>
      <c r="B3479" s="63">
        <f t="shared" si="198"/>
        <v>7</v>
      </c>
      <c r="C3479" s="64">
        <v>42573</v>
      </c>
      <c r="D3479" s="64" t="s">
        <v>697</v>
      </c>
      <c r="E3479" s="64">
        <f t="shared" si="197"/>
        <v>42573</v>
      </c>
      <c r="F3479" s="72" t="s">
        <v>1784</v>
      </c>
      <c r="G3479" s="67" t="s">
        <v>1551</v>
      </c>
      <c r="H3479" s="72"/>
      <c r="I3479" s="429"/>
      <c r="J3479" s="429"/>
      <c r="K3479" s="420">
        <v>30.33</v>
      </c>
      <c r="L3479" s="429">
        <v>22330</v>
      </c>
      <c r="M3479" s="65">
        <f>ROUND(K3479*L3479,0)</f>
        <v>677269</v>
      </c>
      <c r="N3479" s="66" t="s">
        <v>101</v>
      </c>
      <c r="O3479" s="66" t="s">
        <v>265</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hidden="1" customHeight="1">
      <c r="A3480" s="332" t="str">
        <f>IF(B3480&lt;&gt;"",IF(AND(B3480='IN-TC'!$S$4,OR(TH!N3480="1111",TH!O3480="1111")),TH!D3480,""),"")</f>
        <v/>
      </c>
      <c r="B3480" s="63">
        <f t="shared" si="198"/>
        <v>7</v>
      </c>
      <c r="C3480" s="64">
        <v>42573</v>
      </c>
      <c r="D3480" s="64" t="s">
        <v>697</v>
      </c>
      <c r="E3480" s="64">
        <f t="shared" si="197"/>
        <v>42573</v>
      </c>
      <c r="F3480" s="72" t="s">
        <v>1768</v>
      </c>
      <c r="G3480" s="67" t="s">
        <v>1864</v>
      </c>
      <c r="H3480" s="72" t="s">
        <v>1769</v>
      </c>
      <c r="I3480" s="429"/>
      <c r="J3480" s="429"/>
      <c r="K3480" s="420"/>
      <c r="L3480" s="429"/>
      <c r="M3480" s="65">
        <v>32000000</v>
      </c>
      <c r="N3480" s="66" t="s">
        <v>26</v>
      </c>
      <c r="O3480" s="66" t="s">
        <v>26</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hidden="1" customHeight="1">
      <c r="A3481" s="332" t="str">
        <f>IF(B3481&lt;&gt;"",IF(AND(B3481='IN-TC'!$S$4,OR(TH!N3481="1111",TH!O3481="1111")),TH!D3481,""),"")</f>
        <v/>
      </c>
      <c r="B3481" s="63">
        <f t="shared" si="198"/>
        <v>7</v>
      </c>
      <c r="C3481" s="64">
        <v>42573</v>
      </c>
      <c r="D3481" s="64" t="s">
        <v>694</v>
      </c>
      <c r="E3481" s="64">
        <f t="shared" si="197"/>
        <v>42573</v>
      </c>
      <c r="F3481" s="72" t="s">
        <v>1770</v>
      </c>
      <c r="G3481" s="67" t="s">
        <v>909</v>
      </c>
      <c r="H3481" s="72" t="s">
        <v>1761</v>
      </c>
      <c r="I3481" s="429"/>
      <c r="J3481" s="429"/>
      <c r="K3481" s="420"/>
      <c r="L3481" s="429"/>
      <c r="M3481" s="65">
        <v>21828000</v>
      </c>
      <c r="N3481" s="66" t="s">
        <v>26</v>
      </c>
      <c r="O3481" s="66" t="s">
        <v>587</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x</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hidden="1" customHeight="1">
      <c r="A3482" s="332" t="str">
        <f>IF(B3482&lt;&gt;"",IF(AND(B3482='IN-TC'!$S$4,OR(TH!N3482="1111",TH!O3482="1111")),TH!D3482,""),"")</f>
        <v/>
      </c>
      <c r="B3482" s="63">
        <f t="shared" si="198"/>
        <v>7</v>
      </c>
      <c r="C3482" s="64">
        <v>42573</v>
      </c>
      <c r="D3482" s="64" t="s">
        <v>697</v>
      </c>
      <c r="E3482" s="64">
        <f t="shared" si="197"/>
        <v>42573</v>
      </c>
      <c r="F3482" s="72" t="s">
        <v>1436</v>
      </c>
      <c r="G3482" s="67" t="s">
        <v>909</v>
      </c>
      <c r="H3482" s="72" t="s">
        <v>1205</v>
      </c>
      <c r="I3482" s="429"/>
      <c r="J3482" s="429"/>
      <c r="K3482" s="420"/>
      <c r="L3482" s="429"/>
      <c r="M3482" s="65">
        <v>160000000</v>
      </c>
      <c r="N3482" s="66" t="s">
        <v>72</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hidden="1" customHeight="1">
      <c r="A3483" s="332" t="str">
        <f>IF(B3483&lt;&gt;"",IF(AND(B3483='IN-TC'!$S$4,OR(TH!N3483="1111",TH!O3483="1111")),TH!D3483,""),"")</f>
        <v/>
      </c>
      <c r="B3483" s="63">
        <f t="shared" si="198"/>
        <v>7</v>
      </c>
      <c r="C3483" s="64">
        <v>42573</v>
      </c>
      <c r="D3483" s="64" t="s">
        <v>697</v>
      </c>
      <c r="E3483" s="64">
        <f t="shared" si="197"/>
        <v>42573</v>
      </c>
      <c r="F3483" s="72" t="s">
        <v>1766</v>
      </c>
      <c r="G3483" s="67" t="s">
        <v>909</v>
      </c>
      <c r="H3483" s="338" t="s">
        <v>625</v>
      </c>
      <c r="I3483" s="429"/>
      <c r="J3483" s="429"/>
      <c r="K3483" s="420"/>
      <c r="L3483" s="429"/>
      <c r="M3483" s="65">
        <v>40000000</v>
      </c>
      <c r="N3483" s="66" t="s">
        <v>8</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hidden="1" customHeight="1">
      <c r="A3484" s="332" t="str">
        <f>IF(B3484&lt;&gt;"",IF(AND(B3484='IN-TC'!$S$4,OR(TH!N3484="1111",TH!O3484="1111")),TH!D3484,""),"")</f>
        <v/>
      </c>
      <c r="B3484" s="63">
        <f t="shared" si="198"/>
        <v>7</v>
      </c>
      <c r="C3484" s="64">
        <v>42573</v>
      </c>
      <c r="D3484" s="64" t="s">
        <v>697</v>
      </c>
      <c r="E3484" s="64">
        <f t="shared" si="197"/>
        <v>42573</v>
      </c>
      <c r="F3484" s="72" t="s">
        <v>1163</v>
      </c>
      <c r="G3484" s="67" t="s">
        <v>909</v>
      </c>
      <c r="H3484" s="72" t="s">
        <v>1787</v>
      </c>
      <c r="I3484" s="429"/>
      <c r="J3484" s="429"/>
      <c r="K3484" s="420"/>
      <c r="L3484" s="429"/>
      <c r="M3484" s="65">
        <v>20000</v>
      </c>
      <c r="N3484" s="66" t="s">
        <v>101</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hidden="1" customHeight="1">
      <c r="A3485" s="332" t="str">
        <f>IF(B3485&lt;&gt;"",IF(AND(B3485='IN-TC'!$S$4,OR(TH!N3485="1111",TH!O3485="1111")),TH!D3485,""),"")</f>
        <v/>
      </c>
      <c r="B3485" s="63">
        <f t="shared" si="198"/>
        <v>7</v>
      </c>
      <c r="C3485" s="64">
        <v>42573</v>
      </c>
      <c r="D3485" s="64" t="s">
        <v>697</v>
      </c>
      <c r="E3485" s="64">
        <f t="shared" si="197"/>
        <v>42573</v>
      </c>
      <c r="F3485" s="72" t="s">
        <v>1624</v>
      </c>
      <c r="G3485" s="67" t="s">
        <v>909</v>
      </c>
      <c r="H3485" s="72" t="s">
        <v>1787</v>
      </c>
      <c r="I3485" s="429"/>
      <c r="J3485" s="429"/>
      <c r="K3485" s="420"/>
      <c r="L3485" s="429"/>
      <c r="M3485" s="65">
        <v>2000</v>
      </c>
      <c r="N3485" s="66" t="s">
        <v>9</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hidden="1" customHeight="1">
      <c r="A3486" s="332" t="str">
        <f>IF(B3486&lt;&gt;"",IF(AND(B3486='IN-TC'!$S$4,OR(TH!N3486="1111",TH!O3486="1111")),TH!D3486,""),"")</f>
        <v/>
      </c>
      <c r="B3486" s="63">
        <f t="shared" si="198"/>
        <v>7</v>
      </c>
      <c r="C3486" s="64">
        <v>42573</v>
      </c>
      <c r="D3486" s="64" t="s">
        <v>697</v>
      </c>
      <c r="E3486" s="64">
        <f t="shared" si="197"/>
        <v>42573</v>
      </c>
      <c r="F3486" s="72" t="s">
        <v>1767</v>
      </c>
      <c r="G3486" s="67" t="s">
        <v>909</v>
      </c>
      <c r="H3486" s="72" t="s">
        <v>624</v>
      </c>
      <c r="I3486" s="429"/>
      <c r="J3486" s="429"/>
      <c r="K3486" s="420"/>
      <c r="L3486" s="429"/>
      <c r="M3486" s="65">
        <v>20769870</v>
      </c>
      <c r="N3486" s="66" t="s">
        <v>8</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hidden="1" customHeight="1">
      <c r="A3487" s="332" t="str">
        <f>IF(B3487&lt;&gt;"",IF(AND(B3487='IN-TC'!$S$4,OR(TH!N3487="1111",TH!O3487="1111")),TH!D3487,""),"")</f>
        <v/>
      </c>
      <c r="B3487" s="63">
        <f t="shared" si="198"/>
        <v>7</v>
      </c>
      <c r="C3487" s="64">
        <v>42573</v>
      </c>
      <c r="D3487" s="64" t="s">
        <v>697</v>
      </c>
      <c r="E3487" s="64">
        <f t="shared" si="197"/>
        <v>42573</v>
      </c>
      <c r="F3487" s="72" t="s">
        <v>1163</v>
      </c>
      <c r="G3487" s="67" t="s">
        <v>909</v>
      </c>
      <c r="H3487" s="72" t="s">
        <v>1787</v>
      </c>
      <c r="I3487" s="429"/>
      <c r="J3487" s="429"/>
      <c r="K3487" s="420"/>
      <c r="L3487" s="429"/>
      <c r="M3487" s="65">
        <v>24649</v>
      </c>
      <c r="N3487" s="66" t="s">
        <v>101</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hidden="1" customHeight="1">
      <c r="A3488" s="332" t="str">
        <f>IF(B3488&lt;&gt;"",IF(AND(B3488='IN-TC'!$S$4,OR(TH!N3488="1111",TH!O3488="1111")),TH!D3488,""),"")</f>
        <v/>
      </c>
      <c r="B3488" s="63">
        <f t="shared" si="198"/>
        <v>7</v>
      </c>
      <c r="C3488" s="64">
        <v>42573</v>
      </c>
      <c r="D3488" s="64" t="s">
        <v>697</v>
      </c>
      <c r="E3488" s="64">
        <f t="shared" si="197"/>
        <v>42573</v>
      </c>
      <c r="F3488" s="72" t="s">
        <v>1624</v>
      </c>
      <c r="G3488" s="67" t="s">
        <v>909</v>
      </c>
      <c r="H3488" s="72" t="s">
        <v>1787</v>
      </c>
      <c r="I3488" s="429"/>
      <c r="J3488" s="429"/>
      <c r="K3488" s="420"/>
      <c r="L3488" s="429"/>
      <c r="M3488" s="65">
        <v>2851</v>
      </c>
      <c r="N3488" s="66" t="s">
        <v>9</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hidden="1" customHeight="1">
      <c r="A3489" s="332" t="str">
        <f>IF(B3489&lt;&gt;"",IF(AND(B3489='IN-TC'!$S$4,OR(TH!N3489="1111",TH!O3489="1111")),TH!D3489,""),"")</f>
        <v/>
      </c>
      <c r="B3489" s="63">
        <f t="shared" si="198"/>
        <v>7</v>
      </c>
      <c r="C3489" s="64">
        <v>42573</v>
      </c>
      <c r="D3489" s="64" t="s">
        <v>697</v>
      </c>
      <c r="E3489" s="64">
        <f t="shared" si="197"/>
        <v>42573</v>
      </c>
      <c r="F3489" s="72" t="s">
        <v>1163</v>
      </c>
      <c r="G3489" s="67" t="s">
        <v>909</v>
      </c>
      <c r="H3489" s="72" t="s">
        <v>1787</v>
      </c>
      <c r="I3489" s="429"/>
      <c r="J3489" s="429"/>
      <c r="K3489" s="420"/>
      <c r="L3489" s="429"/>
      <c r="M3489" s="65">
        <v>20000</v>
      </c>
      <c r="N3489" s="66" t="s">
        <v>101</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hidden="1" customHeight="1">
      <c r="A3490" s="332" t="str">
        <f>IF(B3490&lt;&gt;"",IF(AND(B3490='IN-TC'!$S$4,OR(TH!N3490="1111",TH!O3490="1111")),TH!D3490,""),"")</f>
        <v/>
      </c>
      <c r="B3490" s="63">
        <f t="shared" si="198"/>
        <v>7</v>
      </c>
      <c r="C3490" s="64">
        <v>42573</v>
      </c>
      <c r="D3490" s="64" t="s">
        <v>697</v>
      </c>
      <c r="E3490" s="64">
        <f t="shared" si="197"/>
        <v>42573</v>
      </c>
      <c r="F3490" s="72" t="s">
        <v>1624</v>
      </c>
      <c r="G3490" s="67" t="s">
        <v>909</v>
      </c>
      <c r="H3490" s="72" t="s">
        <v>1787</v>
      </c>
      <c r="I3490" s="429"/>
      <c r="J3490" s="429"/>
      <c r="K3490" s="420"/>
      <c r="L3490" s="429"/>
      <c r="M3490" s="65">
        <v>2000</v>
      </c>
      <c r="N3490" s="66" t="s">
        <v>9</v>
      </c>
      <c r="O3490" s="66" t="s">
        <v>26</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hidden="1" customHeight="1">
      <c r="A3491" s="332" t="str">
        <f>IF(B3491&lt;&gt;"",IF(AND(B3491='IN-TC'!$S$4,OR(TH!N3491="1111",TH!O3491="1111")),TH!D3491,""),"")</f>
        <v/>
      </c>
      <c r="B3491" s="63">
        <f t="shared" si="198"/>
        <v>7</v>
      </c>
      <c r="C3491" s="64">
        <v>42574</v>
      </c>
      <c r="D3491" s="64" t="s">
        <v>1549</v>
      </c>
      <c r="E3491" s="64">
        <f t="shared" si="197"/>
        <v>42574</v>
      </c>
      <c r="F3491" s="72" t="s">
        <v>1133</v>
      </c>
      <c r="G3491" s="67" t="s">
        <v>909</v>
      </c>
      <c r="H3491" s="72" t="s">
        <v>755</v>
      </c>
      <c r="I3491" s="429"/>
      <c r="J3491" s="429"/>
      <c r="K3491" s="420"/>
      <c r="L3491" s="429"/>
      <c r="M3491" s="65">
        <v>90000000</v>
      </c>
      <c r="N3491" s="66" t="s">
        <v>63</v>
      </c>
      <c r="O3491" s="66" t="s">
        <v>26</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hidden="1" customHeight="1">
      <c r="A3492" s="332" t="str">
        <f>IF(B3492&lt;&gt;"",IF(AND(B3492='IN-TC'!$S$4,OR(TH!N3492="1111",TH!O3492="1111")),TH!D3492,""),"")</f>
        <v/>
      </c>
      <c r="B3492" s="63">
        <f t="shared" si="198"/>
        <v>7</v>
      </c>
      <c r="C3492" s="64">
        <v>42574</v>
      </c>
      <c r="D3492" s="64" t="s">
        <v>694</v>
      </c>
      <c r="E3492" s="64">
        <f t="shared" si="197"/>
        <v>42574</v>
      </c>
      <c r="F3492" s="72" t="s">
        <v>1640</v>
      </c>
      <c r="G3492" s="67" t="s">
        <v>909</v>
      </c>
      <c r="H3492" s="72"/>
      <c r="I3492" s="429"/>
      <c r="J3492" s="429"/>
      <c r="K3492" s="420"/>
      <c r="L3492" s="429"/>
      <c r="M3492" s="65">
        <v>22662</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hidden="1" customHeight="1">
      <c r="A3493" s="332" t="str">
        <f>IF(B3493&lt;&gt;"",IF(AND(B3493='IN-TC'!$S$4,OR(TH!N3493="1111",TH!O3493="1111")),TH!D3493,""),"")</f>
        <v/>
      </c>
      <c r="B3493" s="63">
        <f t="shared" si="198"/>
        <v>7</v>
      </c>
      <c r="C3493" s="64">
        <v>42576</v>
      </c>
      <c r="D3493" s="64" t="s">
        <v>694</v>
      </c>
      <c r="E3493" s="64">
        <f t="shared" si="197"/>
        <v>42576</v>
      </c>
      <c r="F3493" s="72" t="s">
        <v>1640</v>
      </c>
      <c r="G3493" s="67" t="s">
        <v>1551</v>
      </c>
      <c r="H3493" s="72"/>
      <c r="I3493" s="429"/>
      <c r="J3493" s="429"/>
      <c r="K3493" s="420"/>
      <c r="L3493" s="429"/>
      <c r="M3493" s="65">
        <v>12388</v>
      </c>
      <c r="N3493" s="66" t="s">
        <v>26</v>
      </c>
      <c r="O3493" s="66" t="s">
        <v>43</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hidden="1" customHeight="1">
      <c r="A3494" s="332" t="str">
        <f>IF(B3494&lt;&gt;"",IF(AND(B3494='IN-TC'!$S$4,OR(TH!N3494="1111",TH!O3494="1111")),TH!D3494,""),"")</f>
        <v/>
      </c>
      <c r="B3494" s="63">
        <f t="shared" si="198"/>
        <v>7</v>
      </c>
      <c r="C3494" s="64">
        <v>42576</v>
      </c>
      <c r="D3494" s="64" t="s">
        <v>694</v>
      </c>
      <c r="E3494" s="64">
        <f t="shared" si="197"/>
        <v>42576</v>
      </c>
      <c r="F3494" s="72" t="s">
        <v>1776</v>
      </c>
      <c r="G3494" s="67" t="s">
        <v>1551</v>
      </c>
      <c r="H3494" s="72"/>
      <c r="I3494" s="429"/>
      <c r="J3494" s="429"/>
      <c r="K3494" s="420">
        <v>350</v>
      </c>
      <c r="L3494" s="429">
        <v>23287</v>
      </c>
      <c r="M3494" s="65">
        <f>ROUND(K3494*L3494,0)</f>
        <v>8150450</v>
      </c>
      <c r="N3494" s="66" t="s">
        <v>265</v>
      </c>
      <c r="O3494" s="66" t="s">
        <v>26</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hidden="1" customHeight="1">
      <c r="A3495" s="332" t="str">
        <f>IF(B3495&lt;&gt;"",IF(AND(B3495='IN-TC'!$S$4,OR(TH!N3495="1111",TH!O3495="1111")),TH!D3495,""),"")</f>
        <v/>
      </c>
      <c r="B3495" s="63">
        <f t="shared" si="198"/>
        <v>7</v>
      </c>
      <c r="C3495" s="64">
        <v>42576</v>
      </c>
      <c r="D3495" s="64" t="s">
        <v>697</v>
      </c>
      <c r="E3495" s="64">
        <f t="shared" ref="E3495:E3508" si="199">C3495</f>
        <v>42576</v>
      </c>
      <c r="F3495" s="72" t="s">
        <v>1775</v>
      </c>
      <c r="G3495" s="67" t="s">
        <v>1551</v>
      </c>
      <c r="H3495" s="1124" t="s">
        <v>1872</v>
      </c>
      <c r="I3495" s="429"/>
      <c r="J3495" s="429"/>
      <c r="K3495" s="420">
        <v>360.96</v>
      </c>
      <c r="L3495" s="429">
        <v>22330</v>
      </c>
      <c r="M3495" s="65">
        <f>ROUND(K3495*L3495,0)</f>
        <v>8060237</v>
      </c>
      <c r="N3495" s="66" t="s">
        <v>99</v>
      </c>
      <c r="O3495" s="66" t="s">
        <v>265</v>
      </c>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hidden="1" customHeight="1">
      <c r="A3496" s="332" t="str">
        <f>IF(B3496&lt;&gt;"",IF(AND(B3496='IN-TC'!$S$4,OR(TH!N3496="1111",TH!O3496="1111")),TH!D3496,""),"")</f>
        <v/>
      </c>
      <c r="B3496" s="63">
        <f t="shared" si="198"/>
        <v>7</v>
      </c>
      <c r="C3496" s="64">
        <v>42577</v>
      </c>
      <c r="D3496" s="64" t="s">
        <v>885</v>
      </c>
      <c r="E3496" s="64">
        <f t="shared" si="199"/>
        <v>42577</v>
      </c>
      <c r="F3496" s="72" t="s">
        <v>1723</v>
      </c>
      <c r="G3496" s="955" t="s">
        <v>1724</v>
      </c>
      <c r="H3496" s="72" t="s">
        <v>1027</v>
      </c>
      <c r="I3496" s="429"/>
      <c r="J3496" s="429"/>
      <c r="K3496" s="420"/>
      <c r="L3496" s="429"/>
      <c r="M3496" s="65">
        <v>5500000</v>
      </c>
      <c r="N3496" s="66" t="s">
        <v>101</v>
      </c>
      <c r="O3496" s="66" t="s">
        <v>63</v>
      </c>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hidden="1" customHeight="1">
      <c r="A3497" s="332" t="str">
        <f>IF(B3497&lt;&gt;"",IF(AND(B3497='IN-TC'!$S$4,OR(TH!N3497="1111",TH!O3497="1111")),TH!D3497,""),"")</f>
        <v/>
      </c>
      <c r="B3497" s="63">
        <f t="shared" si="198"/>
        <v>7</v>
      </c>
      <c r="C3497" s="64">
        <v>42578</v>
      </c>
      <c r="D3497" s="64" t="s">
        <v>886</v>
      </c>
      <c r="E3497" s="64">
        <f t="shared" si="199"/>
        <v>42578</v>
      </c>
      <c r="F3497" s="72" t="s">
        <v>1725</v>
      </c>
      <c r="G3497" s="955" t="s">
        <v>1728</v>
      </c>
      <c r="H3497" s="72" t="s">
        <v>830</v>
      </c>
      <c r="I3497" s="429"/>
      <c r="J3497" s="429"/>
      <c r="K3497" s="420"/>
      <c r="L3497" s="429"/>
      <c r="M3497" s="65">
        <v>16050000</v>
      </c>
      <c r="N3497" s="66" t="s">
        <v>101</v>
      </c>
      <c r="O3497" s="66" t="s">
        <v>63</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hidden="1" customHeight="1">
      <c r="A3498" s="332" t="str">
        <f>IF(B3498&lt;&gt;"",IF(AND(B3498='IN-TC'!$S$4,OR(TH!N3498="1111",TH!O3498="1111")),TH!D3498,""),"")</f>
        <v/>
      </c>
      <c r="B3498" s="63">
        <f t="shared" si="198"/>
        <v>7</v>
      </c>
      <c r="C3498" s="64">
        <v>42578</v>
      </c>
      <c r="D3498" s="64" t="s">
        <v>886</v>
      </c>
      <c r="E3498" s="64">
        <f t="shared" si="199"/>
        <v>42578</v>
      </c>
      <c r="F3498" s="72" t="s">
        <v>1726</v>
      </c>
      <c r="G3498" s="955" t="s">
        <v>1728</v>
      </c>
      <c r="H3498" s="72" t="s">
        <v>830</v>
      </c>
      <c r="I3498" s="429"/>
      <c r="J3498" s="429"/>
      <c r="K3498" s="420"/>
      <c r="L3498" s="429"/>
      <c r="M3498" s="65">
        <v>1605000</v>
      </c>
      <c r="N3498" s="66" t="s">
        <v>9</v>
      </c>
      <c r="O3498" s="66" t="s">
        <v>63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hidden="1" customHeight="1">
      <c r="A3499" s="332" t="str">
        <f>IF(B3499&lt;&gt;"",IF(AND(B3499='IN-TC'!$S$4,OR(TH!N3499="1111",TH!O3499="1111")),TH!D3499,""),"")</f>
        <v/>
      </c>
      <c r="B3499" s="63">
        <f t="shared" si="198"/>
        <v>7</v>
      </c>
      <c r="C3499" s="64">
        <v>42578</v>
      </c>
      <c r="D3499" s="64" t="s">
        <v>694</v>
      </c>
      <c r="E3499" s="64">
        <f t="shared" si="199"/>
        <v>42578</v>
      </c>
      <c r="F3499" s="72" t="s">
        <v>1785</v>
      </c>
      <c r="G3499" s="67" t="s">
        <v>1551</v>
      </c>
      <c r="H3499" s="72"/>
      <c r="I3499" s="429"/>
      <c r="J3499" s="429"/>
      <c r="K3499" s="420">
        <v>15</v>
      </c>
      <c r="L3499" s="429">
        <v>22330</v>
      </c>
      <c r="M3499" s="65">
        <f>ROUND(K3499*L3499,0)</f>
        <v>334950</v>
      </c>
      <c r="N3499" s="66" t="s">
        <v>265</v>
      </c>
      <c r="O3499" s="66" t="s">
        <v>43</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hidden="1" customHeight="1">
      <c r="A3500" s="332" t="str">
        <f>IF(B3500&lt;&gt;"",IF(AND(B3500='IN-TC'!$S$4,OR(TH!N3500="1111",TH!O3500="1111")),TH!D3500,""),"")</f>
        <v/>
      </c>
      <c r="B3500" s="63">
        <f t="shared" si="198"/>
        <v>7</v>
      </c>
      <c r="C3500" s="64">
        <v>42578</v>
      </c>
      <c r="D3500" s="64" t="s">
        <v>697</v>
      </c>
      <c r="E3500" s="64">
        <f t="shared" si="199"/>
        <v>42578</v>
      </c>
      <c r="F3500" s="72" t="s">
        <v>1775</v>
      </c>
      <c r="G3500" s="67" t="s">
        <v>1551</v>
      </c>
      <c r="H3500" s="1124" t="s">
        <v>1872</v>
      </c>
      <c r="I3500" s="429"/>
      <c r="J3500" s="429"/>
      <c r="K3500" s="420">
        <v>14.04</v>
      </c>
      <c r="L3500" s="429">
        <v>22330</v>
      </c>
      <c r="M3500" s="65">
        <f>ROUND(K3500*L3500,0)</f>
        <v>313513</v>
      </c>
      <c r="N3500" s="66" t="s">
        <v>99</v>
      </c>
      <c r="O3500" s="66" t="s">
        <v>265</v>
      </c>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hidden="1" customHeight="1">
      <c r="A3501" s="332" t="str">
        <f>IF(B3501&lt;&gt;"",IF(AND(B3501='IN-TC'!$S$4,OR(TH!N3501="1111",TH!O3501="1111")),TH!D3501,""),"")</f>
        <v/>
      </c>
      <c r="B3501" s="63">
        <f t="shared" si="198"/>
        <v>7</v>
      </c>
      <c r="C3501" s="64">
        <v>42579</v>
      </c>
      <c r="D3501" s="64" t="s">
        <v>887</v>
      </c>
      <c r="E3501" s="64">
        <f t="shared" si="199"/>
        <v>42579</v>
      </c>
      <c r="F3501" s="72" t="s">
        <v>1004</v>
      </c>
      <c r="G3501" s="955" t="s">
        <v>1727</v>
      </c>
      <c r="H3501" s="72" t="s">
        <v>799</v>
      </c>
      <c r="I3501" s="429"/>
      <c r="J3501" s="429"/>
      <c r="K3501" s="420"/>
      <c r="L3501" s="429"/>
      <c r="M3501" s="65">
        <v>1491654</v>
      </c>
      <c r="N3501" s="66" t="s">
        <v>101</v>
      </c>
      <c r="O3501" s="66" t="s">
        <v>63</v>
      </c>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hidden="1" customHeight="1">
      <c r="A3502" s="332" t="str">
        <f>IF(B3502&lt;&gt;"",IF(AND(B3502='IN-TC'!$S$4,OR(TH!N3502="1111",TH!O3502="1111")),TH!D3502,""),"")</f>
        <v/>
      </c>
      <c r="B3502" s="63">
        <f t="shared" si="198"/>
        <v>7</v>
      </c>
      <c r="C3502" s="64">
        <v>42579</v>
      </c>
      <c r="D3502" s="64" t="s">
        <v>887</v>
      </c>
      <c r="E3502" s="64">
        <f t="shared" si="199"/>
        <v>42579</v>
      </c>
      <c r="F3502" s="72" t="s">
        <v>1005</v>
      </c>
      <c r="G3502" s="955" t="s">
        <v>1727</v>
      </c>
      <c r="H3502" s="72" t="s">
        <v>799</v>
      </c>
      <c r="I3502" s="429"/>
      <c r="J3502" s="429"/>
      <c r="K3502" s="420"/>
      <c r="L3502" s="429"/>
      <c r="M3502" s="65">
        <v>149166</v>
      </c>
      <c r="N3502" s="66" t="s">
        <v>9</v>
      </c>
      <c r="O3502" s="66" t="s">
        <v>63</v>
      </c>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hidden="1" customHeight="1">
      <c r="A3503" s="332" t="str">
        <f>IF(B3503&lt;&gt;"",IF(AND(B3503='IN-TC'!$S$4,OR(TH!N3503="1111",TH!O3503="1111")),TH!D3503,""),"")</f>
        <v/>
      </c>
      <c r="B3503" s="63">
        <f t="shared" si="198"/>
        <v>7</v>
      </c>
      <c r="C3503" s="64">
        <v>42579</v>
      </c>
      <c r="D3503" s="64" t="s">
        <v>888</v>
      </c>
      <c r="E3503" s="64">
        <f t="shared" si="199"/>
        <v>42579</v>
      </c>
      <c r="F3503" s="72" t="s">
        <v>1686</v>
      </c>
      <c r="G3503" s="955" t="s">
        <v>1729</v>
      </c>
      <c r="H3503" s="72" t="s">
        <v>822</v>
      </c>
      <c r="I3503" s="429"/>
      <c r="J3503" s="429"/>
      <c r="K3503" s="420"/>
      <c r="L3503" s="429"/>
      <c r="M3503" s="65">
        <v>360000</v>
      </c>
      <c r="N3503" s="66" t="s">
        <v>101</v>
      </c>
      <c r="O3503" s="66" t="s">
        <v>63</v>
      </c>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hidden="1" customHeight="1">
      <c r="A3504" s="332" t="str">
        <f>IF(B3504&lt;&gt;"",IF(AND(B3504='IN-TC'!$S$4,OR(TH!N3504="1111",TH!O3504="1111")),TH!D3504,""),"")</f>
        <v/>
      </c>
      <c r="B3504" s="63">
        <f t="shared" si="198"/>
        <v>7</v>
      </c>
      <c r="C3504" s="64">
        <v>42579</v>
      </c>
      <c r="D3504" s="64" t="s">
        <v>888</v>
      </c>
      <c r="E3504" s="64">
        <f t="shared" si="199"/>
        <v>42579</v>
      </c>
      <c r="F3504" s="72" t="s">
        <v>1522</v>
      </c>
      <c r="G3504" s="955" t="s">
        <v>1729</v>
      </c>
      <c r="H3504" s="72" t="s">
        <v>822</v>
      </c>
      <c r="I3504" s="429"/>
      <c r="J3504" s="429"/>
      <c r="K3504" s="420"/>
      <c r="L3504" s="429"/>
      <c r="M3504" s="65">
        <v>18000</v>
      </c>
      <c r="N3504" s="66" t="s">
        <v>9</v>
      </c>
      <c r="O3504" s="66" t="s">
        <v>63</v>
      </c>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hidden="1" customHeight="1">
      <c r="A3505" s="332" t="str">
        <f>IF(B3505&lt;&gt;"",IF(AND(B3505='IN-TC'!$S$4,OR(TH!N3505="1111",TH!O3505="1111")),TH!D3505,""),"")</f>
        <v/>
      </c>
      <c r="B3505" s="63">
        <f t="shared" si="198"/>
        <v>7</v>
      </c>
      <c r="C3505" s="64">
        <v>42580</v>
      </c>
      <c r="D3505" s="64" t="s">
        <v>889</v>
      </c>
      <c r="E3505" s="64">
        <f t="shared" si="199"/>
        <v>42580</v>
      </c>
      <c r="F3505" s="72" t="s">
        <v>1730</v>
      </c>
      <c r="G3505" s="955" t="s">
        <v>1732</v>
      </c>
      <c r="H3505" s="72" t="s">
        <v>1733</v>
      </c>
      <c r="I3505" s="429"/>
      <c r="J3505" s="429"/>
      <c r="K3505" s="420"/>
      <c r="L3505" s="429"/>
      <c r="M3505" s="65">
        <v>1939361</v>
      </c>
      <c r="N3505" s="66" t="s">
        <v>101</v>
      </c>
      <c r="O3505" s="66" t="s">
        <v>63</v>
      </c>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hidden="1" customHeight="1">
      <c r="A3506" s="332" t="str">
        <f>IF(B3506&lt;&gt;"",IF(AND(B3506='IN-TC'!$S$4,OR(TH!N3506="1111",TH!O3506="1111")),TH!D3506,""),"")</f>
        <v/>
      </c>
      <c r="B3506" s="63">
        <f t="shared" si="198"/>
        <v>7</v>
      </c>
      <c r="C3506" s="64">
        <v>42580</v>
      </c>
      <c r="D3506" s="64" t="s">
        <v>889</v>
      </c>
      <c r="E3506" s="64">
        <f t="shared" si="199"/>
        <v>42580</v>
      </c>
      <c r="F3506" s="72" t="s">
        <v>1731</v>
      </c>
      <c r="G3506" s="955" t="s">
        <v>1732</v>
      </c>
      <c r="H3506" s="72" t="s">
        <v>1733</v>
      </c>
      <c r="I3506" s="429"/>
      <c r="J3506" s="429"/>
      <c r="K3506" s="420"/>
      <c r="L3506" s="429"/>
      <c r="M3506" s="65">
        <v>193936</v>
      </c>
      <c r="N3506" s="66" t="s">
        <v>9</v>
      </c>
      <c r="O3506" s="66" t="s">
        <v>63</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hidden="1" customHeight="1">
      <c r="A3507" s="332" t="str">
        <f>IF(B3507&lt;&gt;"",IF(AND(B3507='IN-TC'!$S$4,OR(TH!N3507="1111",TH!O3507="1111")),TH!D3507,""),"")</f>
        <v/>
      </c>
      <c r="B3507" s="63">
        <f t="shared" si="198"/>
        <v>7</v>
      </c>
      <c r="C3507" s="64">
        <v>42582</v>
      </c>
      <c r="D3507" s="64" t="s">
        <v>890</v>
      </c>
      <c r="E3507" s="64">
        <f t="shared" si="199"/>
        <v>42582</v>
      </c>
      <c r="F3507" s="72" t="s">
        <v>1101</v>
      </c>
      <c r="G3507" s="955" t="s">
        <v>1734</v>
      </c>
      <c r="H3507" s="72" t="s">
        <v>799</v>
      </c>
      <c r="I3507" s="429"/>
      <c r="J3507" s="429"/>
      <c r="K3507" s="420"/>
      <c r="L3507" s="429"/>
      <c r="M3507" s="65">
        <v>683636</v>
      </c>
      <c r="N3507" s="66" t="s">
        <v>101</v>
      </c>
      <c r="O3507" s="66" t="s">
        <v>63</v>
      </c>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hidden="1" customHeight="1">
      <c r="A3508" s="332" t="str">
        <f>IF(B3508&lt;&gt;"",IF(AND(B3508='IN-TC'!$S$4,OR(TH!N3508="1111",TH!O3508="1111")),TH!D3508,""),"")</f>
        <v/>
      </c>
      <c r="B3508" s="63">
        <f t="shared" si="198"/>
        <v>7</v>
      </c>
      <c r="C3508" s="64">
        <v>42582</v>
      </c>
      <c r="D3508" s="64" t="s">
        <v>890</v>
      </c>
      <c r="E3508" s="64">
        <f t="shared" si="199"/>
        <v>42582</v>
      </c>
      <c r="F3508" s="72" t="s">
        <v>1331</v>
      </c>
      <c r="G3508" s="955" t="s">
        <v>1734</v>
      </c>
      <c r="H3508" s="72" t="s">
        <v>799</v>
      </c>
      <c r="I3508" s="429"/>
      <c r="J3508" s="429"/>
      <c r="K3508" s="420"/>
      <c r="L3508" s="429"/>
      <c r="M3508" s="65">
        <v>68364</v>
      </c>
      <c r="N3508" s="66" t="s">
        <v>9</v>
      </c>
      <c r="O3508" s="66" t="s">
        <v>63</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hidden="1" customHeight="1">
      <c r="A3509" s="332" t="str">
        <f>IF(B3509&lt;&gt;"",IF(AND(B3509='IN-TC'!$S$4,OR(TH!N3509="1111",TH!O3509="1111")),TH!D3509,""),"")</f>
        <v/>
      </c>
      <c r="B3509" s="63">
        <f t="shared" si="198"/>
        <v>7</v>
      </c>
      <c r="C3509" s="64">
        <v>42582</v>
      </c>
      <c r="D3509" s="64" t="s">
        <v>891</v>
      </c>
      <c r="E3509" s="64">
        <v>42558</v>
      </c>
      <c r="F3509" s="72" t="s">
        <v>779</v>
      </c>
      <c r="G3509" s="955" t="s">
        <v>1746</v>
      </c>
      <c r="H3509" s="72" t="s">
        <v>817</v>
      </c>
      <c r="I3509" s="429"/>
      <c r="J3509" s="429"/>
      <c r="K3509" s="420"/>
      <c r="L3509" s="429"/>
      <c r="M3509" s="65">
        <v>3325000</v>
      </c>
      <c r="N3509" s="66" t="s">
        <v>101</v>
      </c>
      <c r="O3509" s="66" t="s">
        <v>63</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hidden="1" customHeight="1">
      <c r="A3510" s="332" t="str">
        <f>IF(B3510&lt;&gt;"",IF(AND(B3510='IN-TC'!$S$4,OR(TH!N3510="1111",TH!O3510="1111")),TH!D3510,""),"")</f>
        <v/>
      </c>
      <c r="B3510" s="63">
        <f t="shared" si="198"/>
        <v>7</v>
      </c>
      <c r="C3510" s="64">
        <v>42582</v>
      </c>
      <c r="D3510" s="64" t="s">
        <v>891</v>
      </c>
      <c r="E3510" s="64">
        <v>42558</v>
      </c>
      <c r="F3510" s="72" t="s">
        <v>780</v>
      </c>
      <c r="G3510" s="955" t="s">
        <v>1746</v>
      </c>
      <c r="H3510" s="72" t="s">
        <v>817</v>
      </c>
      <c r="I3510" s="429"/>
      <c r="J3510" s="429"/>
      <c r="K3510" s="420"/>
      <c r="L3510" s="429"/>
      <c r="M3510" s="65">
        <v>332500</v>
      </c>
      <c r="N3510" s="66" t="s">
        <v>9</v>
      </c>
      <c r="O3510" s="66" t="s">
        <v>63</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hidden="1" customHeight="1">
      <c r="A3511" s="332" t="str">
        <f>IF(B3511&lt;&gt;"",IF(AND(B3511='IN-TC'!$S$4,OR(TH!N3511="1111",TH!O3511="1111")),TH!D3511,""),"")</f>
        <v/>
      </c>
      <c r="B3511" s="63">
        <f t="shared" si="198"/>
        <v>7</v>
      </c>
      <c r="C3511" s="64">
        <v>42582</v>
      </c>
      <c r="D3511" s="64" t="s">
        <v>892</v>
      </c>
      <c r="E3511" s="64">
        <f t="shared" ref="E3511:E3542" si="200">C3511</f>
        <v>42582</v>
      </c>
      <c r="F3511" s="72" t="s">
        <v>1736</v>
      </c>
      <c r="G3511" s="955"/>
      <c r="H3511" s="72" t="s">
        <v>1350</v>
      </c>
      <c r="I3511" s="429"/>
      <c r="J3511" s="429"/>
      <c r="K3511" s="420"/>
      <c r="L3511" s="429"/>
      <c r="M3511" s="65">
        <v>2027273</v>
      </c>
      <c r="N3511" s="66" t="s">
        <v>101</v>
      </c>
      <c r="O3511" s="66" t="s">
        <v>63</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hidden="1" customHeight="1">
      <c r="A3512" s="332" t="str">
        <f>IF(B3512&lt;&gt;"",IF(AND(B3512='IN-TC'!$S$4,OR(TH!N3512="1111",TH!O3512="1111")),TH!D3512,""),"")</f>
        <v/>
      </c>
      <c r="B3512" s="63">
        <f t="shared" si="198"/>
        <v>7</v>
      </c>
      <c r="C3512" s="64">
        <v>42582</v>
      </c>
      <c r="D3512" s="64" t="s">
        <v>892</v>
      </c>
      <c r="E3512" s="64">
        <f t="shared" si="200"/>
        <v>42582</v>
      </c>
      <c r="F3512" s="72" t="s">
        <v>1737</v>
      </c>
      <c r="G3512" s="955"/>
      <c r="H3512" s="72" t="s">
        <v>1350</v>
      </c>
      <c r="I3512" s="429"/>
      <c r="J3512" s="429"/>
      <c r="K3512" s="420"/>
      <c r="L3512" s="429"/>
      <c r="M3512" s="65">
        <v>202727</v>
      </c>
      <c r="N3512" s="66" t="s">
        <v>9</v>
      </c>
      <c r="O3512" s="66" t="s">
        <v>63</v>
      </c>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hidden="1" customHeight="1">
      <c r="A3513" s="332" t="str">
        <f>IF(B3513&lt;&gt;"",IF(AND(B3513='IN-TC'!$S$4,OR(TH!N3513="1111",TH!O3513="1111")),TH!D3513,""),"")</f>
        <v/>
      </c>
      <c r="B3513" s="63">
        <f t="shared" si="198"/>
        <v>7</v>
      </c>
      <c r="C3513" s="64">
        <v>42582</v>
      </c>
      <c r="D3513" s="64" t="s">
        <v>894</v>
      </c>
      <c r="E3513" s="64">
        <f t="shared" si="200"/>
        <v>42582</v>
      </c>
      <c r="F3513" s="72" t="s">
        <v>2383</v>
      </c>
      <c r="G3513" s="955"/>
      <c r="H3513" s="72" t="s">
        <v>2385</v>
      </c>
      <c r="I3513" s="429"/>
      <c r="J3513" s="429"/>
      <c r="K3513" s="420"/>
      <c r="L3513" s="429"/>
      <c r="M3513" s="65">
        <v>21828000</v>
      </c>
      <c r="N3513" s="66" t="s">
        <v>587</v>
      </c>
      <c r="O3513" s="66" t="s">
        <v>63</v>
      </c>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x</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hidden="1" customHeight="1">
      <c r="A3514" s="332" t="str">
        <f>IF(B3514&lt;&gt;"",IF(AND(B3514='IN-TC'!$S$4,OR(TH!N3514="1111",TH!O3514="1111")),TH!D3514,""),"")</f>
        <v/>
      </c>
      <c r="B3514" s="63">
        <f t="shared" si="198"/>
        <v>7</v>
      </c>
      <c r="C3514" s="90">
        <v>42582</v>
      </c>
      <c r="D3514" s="90" t="s">
        <v>895</v>
      </c>
      <c r="E3514" s="90">
        <f t="shared" si="200"/>
        <v>42582</v>
      </c>
      <c r="F3514" s="92" t="s">
        <v>1735</v>
      </c>
      <c r="G3514" s="1114"/>
      <c r="H3514" s="92" t="s">
        <v>839</v>
      </c>
      <c r="I3514" s="435"/>
      <c r="J3514" s="435"/>
      <c r="K3514" s="426"/>
      <c r="L3514" s="435"/>
      <c r="M3514" s="93">
        <f>M154+M155-M156-M157-M160-M161-M164-M165</f>
        <v>106984580</v>
      </c>
      <c r="N3514" s="83" t="s">
        <v>586</v>
      </c>
      <c r="O3514" s="83" t="s">
        <v>63</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hidden="1" customHeight="1">
      <c r="A3515" s="332" t="str">
        <f>IF(B3515&lt;&gt;"",IF(AND(B3515='IN-TC'!$S$4,OR(TH!N3515="1111",TH!O3515="1111")),TH!D3515,""),"")</f>
        <v/>
      </c>
      <c r="B3515" s="63">
        <f t="shared" si="198"/>
        <v>8</v>
      </c>
      <c r="C3515" s="64">
        <v>42583</v>
      </c>
      <c r="D3515" s="64" t="s">
        <v>697</v>
      </c>
      <c r="E3515" s="64">
        <f t="shared" si="200"/>
        <v>42583</v>
      </c>
      <c r="F3515" s="72" t="s">
        <v>1775</v>
      </c>
      <c r="G3515" s="67" t="s">
        <v>1551</v>
      </c>
      <c r="H3515" s="72"/>
      <c r="I3515" s="429"/>
      <c r="J3515" s="429"/>
      <c r="K3515" s="420">
        <v>0.96</v>
      </c>
      <c r="L3515" s="429">
        <v>22330</v>
      </c>
      <c r="M3515" s="1128">
        <f>ROUND(K3515*L3515,0)</f>
        <v>21437</v>
      </c>
      <c r="N3515" s="66" t="s">
        <v>99</v>
      </c>
      <c r="O3515" s="66" t="s">
        <v>265</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hidden="1" customHeight="1">
      <c r="A3516" s="332" t="str">
        <f>IF(B3516&lt;&gt;"",IF(AND(B3516='IN-TC'!$S$4,OR(TH!N3516="1111",TH!O3516="1111")),TH!D3516,""),"")</f>
        <v/>
      </c>
      <c r="B3516" s="63">
        <f t="shared" si="198"/>
        <v>8</v>
      </c>
      <c r="C3516" s="64">
        <v>42583</v>
      </c>
      <c r="D3516" s="64" t="s">
        <v>697</v>
      </c>
      <c r="E3516" s="64">
        <f t="shared" si="200"/>
        <v>42583</v>
      </c>
      <c r="F3516" s="72" t="s">
        <v>1186</v>
      </c>
      <c r="G3516" s="67" t="s">
        <v>908</v>
      </c>
      <c r="H3516" s="72"/>
      <c r="I3516" s="429"/>
      <c r="J3516" s="429"/>
      <c r="K3516" s="420">
        <v>3</v>
      </c>
      <c r="L3516" s="429">
        <v>22280</v>
      </c>
      <c r="M3516" s="65">
        <f>ROUND(K3516*L3516,0)</f>
        <v>66840</v>
      </c>
      <c r="N3516" s="66" t="s">
        <v>101</v>
      </c>
      <c r="O3516" s="66" t="s">
        <v>265</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hidden="1" customHeight="1">
      <c r="A3517" s="332" t="str">
        <f>IF(B3517&lt;&gt;"",IF(AND(B3517='IN-TC'!$S$4,OR(TH!N3517="1111",TH!O3517="1111")),TH!D3517,""),"")</f>
        <v/>
      </c>
      <c r="B3517" s="63">
        <f t="shared" si="198"/>
        <v>8</v>
      </c>
      <c r="C3517" s="64">
        <v>42583</v>
      </c>
      <c r="D3517" s="64" t="s">
        <v>697</v>
      </c>
      <c r="E3517" s="64">
        <f t="shared" si="200"/>
        <v>42583</v>
      </c>
      <c r="F3517" s="72" t="s">
        <v>1187</v>
      </c>
      <c r="G3517" s="67" t="s">
        <v>908</v>
      </c>
      <c r="H3517" s="72"/>
      <c r="I3517" s="429"/>
      <c r="J3517" s="429"/>
      <c r="K3517" s="420">
        <v>0.3</v>
      </c>
      <c r="L3517" s="429">
        <v>22280</v>
      </c>
      <c r="M3517" s="65">
        <f>ROUND(K3517*L3517,0)</f>
        <v>6684</v>
      </c>
      <c r="N3517" s="82" t="s">
        <v>9</v>
      </c>
      <c r="O3517" s="66" t="s">
        <v>265</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hidden="1" customHeight="1">
      <c r="A3518" s="332" t="str">
        <f>IF(B3518&lt;&gt;"",IF(AND(B3518='IN-TC'!$S$4,OR(TH!N3518="1111",TH!O3518="1111")),TH!D3518,""),"")</f>
        <v/>
      </c>
      <c r="B3518" s="63">
        <f t="shared" si="198"/>
        <v>8</v>
      </c>
      <c r="C3518" s="64">
        <v>42583</v>
      </c>
      <c r="D3518" s="64" t="s">
        <v>697</v>
      </c>
      <c r="E3518" s="64">
        <f t="shared" si="200"/>
        <v>42583</v>
      </c>
      <c r="F3518" s="72" t="s">
        <v>1179</v>
      </c>
      <c r="G3518" s="67" t="s">
        <v>909</v>
      </c>
      <c r="H3518" s="72"/>
      <c r="I3518" s="429"/>
      <c r="J3518" s="429"/>
      <c r="K3518" s="420"/>
      <c r="L3518" s="429"/>
      <c r="M3518" s="65">
        <v>111350</v>
      </c>
      <c r="N3518" s="66" t="s">
        <v>101</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hidden="1" customHeight="1">
      <c r="A3519" s="332" t="str">
        <f>IF(B3519&lt;&gt;"",IF(AND(B3519='IN-TC'!$S$4,OR(TH!N3519="1111",TH!O3519="1111")),TH!D3519,""),"")</f>
        <v/>
      </c>
      <c r="B3519" s="63">
        <f t="shared" si="198"/>
        <v>8</v>
      </c>
      <c r="C3519" s="64">
        <v>42583</v>
      </c>
      <c r="D3519" s="64" t="s">
        <v>697</v>
      </c>
      <c r="E3519" s="64">
        <f t="shared" si="200"/>
        <v>42583</v>
      </c>
      <c r="F3519" s="72" t="s">
        <v>1180</v>
      </c>
      <c r="G3519" s="67" t="s">
        <v>909</v>
      </c>
      <c r="H3519" s="72"/>
      <c r="I3519" s="429"/>
      <c r="J3519" s="429"/>
      <c r="K3519" s="420"/>
      <c r="L3519" s="429"/>
      <c r="M3519" s="65">
        <v>11135</v>
      </c>
      <c r="N3519" s="82" t="s">
        <v>9</v>
      </c>
      <c r="O3519" s="66" t="s">
        <v>26</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hidden="1" customHeight="1">
      <c r="A3520" s="332" t="str">
        <f>IF(B3520&lt;&gt;"",IF(AND(B3520='IN-TC'!$S$4,OR(TH!N3520="1111",TH!O3520="1111")),TH!D3520,""),"")</f>
        <v/>
      </c>
      <c r="B3520" s="63">
        <f t="shared" si="198"/>
        <v>8</v>
      </c>
      <c r="C3520" s="64">
        <v>42584</v>
      </c>
      <c r="D3520" s="64" t="s">
        <v>694</v>
      </c>
      <c r="E3520" s="64">
        <f t="shared" si="200"/>
        <v>42584</v>
      </c>
      <c r="F3520" s="72" t="s">
        <v>1656</v>
      </c>
      <c r="G3520" s="67" t="s">
        <v>1909</v>
      </c>
      <c r="H3520" s="72"/>
      <c r="I3520" s="429"/>
      <c r="J3520" s="429"/>
      <c r="K3520" s="420">
        <v>500</v>
      </c>
      <c r="L3520" s="429">
        <v>22330</v>
      </c>
      <c r="M3520" s="1128">
        <f>ROUND(K3520*L3520,0)</f>
        <v>11165000</v>
      </c>
      <c r="N3520" s="66" t="s">
        <v>265</v>
      </c>
      <c r="O3520" s="66" t="s">
        <v>265</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hidden="1" customHeight="1">
      <c r="A3521" s="332" t="str">
        <f>IF(B3521&lt;&gt;"",IF(AND(B3521='IN-TC'!$S$4,OR(TH!N3521="1111",TH!O3521="1111")),TH!D3521,""),"")</f>
        <v/>
      </c>
      <c r="B3521" s="63">
        <f t="shared" si="198"/>
        <v>8</v>
      </c>
      <c r="C3521" s="64">
        <v>42584</v>
      </c>
      <c r="D3521" s="64" t="s">
        <v>697</v>
      </c>
      <c r="E3521" s="64">
        <f t="shared" si="200"/>
        <v>42584</v>
      </c>
      <c r="F3521" s="72" t="s">
        <v>1775</v>
      </c>
      <c r="G3521" s="67" t="s">
        <v>1551</v>
      </c>
      <c r="H3521" s="72"/>
      <c r="I3521" s="429"/>
      <c r="J3521" s="429"/>
      <c r="K3521" s="420">
        <v>230.25</v>
      </c>
      <c r="L3521" s="429">
        <v>22330</v>
      </c>
      <c r="M3521" s="1128">
        <f>ROUND(K3521*L3521,0)</f>
        <v>5141483</v>
      </c>
      <c r="N3521" s="66" t="s">
        <v>99</v>
      </c>
      <c r="O3521" s="66" t="s">
        <v>265</v>
      </c>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hidden="1" customHeight="1">
      <c r="A3522" s="332" t="str">
        <f>IF(B3522&lt;&gt;"",IF(AND(B3522='IN-TC'!$S$4,OR(TH!N3522="1111",TH!O3522="1111")),TH!D3522,""),"")</f>
        <v/>
      </c>
      <c r="B3522" s="63">
        <f t="shared" si="198"/>
        <v>8</v>
      </c>
      <c r="C3522" s="64">
        <v>42586</v>
      </c>
      <c r="D3522" s="64" t="s">
        <v>860</v>
      </c>
      <c r="E3522" s="64">
        <f t="shared" si="200"/>
        <v>42586</v>
      </c>
      <c r="F3522" s="72" t="s">
        <v>1791</v>
      </c>
      <c r="G3522" s="955" t="s">
        <v>1790</v>
      </c>
      <c r="H3522" s="72" t="s">
        <v>822</v>
      </c>
      <c r="I3522" s="429"/>
      <c r="J3522" s="429"/>
      <c r="K3522" s="420"/>
      <c r="L3522" s="429"/>
      <c r="M3522" s="65">
        <v>36000</v>
      </c>
      <c r="N3522" s="82" t="s">
        <v>9</v>
      </c>
      <c r="O3522" s="66" t="s">
        <v>63</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hidden="1" customHeight="1">
      <c r="A3523" s="332" t="str">
        <f>IF(B3523&lt;&gt;"",IF(AND(B3523='IN-TC'!$S$4,OR(TH!N3523="1111",TH!O3523="1111")),TH!D3523,""),"")</f>
        <v/>
      </c>
      <c r="B3523" s="63">
        <f t="shared" si="198"/>
        <v>8</v>
      </c>
      <c r="C3523" s="64">
        <v>42586</v>
      </c>
      <c r="D3523" s="64" t="s">
        <v>861</v>
      </c>
      <c r="E3523" s="64">
        <f t="shared" si="200"/>
        <v>42586</v>
      </c>
      <c r="F3523" s="72" t="s">
        <v>1094</v>
      </c>
      <c r="G3523" s="67" t="s">
        <v>909</v>
      </c>
      <c r="H3523" s="72" t="s">
        <v>755</v>
      </c>
      <c r="I3523" s="429"/>
      <c r="J3523" s="429"/>
      <c r="K3523" s="420"/>
      <c r="L3523" s="429"/>
      <c r="M3523" s="65">
        <v>160000000</v>
      </c>
      <c r="N3523" s="66" t="s">
        <v>26</v>
      </c>
      <c r="O3523" s="66" t="s">
        <v>63</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hidden="1" customHeight="1">
      <c r="A3524" s="332" t="str">
        <f>IF(B3524&lt;&gt;"",IF(AND(B3524='IN-TC'!$S$4,OR(TH!N3524="1111",TH!O3524="1111")),TH!D3524,""),"")</f>
        <v/>
      </c>
      <c r="B3524" s="63">
        <f t="shared" si="198"/>
        <v>8</v>
      </c>
      <c r="C3524" s="64">
        <v>42585</v>
      </c>
      <c r="D3524" s="64" t="s">
        <v>697</v>
      </c>
      <c r="E3524" s="64">
        <f t="shared" si="200"/>
        <v>42585</v>
      </c>
      <c r="F3524" s="72" t="s">
        <v>1784</v>
      </c>
      <c r="G3524" s="67" t="s">
        <v>1551</v>
      </c>
      <c r="H3524" s="72" t="s">
        <v>1929</v>
      </c>
      <c r="I3524" s="429"/>
      <c r="J3524" s="429"/>
      <c r="K3524" s="420">
        <v>30.33</v>
      </c>
      <c r="L3524" s="429">
        <v>22330</v>
      </c>
      <c r="M3524" s="1128">
        <f>ROUND(K3524*L3524,0)</f>
        <v>677269</v>
      </c>
      <c r="N3524" s="66" t="s">
        <v>101</v>
      </c>
      <c r="O3524" s="66" t="s">
        <v>265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hidden="1" customHeight="1">
      <c r="A3525" s="332" t="str">
        <f>IF(B3525&lt;&gt;"",IF(AND(B3525='IN-TC'!$S$4,OR(TH!N3525="1111",TH!O3525="1111")),TH!D3525,""),"")</f>
        <v/>
      </c>
      <c r="B3525" s="63">
        <f t="shared" si="198"/>
        <v>8</v>
      </c>
      <c r="C3525" s="64">
        <v>42585</v>
      </c>
      <c r="D3525" s="64" t="s">
        <v>697</v>
      </c>
      <c r="E3525" s="64">
        <f t="shared" si="200"/>
        <v>42585</v>
      </c>
      <c r="F3525" s="72" t="s">
        <v>1786</v>
      </c>
      <c r="G3525" s="67" t="s">
        <v>1551</v>
      </c>
      <c r="H3525" s="72" t="s">
        <v>1930</v>
      </c>
      <c r="I3525" s="429"/>
      <c r="J3525" s="429"/>
      <c r="K3525" s="420">
        <v>5</v>
      </c>
      <c r="L3525" s="429">
        <v>21830</v>
      </c>
      <c r="M3525" s="1128">
        <f>ROUND(K3525*L3525,0)</f>
        <v>109150</v>
      </c>
      <c r="N3525" s="66" t="s">
        <v>101</v>
      </c>
      <c r="O3525" s="66" t="s">
        <v>265</v>
      </c>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hidden="1" customHeight="1">
      <c r="A3526" s="332" t="str">
        <f>IF(B3526&lt;&gt;"",IF(AND(B3526='IN-TC'!$S$4,OR(TH!N3526="1111",TH!O3526="1111")),TH!D3526,""),"")</f>
        <v/>
      </c>
      <c r="B3526" s="63">
        <f t="shared" si="198"/>
        <v>8</v>
      </c>
      <c r="C3526" s="64">
        <v>42586</v>
      </c>
      <c r="D3526" s="64" t="s">
        <v>861</v>
      </c>
      <c r="E3526" s="64">
        <f t="shared" si="200"/>
        <v>42586</v>
      </c>
      <c r="F3526" s="72" t="s">
        <v>1094</v>
      </c>
      <c r="G3526" s="67" t="s">
        <v>908</v>
      </c>
      <c r="H3526" s="72" t="s">
        <v>755</v>
      </c>
      <c r="I3526" s="429"/>
      <c r="J3526" s="429"/>
      <c r="K3526" s="420"/>
      <c r="L3526" s="429"/>
      <c r="M3526" s="65">
        <v>170000000</v>
      </c>
      <c r="N3526" s="66" t="s">
        <v>26</v>
      </c>
      <c r="O3526" s="66" t="s">
        <v>63</v>
      </c>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hidden="1" customHeight="1">
      <c r="A3527" s="332" t="str">
        <f>IF(B3527&lt;&gt;"",IF(AND(B3527='IN-TC'!$S$4,OR(TH!N3527="1111",TH!O3527="1111")),TH!D3527,""),"")</f>
        <v/>
      </c>
      <c r="B3527" s="63">
        <f t="shared" si="198"/>
        <v>8</v>
      </c>
      <c r="C3527" s="64">
        <v>42587</v>
      </c>
      <c r="D3527" s="64" t="s">
        <v>862</v>
      </c>
      <c r="E3527" s="64">
        <f t="shared" si="200"/>
        <v>42587</v>
      </c>
      <c r="F3527" s="72" t="s">
        <v>789</v>
      </c>
      <c r="G3527" s="955" t="s">
        <v>1792</v>
      </c>
      <c r="H3527" s="72" t="s">
        <v>1463</v>
      </c>
      <c r="I3527" s="429"/>
      <c r="J3527" s="429"/>
      <c r="K3527" s="420"/>
      <c r="L3527" s="429"/>
      <c r="M3527" s="65">
        <v>354533</v>
      </c>
      <c r="N3527" s="66" t="s">
        <v>101</v>
      </c>
      <c r="O3527" s="66" t="s">
        <v>63</v>
      </c>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hidden="1" customHeight="1">
      <c r="A3528" s="332" t="str">
        <f>IF(B3528&lt;&gt;"",IF(AND(B3528='IN-TC'!$S$4,OR(TH!N3528="1111",TH!O3528="1111")),TH!D3528,""),"")</f>
        <v/>
      </c>
      <c r="B3528" s="63">
        <f t="shared" si="198"/>
        <v>8</v>
      </c>
      <c r="C3528" s="64">
        <v>42587</v>
      </c>
      <c r="D3528" s="64" t="s">
        <v>862</v>
      </c>
      <c r="E3528" s="64">
        <f t="shared" si="200"/>
        <v>42587</v>
      </c>
      <c r="F3528" s="72" t="s">
        <v>790</v>
      </c>
      <c r="G3528" s="955" t="s">
        <v>1792</v>
      </c>
      <c r="H3528" s="72" t="s">
        <v>1463</v>
      </c>
      <c r="I3528" s="429"/>
      <c r="J3528" s="429"/>
      <c r="K3528" s="420"/>
      <c r="L3528" s="429"/>
      <c r="M3528" s="65">
        <v>35453</v>
      </c>
      <c r="N3528" s="82" t="s">
        <v>9</v>
      </c>
      <c r="O3528" s="66" t="s">
        <v>63</v>
      </c>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hidden="1" customHeight="1">
      <c r="A3529" s="332" t="str">
        <f>IF(B3529&lt;&gt;"",IF(AND(B3529='IN-TC'!$S$4,OR(TH!N3529="1111",TH!O3529="1111")),TH!D3529,""),"")</f>
        <v/>
      </c>
      <c r="B3529" s="63">
        <f t="shared" si="198"/>
        <v>8</v>
      </c>
      <c r="C3529" s="64">
        <v>42588</v>
      </c>
      <c r="D3529" s="64" t="s">
        <v>863</v>
      </c>
      <c r="E3529" s="64">
        <f t="shared" si="200"/>
        <v>42588</v>
      </c>
      <c r="F3529" s="72" t="s">
        <v>1793</v>
      </c>
      <c r="G3529" s="955" t="s">
        <v>1795</v>
      </c>
      <c r="H3529" s="72" t="s">
        <v>837</v>
      </c>
      <c r="I3529" s="429"/>
      <c r="J3529" s="429"/>
      <c r="K3529" s="420"/>
      <c r="L3529" s="429"/>
      <c r="M3529" s="65">
        <v>2016629</v>
      </c>
      <c r="N3529" s="66" t="s">
        <v>101</v>
      </c>
      <c r="O3529" s="66" t="s">
        <v>63</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hidden="1" customHeight="1">
      <c r="A3530" s="332" t="str">
        <f>IF(B3530&lt;&gt;"",IF(AND(B3530='IN-TC'!$S$4,OR(TH!N3530="1111",TH!O3530="1111")),TH!D3530,""),"")</f>
        <v/>
      </c>
      <c r="B3530" s="63">
        <f t="shared" si="198"/>
        <v>8</v>
      </c>
      <c r="C3530" s="64">
        <v>42586</v>
      </c>
      <c r="D3530" s="64" t="s">
        <v>864</v>
      </c>
      <c r="E3530" s="64">
        <f t="shared" si="200"/>
        <v>42586</v>
      </c>
      <c r="F3530" s="72" t="s">
        <v>1133</v>
      </c>
      <c r="G3530" s="67" t="s">
        <v>908</v>
      </c>
      <c r="H3530" s="72" t="s">
        <v>755</v>
      </c>
      <c r="I3530" s="429"/>
      <c r="J3530" s="429"/>
      <c r="K3530" s="420"/>
      <c r="L3530" s="429"/>
      <c r="M3530" s="65">
        <v>1189000000</v>
      </c>
      <c r="N3530" s="66" t="s">
        <v>63</v>
      </c>
      <c r="O3530" s="66" t="s">
        <v>26</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hidden="1" customHeight="1">
      <c r="A3531" s="332" t="str">
        <f>IF(B3531&lt;&gt;"",IF(AND(B3531='IN-TC'!$S$4,OR(TH!N3531="1111",TH!O3531="1111")),TH!D3531,""),"")</f>
        <v/>
      </c>
      <c r="B3531" s="63">
        <f t="shared" ref="B3531:B3594" si="201">IF(C3531&lt;&gt;"",MONTH(C3531),"")</f>
        <v>8</v>
      </c>
      <c r="C3531" s="64">
        <v>42586</v>
      </c>
      <c r="D3531" s="64" t="s">
        <v>694</v>
      </c>
      <c r="E3531" s="64">
        <f t="shared" si="200"/>
        <v>42586</v>
      </c>
      <c r="F3531" s="72" t="s">
        <v>1887</v>
      </c>
      <c r="G3531" s="79" t="s">
        <v>908</v>
      </c>
      <c r="H3531" s="72" t="s">
        <v>1888</v>
      </c>
      <c r="I3531" s="429"/>
      <c r="J3531" s="429"/>
      <c r="K3531" s="420">
        <v>52300</v>
      </c>
      <c r="L3531" s="429">
        <v>22295</v>
      </c>
      <c r="M3531" s="65">
        <v>1166028500</v>
      </c>
      <c r="N3531" s="66" t="s">
        <v>26</v>
      </c>
      <c r="O3531" s="66" t="s">
        <v>259</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hidden="1" customHeight="1">
      <c r="A3532" s="332" t="str">
        <f>IF(B3532&lt;&gt;"",IF(AND(B3532='IN-TC'!$S$4,OR(TH!N3532="1111",TH!O3532="1111")),TH!D3532,""),"")</f>
        <v/>
      </c>
      <c r="B3532" s="63">
        <f t="shared" si="201"/>
        <v>8</v>
      </c>
      <c r="C3532" s="64">
        <v>42586</v>
      </c>
      <c r="D3532" s="64" t="s">
        <v>694</v>
      </c>
      <c r="E3532" s="64">
        <f t="shared" si="200"/>
        <v>42586</v>
      </c>
      <c r="F3532" s="72" t="s">
        <v>1178</v>
      </c>
      <c r="G3532" s="67" t="s">
        <v>908</v>
      </c>
      <c r="H3532" s="338" t="s">
        <v>595</v>
      </c>
      <c r="I3532" s="429"/>
      <c r="J3532" s="429"/>
      <c r="K3532" s="420">
        <v>45100</v>
      </c>
      <c r="L3532" s="429">
        <v>22310</v>
      </c>
      <c r="M3532" s="65">
        <f>ROUND(K3532*L3532,0)</f>
        <v>1006181000</v>
      </c>
      <c r="N3532" s="66" t="s">
        <v>265</v>
      </c>
      <c r="O3532" s="66" t="s">
        <v>582</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hidden="1" customHeight="1">
      <c r="A3533" s="332" t="str">
        <f>IF(B3533&lt;&gt;"",IF(AND(B3533='IN-TC'!$S$4,OR(TH!N3533="1111",TH!O3533="1111")),TH!D3533,""),"")</f>
        <v/>
      </c>
      <c r="B3533" s="63">
        <f t="shared" si="201"/>
        <v>8</v>
      </c>
      <c r="C3533" s="64">
        <v>42586</v>
      </c>
      <c r="D3533" s="64" t="s">
        <v>694</v>
      </c>
      <c r="E3533" s="64">
        <f t="shared" si="200"/>
        <v>42586</v>
      </c>
      <c r="F3533" s="72" t="s">
        <v>1910</v>
      </c>
      <c r="G3533" s="67" t="s">
        <v>908</v>
      </c>
      <c r="H3533" s="72"/>
      <c r="I3533" s="429"/>
      <c r="J3533" s="429"/>
      <c r="K3533" s="420">
        <v>6600</v>
      </c>
      <c r="L3533" s="429">
        <v>22310</v>
      </c>
      <c r="M3533" s="65">
        <f>ROUND(K3533*L3533,0)</f>
        <v>147246000</v>
      </c>
      <c r="N3533" s="66" t="s">
        <v>265</v>
      </c>
      <c r="O3533" s="66" t="s">
        <v>26</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hidden="1" customHeight="1">
      <c r="A3534" s="332" t="str">
        <f>IF(B3534&lt;&gt;"",IF(AND(B3534='IN-TC'!$S$4,OR(TH!N3534="1111",TH!O3534="1111")),TH!D3534,""),"")</f>
        <v/>
      </c>
      <c r="B3534" s="63">
        <f t="shared" si="201"/>
        <v>8</v>
      </c>
      <c r="C3534" s="64">
        <v>42586</v>
      </c>
      <c r="D3534" s="64" t="s">
        <v>697</v>
      </c>
      <c r="E3534" s="64">
        <f t="shared" si="200"/>
        <v>42586</v>
      </c>
      <c r="F3534" s="72" t="s">
        <v>1177</v>
      </c>
      <c r="G3534" s="67" t="s">
        <v>908</v>
      </c>
      <c r="H3534" s="338" t="s">
        <v>734</v>
      </c>
      <c r="I3534" s="429"/>
      <c r="J3534" s="429"/>
      <c r="K3534" s="422">
        <v>52300</v>
      </c>
      <c r="L3534" s="429">
        <v>22280</v>
      </c>
      <c r="M3534" s="65">
        <f>ROUND(K3534*L3534,0)</f>
        <v>1165244000</v>
      </c>
      <c r="N3534" s="66" t="s">
        <v>259</v>
      </c>
      <c r="O3534" s="66" t="s">
        <v>265</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hidden="1" customHeight="1">
      <c r="A3535" s="332" t="str">
        <f>IF(B3535&lt;&gt;"",IF(AND(B3535='IN-TC'!$S$4,OR(TH!N3535="1111",TH!O3535="1111")),TH!D3535,""),"")</f>
        <v/>
      </c>
      <c r="B3535" s="63">
        <f t="shared" si="201"/>
        <v>8</v>
      </c>
      <c r="C3535" s="64">
        <v>42586</v>
      </c>
      <c r="D3535" s="64" t="s">
        <v>576</v>
      </c>
      <c r="E3535" s="64">
        <f t="shared" si="200"/>
        <v>42586</v>
      </c>
      <c r="F3535" s="72" t="s">
        <v>1056</v>
      </c>
      <c r="G3535" s="67" t="s">
        <v>908</v>
      </c>
      <c r="H3535" s="338" t="s">
        <v>734</v>
      </c>
      <c r="I3535" s="429"/>
      <c r="J3535" s="429"/>
      <c r="K3535" s="420"/>
      <c r="L3535" s="429"/>
      <c r="M3535" s="65">
        <v>3138000</v>
      </c>
      <c r="N3535" s="66" t="s">
        <v>99</v>
      </c>
      <c r="O3535" s="66" t="s">
        <v>259</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hidden="1" customHeight="1">
      <c r="A3536" s="332" t="str">
        <f>IF(B3536&lt;&gt;"",IF(AND(B3536='IN-TC'!$S$4,OR(TH!N3536="1111",TH!O3536="1111")),TH!D3536,""),"")</f>
        <v/>
      </c>
      <c r="B3536" s="63">
        <f t="shared" si="201"/>
        <v>8</v>
      </c>
      <c r="C3536" s="64">
        <v>42586</v>
      </c>
      <c r="D3536" s="64" t="s">
        <v>697</v>
      </c>
      <c r="E3536" s="64">
        <f t="shared" si="200"/>
        <v>42586</v>
      </c>
      <c r="F3536" s="72" t="s">
        <v>1911</v>
      </c>
      <c r="G3536" s="67" t="s">
        <v>909</v>
      </c>
      <c r="H3536" s="338" t="s">
        <v>621</v>
      </c>
      <c r="I3536" s="429"/>
      <c r="J3536" s="429"/>
      <c r="K3536" s="420"/>
      <c r="L3536" s="429"/>
      <c r="M3536" s="65">
        <v>420000</v>
      </c>
      <c r="N3536" s="66" t="s">
        <v>8</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hidden="1" customHeight="1">
      <c r="A3537" s="332" t="str">
        <f>IF(B3537&lt;&gt;"",IF(AND(B3537='IN-TC'!$S$4,OR(TH!N3537="1111",TH!O3537="1111")),TH!D3537,""),"")</f>
        <v/>
      </c>
      <c r="B3537" s="63">
        <f t="shared" si="201"/>
        <v>8</v>
      </c>
      <c r="C3537" s="64">
        <v>42586</v>
      </c>
      <c r="D3537" s="64" t="s">
        <v>697</v>
      </c>
      <c r="E3537" s="64">
        <f t="shared" si="200"/>
        <v>42586</v>
      </c>
      <c r="F3537" s="72" t="s">
        <v>1186</v>
      </c>
      <c r="G3537" s="67" t="s">
        <v>909</v>
      </c>
      <c r="H3537" s="72"/>
      <c r="I3537" s="429"/>
      <c r="J3537" s="429"/>
      <c r="K3537" s="420"/>
      <c r="L3537" s="429"/>
      <c r="M3537" s="65">
        <v>20000</v>
      </c>
      <c r="N3537" s="66" t="s">
        <v>101</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hidden="1" customHeight="1">
      <c r="A3538" s="332" t="str">
        <f>IF(B3538&lt;&gt;"",IF(AND(B3538='IN-TC'!$S$4,OR(TH!N3538="1111",TH!O3538="1111")),TH!D3538,""),"")</f>
        <v/>
      </c>
      <c r="B3538" s="63">
        <f t="shared" si="201"/>
        <v>8</v>
      </c>
      <c r="C3538" s="64">
        <v>42586</v>
      </c>
      <c r="D3538" s="64" t="s">
        <v>697</v>
      </c>
      <c r="E3538" s="64">
        <f t="shared" si="200"/>
        <v>42586</v>
      </c>
      <c r="F3538" s="72" t="s">
        <v>1187</v>
      </c>
      <c r="G3538" s="67" t="s">
        <v>909</v>
      </c>
      <c r="H3538" s="72"/>
      <c r="I3538" s="429"/>
      <c r="J3538" s="429"/>
      <c r="K3538" s="420"/>
      <c r="L3538" s="429"/>
      <c r="M3538" s="65">
        <v>2000</v>
      </c>
      <c r="N3538" s="82" t="s">
        <v>9</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hidden="1" customHeight="1">
      <c r="A3539" s="332" t="str">
        <f>IF(B3539&lt;&gt;"",IF(AND(B3539='IN-TC'!$S$4,OR(TH!N3539="1111",TH!O3539="1111")),TH!D3539,""),"")</f>
        <v/>
      </c>
      <c r="B3539" s="63">
        <f t="shared" si="201"/>
        <v>8</v>
      </c>
      <c r="C3539" s="64">
        <v>42586</v>
      </c>
      <c r="D3539" s="64" t="s">
        <v>697</v>
      </c>
      <c r="E3539" s="64">
        <f t="shared" si="200"/>
        <v>42586</v>
      </c>
      <c r="F3539" s="72" t="s">
        <v>1911</v>
      </c>
      <c r="G3539" s="67" t="s">
        <v>909</v>
      </c>
      <c r="H3539" s="338" t="s">
        <v>621</v>
      </c>
      <c r="I3539" s="429"/>
      <c r="J3539" s="429"/>
      <c r="K3539" s="420"/>
      <c r="L3539" s="429"/>
      <c r="M3539" s="65">
        <v>9215000</v>
      </c>
      <c r="N3539" s="66" t="s">
        <v>8</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hidden="1" customHeight="1">
      <c r="A3540" s="332" t="str">
        <f>IF(B3540&lt;&gt;"",IF(AND(B3540='IN-TC'!$S$4,OR(TH!N3540="1111",TH!O3540="1111")),TH!D3540,""),"")</f>
        <v/>
      </c>
      <c r="B3540" s="63">
        <f t="shared" si="201"/>
        <v>8</v>
      </c>
      <c r="C3540" s="64">
        <v>42586</v>
      </c>
      <c r="D3540" s="64" t="s">
        <v>697</v>
      </c>
      <c r="E3540" s="64">
        <f t="shared" si="200"/>
        <v>42586</v>
      </c>
      <c r="F3540" s="72" t="s">
        <v>1186</v>
      </c>
      <c r="G3540" s="67" t="s">
        <v>909</v>
      </c>
      <c r="H3540" s="72"/>
      <c r="I3540" s="429"/>
      <c r="J3540" s="429"/>
      <c r="K3540" s="420"/>
      <c r="L3540" s="429"/>
      <c r="M3540" s="65">
        <v>40000</v>
      </c>
      <c r="N3540" s="66" t="s">
        <v>101</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hidden="1" customHeight="1">
      <c r="A3541" s="332" t="str">
        <f>IF(B3541&lt;&gt;"",IF(AND(B3541='IN-TC'!$S$4,OR(TH!N3541="1111",TH!O3541="1111")),TH!D3541,""),"")</f>
        <v/>
      </c>
      <c r="B3541" s="63">
        <f t="shared" si="201"/>
        <v>8</v>
      </c>
      <c r="C3541" s="64">
        <v>42586</v>
      </c>
      <c r="D3541" s="64" t="s">
        <v>697</v>
      </c>
      <c r="E3541" s="64">
        <f t="shared" si="200"/>
        <v>42586</v>
      </c>
      <c r="F3541" s="72" t="s">
        <v>1187</v>
      </c>
      <c r="G3541" s="67" t="s">
        <v>909</v>
      </c>
      <c r="H3541" s="72"/>
      <c r="I3541" s="429"/>
      <c r="J3541" s="429"/>
      <c r="K3541" s="420"/>
      <c r="L3541" s="429"/>
      <c r="M3541" s="65">
        <v>4000</v>
      </c>
      <c r="N3541" s="82" t="s">
        <v>9</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hidden="1" customHeight="1">
      <c r="A3542" s="332" t="str">
        <f>IF(B3542&lt;&gt;"",IF(AND(B3542='IN-TC'!$S$4,OR(TH!N3542="1111",TH!O3542="1111")),TH!D3542,""),"")</f>
        <v/>
      </c>
      <c r="B3542" s="63">
        <f t="shared" si="201"/>
        <v>8</v>
      </c>
      <c r="C3542" s="64">
        <v>42586</v>
      </c>
      <c r="D3542" s="64" t="s">
        <v>697</v>
      </c>
      <c r="E3542" s="64">
        <f t="shared" si="200"/>
        <v>42586</v>
      </c>
      <c r="F3542" s="72" t="s">
        <v>1631</v>
      </c>
      <c r="G3542" s="67" t="s">
        <v>909</v>
      </c>
      <c r="H3542" s="316" t="s">
        <v>1491</v>
      </c>
      <c r="I3542" s="429"/>
      <c r="J3542" s="429"/>
      <c r="K3542" s="420"/>
      <c r="L3542" s="429"/>
      <c r="M3542" s="65">
        <v>64375104</v>
      </c>
      <c r="N3542" s="66" t="s">
        <v>8</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hidden="1" customHeight="1">
      <c r="A3543" s="332" t="str">
        <f>IF(B3543&lt;&gt;"",IF(AND(B3543='IN-TC'!$S$4,OR(TH!N3543="1111",TH!O3543="1111")),TH!D3543,""),"")</f>
        <v/>
      </c>
      <c r="B3543" s="63">
        <f t="shared" si="201"/>
        <v>8</v>
      </c>
      <c r="C3543" s="64">
        <v>42586</v>
      </c>
      <c r="D3543" s="64" t="s">
        <v>697</v>
      </c>
      <c r="E3543" s="64">
        <f t="shared" ref="E3543:E3574" si="202">C3543</f>
        <v>42586</v>
      </c>
      <c r="F3543" s="72" t="s">
        <v>1186</v>
      </c>
      <c r="G3543" s="67" t="s">
        <v>909</v>
      </c>
      <c r="H3543" s="72"/>
      <c r="I3543" s="429"/>
      <c r="J3543" s="429"/>
      <c r="K3543" s="420"/>
      <c r="L3543" s="429"/>
      <c r="M3543" s="65">
        <v>40000</v>
      </c>
      <c r="N3543" s="66" t="s">
        <v>101</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hidden="1" customHeight="1">
      <c r="A3544" s="332" t="str">
        <f>IF(B3544&lt;&gt;"",IF(AND(B3544='IN-TC'!$S$4,OR(TH!N3544="1111",TH!O3544="1111")),TH!D3544,""),"")</f>
        <v/>
      </c>
      <c r="B3544" s="63">
        <f t="shared" si="201"/>
        <v>8</v>
      </c>
      <c r="C3544" s="64">
        <v>42586</v>
      </c>
      <c r="D3544" s="64" t="s">
        <v>697</v>
      </c>
      <c r="E3544" s="64">
        <f t="shared" si="202"/>
        <v>42586</v>
      </c>
      <c r="F3544" s="72" t="s">
        <v>1187</v>
      </c>
      <c r="G3544" s="67" t="s">
        <v>909</v>
      </c>
      <c r="H3544" s="72"/>
      <c r="I3544" s="429"/>
      <c r="J3544" s="429"/>
      <c r="K3544" s="420"/>
      <c r="L3544" s="429"/>
      <c r="M3544" s="65">
        <v>4000</v>
      </c>
      <c r="N3544" s="82" t="s">
        <v>9</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hidden="1" customHeight="1">
      <c r="A3545" s="332" t="str">
        <f>IF(B3545&lt;&gt;"",IF(AND(B3545='IN-TC'!$S$4,OR(TH!N3545="1111",TH!O3545="1111")),TH!D3545,""),"")</f>
        <v/>
      </c>
      <c r="B3545" s="63">
        <f t="shared" si="201"/>
        <v>8</v>
      </c>
      <c r="C3545" s="64">
        <v>42586</v>
      </c>
      <c r="D3545" s="64" t="s">
        <v>697</v>
      </c>
      <c r="E3545" s="64">
        <f t="shared" si="202"/>
        <v>42586</v>
      </c>
      <c r="F3545" s="72" t="s">
        <v>1913</v>
      </c>
      <c r="G3545" s="67" t="s">
        <v>909</v>
      </c>
      <c r="H3545" s="338" t="s">
        <v>624</v>
      </c>
      <c r="I3545" s="429"/>
      <c r="J3545" s="429"/>
      <c r="K3545" s="420"/>
      <c r="L3545" s="429"/>
      <c r="M3545" s="65">
        <v>23985830</v>
      </c>
      <c r="N3545" s="66" t="s">
        <v>8</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hidden="1" customHeight="1">
      <c r="A3546" s="332" t="str">
        <f>IF(B3546&lt;&gt;"",IF(AND(B3546='IN-TC'!$S$4,OR(TH!N3546="1111",TH!O3546="1111")),TH!D3546,""),"")</f>
        <v/>
      </c>
      <c r="B3546" s="63">
        <f t="shared" si="201"/>
        <v>8</v>
      </c>
      <c r="C3546" s="64">
        <v>42586</v>
      </c>
      <c r="D3546" s="64" t="s">
        <v>697</v>
      </c>
      <c r="E3546" s="64">
        <f t="shared" si="202"/>
        <v>42586</v>
      </c>
      <c r="F3546" s="72" t="s">
        <v>1186</v>
      </c>
      <c r="G3546" s="67" t="s">
        <v>909</v>
      </c>
      <c r="H3546" s="72"/>
      <c r="I3546" s="429"/>
      <c r="J3546" s="429"/>
      <c r="K3546" s="420"/>
      <c r="L3546" s="429"/>
      <c r="M3546" s="65">
        <v>45000</v>
      </c>
      <c r="N3546" s="66" t="s">
        <v>101</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hidden="1" customHeight="1">
      <c r="A3547" s="332" t="str">
        <f>IF(B3547&lt;&gt;"",IF(AND(B3547='IN-TC'!$S$4,OR(TH!N3547="1111",TH!O3547="1111")),TH!D3547,""),"")</f>
        <v/>
      </c>
      <c r="B3547" s="63">
        <f t="shared" si="201"/>
        <v>8</v>
      </c>
      <c r="C3547" s="64">
        <v>42586</v>
      </c>
      <c r="D3547" s="64" t="s">
        <v>697</v>
      </c>
      <c r="E3547" s="64">
        <f t="shared" si="202"/>
        <v>42586</v>
      </c>
      <c r="F3547" s="72" t="s">
        <v>1187</v>
      </c>
      <c r="G3547" s="67" t="s">
        <v>909</v>
      </c>
      <c r="H3547" s="72"/>
      <c r="I3547" s="429"/>
      <c r="J3547" s="429"/>
      <c r="K3547" s="420"/>
      <c r="L3547" s="429"/>
      <c r="M3547" s="65">
        <v>4500</v>
      </c>
      <c r="N3547" s="82" t="s">
        <v>9</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hidden="1" customHeight="1">
      <c r="A3548" s="332" t="str">
        <f>IF(B3548&lt;&gt;"",IF(AND(B3548='IN-TC'!$S$4,OR(TH!N3548="1111",TH!O3548="1111")),TH!D3548,""),"")</f>
        <v/>
      </c>
      <c r="B3548" s="63">
        <f t="shared" si="201"/>
        <v>8</v>
      </c>
      <c r="C3548" s="64">
        <v>42586</v>
      </c>
      <c r="D3548" s="64" t="s">
        <v>697</v>
      </c>
      <c r="E3548" s="64">
        <f t="shared" si="202"/>
        <v>42586</v>
      </c>
      <c r="F3548" s="72" t="s">
        <v>1436</v>
      </c>
      <c r="G3548" s="67" t="s">
        <v>909</v>
      </c>
      <c r="H3548" s="72" t="s">
        <v>1205</v>
      </c>
      <c r="I3548" s="429"/>
      <c r="J3548" s="429"/>
      <c r="K3548" s="420"/>
      <c r="L3548" s="429"/>
      <c r="M3548" s="65">
        <v>61000000</v>
      </c>
      <c r="N3548" s="66" t="s">
        <v>72</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hidden="1" customHeight="1">
      <c r="A3549" s="332" t="str">
        <f>IF(B3549&lt;&gt;"",IF(AND(B3549='IN-TC'!$S$4,OR(TH!N3549="1111",TH!O3549="1111")),TH!D3549,""),"")</f>
        <v/>
      </c>
      <c r="B3549" s="63">
        <f t="shared" si="201"/>
        <v>8</v>
      </c>
      <c r="C3549" s="64">
        <v>42586</v>
      </c>
      <c r="D3549" s="64" t="s">
        <v>697</v>
      </c>
      <c r="E3549" s="64">
        <f t="shared" si="202"/>
        <v>42586</v>
      </c>
      <c r="F3549" s="72" t="s">
        <v>1186</v>
      </c>
      <c r="G3549" s="67" t="s">
        <v>909</v>
      </c>
      <c r="H3549" s="72"/>
      <c r="I3549" s="429"/>
      <c r="J3549" s="429"/>
      <c r="K3549" s="420"/>
      <c r="L3549" s="429"/>
      <c r="M3549" s="65">
        <v>20000</v>
      </c>
      <c r="N3549" s="66" t="s">
        <v>101</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hidden="1" customHeight="1">
      <c r="A3550" s="332" t="str">
        <f>IF(B3550&lt;&gt;"",IF(AND(B3550='IN-TC'!$S$4,OR(TH!N3550="1111",TH!O3550="1111")),TH!D3550,""),"")</f>
        <v/>
      </c>
      <c r="B3550" s="63">
        <f t="shared" si="201"/>
        <v>8</v>
      </c>
      <c r="C3550" s="64">
        <v>42586</v>
      </c>
      <c r="D3550" s="64" t="s">
        <v>697</v>
      </c>
      <c r="E3550" s="64">
        <f t="shared" si="202"/>
        <v>42586</v>
      </c>
      <c r="F3550" s="72" t="s">
        <v>1187</v>
      </c>
      <c r="G3550" s="67" t="s">
        <v>909</v>
      </c>
      <c r="H3550" s="72"/>
      <c r="I3550" s="429"/>
      <c r="J3550" s="429"/>
      <c r="K3550" s="420"/>
      <c r="L3550" s="429"/>
      <c r="M3550" s="65">
        <v>2000</v>
      </c>
      <c r="N3550" s="82" t="s">
        <v>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hidden="1" customHeight="1">
      <c r="A3551" s="332" t="str">
        <f>IF(B3551&lt;&gt;"",IF(AND(B3551='IN-TC'!$S$4,OR(TH!N3551="1111",TH!O3551="1111")),TH!D3551,""),"")</f>
        <v/>
      </c>
      <c r="B3551" s="63">
        <f t="shared" si="201"/>
        <v>8</v>
      </c>
      <c r="C3551" s="64">
        <v>42586</v>
      </c>
      <c r="D3551" s="64" t="s">
        <v>697</v>
      </c>
      <c r="E3551" s="64">
        <f t="shared" si="202"/>
        <v>42586</v>
      </c>
      <c r="F3551" s="72" t="s">
        <v>1873</v>
      </c>
      <c r="G3551" s="67" t="s">
        <v>908</v>
      </c>
      <c r="H3551" s="338" t="s">
        <v>734</v>
      </c>
      <c r="I3551" s="429"/>
      <c r="J3551" s="429"/>
      <c r="K3551" s="420"/>
      <c r="L3551" s="429"/>
      <c r="M3551" s="65">
        <v>2554552</v>
      </c>
      <c r="N3551" s="66" t="s">
        <v>99</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hidden="1" customHeight="1">
      <c r="A3552" s="332" t="str">
        <f>IF(B3552&lt;&gt;"",IF(AND(B3552='IN-TC'!$S$4,OR(TH!N3552="1111",TH!O3552="1111")),TH!D3552,""),"")</f>
        <v/>
      </c>
      <c r="B3552" s="63">
        <f t="shared" si="201"/>
        <v>8</v>
      </c>
      <c r="C3552" s="64">
        <v>42586</v>
      </c>
      <c r="D3552" s="64" t="s">
        <v>697</v>
      </c>
      <c r="E3552" s="64">
        <f t="shared" si="202"/>
        <v>42586</v>
      </c>
      <c r="F3552" s="72" t="s">
        <v>1186</v>
      </c>
      <c r="G3552" s="67" t="s">
        <v>908</v>
      </c>
      <c r="H3552" s="72"/>
      <c r="I3552" s="429"/>
      <c r="J3552" s="429"/>
      <c r="K3552" s="420"/>
      <c r="L3552" s="429"/>
      <c r="M3552" s="65">
        <v>20000</v>
      </c>
      <c r="N3552" s="66" t="s">
        <v>101</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hidden="1" customHeight="1">
      <c r="A3553" s="332" t="str">
        <f>IF(B3553&lt;&gt;"",IF(AND(B3553='IN-TC'!$S$4,OR(TH!N3553="1111",TH!O3553="1111")),TH!D3553,""),"")</f>
        <v/>
      </c>
      <c r="B3553" s="63">
        <f t="shared" si="201"/>
        <v>8</v>
      </c>
      <c r="C3553" s="64">
        <v>42586</v>
      </c>
      <c r="D3553" s="64" t="s">
        <v>697</v>
      </c>
      <c r="E3553" s="64">
        <f t="shared" si="202"/>
        <v>42586</v>
      </c>
      <c r="F3553" s="72" t="s">
        <v>1187</v>
      </c>
      <c r="G3553" s="67" t="s">
        <v>908</v>
      </c>
      <c r="H3553" s="72"/>
      <c r="I3553" s="429"/>
      <c r="J3553" s="429"/>
      <c r="K3553" s="420"/>
      <c r="L3553" s="429"/>
      <c r="M3553" s="65">
        <v>2000</v>
      </c>
      <c r="N3553" s="82" t="s">
        <v>9</v>
      </c>
      <c r="O3553" s="66" t="s">
        <v>26</v>
      </c>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hidden="1" customHeight="1">
      <c r="A3554" s="332" t="str">
        <f>IF(B3554&lt;&gt;"",IF(AND(B3554='IN-TC'!$S$4,OR(TH!N3554="1111",TH!O3554="1111")),TH!D3554,""),"")</f>
        <v/>
      </c>
      <c r="B3554" s="63">
        <f t="shared" si="201"/>
        <v>8</v>
      </c>
      <c r="C3554" s="64">
        <v>42588</v>
      </c>
      <c r="D3554" s="64" t="s">
        <v>863</v>
      </c>
      <c r="E3554" s="64">
        <f t="shared" si="202"/>
        <v>42588</v>
      </c>
      <c r="F3554" s="72" t="s">
        <v>1794</v>
      </c>
      <c r="G3554" s="955" t="s">
        <v>1795</v>
      </c>
      <c r="H3554" s="72" t="s">
        <v>837</v>
      </c>
      <c r="I3554" s="429"/>
      <c r="J3554" s="429"/>
      <c r="K3554" s="420"/>
      <c r="L3554" s="429"/>
      <c r="M3554" s="65">
        <v>201663</v>
      </c>
      <c r="N3554" s="82" t="s">
        <v>9</v>
      </c>
      <c r="O3554" s="66" t="s">
        <v>63</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hidden="1" customHeight="1">
      <c r="A3555" s="332" t="str">
        <f>IF(B3555&lt;&gt;"",IF(AND(B3555='IN-TC'!$S$4,OR(TH!N3555="1111",TH!O3555="1111")),TH!D3555,""),"")</f>
        <v/>
      </c>
      <c r="B3555" s="63">
        <f t="shared" si="201"/>
        <v>8</v>
      </c>
      <c r="C3555" s="64">
        <v>42588</v>
      </c>
      <c r="D3555" s="64" t="s">
        <v>865</v>
      </c>
      <c r="E3555" s="64">
        <f t="shared" si="202"/>
        <v>42588</v>
      </c>
      <c r="F3555" s="72" t="s">
        <v>223</v>
      </c>
      <c r="G3555" s="955" t="s">
        <v>1796</v>
      </c>
      <c r="H3555" s="338" t="s">
        <v>613</v>
      </c>
      <c r="I3555" s="429">
        <v>450</v>
      </c>
      <c r="J3555" s="429">
        <v>18060.61</v>
      </c>
      <c r="K3555" s="420"/>
      <c r="L3555" s="429"/>
      <c r="M3555" s="65">
        <f>ROUND(I3555*J3555,0)</f>
        <v>8127275</v>
      </c>
      <c r="N3555" s="66" t="s">
        <v>281</v>
      </c>
      <c r="O3555" s="66" t="s">
        <v>63</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hidden="1" customHeight="1">
      <c r="A3556" s="332" t="str">
        <f>IF(B3556&lt;&gt;"",IF(AND(B3556='IN-TC'!$S$4,OR(TH!N3556="1111",TH!O3556="1111")),TH!D3556,""),"")</f>
        <v/>
      </c>
      <c r="B3556" s="63">
        <f t="shared" si="201"/>
        <v>8</v>
      </c>
      <c r="C3556" s="64">
        <v>42587</v>
      </c>
      <c r="D3556" s="64" t="s">
        <v>697</v>
      </c>
      <c r="E3556" s="64">
        <f t="shared" si="202"/>
        <v>42587</v>
      </c>
      <c r="F3556" s="72" t="s">
        <v>1775</v>
      </c>
      <c r="G3556" s="67" t="s">
        <v>1551</v>
      </c>
      <c r="H3556" s="72"/>
      <c r="I3556" s="429"/>
      <c r="J3556" s="429"/>
      <c r="K3556" s="420">
        <v>229.92</v>
      </c>
      <c r="L3556" s="429">
        <v>22330</v>
      </c>
      <c r="M3556" s="1128">
        <f>ROUND(K3556*L3556,0)</f>
        <v>5134114</v>
      </c>
      <c r="N3556" s="66" t="s">
        <v>99</v>
      </c>
      <c r="O3556" s="66" t="s">
        <v>265</v>
      </c>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hidden="1" customHeight="1">
      <c r="A3557" s="332" t="str">
        <f>IF(B3557&lt;&gt;"",IF(AND(B3557='IN-TC'!$S$4,OR(TH!N3557="1111",TH!O3557="1111")),TH!D3557,""),"")</f>
        <v/>
      </c>
      <c r="B3557" s="63">
        <f t="shared" si="201"/>
        <v>8</v>
      </c>
      <c r="C3557" s="64">
        <v>42588</v>
      </c>
      <c r="D3557" s="64" t="s">
        <v>865</v>
      </c>
      <c r="E3557" s="64">
        <f t="shared" si="202"/>
        <v>42588</v>
      </c>
      <c r="F3557" s="72" t="s">
        <v>1342</v>
      </c>
      <c r="G3557" s="955" t="s">
        <v>1796</v>
      </c>
      <c r="H3557" s="338" t="s">
        <v>613</v>
      </c>
      <c r="I3557" s="429"/>
      <c r="J3557" s="429"/>
      <c r="K3557" s="420"/>
      <c r="L3557" s="429"/>
      <c r="M3557" s="65">
        <v>812728</v>
      </c>
      <c r="N3557" s="82" t="s">
        <v>9</v>
      </c>
      <c r="O3557" s="66" t="s">
        <v>63</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hidden="1" customHeight="1">
      <c r="A3558" s="332" t="str">
        <f>IF(B3558&lt;&gt;"",IF(AND(B3558='IN-TC'!$S$4,OR(TH!N3558="1111",TH!O3558="1111")),TH!D3558,""),"")</f>
        <v/>
      </c>
      <c r="B3558" s="63">
        <f t="shared" si="201"/>
        <v>8</v>
      </c>
      <c r="C3558" s="64">
        <v>42589</v>
      </c>
      <c r="D3558" s="64" t="s">
        <v>866</v>
      </c>
      <c r="E3558" s="64">
        <f t="shared" si="202"/>
        <v>42589</v>
      </c>
      <c r="F3558" s="72" t="s">
        <v>1797</v>
      </c>
      <c r="G3558" s="955" t="s">
        <v>1799</v>
      </c>
      <c r="H3558" s="72" t="s">
        <v>1096</v>
      </c>
      <c r="I3558" s="429"/>
      <c r="J3558" s="429"/>
      <c r="K3558" s="420"/>
      <c r="L3558" s="429"/>
      <c r="M3558" s="65">
        <v>1257127</v>
      </c>
      <c r="N3558" s="66" t="s">
        <v>101</v>
      </c>
      <c r="O3558" s="66" t="s">
        <v>63</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hidden="1" customHeight="1">
      <c r="A3559" s="332" t="str">
        <f>IF(B3559&lt;&gt;"",IF(AND(B3559='IN-TC'!$S$4,OR(TH!N3559="1111",TH!O3559="1111")),TH!D3559,""),"")</f>
        <v/>
      </c>
      <c r="B3559" s="63">
        <f t="shared" si="201"/>
        <v>8</v>
      </c>
      <c r="C3559" s="64">
        <v>42589</v>
      </c>
      <c r="D3559" s="64" t="s">
        <v>866</v>
      </c>
      <c r="E3559" s="64">
        <f t="shared" si="202"/>
        <v>42589</v>
      </c>
      <c r="F3559" s="72" t="s">
        <v>1798</v>
      </c>
      <c r="G3559" s="955" t="s">
        <v>1799</v>
      </c>
      <c r="H3559" s="72" t="s">
        <v>1096</v>
      </c>
      <c r="I3559" s="429"/>
      <c r="J3559" s="429"/>
      <c r="K3559" s="420"/>
      <c r="L3559" s="429"/>
      <c r="M3559" s="65">
        <v>125713</v>
      </c>
      <c r="N3559" s="82" t="s">
        <v>9</v>
      </c>
      <c r="O3559" s="66" t="s">
        <v>63</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hidden="1" customHeight="1">
      <c r="A3560" s="332" t="str">
        <f>IF(B3560&lt;&gt;"",IF(AND(B3560='IN-TC'!$S$4,OR(TH!N3560="1111",TH!O3560="1111")),TH!D3560,""),"")</f>
        <v/>
      </c>
      <c r="B3560" s="63">
        <f t="shared" si="201"/>
        <v>8</v>
      </c>
      <c r="C3560" s="1123">
        <v>42590</v>
      </c>
      <c r="D3560" s="1123" t="s">
        <v>867</v>
      </c>
      <c r="E3560" s="1123">
        <f t="shared" si="202"/>
        <v>42590</v>
      </c>
      <c r="F3560" s="503" t="s">
        <v>954</v>
      </c>
      <c r="G3560" s="1125"/>
      <c r="H3560" s="1124" t="s">
        <v>3009</v>
      </c>
      <c r="I3560" s="1126"/>
      <c r="J3560" s="1126"/>
      <c r="K3560" s="1127"/>
      <c r="L3560" s="1126"/>
      <c r="M3560" s="1128">
        <v>500000000</v>
      </c>
      <c r="N3560" s="1129" t="s">
        <v>271</v>
      </c>
      <c r="O3560" s="1129" t="s">
        <v>63</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hidden="1" customHeight="1">
      <c r="A3561" s="332" t="str">
        <f>IF(B3561&lt;&gt;"",IF(AND(B3561='IN-TC'!$S$4,OR(TH!N3561="1111",TH!O3561="1111")),TH!D3561,""),"")</f>
        <v/>
      </c>
      <c r="B3561" s="63">
        <f t="shared" si="201"/>
        <v>8</v>
      </c>
      <c r="C3561" s="64">
        <v>42592</v>
      </c>
      <c r="D3561" s="64" t="s">
        <v>868</v>
      </c>
      <c r="E3561" s="64">
        <f t="shared" si="202"/>
        <v>42592</v>
      </c>
      <c r="F3561" s="72" t="s">
        <v>1797</v>
      </c>
      <c r="G3561" s="955" t="s">
        <v>1800</v>
      </c>
      <c r="H3561" s="72" t="s">
        <v>1096</v>
      </c>
      <c r="I3561" s="429"/>
      <c r="J3561" s="429"/>
      <c r="K3561" s="420"/>
      <c r="L3561" s="429"/>
      <c r="M3561" s="65">
        <v>1249464</v>
      </c>
      <c r="N3561" s="66" t="s">
        <v>101</v>
      </c>
      <c r="O3561" s="66" t="s">
        <v>63</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hidden="1" customHeight="1">
      <c r="A3562" s="332" t="str">
        <f>IF(B3562&lt;&gt;"",IF(AND(B3562='IN-TC'!$S$4,OR(TH!N3562="1111",TH!O3562="1111")),TH!D3562,""),"")</f>
        <v/>
      </c>
      <c r="B3562" s="63">
        <f t="shared" si="201"/>
        <v>8</v>
      </c>
      <c r="C3562" s="64">
        <v>42592</v>
      </c>
      <c r="D3562" s="64" t="s">
        <v>868</v>
      </c>
      <c r="E3562" s="64">
        <f t="shared" si="202"/>
        <v>42592</v>
      </c>
      <c r="F3562" s="72" t="s">
        <v>1798</v>
      </c>
      <c r="G3562" s="955" t="s">
        <v>1800</v>
      </c>
      <c r="H3562" s="72" t="s">
        <v>1096</v>
      </c>
      <c r="I3562" s="429"/>
      <c r="J3562" s="429"/>
      <c r="K3562" s="420"/>
      <c r="L3562" s="429"/>
      <c r="M3562" s="65">
        <v>124946</v>
      </c>
      <c r="N3562" s="82" t="s">
        <v>9</v>
      </c>
      <c r="O3562" s="66" t="s">
        <v>63</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hidden="1" customHeight="1">
      <c r="A3563" s="332" t="str">
        <f>IF(B3563&lt;&gt;"",IF(AND(B3563='IN-TC'!$S$4,OR(TH!N3563="1111",TH!O3563="1111")),TH!D3563,""),"")</f>
        <v/>
      </c>
      <c r="B3563" s="63">
        <f t="shared" si="201"/>
        <v>8</v>
      </c>
      <c r="C3563" s="64">
        <v>42594</v>
      </c>
      <c r="D3563" s="64" t="s">
        <v>869</v>
      </c>
      <c r="E3563" s="64">
        <f t="shared" si="202"/>
        <v>42594</v>
      </c>
      <c r="F3563" s="72" t="s">
        <v>1803</v>
      </c>
      <c r="G3563" s="955" t="s">
        <v>1804</v>
      </c>
      <c r="H3563" s="72" t="s">
        <v>1806</v>
      </c>
      <c r="I3563" s="429"/>
      <c r="J3563" s="429"/>
      <c r="K3563" s="420"/>
      <c r="L3563" s="429"/>
      <c r="M3563" s="65">
        <v>800000</v>
      </c>
      <c r="N3563" s="66" t="s">
        <v>101</v>
      </c>
      <c r="O3563" s="66" t="s">
        <v>63</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hidden="1" customHeight="1">
      <c r="A3564" s="332" t="str">
        <f>IF(B3564&lt;&gt;"",IF(AND(B3564='IN-TC'!$S$4,OR(TH!N3564="1111",TH!O3564="1111")),TH!D3564,""),"")</f>
        <v/>
      </c>
      <c r="B3564" s="63">
        <f t="shared" si="201"/>
        <v>8</v>
      </c>
      <c r="C3564" s="64">
        <v>42594</v>
      </c>
      <c r="D3564" s="64" t="s">
        <v>870</v>
      </c>
      <c r="E3564" s="64">
        <f t="shared" si="202"/>
        <v>42594</v>
      </c>
      <c r="F3564" s="72" t="s">
        <v>1801</v>
      </c>
      <c r="G3564" s="955" t="s">
        <v>1805</v>
      </c>
      <c r="H3564" s="72" t="s">
        <v>1806</v>
      </c>
      <c r="I3564" s="429"/>
      <c r="J3564" s="429"/>
      <c r="K3564" s="420"/>
      <c r="L3564" s="429"/>
      <c r="M3564" s="65">
        <v>10385464</v>
      </c>
      <c r="N3564" s="66" t="s">
        <v>101</v>
      </c>
      <c r="O3564" s="66" t="s">
        <v>63</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hidden="1" customHeight="1">
      <c r="A3565" s="332" t="str">
        <f>IF(B3565&lt;&gt;"",IF(AND(B3565='IN-TC'!$S$4,OR(TH!N3565="1111",TH!O3565="1111")),TH!D3565,""),"")</f>
        <v/>
      </c>
      <c r="B3565" s="63">
        <f t="shared" si="201"/>
        <v>8</v>
      </c>
      <c r="C3565" s="64">
        <v>42593</v>
      </c>
      <c r="D3565" s="64" t="s">
        <v>694</v>
      </c>
      <c r="E3565" s="64">
        <f t="shared" si="202"/>
        <v>42593</v>
      </c>
      <c r="F3565" s="72" t="s">
        <v>1443</v>
      </c>
      <c r="G3565" s="67" t="s">
        <v>908</v>
      </c>
      <c r="H3565" s="338" t="s">
        <v>595</v>
      </c>
      <c r="I3565" s="429"/>
      <c r="J3565" s="429"/>
      <c r="K3565" s="420">
        <v>2230.29</v>
      </c>
      <c r="L3565" s="435">
        <v>22270</v>
      </c>
      <c r="M3565" s="65">
        <f t="shared" ref="M3565:M3573" si="203">ROUND(K3565*L3565,0)</f>
        <v>49668558</v>
      </c>
      <c r="N3565" s="66" t="s">
        <v>265</v>
      </c>
      <c r="O3565" s="66" t="s">
        <v>582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hidden="1" customHeight="1">
      <c r="A3566" s="332" t="str">
        <f>IF(B3566&lt;&gt;"",IF(AND(B3566='IN-TC'!$S$4,OR(TH!N3566="1111",TH!O3566="1111")),TH!D3566,""),"")</f>
        <v/>
      </c>
      <c r="B3566" s="63">
        <f t="shared" si="201"/>
        <v>8</v>
      </c>
      <c r="C3566" s="78">
        <v>42593</v>
      </c>
      <c r="D3566" s="78" t="s">
        <v>576</v>
      </c>
      <c r="E3566" s="78">
        <f t="shared" si="202"/>
        <v>42593</v>
      </c>
      <c r="F3566" s="72" t="s">
        <v>1052</v>
      </c>
      <c r="G3566" s="79" t="s">
        <v>908</v>
      </c>
      <c r="H3566" s="942" t="s">
        <v>595</v>
      </c>
      <c r="I3566" s="427"/>
      <c r="J3566" s="427"/>
      <c r="K3566" s="418">
        <v>71.319999999999993</v>
      </c>
      <c r="L3566" s="435">
        <v>22270</v>
      </c>
      <c r="M3566" s="81">
        <f t="shared" si="203"/>
        <v>1588296</v>
      </c>
      <c r="N3566" s="82" t="s">
        <v>101</v>
      </c>
      <c r="O3566" s="82" t="s">
        <v>582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hidden="1" customHeight="1">
      <c r="A3567" s="332" t="str">
        <f>IF(B3567&lt;&gt;"",IF(AND(B3567='IN-TC'!$S$4,OR(TH!N3567="1111",TH!O3567="1111")),TH!D3567,""),"")</f>
        <v/>
      </c>
      <c r="B3567" s="63">
        <f t="shared" si="201"/>
        <v>8</v>
      </c>
      <c r="C3567" s="78">
        <v>42593</v>
      </c>
      <c r="D3567" s="78" t="s">
        <v>576</v>
      </c>
      <c r="E3567" s="78">
        <f t="shared" si="202"/>
        <v>42593</v>
      </c>
      <c r="F3567" s="72" t="s">
        <v>1053</v>
      </c>
      <c r="G3567" s="79" t="s">
        <v>908</v>
      </c>
      <c r="H3567" s="942" t="s">
        <v>595</v>
      </c>
      <c r="I3567" s="427"/>
      <c r="J3567" s="427"/>
      <c r="K3567" s="418">
        <v>7.13</v>
      </c>
      <c r="L3567" s="435">
        <v>22270</v>
      </c>
      <c r="M3567" s="81">
        <f t="shared" si="203"/>
        <v>158785</v>
      </c>
      <c r="N3567" s="82" t="s">
        <v>9</v>
      </c>
      <c r="O3567" s="82" t="s">
        <v>582</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hidden="1" customHeight="1">
      <c r="A3568" s="332" t="str">
        <f>IF(B3568&lt;&gt;"",IF(AND(B3568='IN-TC'!$S$4,OR(TH!N3568="1111",TH!O3568="1111")),TH!D3568,""),"")</f>
        <v/>
      </c>
      <c r="B3568" s="63">
        <f t="shared" si="201"/>
        <v>8</v>
      </c>
      <c r="C3568" s="78">
        <v>42593</v>
      </c>
      <c r="D3568" s="78" t="s">
        <v>576</v>
      </c>
      <c r="E3568" s="78">
        <f t="shared" si="202"/>
        <v>42593</v>
      </c>
      <c r="F3568" s="72" t="s">
        <v>606</v>
      </c>
      <c r="G3568" s="79" t="s">
        <v>908</v>
      </c>
      <c r="H3568" s="942" t="s">
        <v>595</v>
      </c>
      <c r="I3568" s="427"/>
      <c r="J3568" s="427"/>
      <c r="K3568" s="418">
        <v>10</v>
      </c>
      <c r="L3568" s="435">
        <v>22270</v>
      </c>
      <c r="M3568" s="81">
        <f t="shared" si="203"/>
        <v>222700</v>
      </c>
      <c r="N3568" s="82" t="s">
        <v>101</v>
      </c>
      <c r="O3568" s="82" t="s">
        <v>582</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hidden="1" customHeight="1">
      <c r="A3569" s="332" t="str">
        <f>IF(B3569&lt;&gt;"",IF(AND(B3569='IN-TC'!$S$4,OR(TH!N3569="1111",TH!O3569="1111")),TH!D3569,""),"")</f>
        <v/>
      </c>
      <c r="B3569" s="63">
        <f t="shared" si="201"/>
        <v>8</v>
      </c>
      <c r="C3569" s="78">
        <v>42593</v>
      </c>
      <c r="D3569" s="78" t="s">
        <v>576</v>
      </c>
      <c r="E3569" s="78">
        <f t="shared" si="202"/>
        <v>42593</v>
      </c>
      <c r="F3569" s="72" t="s">
        <v>1181</v>
      </c>
      <c r="G3569" s="79" t="s">
        <v>908</v>
      </c>
      <c r="H3569" s="942" t="s">
        <v>595</v>
      </c>
      <c r="I3569" s="427"/>
      <c r="J3569" s="427"/>
      <c r="K3569" s="418">
        <v>1</v>
      </c>
      <c r="L3569" s="435">
        <v>22270</v>
      </c>
      <c r="M3569" s="81">
        <f t="shared" si="203"/>
        <v>22270</v>
      </c>
      <c r="N3569" s="82" t="s">
        <v>9</v>
      </c>
      <c r="O3569" s="82" t="s">
        <v>582</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hidden="1" customHeight="1">
      <c r="A3570" s="332" t="str">
        <f>IF(B3570&lt;&gt;"",IF(AND(B3570='IN-TC'!$S$4,OR(TH!N3570="1111",TH!O3570="1111")),TH!D3570,""),"")</f>
        <v/>
      </c>
      <c r="B3570" s="63">
        <f t="shared" si="201"/>
        <v>8</v>
      </c>
      <c r="C3570" s="78">
        <v>42593</v>
      </c>
      <c r="D3570" s="78" t="s">
        <v>576</v>
      </c>
      <c r="E3570" s="78">
        <f t="shared" si="202"/>
        <v>42593</v>
      </c>
      <c r="F3570" s="72" t="s">
        <v>1054</v>
      </c>
      <c r="G3570" s="79" t="s">
        <v>908</v>
      </c>
      <c r="H3570" s="942" t="s">
        <v>595</v>
      </c>
      <c r="I3570" s="427"/>
      <c r="J3570" s="427"/>
      <c r="K3570" s="418">
        <v>35.08</v>
      </c>
      <c r="L3570" s="435">
        <v>22270</v>
      </c>
      <c r="M3570" s="81">
        <f t="shared" si="203"/>
        <v>781232</v>
      </c>
      <c r="N3570" s="82" t="s">
        <v>99</v>
      </c>
      <c r="O3570" s="82" t="s">
        <v>582</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hidden="1" customHeight="1">
      <c r="A3571" s="332" t="str">
        <f>IF(B3571&lt;&gt;"",IF(AND(B3571='IN-TC'!$S$4,OR(TH!N3571="1111",TH!O3571="1111")),TH!D3571,""),"")</f>
        <v/>
      </c>
      <c r="B3571" s="63">
        <f t="shared" si="201"/>
        <v>8</v>
      </c>
      <c r="C3571" s="78">
        <v>42593</v>
      </c>
      <c r="D3571" s="78" t="s">
        <v>576</v>
      </c>
      <c r="E3571" s="78">
        <f t="shared" si="202"/>
        <v>42593</v>
      </c>
      <c r="F3571" s="72" t="s">
        <v>608</v>
      </c>
      <c r="G3571" s="79" t="s">
        <v>908</v>
      </c>
      <c r="H3571" s="942" t="s">
        <v>595</v>
      </c>
      <c r="I3571" s="427"/>
      <c r="J3571" s="427"/>
      <c r="K3571" s="418">
        <v>51.98</v>
      </c>
      <c r="L3571" s="435">
        <v>22270</v>
      </c>
      <c r="M3571" s="81">
        <f t="shared" si="203"/>
        <v>1157595</v>
      </c>
      <c r="N3571" s="82" t="s">
        <v>101</v>
      </c>
      <c r="O3571" s="82" t="s">
        <v>582</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hidden="1" customHeight="1">
      <c r="A3572" s="332" t="str">
        <f>IF(B3572&lt;&gt;"",IF(AND(B3572='IN-TC'!$S$4,OR(TH!N3572="1111",TH!O3572="1111")),TH!D3572,""),"")</f>
        <v/>
      </c>
      <c r="B3572" s="63">
        <f t="shared" si="201"/>
        <v>8</v>
      </c>
      <c r="C3572" s="78">
        <v>42593</v>
      </c>
      <c r="D3572" s="78" t="s">
        <v>576</v>
      </c>
      <c r="E3572" s="78">
        <f t="shared" si="202"/>
        <v>42593</v>
      </c>
      <c r="F3572" s="72" t="s">
        <v>1185</v>
      </c>
      <c r="G3572" s="79" t="s">
        <v>908</v>
      </c>
      <c r="H3572" s="942" t="s">
        <v>595</v>
      </c>
      <c r="I3572" s="427"/>
      <c r="J3572" s="427"/>
      <c r="K3572" s="418">
        <v>5.2</v>
      </c>
      <c r="L3572" s="435">
        <v>22270</v>
      </c>
      <c r="M3572" s="81">
        <f t="shared" si="203"/>
        <v>115804</v>
      </c>
      <c r="N3572" s="82" t="s">
        <v>9</v>
      </c>
      <c r="O3572" s="82" t="s">
        <v>582</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hidden="1" customHeight="1">
      <c r="A3573" s="332" t="str">
        <f>IF(B3573&lt;&gt;"",IF(AND(B3573='IN-TC'!$S$4,OR(TH!N3573="1111",TH!O3573="1111")),TH!D3573,""),"")</f>
        <v/>
      </c>
      <c r="B3573" s="63">
        <f t="shared" si="201"/>
        <v>8</v>
      </c>
      <c r="C3573" s="78">
        <v>42593</v>
      </c>
      <c r="D3573" s="78" t="s">
        <v>576</v>
      </c>
      <c r="E3573" s="78">
        <f t="shared" si="202"/>
        <v>42593</v>
      </c>
      <c r="F3573" s="72" t="s">
        <v>1976</v>
      </c>
      <c r="G3573" s="79" t="s">
        <v>908</v>
      </c>
      <c r="H3573" s="942" t="s">
        <v>595</v>
      </c>
      <c r="I3573" s="427"/>
      <c r="J3573" s="427"/>
      <c r="K3573" s="418">
        <v>35</v>
      </c>
      <c r="L3573" s="435">
        <v>22270</v>
      </c>
      <c r="M3573" s="81">
        <f t="shared" si="203"/>
        <v>779450</v>
      </c>
      <c r="N3573" s="82" t="s">
        <v>101</v>
      </c>
      <c r="O3573" s="82" t="s">
        <v>582</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hidden="1" customHeight="1">
      <c r="A3574" s="332" t="str">
        <f>IF(B3574&lt;&gt;"",IF(AND(B3574='IN-TC'!$S$4,OR(TH!N3574="1111",TH!O3574="1111")),TH!D3574,""),"")</f>
        <v/>
      </c>
      <c r="B3574" s="63">
        <f t="shared" si="201"/>
        <v>8</v>
      </c>
      <c r="C3574" s="78">
        <v>42593</v>
      </c>
      <c r="D3574" s="78" t="s">
        <v>576</v>
      </c>
      <c r="E3574" s="78">
        <f t="shared" si="202"/>
        <v>42593</v>
      </c>
      <c r="F3574" s="72" t="s">
        <v>1056</v>
      </c>
      <c r="G3574" s="79" t="s">
        <v>908</v>
      </c>
      <c r="H3574" s="942" t="s">
        <v>595</v>
      </c>
      <c r="I3574" s="427"/>
      <c r="J3574" s="427"/>
      <c r="K3574" s="418"/>
      <c r="L3574" s="427"/>
      <c r="M3574" s="81">
        <v>2279470</v>
      </c>
      <c r="N3574" s="82" t="s">
        <v>582</v>
      </c>
      <c r="O3574" s="82" t="s">
        <v>43</v>
      </c>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hidden="1" customHeight="1">
      <c r="A3575" s="332" t="str">
        <f>IF(B3575&lt;&gt;"",IF(AND(B3575='IN-TC'!$S$4,OR(TH!N3575="1111",TH!O3575="1111")),TH!D3575,""),"")</f>
        <v/>
      </c>
      <c r="B3575" s="63">
        <f t="shared" si="201"/>
        <v>8</v>
      </c>
      <c r="C3575" s="64">
        <v>42594</v>
      </c>
      <c r="D3575" s="64" t="s">
        <v>870</v>
      </c>
      <c r="E3575" s="64">
        <f t="shared" ref="E3575:E3606" si="204">C3575</f>
        <v>42594</v>
      </c>
      <c r="F3575" s="72" t="s">
        <v>1802</v>
      </c>
      <c r="G3575" s="955" t="s">
        <v>1805</v>
      </c>
      <c r="H3575" s="72" t="s">
        <v>1806</v>
      </c>
      <c r="I3575" s="429"/>
      <c r="J3575" s="429"/>
      <c r="K3575" s="420"/>
      <c r="L3575" s="429"/>
      <c r="M3575" s="65">
        <v>1038546</v>
      </c>
      <c r="N3575" s="82" t="s">
        <v>9</v>
      </c>
      <c r="O3575" s="66" t="s">
        <v>63</v>
      </c>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hidden="1" customHeight="1">
      <c r="A3576" s="332" t="str">
        <f>IF(B3576&lt;&gt;"",IF(AND(B3576='IN-TC'!$S$4,OR(TH!N3576="1111",TH!O3576="1111")),TH!D3576,""),"")</f>
        <v/>
      </c>
      <c r="B3576" s="63">
        <f t="shared" si="201"/>
        <v>8</v>
      </c>
      <c r="C3576" s="64">
        <v>42595</v>
      </c>
      <c r="D3576" s="64" t="s">
        <v>871</v>
      </c>
      <c r="E3576" s="64">
        <f t="shared" si="204"/>
        <v>42595</v>
      </c>
      <c r="F3576" s="72" t="s">
        <v>1101</v>
      </c>
      <c r="G3576" s="955" t="s">
        <v>1807</v>
      </c>
      <c r="H3576" s="72" t="s">
        <v>799</v>
      </c>
      <c r="I3576" s="429"/>
      <c r="J3576" s="429"/>
      <c r="K3576" s="420"/>
      <c r="L3576" s="429"/>
      <c r="M3576" s="65">
        <v>1068364</v>
      </c>
      <c r="N3576" s="66" t="s">
        <v>101</v>
      </c>
      <c r="O3576" s="66" t="s">
        <v>63</v>
      </c>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hidden="1" customHeight="1">
      <c r="A3577" s="332" t="str">
        <f>IF(B3577&lt;&gt;"",IF(AND(B3577='IN-TC'!$S$4,OR(TH!N3577="1111",TH!O3577="1111")),TH!D3577,""),"")</f>
        <v/>
      </c>
      <c r="B3577" s="63">
        <f t="shared" si="201"/>
        <v>8</v>
      </c>
      <c r="C3577" s="64">
        <v>42595</v>
      </c>
      <c r="D3577" s="64" t="s">
        <v>871</v>
      </c>
      <c r="E3577" s="64">
        <f t="shared" si="204"/>
        <v>42595</v>
      </c>
      <c r="F3577" s="72" t="s">
        <v>1331</v>
      </c>
      <c r="G3577" s="955" t="s">
        <v>1807</v>
      </c>
      <c r="H3577" s="72" t="s">
        <v>799</v>
      </c>
      <c r="I3577" s="429"/>
      <c r="J3577" s="429"/>
      <c r="K3577" s="420"/>
      <c r="L3577" s="429"/>
      <c r="M3577" s="65">
        <v>106836</v>
      </c>
      <c r="N3577" s="82" t="s">
        <v>9</v>
      </c>
      <c r="O3577" s="66" t="s">
        <v>63</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hidden="1" customHeight="1">
      <c r="A3578" s="332" t="str">
        <f>IF(B3578&lt;&gt;"",IF(AND(B3578='IN-TC'!$S$4,OR(TH!N3578="1111",TH!O3578="1111")),TH!D3578,""),"")</f>
        <v/>
      </c>
      <c r="B3578" s="63">
        <f t="shared" si="201"/>
        <v>8</v>
      </c>
      <c r="C3578" s="64">
        <v>42594</v>
      </c>
      <c r="D3578" s="64" t="s">
        <v>694</v>
      </c>
      <c r="E3578" s="64">
        <f t="shared" si="204"/>
        <v>42594</v>
      </c>
      <c r="F3578" s="72" t="s">
        <v>1884</v>
      </c>
      <c r="G3578" s="67" t="s">
        <v>909</v>
      </c>
      <c r="H3578" s="72" t="s">
        <v>1205</v>
      </c>
      <c r="I3578" s="429"/>
      <c r="J3578" s="429"/>
      <c r="K3578" s="420"/>
      <c r="L3578" s="429"/>
      <c r="M3578" s="65">
        <v>18000000</v>
      </c>
      <c r="N3578" s="66" t="s">
        <v>26</v>
      </c>
      <c r="O3578" s="66" t="s">
        <v>72</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hidden="1" customHeight="1">
      <c r="A3579" s="332" t="str">
        <f>IF(B3579&lt;&gt;"",IF(AND(B3579='IN-TC'!$S$4,OR(TH!N3579="1111",TH!O3579="1111")),TH!D3579,""),"")</f>
        <v/>
      </c>
      <c r="B3579" s="63">
        <f t="shared" si="201"/>
        <v>8</v>
      </c>
      <c r="C3579" s="64">
        <v>42594</v>
      </c>
      <c r="D3579" s="64" t="s">
        <v>697</v>
      </c>
      <c r="E3579" s="64">
        <f t="shared" si="204"/>
        <v>42594</v>
      </c>
      <c r="F3579" s="72" t="s">
        <v>1912</v>
      </c>
      <c r="G3579" s="67" t="s">
        <v>909</v>
      </c>
      <c r="H3579" s="338" t="s">
        <v>624</v>
      </c>
      <c r="I3579" s="429"/>
      <c r="J3579" s="429"/>
      <c r="K3579" s="420"/>
      <c r="L3579" s="429"/>
      <c r="M3579" s="65">
        <v>17432580</v>
      </c>
      <c r="N3579" s="66" t="s">
        <v>8</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hidden="1" customHeight="1">
      <c r="A3580" s="332" t="str">
        <f>IF(B3580&lt;&gt;"",IF(AND(B3580='IN-TC'!$S$4,OR(TH!N3580="1111",TH!O3580="1111")),TH!D3580,""),"")</f>
        <v/>
      </c>
      <c r="B3580" s="63">
        <f t="shared" si="201"/>
        <v>8</v>
      </c>
      <c r="C3580" s="64">
        <v>42594</v>
      </c>
      <c r="D3580" s="64" t="s">
        <v>697</v>
      </c>
      <c r="E3580" s="64">
        <f t="shared" si="204"/>
        <v>42594</v>
      </c>
      <c r="F3580" s="72" t="s">
        <v>1186</v>
      </c>
      <c r="G3580" s="67" t="s">
        <v>909</v>
      </c>
      <c r="H3580" s="72"/>
      <c r="I3580" s="429"/>
      <c r="J3580" s="429"/>
      <c r="K3580" s="420"/>
      <c r="L3580" s="429"/>
      <c r="M3580" s="65">
        <v>25000</v>
      </c>
      <c r="N3580" s="66" t="s">
        <v>101</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hidden="1" customHeight="1">
      <c r="A3581" s="332" t="str">
        <f>IF(B3581&lt;&gt;"",IF(AND(B3581='IN-TC'!$S$4,OR(TH!N3581="1111",TH!O3581="1111")),TH!D3581,""),"")</f>
        <v/>
      </c>
      <c r="B3581" s="63">
        <f t="shared" si="201"/>
        <v>8</v>
      </c>
      <c r="C3581" s="64">
        <v>42594</v>
      </c>
      <c r="D3581" s="64" t="s">
        <v>697</v>
      </c>
      <c r="E3581" s="64">
        <f t="shared" si="204"/>
        <v>42594</v>
      </c>
      <c r="F3581" s="72" t="s">
        <v>1187</v>
      </c>
      <c r="G3581" s="67" t="s">
        <v>909</v>
      </c>
      <c r="H3581" s="72"/>
      <c r="I3581" s="429"/>
      <c r="J3581" s="429"/>
      <c r="K3581" s="420"/>
      <c r="L3581" s="429"/>
      <c r="M3581" s="65">
        <v>2500</v>
      </c>
      <c r="N3581" s="82" t="s">
        <v>9</v>
      </c>
      <c r="O3581" s="66" t="s">
        <v>26</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hidden="1" customHeight="1">
      <c r="A3582" s="332" t="str">
        <f>IF(B3582&lt;&gt;"",IF(AND(B3582='IN-TC'!$S$4,OR(TH!N3582="1111",TH!O3582="1111")),TH!D3582,""),"")</f>
        <v/>
      </c>
      <c r="B3582" s="63">
        <f t="shared" si="201"/>
        <v>8</v>
      </c>
      <c r="C3582" s="1123">
        <v>42597</v>
      </c>
      <c r="D3582" s="1123" t="s">
        <v>872</v>
      </c>
      <c r="E3582" s="1123">
        <f t="shared" si="204"/>
        <v>42597</v>
      </c>
      <c r="F3582" s="503" t="s">
        <v>954</v>
      </c>
      <c r="G3582" s="1125"/>
      <c r="H3582" s="1124" t="s">
        <v>3009</v>
      </c>
      <c r="I3582" s="1126"/>
      <c r="J3582" s="1126"/>
      <c r="K3582" s="1127"/>
      <c r="L3582" s="1126"/>
      <c r="M3582" s="1128">
        <v>497600000</v>
      </c>
      <c r="N3582" s="1129" t="s">
        <v>271</v>
      </c>
      <c r="O3582" s="1129" t="s">
        <v>63</v>
      </c>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hidden="1" customHeight="1">
      <c r="A3583" s="332" t="str">
        <f>IF(B3583&lt;&gt;"",IF(AND(B3583='IN-TC'!$S$4,OR(TH!N3583="1111",TH!O3583="1111")),TH!D3583,""),"")</f>
        <v/>
      </c>
      <c r="B3583" s="63">
        <f t="shared" si="201"/>
        <v>8</v>
      </c>
      <c r="C3583" s="64">
        <v>42597</v>
      </c>
      <c r="D3583" s="64" t="s">
        <v>873</v>
      </c>
      <c r="E3583" s="64">
        <f t="shared" si="204"/>
        <v>42597</v>
      </c>
      <c r="F3583" s="72" t="s">
        <v>763</v>
      </c>
      <c r="G3583" s="955" t="s">
        <v>1808</v>
      </c>
      <c r="H3583" s="72" t="s">
        <v>799</v>
      </c>
      <c r="I3583" s="429"/>
      <c r="J3583" s="429"/>
      <c r="K3583" s="420"/>
      <c r="L3583" s="429"/>
      <c r="M3583" s="65">
        <v>530000</v>
      </c>
      <c r="N3583" s="66" t="s">
        <v>101</v>
      </c>
      <c r="O3583" s="66" t="s">
        <v>63</v>
      </c>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hidden="1" customHeight="1">
      <c r="A3584" s="332" t="str">
        <f>IF(B3584&lt;&gt;"",IF(AND(B3584='IN-TC'!$S$4,OR(TH!N3584="1111",TH!O3584="1111")),TH!D3584,""),"")</f>
        <v/>
      </c>
      <c r="B3584" s="63">
        <f t="shared" si="201"/>
        <v>8</v>
      </c>
      <c r="C3584" s="64">
        <v>42597</v>
      </c>
      <c r="D3584" s="64" t="s">
        <v>873</v>
      </c>
      <c r="E3584" s="64">
        <f t="shared" si="204"/>
        <v>42597</v>
      </c>
      <c r="F3584" s="72" t="s">
        <v>764</v>
      </c>
      <c r="G3584" s="955" t="s">
        <v>1808</v>
      </c>
      <c r="H3584" s="72" t="s">
        <v>799</v>
      </c>
      <c r="I3584" s="429"/>
      <c r="J3584" s="429"/>
      <c r="K3584" s="420"/>
      <c r="L3584" s="429"/>
      <c r="M3584" s="65">
        <v>53000</v>
      </c>
      <c r="N3584" s="82" t="s">
        <v>9</v>
      </c>
      <c r="O3584" s="66" t="s">
        <v>63</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hidden="1" customHeight="1">
      <c r="A3585" s="332" t="str">
        <f>IF(B3585&lt;&gt;"",IF(AND(B3585='IN-TC'!$S$4,OR(TH!N3585="1111",TH!O3585="1111")),TH!D3585,""),"")</f>
        <v/>
      </c>
      <c r="B3585" s="63">
        <f t="shared" si="201"/>
        <v>8</v>
      </c>
      <c r="C3585" s="64">
        <v>42598</v>
      </c>
      <c r="D3585" s="64" t="s">
        <v>874</v>
      </c>
      <c r="E3585" s="64">
        <f t="shared" si="204"/>
        <v>42598</v>
      </c>
      <c r="F3585" s="72" t="s">
        <v>1101</v>
      </c>
      <c r="G3585" s="955" t="s">
        <v>1809</v>
      </c>
      <c r="H3585" s="72" t="s">
        <v>799</v>
      </c>
      <c r="I3585" s="429"/>
      <c r="J3585" s="429"/>
      <c r="K3585" s="420"/>
      <c r="L3585" s="429"/>
      <c r="M3585" s="65">
        <v>783491</v>
      </c>
      <c r="N3585" s="66" t="s">
        <v>101</v>
      </c>
      <c r="O3585" s="66" t="s">
        <v>63</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hidden="1" customHeight="1">
      <c r="A3586" s="332" t="str">
        <f>IF(B3586&lt;&gt;"",IF(AND(B3586='IN-TC'!$S$4,OR(TH!N3586="1111",TH!O3586="1111")),TH!D3586,""),"")</f>
        <v/>
      </c>
      <c r="B3586" s="63">
        <f t="shared" si="201"/>
        <v>8</v>
      </c>
      <c r="C3586" s="64">
        <v>42597</v>
      </c>
      <c r="D3586" s="64" t="s">
        <v>697</v>
      </c>
      <c r="E3586" s="64">
        <f t="shared" si="204"/>
        <v>42597</v>
      </c>
      <c r="F3586" s="72" t="s">
        <v>1775</v>
      </c>
      <c r="G3586" s="67" t="s">
        <v>908</v>
      </c>
      <c r="H3586" s="72" t="s">
        <v>1660</v>
      </c>
      <c r="I3586" s="429"/>
      <c r="J3586" s="429"/>
      <c r="K3586" s="420">
        <v>286.32</v>
      </c>
      <c r="L3586" s="429">
        <v>22280</v>
      </c>
      <c r="M3586" s="65">
        <f>ROUND(K3586*L3586,0)</f>
        <v>6379210</v>
      </c>
      <c r="N3586" s="66" t="s">
        <v>99</v>
      </c>
      <c r="O3586" s="66" t="s">
        <v>265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hidden="1" customHeight="1">
      <c r="A3587" s="332" t="str">
        <f>IF(B3587&lt;&gt;"",IF(AND(B3587='IN-TC'!$S$4,OR(TH!N3587="1111",TH!O3587="1111")),TH!D3587,""),"")</f>
        <v/>
      </c>
      <c r="B3587" s="63">
        <f t="shared" si="201"/>
        <v>8</v>
      </c>
      <c r="C3587" s="64">
        <v>42597</v>
      </c>
      <c r="D3587" s="64" t="s">
        <v>697</v>
      </c>
      <c r="E3587" s="64">
        <f t="shared" si="204"/>
        <v>42597</v>
      </c>
      <c r="F3587" s="72" t="s">
        <v>1775</v>
      </c>
      <c r="G3587" s="67" t="s">
        <v>908</v>
      </c>
      <c r="H3587" s="72" t="s">
        <v>1885</v>
      </c>
      <c r="I3587" s="429"/>
      <c r="J3587" s="429"/>
      <c r="K3587" s="420">
        <v>161.25</v>
      </c>
      <c r="L3587" s="429">
        <v>22280</v>
      </c>
      <c r="M3587" s="65">
        <f>ROUND(K3587*L3587,0)</f>
        <v>3592650</v>
      </c>
      <c r="N3587" s="66" t="s">
        <v>99</v>
      </c>
      <c r="O3587" s="66" t="s">
        <v>265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hidden="1" customHeight="1">
      <c r="A3588" s="332" t="str">
        <f>IF(B3588&lt;&gt;"",IF(AND(B3588='IN-TC'!$S$4,OR(TH!N3588="1111",TH!O3588="1111")),TH!D3588,""),"")</f>
        <v/>
      </c>
      <c r="B3588" s="63">
        <f t="shared" si="201"/>
        <v>8</v>
      </c>
      <c r="C3588" s="64">
        <v>42597</v>
      </c>
      <c r="D3588" s="64" t="s">
        <v>697</v>
      </c>
      <c r="E3588" s="64">
        <f t="shared" si="204"/>
        <v>42597</v>
      </c>
      <c r="F3588" s="72" t="s">
        <v>1775</v>
      </c>
      <c r="G3588" s="67" t="s">
        <v>908</v>
      </c>
      <c r="H3588" s="72" t="s">
        <v>1658</v>
      </c>
      <c r="I3588" s="429"/>
      <c r="J3588" s="429"/>
      <c r="K3588" s="420">
        <v>213.68</v>
      </c>
      <c r="L3588" s="429">
        <v>22280</v>
      </c>
      <c r="M3588" s="65">
        <f>ROUND(K3588*L3588,0)</f>
        <v>4760790</v>
      </c>
      <c r="N3588" s="66" t="s">
        <v>99</v>
      </c>
      <c r="O3588" s="66" t="s">
        <v>265</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hidden="1" customHeight="1">
      <c r="A3589" s="332" t="str">
        <f>IF(B3589&lt;&gt;"",IF(AND(B3589='IN-TC'!$S$4,OR(TH!N3589="1111",TH!O3589="1111")),TH!D3589,""),"")</f>
        <v/>
      </c>
      <c r="B3589" s="63">
        <f t="shared" si="201"/>
        <v>8</v>
      </c>
      <c r="C3589" s="64">
        <v>42598</v>
      </c>
      <c r="D3589" s="64" t="s">
        <v>874</v>
      </c>
      <c r="E3589" s="64">
        <f t="shared" si="204"/>
        <v>42598</v>
      </c>
      <c r="F3589" s="72" t="s">
        <v>1331</v>
      </c>
      <c r="G3589" s="955" t="s">
        <v>1809</v>
      </c>
      <c r="H3589" s="72" t="s">
        <v>799</v>
      </c>
      <c r="I3589" s="429"/>
      <c r="J3589" s="429"/>
      <c r="K3589" s="420"/>
      <c r="L3589" s="429"/>
      <c r="M3589" s="65">
        <v>78349</v>
      </c>
      <c r="N3589" s="82" t="s">
        <v>9</v>
      </c>
      <c r="O3589" s="66" t="s">
        <v>63</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hidden="1" customHeight="1">
      <c r="A3590" s="332" t="str">
        <f>IF(B3590&lt;&gt;"",IF(AND(B3590='IN-TC'!$S$4,OR(TH!N3590="1111",TH!O3590="1111")),TH!D3590,""),"")</f>
        <v/>
      </c>
      <c r="B3590" s="63">
        <f t="shared" si="201"/>
        <v>8</v>
      </c>
      <c r="C3590" s="64">
        <v>42599</v>
      </c>
      <c r="D3590" s="64" t="s">
        <v>875</v>
      </c>
      <c r="E3590" s="64">
        <f t="shared" si="204"/>
        <v>42599</v>
      </c>
      <c r="F3590" s="72" t="s">
        <v>763</v>
      </c>
      <c r="G3590" s="955" t="s">
        <v>1810</v>
      </c>
      <c r="H3590" s="72" t="s">
        <v>799</v>
      </c>
      <c r="I3590" s="429"/>
      <c r="J3590" s="429"/>
      <c r="K3590" s="420"/>
      <c r="L3590" s="429"/>
      <c r="M3590" s="65">
        <v>614800</v>
      </c>
      <c r="N3590" s="66" t="s">
        <v>101</v>
      </c>
      <c r="O3590" s="66" t="s">
        <v>63</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hidden="1" customHeight="1">
      <c r="A3591" s="332" t="str">
        <f>IF(B3591&lt;&gt;"",IF(AND(B3591='IN-TC'!$S$4,OR(TH!N3591="1111",TH!O3591="1111")),TH!D3591,""),"")</f>
        <v/>
      </c>
      <c r="B3591" s="63">
        <f t="shared" si="201"/>
        <v>8</v>
      </c>
      <c r="C3591" s="64">
        <v>42598</v>
      </c>
      <c r="D3591" s="64" t="s">
        <v>697</v>
      </c>
      <c r="E3591" s="64">
        <f t="shared" si="204"/>
        <v>42598</v>
      </c>
      <c r="F3591" s="72" t="s">
        <v>1432</v>
      </c>
      <c r="G3591" s="67" t="s">
        <v>908</v>
      </c>
      <c r="H3591" s="72"/>
      <c r="I3591" s="429"/>
      <c r="J3591" s="429"/>
      <c r="K3591" s="420">
        <v>1600</v>
      </c>
      <c r="L3591" s="429">
        <v>22270</v>
      </c>
      <c r="M3591" s="65">
        <f>ROUND(K3591*L3591,0)</f>
        <v>35632000</v>
      </c>
      <c r="N3591" s="66" t="s">
        <v>26</v>
      </c>
      <c r="O3591" s="66" t="s">
        <v>265</v>
      </c>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hidden="1" customHeight="1">
      <c r="A3592" s="332" t="str">
        <f>IF(B3592&lt;&gt;"",IF(AND(B3592='IN-TC'!$S$4,OR(TH!N3592="1111",TH!O3592="1111")),TH!D3592,""),"")</f>
        <v/>
      </c>
      <c r="B3592" s="63">
        <f t="shared" si="201"/>
        <v>8</v>
      </c>
      <c r="C3592" s="64">
        <v>42598</v>
      </c>
      <c r="D3592" s="64" t="s">
        <v>893</v>
      </c>
      <c r="E3592" s="64">
        <f t="shared" si="204"/>
        <v>42598</v>
      </c>
      <c r="F3592" s="72" t="s">
        <v>1133</v>
      </c>
      <c r="G3592" s="67" t="s">
        <v>908</v>
      </c>
      <c r="H3592" s="72" t="s">
        <v>755</v>
      </c>
      <c r="I3592" s="429"/>
      <c r="J3592" s="429"/>
      <c r="K3592" s="420"/>
      <c r="L3592" s="429"/>
      <c r="M3592" s="65">
        <v>35600000</v>
      </c>
      <c r="N3592" s="66" t="s">
        <v>63</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hidden="1" customHeight="1">
      <c r="A3593" s="332" t="str">
        <f>IF(B3593&lt;&gt;"",IF(AND(B3593='IN-TC'!$S$4,OR(TH!N3593="1111",TH!O3593="1111")),TH!D3593,""),"")</f>
        <v/>
      </c>
      <c r="B3593" s="63">
        <f t="shared" si="201"/>
        <v>8</v>
      </c>
      <c r="C3593" s="64">
        <v>42598</v>
      </c>
      <c r="D3593" s="64" t="s">
        <v>697</v>
      </c>
      <c r="E3593" s="64">
        <f t="shared" si="204"/>
        <v>42598</v>
      </c>
      <c r="F3593" s="72" t="s">
        <v>1641</v>
      </c>
      <c r="G3593" s="67" t="s">
        <v>908</v>
      </c>
      <c r="H3593" s="338"/>
      <c r="I3593" s="429"/>
      <c r="J3593" s="429"/>
      <c r="K3593" s="420"/>
      <c r="L3593" s="429"/>
      <c r="M3593" s="65">
        <v>50000</v>
      </c>
      <c r="N3593" s="66" t="s">
        <v>101</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hidden="1" customHeight="1">
      <c r="A3594" s="332" t="str">
        <f>IF(B3594&lt;&gt;"",IF(AND(B3594='IN-TC'!$S$4,OR(TH!N3594="1111",TH!O3594="1111")),TH!D3594,""),"")</f>
        <v/>
      </c>
      <c r="B3594" s="63">
        <f t="shared" si="201"/>
        <v>8</v>
      </c>
      <c r="C3594" s="64">
        <v>42598</v>
      </c>
      <c r="D3594" s="64" t="s">
        <v>697</v>
      </c>
      <c r="E3594" s="64">
        <f t="shared" si="204"/>
        <v>42598</v>
      </c>
      <c r="F3594" s="72" t="s">
        <v>1642</v>
      </c>
      <c r="G3594" s="67" t="s">
        <v>908</v>
      </c>
      <c r="H3594" s="338"/>
      <c r="I3594" s="429"/>
      <c r="J3594" s="429"/>
      <c r="K3594" s="420"/>
      <c r="L3594" s="429"/>
      <c r="M3594" s="65">
        <v>5000</v>
      </c>
      <c r="N3594" s="82" t="s">
        <v>9</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hidden="1" customHeight="1">
      <c r="A3595" s="332" t="str">
        <f>IF(B3595&lt;&gt;"",IF(AND(B3595='IN-TC'!$S$4,OR(TH!N3595="1111",TH!O3595="1111")),TH!D3595,""),"")</f>
        <v/>
      </c>
      <c r="B3595" s="63">
        <f t="shared" ref="B3595:B3658" si="205">IF(C3595&lt;&gt;"",MONTH(C3595),"")</f>
        <v>8</v>
      </c>
      <c r="C3595" s="64">
        <v>42598</v>
      </c>
      <c r="D3595" s="64" t="s">
        <v>697</v>
      </c>
      <c r="E3595" s="64">
        <f t="shared" si="204"/>
        <v>42598</v>
      </c>
      <c r="F3595" s="72" t="s">
        <v>1641</v>
      </c>
      <c r="G3595" s="67" t="s">
        <v>908</v>
      </c>
      <c r="H3595" s="338"/>
      <c r="I3595" s="429"/>
      <c r="J3595" s="429"/>
      <c r="K3595" s="420"/>
      <c r="L3595" s="429"/>
      <c r="M3595" s="65">
        <v>50000</v>
      </c>
      <c r="N3595" s="66" t="s">
        <v>101</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hidden="1" customHeight="1">
      <c r="A3596" s="332" t="str">
        <f>IF(B3596&lt;&gt;"",IF(AND(B3596='IN-TC'!$S$4,OR(TH!N3596="1111",TH!O3596="1111")),TH!D3596,""),"")</f>
        <v/>
      </c>
      <c r="B3596" s="63">
        <f t="shared" si="205"/>
        <v>8</v>
      </c>
      <c r="C3596" s="64">
        <v>42598</v>
      </c>
      <c r="D3596" s="64" t="s">
        <v>697</v>
      </c>
      <c r="E3596" s="64">
        <f t="shared" si="204"/>
        <v>42598</v>
      </c>
      <c r="F3596" s="72" t="s">
        <v>1642</v>
      </c>
      <c r="G3596" s="67" t="s">
        <v>908</v>
      </c>
      <c r="H3596" s="338"/>
      <c r="I3596" s="429"/>
      <c r="J3596" s="429"/>
      <c r="K3596" s="420"/>
      <c r="L3596" s="429"/>
      <c r="M3596" s="65">
        <v>5000</v>
      </c>
      <c r="N3596" s="82" t="s">
        <v>9</v>
      </c>
      <c r="O3596" s="66" t="s">
        <v>26</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hidden="1" customHeight="1">
      <c r="A3597" s="332" t="str">
        <f>IF(B3597&lt;&gt;"",IF(AND(B3597='IN-TC'!$S$4,OR(TH!N3597="1111",TH!O3597="1111")),TH!D3597,""),"")</f>
        <v/>
      </c>
      <c r="B3597" s="63">
        <f t="shared" si="205"/>
        <v>8</v>
      </c>
      <c r="C3597" s="64">
        <v>42599</v>
      </c>
      <c r="D3597" s="64" t="s">
        <v>875</v>
      </c>
      <c r="E3597" s="64">
        <f t="shared" si="204"/>
        <v>42599</v>
      </c>
      <c r="F3597" s="72" t="s">
        <v>764</v>
      </c>
      <c r="G3597" s="955" t="s">
        <v>1810</v>
      </c>
      <c r="H3597" s="72" t="s">
        <v>799</v>
      </c>
      <c r="I3597" s="429"/>
      <c r="J3597" s="429"/>
      <c r="K3597" s="420"/>
      <c r="L3597" s="429"/>
      <c r="M3597" s="65">
        <v>61480</v>
      </c>
      <c r="N3597" s="82" t="s">
        <v>9</v>
      </c>
      <c r="O3597" s="66" t="s">
        <v>63</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hidden="1" customHeight="1">
      <c r="A3598" s="332" t="str">
        <f>IF(B3598&lt;&gt;"",IF(AND(B3598='IN-TC'!$S$4,OR(TH!N3598="1111",TH!O3598="1111")),TH!D3598,""),"")</f>
        <v/>
      </c>
      <c r="B3598" s="63">
        <f t="shared" si="205"/>
        <v>8</v>
      </c>
      <c r="C3598" s="64">
        <v>42600</v>
      </c>
      <c r="D3598" s="64" t="s">
        <v>876</v>
      </c>
      <c r="E3598" s="64">
        <f t="shared" si="204"/>
        <v>42600</v>
      </c>
      <c r="F3598" s="72" t="s">
        <v>1101</v>
      </c>
      <c r="G3598" s="955" t="s">
        <v>1811</v>
      </c>
      <c r="H3598" s="72" t="s">
        <v>799</v>
      </c>
      <c r="I3598" s="429"/>
      <c r="J3598" s="429"/>
      <c r="K3598" s="420"/>
      <c r="L3598" s="429"/>
      <c r="M3598" s="65">
        <v>405736</v>
      </c>
      <c r="N3598" s="66" t="s">
        <v>101</v>
      </c>
      <c r="O3598" s="66" t="s">
        <v>63</v>
      </c>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hidden="1" customHeight="1">
      <c r="A3599" s="332" t="str">
        <f>IF(B3599&lt;&gt;"",IF(AND(B3599='IN-TC'!$S$4,OR(TH!N3599="1111",TH!O3599="1111")),TH!D3599,""),"")</f>
        <v/>
      </c>
      <c r="B3599" s="63">
        <f t="shared" si="205"/>
        <v>8</v>
      </c>
      <c r="C3599" s="64">
        <v>42600</v>
      </c>
      <c r="D3599" s="64" t="s">
        <v>876</v>
      </c>
      <c r="E3599" s="64">
        <f t="shared" si="204"/>
        <v>42600</v>
      </c>
      <c r="F3599" s="72" t="s">
        <v>1331</v>
      </c>
      <c r="G3599" s="955" t="s">
        <v>1811</v>
      </c>
      <c r="H3599" s="72" t="s">
        <v>799</v>
      </c>
      <c r="I3599" s="429"/>
      <c r="J3599" s="429"/>
      <c r="K3599" s="420"/>
      <c r="L3599" s="429"/>
      <c r="M3599" s="65">
        <v>40574</v>
      </c>
      <c r="N3599" s="82" t="s">
        <v>9</v>
      </c>
      <c r="O3599" s="66" t="s">
        <v>63</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hidden="1" customHeight="1">
      <c r="A3600" s="332" t="str">
        <f>IF(B3600&lt;&gt;"",IF(AND(B3600='IN-TC'!$S$4,OR(TH!N3600="1111",TH!O3600="1111")),TH!D3600,""),"")</f>
        <v/>
      </c>
      <c r="B3600" s="63">
        <f t="shared" si="205"/>
        <v>8</v>
      </c>
      <c r="C3600" s="1123">
        <v>42602</v>
      </c>
      <c r="D3600" s="1123" t="s">
        <v>877</v>
      </c>
      <c r="E3600" s="1123">
        <f t="shared" si="204"/>
        <v>42602</v>
      </c>
      <c r="F3600" s="503" t="s">
        <v>954</v>
      </c>
      <c r="G3600" s="1125"/>
      <c r="H3600" s="1124" t="s">
        <v>953</v>
      </c>
      <c r="I3600" s="1126"/>
      <c r="J3600" s="1126"/>
      <c r="K3600" s="1127"/>
      <c r="L3600" s="1172"/>
      <c r="M3600" s="1128">
        <v>115000000</v>
      </c>
      <c r="N3600" s="1129" t="s">
        <v>271</v>
      </c>
      <c r="O3600" s="1129" t="s">
        <v>63</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hidden="1" customHeight="1">
      <c r="A3601" s="332" t="str">
        <f>IF(B3601&lt;&gt;"",IF(AND(B3601='IN-TC'!$S$4,OR(TH!N3601="1111",TH!O3601="1111")),TH!D3601,""),"")</f>
        <v/>
      </c>
      <c r="B3601" s="63">
        <f t="shared" si="205"/>
        <v>8</v>
      </c>
      <c r="C3601" s="64">
        <v>42600</v>
      </c>
      <c r="D3601" s="64" t="s">
        <v>694</v>
      </c>
      <c r="E3601" s="64">
        <f t="shared" si="204"/>
        <v>42600</v>
      </c>
      <c r="F3601" s="72" t="s">
        <v>1443</v>
      </c>
      <c r="G3601" s="67" t="s">
        <v>1551</v>
      </c>
      <c r="H3601" s="72" t="s">
        <v>1883</v>
      </c>
      <c r="I3601" s="429"/>
      <c r="J3601" s="429"/>
      <c r="K3601" s="420">
        <v>83392.5</v>
      </c>
      <c r="L3601" s="429">
        <v>22270</v>
      </c>
      <c r="M3601" s="65">
        <f t="shared" ref="M3601:M3606" si="206">ROUND(K3601*L3601,0)</f>
        <v>1857150975</v>
      </c>
      <c r="N3601" s="66" t="s">
        <v>265</v>
      </c>
      <c r="O3601" s="66" t="s">
        <v>582</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hidden="1" customHeight="1">
      <c r="A3602" s="332" t="str">
        <f>IF(B3602&lt;&gt;"",IF(AND(B3602='IN-TC'!$S$4,OR(TH!N3602="1111",TH!O3602="1111")),TH!D3602,""),"")</f>
        <v/>
      </c>
      <c r="B3602" s="63">
        <f t="shared" si="205"/>
        <v>8</v>
      </c>
      <c r="C3602" s="64">
        <v>42600</v>
      </c>
      <c r="D3602" s="64" t="s">
        <v>697</v>
      </c>
      <c r="E3602" s="64">
        <f t="shared" si="204"/>
        <v>42600</v>
      </c>
      <c r="F3602" s="72" t="s">
        <v>1786</v>
      </c>
      <c r="G3602" s="67" t="s">
        <v>1551</v>
      </c>
      <c r="H3602" s="72"/>
      <c r="I3602" s="429"/>
      <c r="J3602" s="429"/>
      <c r="K3602" s="420">
        <v>45.87</v>
      </c>
      <c r="L3602" s="429">
        <v>22300</v>
      </c>
      <c r="M3602" s="65">
        <f t="shared" si="206"/>
        <v>1022901</v>
      </c>
      <c r="N3602" s="66" t="s">
        <v>101</v>
      </c>
      <c r="O3602" s="66" t="s">
        <v>265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hidden="1" customHeight="1">
      <c r="A3603" s="332" t="str">
        <f>IF(B3603&lt;&gt;"",IF(AND(B3603='IN-TC'!$S$4,OR(TH!N3603="1111",TH!O3603="1111")),TH!D3603,""),"")</f>
        <v/>
      </c>
      <c r="B3603" s="63">
        <f t="shared" si="205"/>
        <v>8</v>
      </c>
      <c r="C3603" s="64">
        <v>42600</v>
      </c>
      <c r="D3603" s="64" t="s">
        <v>697</v>
      </c>
      <c r="E3603" s="64">
        <f t="shared" si="204"/>
        <v>42600</v>
      </c>
      <c r="F3603" s="72" t="s">
        <v>1430</v>
      </c>
      <c r="G3603" s="67" t="s">
        <v>1551</v>
      </c>
      <c r="H3603" s="72" t="s">
        <v>1929</v>
      </c>
      <c r="I3603" s="429"/>
      <c r="J3603" s="429"/>
      <c r="K3603" s="420">
        <v>30.33</v>
      </c>
      <c r="L3603" s="429">
        <v>22300</v>
      </c>
      <c r="M3603" s="65">
        <f t="shared" si="206"/>
        <v>676359</v>
      </c>
      <c r="N3603" s="66" t="s">
        <v>101</v>
      </c>
      <c r="O3603" s="66" t="s">
        <v>265</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hidden="1" customHeight="1">
      <c r="A3604" s="332" t="str">
        <f>IF(B3604&lt;&gt;"",IF(AND(B3604='IN-TC'!$S$4,OR(TH!N3604="1111",TH!O3604="1111")),TH!D3604,""),"")</f>
        <v/>
      </c>
      <c r="B3604" s="63">
        <f t="shared" si="205"/>
        <v>8</v>
      </c>
      <c r="C3604" s="64">
        <v>42600</v>
      </c>
      <c r="D3604" s="64" t="s">
        <v>697</v>
      </c>
      <c r="E3604" s="64">
        <f t="shared" si="204"/>
        <v>42600</v>
      </c>
      <c r="F3604" s="72" t="s">
        <v>1786</v>
      </c>
      <c r="G3604" s="67" t="s">
        <v>1551</v>
      </c>
      <c r="H3604" s="72" t="s">
        <v>1930</v>
      </c>
      <c r="I3604" s="429"/>
      <c r="J3604" s="429"/>
      <c r="K3604" s="420">
        <v>5</v>
      </c>
      <c r="L3604" s="429">
        <v>21857</v>
      </c>
      <c r="M3604" s="65">
        <f t="shared" si="206"/>
        <v>109285</v>
      </c>
      <c r="N3604" s="66" t="s">
        <v>101</v>
      </c>
      <c r="O3604" s="66" t="s">
        <v>265</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hidden="1" customHeight="1">
      <c r="A3605" s="332" t="str">
        <f>IF(B3605&lt;&gt;"",IF(AND(B3605='IN-TC'!$S$4,OR(TH!N3605="1111",TH!O3605="1111")),TH!D3605,""),"")</f>
        <v/>
      </c>
      <c r="B3605" s="63">
        <f t="shared" si="205"/>
        <v>8</v>
      </c>
      <c r="C3605" s="64">
        <v>42600</v>
      </c>
      <c r="D3605" s="64" t="s">
        <v>694</v>
      </c>
      <c r="E3605" s="64">
        <f t="shared" si="204"/>
        <v>42600</v>
      </c>
      <c r="F3605" s="72" t="s">
        <v>1432</v>
      </c>
      <c r="G3605" s="67" t="s">
        <v>1551</v>
      </c>
      <c r="H3605" s="72" t="s">
        <v>1788</v>
      </c>
      <c r="I3605" s="429"/>
      <c r="J3605" s="429"/>
      <c r="K3605" s="420">
        <v>61500</v>
      </c>
      <c r="L3605" s="429">
        <v>22260</v>
      </c>
      <c r="M3605" s="65">
        <f t="shared" si="206"/>
        <v>1368990000</v>
      </c>
      <c r="N3605" s="66" t="s">
        <v>26</v>
      </c>
      <c r="O3605" s="66" t="s">
        <v>265</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hidden="1" customHeight="1">
      <c r="A3606" s="332" t="str">
        <f>IF(B3606&lt;&gt;"",IF(AND(B3606='IN-TC'!$S$4,OR(TH!N3606="1111",TH!O3606="1111")),TH!D3606,""),"")</f>
        <v/>
      </c>
      <c r="B3606" s="63">
        <f t="shared" si="205"/>
        <v>8</v>
      </c>
      <c r="C3606" s="64">
        <v>42600</v>
      </c>
      <c r="D3606" s="64" t="s">
        <v>697</v>
      </c>
      <c r="E3606" s="64">
        <f t="shared" si="204"/>
        <v>42600</v>
      </c>
      <c r="F3606" s="72" t="s">
        <v>1177</v>
      </c>
      <c r="G3606" s="67" t="s">
        <v>1551</v>
      </c>
      <c r="H3606" s="946" t="s">
        <v>1868</v>
      </c>
      <c r="I3606" s="429"/>
      <c r="J3606" s="429"/>
      <c r="K3606" s="420">
        <v>61000</v>
      </c>
      <c r="L3606" s="429">
        <v>22308</v>
      </c>
      <c r="M3606" s="65">
        <f t="shared" si="206"/>
        <v>1360788000</v>
      </c>
      <c r="N3606" s="66" t="s">
        <v>259</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hidden="1" customHeight="1">
      <c r="A3607" s="332" t="str">
        <f>IF(B3607&lt;&gt;"",IF(AND(B3607='IN-TC'!$S$4,OR(TH!N3607="1111",TH!O3607="1111")),TH!D3607,""),"")</f>
        <v/>
      </c>
      <c r="B3607" s="63">
        <f t="shared" si="205"/>
        <v>8</v>
      </c>
      <c r="C3607" s="64">
        <v>42600</v>
      </c>
      <c r="D3607" s="64" t="s">
        <v>697</v>
      </c>
      <c r="E3607" s="64">
        <f t="shared" ref="E3607:E3638" si="207">C3607</f>
        <v>42600</v>
      </c>
      <c r="F3607" s="72" t="s">
        <v>1775</v>
      </c>
      <c r="G3607" s="67" t="s">
        <v>1551</v>
      </c>
      <c r="H3607" s="946" t="s">
        <v>1868</v>
      </c>
      <c r="I3607" s="429"/>
      <c r="J3607" s="429"/>
      <c r="K3607" s="420"/>
      <c r="L3607" s="429"/>
      <c r="M3607" s="65">
        <v>3674128</v>
      </c>
      <c r="N3607" s="66" t="s">
        <v>99</v>
      </c>
      <c r="O3607" s="66" t="s">
        <v>26</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hidden="1" customHeight="1">
      <c r="A3608" s="332" t="str">
        <f>IF(B3608&lt;&gt;"",IF(AND(B3608='IN-TC'!$S$4,OR(TH!N3608="1111",TH!O3608="1111")),TH!D3608,""),"")</f>
        <v/>
      </c>
      <c r="B3608" s="63">
        <f t="shared" si="205"/>
        <v>8</v>
      </c>
      <c r="C3608" s="64">
        <v>42600</v>
      </c>
      <c r="D3608" s="64" t="s">
        <v>694</v>
      </c>
      <c r="E3608" s="64">
        <f t="shared" si="207"/>
        <v>42600</v>
      </c>
      <c r="F3608" s="72" t="s">
        <v>1432</v>
      </c>
      <c r="G3608" s="67" t="s">
        <v>1551</v>
      </c>
      <c r="H3608" s="72" t="s">
        <v>1788</v>
      </c>
      <c r="I3608" s="429"/>
      <c r="J3608" s="429"/>
      <c r="K3608" s="420">
        <v>21500</v>
      </c>
      <c r="L3608" s="429">
        <v>22292</v>
      </c>
      <c r="M3608" s="65">
        <f>ROUND(K3608*L3608,0)</f>
        <v>479278000</v>
      </c>
      <c r="N3608" s="66" t="s">
        <v>26</v>
      </c>
      <c r="O3608" s="66" t="s">
        <v>265</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hidden="1" customHeight="1">
      <c r="A3609" s="332" t="str">
        <f>IF(B3609&lt;&gt;"",IF(AND(B3609='IN-TC'!$S$4,OR(TH!N3609="1111",TH!O3609="1111")),TH!D3609,""),"")</f>
        <v/>
      </c>
      <c r="B3609" s="63">
        <f t="shared" si="205"/>
        <v>8</v>
      </c>
      <c r="C3609" s="64">
        <v>42600</v>
      </c>
      <c r="D3609" s="64" t="s">
        <v>694</v>
      </c>
      <c r="E3609" s="64">
        <f t="shared" si="207"/>
        <v>42600</v>
      </c>
      <c r="F3609" s="72" t="s">
        <v>1918</v>
      </c>
      <c r="G3609" s="67" t="s">
        <v>1551</v>
      </c>
      <c r="H3609" s="72" t="s">
        <v>1919</v>
      </c>
      <c r="I3609" s="429"/>
      <c r="J3609" s="429"/>
      <c r="K3609" s="420">
        <v>63000</v>
      </c>
      <c r="L3609" s="429">
        <v>22292</v>
      </c>
      <c r="M3609" s="65">
        <v>1404396000</v>
      </c>
      <c r="N3609" s="66" t="s">
        <v>26</v>
      </c>
      <c r="O3609" s="66" t="s">
        <v>259</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hidden="1" customHeight="1">
      <c r="A3610" s="332" t="str">
        <f>IF(B3610&lt;&gt;"",IF(AND(B3610='IN-TC'!$S$4,OR(TH!N3610="1111",TH!O3610="1111")),TH!D3610,""),"")</f>
        <v/>
      </c>
      <c r="B3610" s="63">
        <f t="shared" si="205"/>
        <v>8</v>
      </c>
      <c r="C3610" s="64">
        <v>42600</v>
      </c>
      <c r="D3610" s="64" t="s">
        <v>896</v>
      </c>
      <c r="E3610" s="64">
        <f t="shared" si="207"/>
        <v>42600</v>
      </c>
      <c r="F3610" s="72" t="s">
        <v>1133</v>
      </c>
      <c r="G3610" s="67" t="s">
        <v>1551</v>
      </c>
      <c r="H3610" s="72" t="s">
        <v>755</v>
      </c>
      <c r="I3610" s="429"/>
      <c r="J3610" s="429"/>
      <c r="K3610" s="420"/>
      <c r="L3610" s="429"/>
      <c r="M3610" s="65">
        <v>1365000000</v>
      </c>
      <c r="N3610" s="66" t="s">
        <v>63</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hidden="1" customHeight="1">
      <c r="A3611" s="332" t="str">
        <f>IF(B3611&lt;&gt;"",IF(AND(B3611='IN-TC'!$S$4,OR(TH!N3611="1111",TH!O3611="1111")),TH!D3611,""),"")</f>
        <v/>
      </c>
      <c r="B3611" s="63">
        <f t="shared" si="205"/>
        <v>8</v>
      </c>
      <c r="C3611" s="64">
        <v>42601</v>
      </c>
      <c r="D3611" s="64" t="s">
        <v>697</v>
      </c>
      <c r="E3611" s="64">
        <f t="shared" si="207"/>
        <v>42601</v>
      </c>
      <c r="F3611" s="72" t="s">
        <v>1436</v>
      </c>
      <c r="G3611" s="67" t="s">
        <v>1551</v>
      </c>
      <c r="H3611" s="72" t="s">
        <v>1205</v>
      </c>
      <c r="I3611" s="429"/>
      <c r="J3611" s="429"/>
      <c r="K3611" s="420"/>
      <c r="L3611" s="429"/>
      <c r="M3611" s="65">
        <v>20000000</v>
      </c>
      <c r="N3611" s="66" t="s">
        <v>72</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hidden="1" customHeight="1">
      <c r="A3612" s="332" t="str">
        <f>IF(B3612&lt;&gt;"",IF(AND(B3612='IN-TC'!$S$4,OR(TH!N3612="1111",TH!O3612="1111")),TH!D3612,""),"")</f>
        <v/>
      </c>
      <c r="B3612" s="63">
        <f t="shared" si="205"/>
        <v>8</v>
      </c>
      <c r="C3612" s="64">
        <v>42601</v>
      </c>
      <c r="D3612" s="64" t="s">
        <v>697</v>
      </c>
      <c r="E3612" s="64">
        <f t="shared" si="207"/>
        <v>42601</v>
      </c>
      <c r="F3612" s="72" t="s">
        <v>1537</v>
      </c>
      <c r="G3612" s="67" t="s">
        <v>1551</v>
      </c>
      <c r="H3612" s="72" t="s">
        <v>1788</v>
      </c>
      <c r="I3612" s="429"/>
      <c r="J3612" s="429"/>
      <c r="K3612" s="420"/>
      <c r="L3612" s="429"/>
      <c r="M3612" s="65">
        <v>10000</v>
      </c>
      <c r="N3612" s="66" t="s">
        <v>101</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hidden="1" customHeight="1">
      <c r="A3613" s="332" t="str">
        <f>IF(B3613&lt;&gt;"",IF(AND(B3613='IN-TC'!$S$4,OR(TH!N3613="1111",TH!O3613="1111")),TH!D3613,""),"")</f>
        <v/>
      </c>
      <c r="B3613" s="63">
        <f t="shared" si="205"/>
        <v>8</v>
      </c>
      <c r="C3613" s="64">
        <v>42601</v>
      </c>
      <c r="D3613" s="64" t="s">
        <v>697</v>
      </c>
      <c r="E3613" s="64">
        <f t="shared" si="207"/>
        <v>42601</v>
      </c>
      <c r="F3613" s="72" t="s">
        <v>1538</v>
      </c>
      <c r="G3613" s="67" t="s">
        <v>1551</v>
      </c>
      <c r="H3613" s="72" t="s">
        <v>1788</v>
      </c>
      <c r="I3613" s="429"/>
      <c r="J3613" s="429"/>
      <c r="K3613" s="420"/>
      <c r="L3613" s="429"/>
      <c r="M3613" s="65">
        <v>1000</v>
      </c>
      <c r="N3613" s="82" t="s">
        <v>9</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hidden="1" customHeight="1">
      <c r="A3614" s="332" t="str">
        <f>IF(B3614&lt;&gt;"",IF(AND(B3614='IN-TC'!$S$4,OR(TH!N3614="1111",TH!O3614="1111")),TH!D3614,""),"")</f>
        <v/>
      </c>
      <c r="B3614" s="63">
        <f t="shared" si="205"/>
        <v>8</v>
      </c>
      <c r="C3614" s="64">
        <v>42601</v>
      </c>
      <c r="D3614" s="64" t="s">
        <v>697</v>
      </c>
      <c r="E3614" s="64">
        <f t="shared" si="207"/>
        <v>42601</v>
      </c>
      <c r="F3614" s="72" t="s">
        <v>1188</v>
      </c>
      <c r="G3614" s="67" t="s">
        <v>1648</v>
      </c>
      <c r="H3614" s="72" t="s">
        <v>1788</v>
      </c>
      <c r="I3614" s="429"/>
      <c r="J3614" s="429"/>
      <c r="K3614" s="420"/>
      <c r="L3614" s="429"/>
      <c r="M3614" s="65">
        <v>500000000</v>
      </c>
      <c r="N3614" s="66" t="s">
        <v>26</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hidden="1" customHeight="1">
      <c r="A3615" s="332" t="str">
        <f>IF(B3615&lt;&gt;"",IF(AND(B3615='IN-TC'!$S$4,OR(TH!N3615="1111",TH!O3615="1111")),TH!D3615,""),"")</f>
        <v/>
      </c>
      <c r="B3615" s="63">
        <f t="shared" si="205"/>
        <v>8</v>
      </c>
      <c r="C3615" s="64">
        <v>42601</v>
      </c>
      <c r="D3615" s="64" t="s">
        <v>697</v>
      </c>
      <c r="E3615" s="64">
        <f t="shared" si="207"/>
        <v>42601</v>
      </c>
      <c r="F3615" s="72" t="s">
        <v>1186</v>
      </c>
      <c r="G3615" s="67" t="s">
        <v>1551</v>
      </c>
      <c r="H3615" s="72" t="s">
        <v>1788</v>
      </c>
      <c r="I3615" s="429"/>
      <c r="J3615" s="429"/>
      <c r="K3615" s="420"/>
      <c r="L3615" s="429"/>
      <c r="M3615" s="65">
        <v>150000</v>
      </c>
      <c r="N3615" s="66" t="s">
        <v>101</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hidden="1" customHeight="1">
      <c r="A3616" s="332" t="str">
        <f>IF(B3616&lt;&gt;"",IF(AND(B3616='IN-TC'!$S$4,OR(TH!N3616="1111",TH!O3616="1111")),TH!D3616,""),"")</f>
        <v/>
      </c>
      <c r="B3616" s="63">
        <f t="shared" si="205"/>
        <v>8</v>
      </c>
      <c r="C3616" s="64">
        <v>42601</v>
      </c>
      <c r="D3616" s="64" t="s">
        <v>697</v>
      </c>
      <c r="E3616" s="64">
        <f t="shared" si="207"/>
        <v>42601</v>
      </c>
      <c r="F3616" s="72" t="s">
        <v>1187</v>
      </c>
      <c r="G3616" s="67" t="s">
        <v>1551</v>
      </c>
      <c r="H3616" s="72" t="s">
        <v>1788</v>
      </c>
      <c r="I3616" s="429"/>
      <c r="J3616" s="429"/>
      <c r="K3616" s="420"/>
      <c r="L3616" s="429"/>
      <c r="M3616" s="65">
        <v>15000</v>
      </c>
      <c r="N3616" s="82" t="s">
        <v>9</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hidden="1" customHeight="1">
      <c r="A3617" s="332" t="str">
        <f>IF(B3617&lt;&gt;"",IF(AND(B3617='IN-TC'!$S$4,OR(TH!N3617="1111",TH!O3617="1111")),TH!D3617,""),"")</f>
        <v/>
      </c>
      <c r="B3617" s="63">
        <f t="shared" si="205"/>
        <v>8</v>
      </c>
      <c r="C3617" s="64">
        <v>42601</v>
      </c>
      <c r="D3617" s="64" t="s">
        <v>697</v>
      </c>
      <c r="E3617" s="64">
        <f t="shared" si="207"/>
        <v>42601</v>
      </c>
      <c r="F3617" s="72" t="s">
        <v>1436</v>
      </c>
      <c r="G3617" s="67" t="s">
        <v>909</v>
      </c>
      <c r="H3617" s="72" t="s">
        <v>1205</v>
      </c>
      <c r="I3617" s="429"/>
      <c r="J3617" s="429"/>
      <c r="K3617" s="420"/>
      <c r="L3617" s="429"/>
      <c r="M3617" s="65">
        <v>30000000</v>
      </c>
      <c r="N3617" s="66" t="s">
        <v>72</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hidden="1" customHeight="1">
      <c r="A3618" s="332" t="str">
        <f>IF(B3618&lt;&gt;"",IF(AND(B3618='IN-TC'!$S$4,OR(TH!N3618="1111",TH!O3618="1111")),TH!D3618,""),"")</f>
        <v/>
      </c>
      <c r="B3618" s="63">
        <f t="shared" si="205"/>
        <v>8</v>
      </c>
      <c r="C3618" s="64">
        <v>42601</v>
      </c>
      <c r="D3618" s="64" t="s">
        <v>697</v>
      </c>
      <c r="E3618" s="64">
        <f t="shared" si="207"/>
        <v>42601</v>
      </c>
      <c r="F3618" s="72" t="s">
        <v>1203</v>
      </c>
      <c r="G3618" s="67" t="s">
        <v>909</v>
      </c>
      <c r="H3618" s="72" t="s">
        <v>618</v>
      </c>
      <c r="I3618" s="429"/>
      <c r="J3618" s="429"/>
      <c r="K3618" s="420"/>
      <c r="L3618" s="429"/>
      <c r="M3618" s="65">
        <v>59355400</v>
      </c>
      <c r="N3618" s="66" t="s">
        <v>8</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hidden="1" customHeight="1">
      <c r="A3619" s="332" t="str">
        <f>IF(B3619&lt;&gt;"",IF(AND(B3619='IN-TC'!$S$4,OR(TH!N3619="1111",TH!O3619="1111")),TH!D3619,""),"")</f>
        <v/>
      </c>
      <c r="B3619" s="63">
        <f t="shared" si="205"/>
        <v>8</v>
      </c>
      <c r="C3619" s="64">
        <v>42601</v>
      </c>
      <c r="D3619" s="64" t="s">
        <v>697</v>
      </c>
      <c r="E3619" s="64">
        <f t="shared" si="207"/>
        <v>42601</v>
      </c>
      <c r="F3619" s="72" t="s">
        <v>1186</v>
      </c>
      <c r="G3619" s="67" t="s">
        <v>909</v>
      </c>
      <c r="H3619" s="72"/>
      <c r="I3619" s="429"/>
      <c r="J3619" s="429"/>
      <c r="K3619" s="420"/>
      <c r="L3619" s="429"/>
      <c r="M3619" s="65">
        <v>20000</v>
      </c>
      <c r="N3619" s="66" t="s">
        <v>101</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hidden="1" customHeight="1">
      <c r="A3620" s="332" t="str">
        <f>IF(B3620&lt;&gt;"",IF(AND(B3620='IN-TC'!$S$4,OR(TH!N3620="1111",TH!O3620="1111")),TH!D3620,""),"")</f>
        <v/>
      </c>
      <c r="B3620" s="63">
        <f t="shared" si="205"/>
        <v>8</v>
      </c>
      <c r="C3620" s="64">
        <v>42601</v>
      </c>
      <c r="D3620" s="64" t="s">
        <v>697</v>
      </c>
      <c r="E3620" s="64">
        <f t="shared" si="207"/>
        <v>42601</v>
      </c>
      <c r="F3620" s="72" t="s">
        <v>1187</v>
      </c>
      <c r="G3620" s="67" t="s">
        <v>909</v>
      </c>
      <c r="H3620" s="72"/>
      <c r="I3620" s="429"/>
      <c r="J3620" s="429"/>
      <c r="K3620" s="420"/>
      <c r="L3620" s="429"/>
      <c r="M3620" s="65">
        <v>2000</v>
      </c>
      <c r="N3620" s="82" t="s">
        <v>9</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hidden="1" customHeight="1">
      <c r="A3621" s="332" t="str">
        <f>IF(B3621&lt;&gt;"",IF(AND(B3621='IN-TC'!$S$4,OR(TH!N3621="1111",TH!O3621="1111")),TH!D3621,""),"")</f>
        <v/>
      </c>
      <c r="B3621" s="63">
        <f t="shared" si="205"/>
        <v>8</v>
      </c>
      <c r="C3621" s="64">
        <v>42601</v>
      </c>
      <c r="D3621" s="64" t="s">
        <v>697</v>
      </c>
      <c r="E3621" s="64">
        <f t="shared" si="207"/>
        <v>42601</v>
      </c>
      <c r="F3621" s="72" t="s">
        <v>1539</v>
      </c>
      <c r="G3621" s="67" t="s">
        <v>909</v>
      </c>
      <c r="H3621" s="72" t="s">
        <v>1410</v>
      </c>
      <c r="I3621" s="429"/>
      <c r="J3621" s="429"/>
      <c r="K3621" s="420"/>
      <c r="L3621" s="429"/>
      <c r="M3621" s="65">
        <v>50100000</v>
      </c>
      <c r="N3621" s="66" t="s">
        <v>8</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hidden="1" customHeight="1">
      <c r="A3622" s="332" t="str">
        <f>IF(B3622&lt;&gt;"",IF(AND(B3622='IN-TC'!$S$4,OR(TH!N3622="1111",TH!O3622="1111")),TH!D3622,""),"")</f>
        <v/>
      </c>
      <c r="B3622" s="63">
        <f t="shared" si="205"/>
        <v>8</v>
      </c>
      <c r="C3622" s="64">
        <v>42601</v>
      </c>
      <c r="D3622" s="64" t="s">
        <v>697</v>
      </c>
      <c r="E3622" s="64">
        <f t="shared" si="207"/>
        <v>42601</v>
      </c>
      <c r="F3622" s="72" t="s">
        <v>1186</v>
      </c>
      <c r="G3622" s="67" t="s">
        <v>909</v>
      </c>
      <c r="H3622" s="72"/>
      <c r="I3622" s="429"/>
      <c r="J3622" s="429"/>
      <c r="K3622" s="420"/>
      <c r="L3622" s="429"/>
      <c r="M3622" s="65">
        <v>20000</v>
      </c>
      <c r="N3622" s="66" t="s">
        <v>101</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hidden="1" customHeight="1">
      <c r="A3623" s="332" t="str">
        <f>IF(B3623&lt;&gt;"",IF(AND(B3623='IN-TC'!$S$4,OR(TH!N3623="1111",TH!O3623="1111")),TH!D3623,""),"")</f>
        <v/>
      </c>
      <c r="B3623" s="63">
        <f t="shared" si="205"/>
        <v>8</v>
      </c>
      <c r="C3623" s="64">
        <v>42601</v>
      </c>
      <c r="D3623" s="64" t="s">
        <v>697</v>
      </c>
      <c r="E3623" s="64">
        <f t="shared" si="207"/>
        <v>42601</v>
      </c>
      <c r="F3623" s="72" t="s">
        <v>1187</v>
      </c>
      <c r="G3623" s="67" t="s">
        <v>909</v>
      </c>
      <c r="H3623" s="72"/>
      <c r="I3623" s="429"/>
      <c r="J3623" s="429"/>
      <c r="K3623" s="420"/>
      <c r="L3623" s="429"/>
      <c r="M3623" s="65">
        <v>2000</v>
      </c>
      <c r="N3623" s="82" t="s">
        <v>9</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hidden="1" customHeight="1">
      <c r="A3624" s="332" t="str">
        <f>IF(B3624&lt;&gt;"",IF(AND(B3624='IN-TC'!$S$4,OR(TH!N3624="1111",TH!O3624="1111")),TH!D3624,""),"")</f>
        <v/>
      </c>
      <c r="B3624" s="63">
        <f t="shared" si="205"/>
        <v>8</v>
      </c>
      <c r="C3624" s="64">
        <v>42601</v>
      </c>
      <c r="D3624" s="64" t="s">
        <v>697</v>
      </c>
      <c r="E3624" s="64">
        <f t="shared" si="207"/>
        <v>42601</v>
      </c>
      <c r="F3624" s="72" t="s">
        <v>1539</v>
      </c>
      <c r="G3624" s="67" t="s">
        <v>909</v>
      </c>
      <c r="H3624" s="338" t="s">
        <v>615</v>
      </c>
      <c r="I3624" s="429"/>
      <c r="J3624" s="429"/>
      <c r="K3624" s="420"/>
      <c r="L3624" s="429"/>
      <c r="M3624" s="65">
        <v>50000000</v>
      </c>
      <c r="N3624" s="66" t="s">
        <v>8</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hidden="1" customHeight="1">
      <c r="A3625" s="332" t="str">
        <f>IF(B3625&lt;&gt;"",IF(AND(B3625='IN-TC'!$S$4,OR(TH!N3625="1111",TH!O3625="1111")),TH!D3625,""),"")</f>
        <v/>
      </c>
      <c r="B3625" s="63">
        <f t="shared" si="205"/>
        <v>8</v>
      </c>
      <c r="C3625" s="64">
        <v>42601</v>
      </c>
      <c r="D3625" s="64" t="s">
        <v>697</v>
      </c>
      <c r="E3625" s="64">
        <f t="shared" si="207"/>
        <v>42601</v>
      </c>
      <c r="F3625" s="72" t="s">
        <v>1186</v>
      </c>
      <c r="G3625" s="67" t="s">
        <v>909</v>
      </c>
      <c r="H3625" s="72"/>
      <c r="I3625" s="429"/>
      <c r="J3625" s="429"/>
      <c r="K3625" s="420"/>
      <c r="L3625" s="429"/>
      <c r="M3625" s="65">
        <v>20000</v>
      </c>
      <c r="N3625" s="66" t="s">
        <v>101</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hidden="1" customHeight="1">
      <c r="A3626" s="332" t="str">
        <f>IF(B3626&lt;&gt;"",IF(AND(B3626='IN-TC'!$S$4,OR(TH!N3626="1111",TH!O3626="1111")),TH!D3626,""),"")</f>
        <v/>
      </c>
      <c r="B3626" s="63">
        <f t="shared" si="205"/>
        <v>8</v>
      </c>
      <c r="C3626" s="64">
        <v>42601</v>
      </c>
      <c r="D3626" s="64" t="s">
        <v>697</v>
      </c>
      <c r="E3626" s="64">
        <f t="shared" si="207"/>
        <v>42601</v>
      </c>
      <c r="F3626" s="72" t="s">
        <v>1187</v>
      </c>
      <c r="G3626" s="67" t="s">
        <v>909</v>
      </c>
      <c r="H3626" s="72"/>
      <c r="I3626" s="429"/>
      <c r="J3626" s="429"/>
      <c r="K3626" s="420"/>
      <c r="L3626" s="429"/>
      <c r="M3626" s="65">
        <v>2000</v>
      </c>
      <c r="N3626" s="82" t="s">
        <v>9</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hidden="1" customHeight="1">
      <c r="A3627" s="332" t="str">
        <f>IF(B3627&lt;&gt;"",IF(AND(B3627='IN-TC'!$S$4,OR(TH!N3627="1111",TH!O3627="1111")),TH!D3627,""),"")</f>
        <v/>
      </c>
      <c r="B3627" s="63">
        <f t="shared" si="205"/>
        <v>8</v>
      </c>
      <c r="C3627" s="64">
        <v>42601</v>
      </c>
      <c r="D3627" s="64" t="s">
        <v>697</v>
      </c>
      <c r="E3627" s="64">
        <f t="shared" si="207"/>
        <v>42601</v>
      </c>
      <c r="F3627" s="72" t="s">
        <v>1633</v>
      </c>
      <c r="G3627" s="67" t="s">
        <v>909</v>
      </c>
      <c r="H3627" s="338" t="s">
        <v>614</v>
      </c>
      <c r="I3627" s="429"/>
      <c r="J3627" s="429"/>
      <c r="K3627" s="420"/>
      <c r="L3627" s="429"/>
      <c r="M3627" s="65">
        <v>6400000</v>
      </c>
      <c r="N3627" s="66" t="s">
        <v>8</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hidden="1" customHeight="1">
      <c r="A3628" s="332" t="str">
        <f>IF(B3628&lt;&gt;"",IF(AND(B3628='IN-TC'!$S$4,OR(TH!N3628="1111",TH!O3628="1111")),TH!D3628,""),"")</f>
        <v/>
      </c>
      <c r="B3628" s="63">
        <f t="shared" si="205"/>
        <v>8</v>
      </c>
      <c r="C3628" s="64">
        <v>42601</v>
      </c>
      <c r="D3628" s="64" t="s">
        <v>697</v>
      </c>
      <c r="E3628" s="64">
        <f t="shared" si="207"/>
        <v>42601</v>
      </c>
      <c r="F3628" s="72" t="s">
        <v>1186</v>
      </c>
      <c r="G3628" s="67" t="s">
        <v>909</v>
      </c>
      <c r="H3628" s="72"/>
      <c r="I3628" s="429"/>
      <c r="J3628" s="429"/>
      <c r="K3628" s="420"/>
      <c r="L3628" s="429"/>
      <c r="M3628" s="65">
        <v>20000</v>
      </c>
      <c r="N3628" s="66" t="s">
        <v>101</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hidden="1" customHeight="1">
      <c r="A3629" s="332" t="str">
        <f>IF(B3629&lt;&gt;"",IF(AND(B3629='IN-TC'!$S$4,OR(TH!N3629="1111",TH!O3629="1111")),TH!D3629,""),"")</f>
        <v/>
      </c>
      <c r="B3629" s="63">
        <f t="shared" si="205"/>
        <v>8</v>
      </c>
      <c r="C3629" s="64">
        <v>42601</v>
      </c>
      <c r="D3629" s="64" t="s">
        <v>697</v>
      </c>
      <c r="E3629" s="64">
        <f t="shared" si="207"/>
        <v>42601</v>
      </c>
      <c r="F3629" s="72" t="s">
        <v>1187</v>
      </c>
      <c r="G3629" s="67" t="s">
        <v>909</v>
      </c>
      <c r="H3629" s="72"/>
      <c r="I3629" s="429"/>
      <c r="J3629" s="429"/>
      <c r="K3629" s="420"/>
      <c r="L3629" s="429"/>
      <c r="M3629" s="65">
        <v>2000</v>
      </c>
      <c r="N3629" s="82" t="s">
        <v>9</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hidden="1" customHeight="1">
      <c r="A3630" s="332" t="str">
        <f>IF(B3630&lt;&gt;"",IF(AND(B3630='IN-TC'!$S$4,OR(TH!N3630="1111",TH!O3630="1111")),TH!D3630,""),"")</f>
        <v/>
      </c>
      <c r="B3630" s="63">
        <f t="shared" si="205"/>
        <v>8</v>
      </c>
      <c r="C3630" s="64">
        <v>42601</v>
      </c>
      <c r="D3630" s="64" t="s">
        <v>697</v>
      </c>
      <c r="E3630" s="64">
        <f t="shared" si="207"/>
        <v>42601</v>
      </c>
      <c r="F3630" s="72" t="s">
        <v>1914</v>
      </c>
      <c r="G3630" s="67" t="s">
        <v>909</v>
      </c>
      <c r="H3630" s="338" t="s">
        <v>624</v>
      </c>
      <c r="I3630" s="429"/>
      <c r="J3630" s="429"/>
      <c r="K3630" s="420"/>
      <c r="L3630" s="429"/>
      <c r="M3630" s="65">
        <v>32480910</v>
      </c>
      <c r="N3630" s="66" t="s">
        <v>8</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hidden="1" customHeight="1">
      <c r="A3631" s="332" t="str">
        <f>IF(B3631&lt;&gt;"",IF(AND(B3631='IN-TC'!$S$4,OR(TH!N3631="1111",TH!O3631="1111")),TH!D3631,""),"")</f>
        <v/>
      </c>
      <c r="B3631" s="63">
        <f t="shared" si="205"/>
        <v>8</v>
      </c>
      <c r="C3631" s="64">
        <v>42601</v>
      </c>
      <c r="D3631" s="64" t="s">
        <v>697</v>
      </c>
      <c r="E3631" s="64">
        <f t="shared" si="207"/>
        <v>42601</v>
      </c>
      <c r="F3631" s="72" t="s">
        <v>1186</v>
      </c>
      <c r="G3631" s="67" t="s">
        <v>909</v>
      </c>
      <c r="H3631" s="72"/>
      <c r="I3631" s="429"/>
      <c r="J3631" s="429"/>
      <c r="K3631" s="420"/>
      <c r="L3631" s="429"/>
      <c r="M3631" s="65">
        <v>20000</v>
      </c>
      <c r="N3631" s="66" t="s">
        <v>101</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hidden="1" customHeight="1">
      <c r="A3632" s="332" t="str">
        <f>IF(B3632&lt;&gt;"",IF(AND(B3632='IN-TC'!$S$4,OR(TH!N3632="1111",TH!O3632="1111")),TH!D3632,""),"")</f>
        <v/>
      </c>
      <c r="B3632" s="63">
        <f t="shared" si="205"/>
        <v>8</v>
      </c>
      <c r="C3632" s="64">
        <v>42601</v>
      </c>
      <c r="D3632" s="64" t="s">
        <v>697</v>
      </c>
      <c r="E3632" s="64">
        <f t="shared" si="207"/>
        <v>42601</v>
      </c>
      <c r="F3632" s="72" t="s">
        <v>1187</v>
      </c>
      <c r="G3632" s="67" t="s">
        <v>909</v>
      </c>
      <c r="H3632" s="72"/>
      <c r="I3632" s="429"/>
      <c r="J3632" s="429"/>
      <c r="K3632" s="420"/>
      <c r="L3632" s="429"/>
      <c r="M3632" s="65">
        <v>2000</v>
      </c>
      <c r="N3632" s="82" t="s">
        <v>9</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hidden="1" customHeight="1">
      <c r="A3633" s="332" t="str">
        <f>IF(B3633&lt;&gt;"",IF(AND(B3633='IN-TC'!$S$4,OR(TH!N3633="1111",TH!O3633="1111")),TH!D3633,""),"")</f>
        <v/>
      </c>
      <c r="B3633" s="63">
        <f t="shared" si="205"/>
        <v>8</v>
      </c>
      <c r="C3633" s="64">
        <v>42601</v>
      </c>
      <c r="D3633" s="64" t="s">
        <v>697</v>
      </c>
      <c r="E3633" s="64">
        <f t="shared" si="207"/>
        <v>42601</v>
      </c>
      <c r="F3633" s="72" t="s">
        <v>1915</v>
      </c>
      <c r="G3633" s="67" t="s">
        <v>909</v>
      </c>
      <c r="H3633" s="72" t="s">
        <v>1372</v>
      </c>
      <c r="I3633" s="429"/>
      <c r="J3633" s="429"/>
      <c r="K3633" s="420"/>
      <c r="L3633" s="429"/>
      <c r="M3633" s="65">
        <v>17842328</v>
      </c>
      <c r="N3633" s="66" t="s">
        <v>8</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hidden="1" customHeight="1">
      <c r="A3634" s="332" t="str">
        <f>IF(B3634&lt;&gt;"",IF(AND(B3634='IN-TC'!$S$4,OR(TH!N3634="1111",TH!O3634="1111")),TH!D3634,""),"")</f>
        <v/>
      </c>
      <c r="B3634" s="63">
        <f t="shared" si="205"/>
        <v>8</v>
      </c>
      <c r="C3634" s="64">
        <v>42602</v>
      </c>
      <c r="D3634" s="64" t="s">
        <v>697</v>
      </c>
      <c r="E3634" s="64">
        <f t="shared" si="207"/>
        <v>42602</v>
      </c>
      <c r="F3634" s="72" t="s">
        <v>1436</v>
      </c>
      <c r="G3634" s="67" t="s">
        <v>909</v>
      </c>
      <c r="H3634" s="72" t="s">
        <v>1205</v>
      </c>
      <c r="I3634" s="429"/>
      <c r="J3634" s="429"/>
      <c r="K3634" s="420"/>
      <c r="L3634" s="429"/>
      <c r="M3634" s="65">
        <v>23000000</v>
      </c>
      <c r="N3634" s="66" t="s">
        <v>72</v>
      </c>
      <c r="O3634" s="66" t="s">
        <v>26</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hidden="1" customHeight="1">
      <c r="A3635" s="332" t="str">
        <f>IF(B3635&lt;&gt;"",IF(AND(B3635='IN-TC'!$S$4,OR(TH!N3635="1111",TH!O3635="1111")),TH!D3635,""),"")</f>
        <v/>
      </c>
      <c r="B3635" s="63">
        <f t="shared" si="205"/>
        <v>8</v>
      </c>
      <c r="C3635" s="64">
        <v>42602</v>
      </c>
      <c r="D3635" s="64" t="s">
        <v>899</v>
      </c>
      <c r="E3635" s="64">
        <f t="shared" si="207"/>
        <v>42602</v>
      </c>
      <c r="F3635" s="72" t="s">
        <v>1133</v>
      </c>
      <c r="G3635" s="67" t="s">
        <v>909</v>
      </c>
      <c r="H3635" s="72" t="s">
        <v>755</v>
      </c>
      <c r="I3635" s="429"/>
      <c r="J3635" s="429"/>
      <c r="K3635" s="420"/>
      <c r="L3635" s="429"/>
      <c r="M3635" s="65">
        <v>250000000</v>
      </c>
      <c r="N3635" s="66" t="s">
        <v>63</v>
      </c>
      <c r="O3635" s="66" t="s">
        <v>26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hidden="1" customHeight="1">
      <c r="A3636" s="332" t="str">
        <f>IF(B3636&lt;&gt;"",IF(AND(B3636='IN-TC'!$S$4,OR(TH!N3636="1111",TH!O3636="1111")),TH!D3636,""),"")</f>
        <v/>
      </c>
      <c r="B3636" s="63">
        <f t="shared" si="205"/>
        <v>8</v>
      </c>
      <c r="C3636" s="64">
        <v>42604</v>
      </c>
      <c r="D3636" s="64" t="s">
        <v>694</v>
      </c>
      <c r="E3636" s="64">
        <f t="shared" si="207"/>
        <v>42604</v>
      </c>
      <c r="F3636" s="72" t="s">
        <v>1926</v>
      </c>
      <c r="G3636" s="67" t="s">
        <v>1551</v>
      </c>
      <c r="H3636" s="72" t="s">
        <v>1929</v>
      </c>
      <c r="I3636" s="429"/>
      <c r="J3636" s="429"/>
      <c r="K3636" s="420">
        <v>63000</v>
      </c>
      <c r="L3636" s="429">
        <v>22292</v>
      </c>
      <c r="M3636" s="65">
        <v>1404396000</v>
      </c>
      <c r="N3636" s="66" t="s">
        <v>26</v>
      </c>
      <c r="O3636" s="66" t="s">
        <v>259</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hidden="1" customHeight="1">
      <c r="A3637" s="332" t="str">
        <f>IF(B3637&lt;&gt;"",IF(AND(B3637='IN-TC'!$S$4,OR(TH!N3637="1111",TH!O3637="1111")),TH!D3637,""),"")</f>
        <v/>
      </c>
      <c r="B3637" s="63">
        <f t="shared" si="205"/>
        <v>8</v>
      </c>
      <c r="C3637" s="64">
        <v>42604</v>
      </c>
      <c r="D3637" s="64" t="s">
        <v>697</v>
      </c>
      <c r="E3637" s="64">
        <f t="shared" si="207"/>
        <v>42604</v>
      </c>
      <c r="F3637" s="72" t="s">
        <v>1775</v>
      </c>
      <c r="G3637" s="67" t="s">
        <v>1551</v>
      </c>
      <c r="H3637" s="946" t="s">
        <v>1868</v>
      </c>
      <c r="I3637" s="429"/>
      <c r="J3637" s="429"/>
      <c r="K3637" s="420"/>
      <c r="L3637" s="429"/>
      <c r="M3637" s="1128">
        <v>6085622</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hidden="1" customHeight="1">
      <c r="A3638" s="332" t="str">
        <f>IF(B3638&lt;&gt;"",IF(AND(B3638='IN-TC'!$S$4,OR(TH!N3638="1111",TH!O3638="1111")),TH!D3638,""),"")</f>
        <v/>
      </c>
      <c r="B3638" s="63">
        <f t="shared" si="205"/>
        <v>8</v>
      </c>
      <c r="C3638" s="64">
        <v>42604</v>
      </c>
      <c r="D3638" s="64" t="s">
        <v>697</v>
      </c>
      <c r="E3638" s="64">
        <f t="shared" si="207"/>
        <v>42604</v>
      </c>
      <c r="F3638" s="72" t="s">
        <v>1775</v>
      </c>
      <c r="G3638" s="67" t="s">
        <v>1551</v>
      </c>
      <c r="H3638" s="946" t="s">
        <v>1868</v>
      </c>
      <c r="I3638" s="429"/>
      <c r="J3638" s="429"/>
      <c r="K3638" s="420"/>
      <c r="L3638" s="1166"/>
      <c r="M3638" s="65">
        <v>6671345</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hidden="1" customHeight="1">
      <c r="A3639" s="332" t="str">
        <f>IF(B3639&lt;&gt;"",IF(AND(B3639='IN-TC'!$S$4,OR(TH!N3639="1111",TH!O3639="1111")),TH!D3639,""),"")</f>
        <v/>
      </c>
      <c r="B3639" s="63">
        <f t="shared" si="205"/>
        <v>8</v>
      </c>
      <c r="C3639" s="64">
        <v>42604</v>
      </c>
      <c r="D3639" s="64" t="s">
        <v>697</v>
      </c>
      <c r="E3639" s="64">
        <f t="shared" ref="E3639:E3670" si="208">C3639</f>
        <v>42604</v>
      </c>
      <c r="F3639" s="72" t="s">
        <v>1775</v>
      </c>
      <c r="G3639" s="67" t="s">
        <v>1551</v>
      </c>
      <c r="H3639" s="946" t="s">
        <v>1868</v>
      </c>
      <c r="I3639" s="429"/>
      <c r="J3639" s="429"/>
      <c r="K3639" s="420"/>
      <c r="L3639" s="429"/>
      <c r="M3639" s="65">
        <v>6708016</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hidden="1" customHeight="1">
      <c r="A3640" s="332" t="str">
        <f>IF(B3640&lt;&gt;"",IF(AND(B3640='IN-TC'!$S$4,OR(TH!N3640="1111",TH!O3640="1111")),TH!D3640,""),"")</f>
        <v/>
      </c>
      <c r="B3640" s="63">
        <f t="shared" si="205"/>
        <v>8</v>
      </c>
      <c r="C3640" s="64">
        <v>42604</v>
      </c>
      <c r="D3640" s="64" t="s">
        <v>697</v>
      </c>
      <c r="E3640" s="64">
        <f t="shared" si="208"/>
        <v>42604</v>
      </c>
      <c r="F3640" s="72" t="s">
        <v>1775</v>
      </c>
      <c r="G3640" s="67" t="s">
        <v>1551</v>
      </c>
      <c r="H3640" s="946" t="s">
        <v>1868</v>
      </c>
      <c r="I3640" s="429"/>
      <c r="J3640" s="429"/>
      <c r="K3640" s="420"/>
      <c r="L3640" s="429"/>
      <c r="M3640" s="65">
        <v>5670694</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hidden="1" customHeight="1">
      <c r="A3641" s="332" t="str">
        <f>IF(B3641&lt;&gt;"",IF(AND(B3641='IN-TC'!$S$4,OR(TH!N3641="1111",TH!O3641="1111")),TH!D3641,""),"")</f>
        <v/>
      </c>
      <c r="B3641" s="63">
        <f t="shared" si="205"/>
        <v>8</v>
      </c>
      <c r="C3641" s="64">
        <v>42604</v>
      </c>
      <c r="D3641" s="64" t="s">
        <v>697</v>
      </c>
      <c r="E3641" s="64">
        <f t="shared" si="208"/>
        <v>42604</v>
      </c>
      <c r="F3641" s="72" t="s">
        <v>1775</v>
      </c>
      <c r="G3641" s="67" t="s">
        <v>1551</v>
      </c>
      <c r="H3641" s="946" t="s">
        <v>1868</v>
      </c>
      <c r="I3641" s="429"/>
      <c r="J3641" s="429"/>
      <c r="K3641" s="420"/>
      <c r="L3641" s="429"/>
      <c r="M3641" s="65">
        <v>6223932</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hidden="1" customHeight="1">
      <c r="A3642" s="332" t="str">
        <f>IF(B3642&lt;&gt;"",IF(AND(B3642='IN-TC'!$S$4,OR(TH!N3642="1111",TH!O3642="1111")),TH!D3642,""),"")</f>
        <v/>
      </c>
      <c r="B3642" s="63">
        <f t="shared" si="205"/>
        <v>8</v>
      </c>
      <c r="C3642" s="64">
        <v>42604</v>
      </c>
      <c r="D3642" s="64" t="s">
        <v>697</v>
      </c>
      <c r="E3642" s="64">
        <f t="shared" si="208"/>
        <v>42604</v>
      </c>
      <c r="F3642" s="72" t="s">
        <v>1775</v>
      </c>
      <c r="G3642" s="67" t="s">
        <v>1551</v>
      </c>
      <c r="H3642" s="946" t="s">
        <v>1868</v>
      </c>
      <c r="I3642" s="429"/>
      <c r="J3642" s="429"/>
      <c r="K3642" s="420"/>
      <c r="L3642" s="429"/>
      <c r="M3642" s="65">
        <v>6154777</v>
      </c>
      <c r="N3642" s="66" t="s">
        <v>99</v>
      </c>
      <c r="O3642" s="66" t="s">
        <v>26</v>
      </c>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hidden="1" customHeight="1">
      <c r="A3643" s="332" t="str">
        <f>IF(B3643&lt;&gt;"",IF(AND(B3643='IN-TC'!$S$4,OR(TH!N3643="1111",TH!O3643="1111")),TH!D3643,""),"")</f>
        <v/>
      </c>
      <c r="B3643" s="63">
        <f t="shared" si="205"/>
        <v>8</v>
      </c>
      <c r="C3643" s="64">
        <v>42605</v>
      </c>
      <c r="D3643" s="64" t="s">
        <v>878</v>
      </c>
      <c r="E3643" s="64">
        <f t="shared" si="208"/>
        <v>42605</v>
      </c>
      <c r="F3643" s="72" t="s">
        <v>1101</v>
      </c>
      <c r="G3643" s="955" t="s">
        <v>1812</v>
      </c>
      <c r="H3643" s="72" t="s">
        <v>799</v>
      </c>
      <c r="I3643" s="429"/>
      <c r="J3643" s="429"/>
      <c r="K3643" s="420"/>
      <c r="L3643" s="429"/>
      <c r="M3643" s="65">
        <v>686627</v>
      </c>
      <c r="N3643" s="66" t="s">
        <v>101</v>
      </c>
      <c r="O3643" s="66" t="s">
        <v>63</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hidden="1" customHeight="1">
      <c r="A3644" s="332" t="str">
        <f>IF(B3644&lt;&gt;"",IF(AND(B3644='IN-TC'!$S$4,OR(TH!N3644="1111",TH!O3644="1111")),TH!D3644,""),"")</f>
        <v/>
      </c>
      <c r="B3644" s="63">
        <f t="shared" si="205"/>
        <v>8</v>
      </c>
      <c r="C3644" s="64">
        <v>42605</v>
      </c>
      <c r="D3644" s="64" t="s">
        <v>878</v>
      </c>
      <c r="E3644" s="64">
        <f t="shared" si="208"/>
        <v>42605</v>
      </c>
      <c r="F3644" s="72" t="s">
        <v>1331</v>
      </c>
      <c r="G3644" s="955" t="s">
        <v>1812</v>
      </c>
      <c r="H3644" s="72" t="s">
        <v>799</v>
      </c>
      <c r="I3644" s="429"/>
      <c r="J3644" s="429"/>
      <c r="K3644" s="420"/>
      <c r="L3644" s="429"/>
      <c r="M3644" s="65">
        <v>68663</v>
      </c>
      <c r="N3644" s="82" t="s">
        <v>9</v>
      </c>
      <c r="O3644" s="66" t="s">
        <v>63</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hidden="1" customHeight="1">
      <c r="A3645" s="332" t="str">
        <f>IF(B3645&lt;&gt;"",IF(AND(B3645='IN-TC'!$S$4,OR(TH!N3645="1111",TH!O3645="1111")),TH!D3645,""),"")</f>
        <v/>
      </c>
      <c r="B3645" s="63">
        <f t="shared" si="205"/>
        <v>8</v>
      </c>
      <c r="C3645" s="64">
        <v>42605</v>
      </c>
      <c r="D3645" s="64" t="s">
        <v>900</v>
      </c>
      <c r="E3645" s="64">
        <f t="shared" si="208"/>
        <v>42605</v>
      </c>
      <c r="F3645" s="72" t="s">
        <v>1133</v>
      </c>
      <c r="G3645" s="67" t="s">
        <v>1551</v>
      </c>
      <c r="H3645" s="72" t="s">
        <v>755</v>
      </c>
      <c r="I3645" s="429"/>
      <c r="J3645" s="429"/>
      <c r="K3645" s="420"/>
      <c r="L3645" s="429"/>
      <c r="M3645" s="65">
        <v>1350000000</v>
      </c>
      <c r="N3645" s="66" t="s">
        <v>63</v>
      </c>
      <c r="O3645" s="66" t="s">
        <v>26</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hidden="1" customHeight="1">
      <c r="A3646" s="332" t="str">
        <f>IF(B3646&lt;&gt;"",IF(AND(B3646='IN-TC'!$S$4,OR(TH!N3646="1111",TH!O3646="1111")),TH!D3646,""),"")</f>
        <v/>
      </c>
      <c r="B3646" s="63">
        <f t="shared" si="205"/>
        <v>8</v>
      </c>
      <c r="C3646" s="64">
        <v>42606</v>
      </c>
      <c r="D3646" s="64" t="s">
        <v>879</v>
      </c>
      <c r="E3646" s="64">
        <f t="shared" si="208"/>
        <v>42606</v>
      </c>
      <c r="F3646" s="72" t="s">
        <v>1101</v>
      </c>
      <c r="G3646" s="955" t="s">
        <v>1813</v>
      </c>
      <c r="H3646" s="72" t="s">
        <v>799</v>
      </c>
      <c r="I3646" s="429"/>
      <c r="J3646" s="429"/>
      <c r="K3646" s="420"/>
      <c r="L3646" s="429"/>
      <c r="M3646" s="65">
        <v>584364</v>
      </c>
      <c r="N3646" s="66" t="s">
        <v>101</v>
      </c>
      <c r="O3646" s="66" t="s">
        <v>63</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hidden="1" customHeight="1">
      <c r="A3647" s="332" t="str">
        <f>IF(B3647&lt;&gt;"",IF(AND(B3647='IN-TC'!$S$4,OR(TH!N3647="1111",TH!O3647="1111")),TH!D3647,""),"")</f>
        <v/>
      </c>
      <c r="B3647" s="63">
        <f t="shared" si="205"/>
        <v>8</v>
      </c>
      <c r="C3647" s="64">
        <v>42606</v>
      </c>
      <c r="D3647" s="64" t="s">
        <v>879</v>
      </c>
      <c r="E3647" s="64">
        <f t="shared" si="208"/>
        <v>42606</v>
      </c>
      <c r="F3647" s="72" t="s">
        <v>1331</v>
      </c>
      <c r="G3647" s="955" t="s">
        <v>1813</v>
      </c>
      <c r="H3647" s="72" t="s">
        <v>799</v>
      </c>
      <c r="I3647" s="429"/>
      <c r="J3647" s="429"/>
      <c r="K3647" s="420"/>
      <c r="L3647" s="429"/>
      <c r="M3647" s="65">
        <v>58436</v>
      </c>
      <c r="N3647" s="82" t="s">
        <v>9</v>
      </c>
      <c r="O3647" s="66" t="s">
        <v>63</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hidden="1" customHeight="1">
      <c r="A3648" s="332" t="str">
        <f>IF(B3648&lt;&gt;"",IF(AND(B3648='IN-TC'!$S$4,OR(TH!N3648="1111",TH!O3648="1111")),TH!D3648,""),"")</f>
        <v/>
      </c>
      <c r="B3648" s="63">
        <f t="shared" si="205"/>
        <v>8</v>
      </c>
      <c r="C3648" s="64">
        <v>42606</v>
      </c>
      <c r="D3648" s="64" t="s">
        <v>880</v>
      </c>
      <c r="E3648" s="64">
        <f t="shared" si="208"/>
        <v>42606</v>
      </c>
      <c r="F3648" s="72" t="s">
        <v>1094</v>
      </c>
      <c r="G3648" s="67" t="s">
        <v>908</v>
      </c>
      <c r="H3648" s="72" t="s">
        <v>755</v>
      </c>
      <c r="I3648" s="429"/>
      <c r="J3648" s="429"/>
      <c r="K3648" s="420"/>
      <c r="L3648" s="429"/>
      <c r="M3648" s="65">
        <v>50000000</v>
      </c>
      <c r="N3648" s="66" t="s">
        <v>26</v>
      </c>
      <c r="O3648" s="66" t="s">
        <v>63</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hidden="1" customHeight="1">
      <c r="A3649" s="332" t="str">
        <f>IF(B3649&lt;&gt;"",IF(AND(B3649='IN-TC'!$S$4,OR(TH!N3649="1111",TH!O3649="1111")),TH!D3649,""),"")</f>
        <v/>
      </c>
      <c r="B3649" s="63">
        <f t="shared" si="205"/>
        <v>8</v>
      </c>
      <c r="C3649" s="64">
        <v>42606</v>
      </c>
      <c r="D3649" s="64" t="s">
        <v>694</v>
      </c>
      <c r="E3649" s="64">
        <f t="shared" si="208"/>
        <v>42606</v>
      </c>
      <c r="F3649" s="72" t="s">
        <v>1443</v>
      </c>
      <c r="G3649" s="67" t="s">
        <v>1551</v>
      </c>
      <c r="H3649" s="72" t="s">
        <v>1545</v>
      </c>
      <c r="I3649" s="429"/>
      <c r="J3649" s="429"/>
      <c r="K3649" s="420">
        <v>69830.41</v>
      </c>
      <c r="L3649" s="429">
        <v>22292</v>
      </c>
      <c r="M3649" s="65">
        <f>ROUND(K3649*L3649,0)</f>
        <v>1556659500</v>
      </c>
      <c r="N3649" s="66" t="s">
        <v>265</v>
      </c>
      <c r="O3649" s="66" t="s">
        <v>582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hidden="1" customHeight="1">
      <c r="A3650" s="332" t="str">
        <f>IF(B3650&lt;&gt;"",IF(AND(B3650='IN-TC'!$S$4,OR(TH!N3650="1111",TH!O3650="1111")),TH!D3650,""),"")</f>
        <v/>
      </c>
      <c r="B3650" s="63">
        <f t="shared" si="205"/>
        <v>8</v>
      </c>
      <c r="C3650" s="64">
        <v>42606</v>
      </c>
      <c r="D3650" s="64" t="s">
        <v>576</v>
      </c>
      <c r="E3650" s="64">
        <f t="shared" si="208"/>
        <v>42606</v>
      </c>
      <c r="F3650" s="72" t="s">
        <v>1882</v>
      </c>
      <c r="G3650" s="67" t="s">
        <v>1551</v>
      </c>
      <c r="H3650" s="72" t="s">
        <v>1545</v>
      </c>
      <c r="I3650" s="429"/>
      <c r="J3650" s="429"/>
      <c r="K3650" s="420">
        <v>169.59</v>
      </c>
      <c r="L3650" s="429">
        <v>22292</v>
      </c>
      <c r="M3650" s="65">
        <f>ROUND(K3650*L3650,0)</f>
        <v>3780500</v>
      </c>
      <c r="N3650" s="66" t="s">
        <v>101</v>
      </c>
      <c r="O3650" s="66" t="s">
        <v>582</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hidden="1" customHeight="1">
      <c r="A3651" s="332" t="str">
        <f>IF(B3651&lt;&gt;"",IF(AND(B3651='IN-TC'!$S$4,OR(TH!N3651="1111",TH!O3651="1111")),TH!D3651,""),"")</f>
        <v/>
      </c>
      <c r="B3651" s="63">
        <f t="shared" si="205"/>
        <v>8</v>
      </c>
      <c r="C3651" s="64">
        <v>42606</v>
      </c>
      <c r="D3651" s="64" t="s">
        <v>576</v>
      </c>
      <c r="E3651" s="64">
        <f t="shared" si="208"/>
        <v>42606</v>
      </c>
      <c r="F3651" s="72" t="s">
        <v>1056</v>
      </c>
      <c r="G3651" s="67" t="s">
        <v>1551</v>
      </c>
      <c r="H3651" s="72" t="s">
        <v>1545</v>
      </c>
      <c r="I3651" s="429"/>
      <c r="J3651" s="429"/>
      <c r="K3651" s="420"/>
      <c r="L3651" s="429"/>
      <c r="M3651" s="65">
        <v>2240000</v>
      </c>
      <c r="N3651" s="66" t="s">
        <v>582</v>
      </c>
      <c r="O3651" s="66" t="s">
        <v>43</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hidden="1" customHeight="1">
      <c r="A3652" s="332" t="str">
        <f>IF(B3652&lt;&gt;"",IF(AND(B3652='IN-TC'!$S$4,OR(TH!N3652="1111",TH!O3652="1111")),TH!D3652,""),"")</f>
        <v/>
      </c>
      <c r="B3652" s="63">
        <f t="shared" si="205"/>
        <v>8</v>
      </c>
      <c r="C3652" s="64">
        <v>42606</v>
      </c>
      <c r="D3652" s="64" t="s">
        <v>697</v>
      </c>
      <c r="E3652" s="64">
        <f t="shared" si="208"/>
        <v>42606</v>
      </c>
      <c r="F3652" s="72" t="s">
        <v>1928</v>
      </c>
      <c r="G3652" s="67" t="s">
        <v>1551</v>
      </c>
      <c r="H3652" s="72" t="s">
        <v>1929</v>
      </c>
      <c r="I3652" s="429"/>
      <c r="J3652" s="429"/>
      <c r="K3652" s="420">
        <v>63000</v>
      </c>
      <c r="L3652" s="429">
        <v>22292</v>
      </c>
      <c r="M3652" s="65">
        <f t="shared" ref="M3652:M3659" si="209">ROUND(K3652*L3652,0)</f>
        <v>1404396000</v>
      </c>
      <c r="N3652" s="66" t="s">
        <v>259</v>
      </c>
      <c r="O3652" s="66" t="s">
        <v>265</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hidden="1" customHeight="1">
      <c r="A3653" s="332" t="str">
        <f>IF(B3653&lt;&gt;"",IF(AND(B3653='IN-TC'!$S$4,OR(TH!N3653="1111",TH!O3653="1111")),TH!D3653,""),"")</f>
        <v/>
      </c>
      <c r="B3653" s="63">
        <f t="shared" si="205"/>
        <v>8</v>
      </c>
      <c r="C3653" s="64">
        <v>42606</v>
      </c>
      <c r="D3653" s="64" t="s">
        <v>697</v>
      </c>
      <c r="E3653" s="64">
        <f t="shared" si="208"/>
        <v>42606</v>
      </c>
      <c r="F3653" s="72" t="s">
        <v>1927</v>
      </c>
      <c r="G3653" s="67" t="s">
        <v>1551</v>
      </c>
      <c r="H3653" s="72" t="s">
        <v>1930</v>
      </c>
      <c r="I3653" s="429"/>
      <c r="J3653" s="429"/>
      <c r="K3653" s="420">
        <v>10.5</v>
      </c>
      <c r="L3653" s="429">
        <v>22292</v>
      </c>
      <c r="M3653" s="65">
        <f t="shared" si="209"/>
        <v>234066</v>
      </c>
      <c r="N3653" s="66" t="s">
        <v>101</v>
      </c>
      <c r="O3653" s="66" t="s">
        <v>265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hidden="1" customHeight="1">
      <c r="A3654" s="332" t="str">
        <f>IF(B3654&lt;&gt;"",IF(AND(B3654='IN-TC'!$S$4,OR(TH!N3654="1111",TH!O3654="1111")),TH!D3654,""),"")</f>
        <v/>
      </c>
      <c r="B3654" s="63">
        <f t="shared" si="205"/>
        <v>8</v>
      </c>
      <c r="C3654" s="64">
        <v>42606</v>
      </c>
      <c r="D3654" s="64" t="s">
        <v>697</v>
      </c>
      <c r="E3654" s="64">
        <f t="shared" si="208"/>
        <v>42606</v>
      </c>
      <c r="F3654" s="72" t="s">
        <v>1775</v>
      </c>
      <c r="G3654" s="67" t="s">
        <v>1551</v>
      </c>
      <c r="H3654" s="72" t="s">
        <v>1931</v>
      </c>
      <c r="I3654" s="429"/>
      <c r="J3654" s="429"/>
      <c r="K3654" s="420">
        <v>387.5</v>
      </c>
      <c r="L3654" s="429">
        <v>22292</v>
      </c>
      <c r="M3654" s="65">
        <f t="shared" si="209"/>
        <v>8638150</v>
      </c>
      <c r="N3654" s="66" t="s">
        <v>99</v>
      </c>
      <c r="O3654" s="66" t="s">
        <v>265</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hidden="1" customHeight="1">
      <c r="A3655" s="332" t="str">
        <f>IF(B3655&lt;&gt;"",IF(AND(B3655='IN-TC'!$S$4,OR(TH!N3655="1111",TH!O3655="1111")),TH!D3655,""),"")</f>
        <v/>
      </c>
      <c r="B3655" s="63">
        <f t="shared" si="205"/>
        <v>8</v>
      </c>
      <c r="C3655" s="64">
        <v>42606</v>
      </c>
      <c r="D3655" s="64" t="s">
        <v>694</v>
      </c>
      <c r="E3655" s="64">
        <f t="shared" si="208"/>
        <v>42606</v>
      </c>
      <c r="F3655" s="72" t="s">
        <v>1443</v>
      </c>
      <c r="G3655" s="79" t="s">
        <v>909</v>
      </c>
      <c r="H3655" s="1135" t="s">
        <v>1532</v>
      </c>
      <c r="I3655" s="429"/>
      <c r="J3655" s="429"/>
      <c r="K3655" s="420">
        <v>1974.3</v>
      </c>
      <c r="L3655" s="429">
        <v>22270</v>
      </c>
      <c r="M3655" s="65">
        <f t="shared" si="209"/>
        <v>43967661</v>
      </c>
      <c r="N3655" s="82" t="s">
        <v>265</v>
      </c>
      <c r="O3655" s="82" t="s">
        <v>582</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x</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hidden="1" customHeight="1">
      <c r="A3656" s="332" t="str">
        <f>IF(B3656&lt;&gt;"",IF(AND(B3656='IN-TC'!$S$4,OR(TH!N3656="1111",TH!O3656="1111")),TH!D3656,""),"")</f>
        <v/>
      </c>
      <c r="B3656" s="63">
        <f t="shared" si="205"/>
        <v>8</v>
      </c>
      <c r="C3656" s="64">
        <v>42606</v>
      </c>
      <c r="D3656" s="64" t="s">
        <v>576</v>
      </c>
      <c r="E3656" s="64">
        <f t="shared" si="208"/>
        <v>42606</v>
      </c>
      <c r="F3656" s="72" t="s">
        <v>1506</v>
      </c>
      <c r="G3656" s="79" t="s">
        <v>909</v>
      </c>
      <c r="H3656" s="1135" t="s">
        <v>1532</v>
      </c>
      <c r="I3656" s="429"/>
      <c r="J3656" s="429"/>
      <c r="K3656" s="420">
        <v>5.2</v>
      </c>
      <c r="L3656" s="429">
        <v>22270</v>
      </c>
      <c r="M3656" s="65">
        <f t="shared" si="209"/>
        <v>115804</v>
      </c>
      <c r="N3656" s="82" t="s">
        <v>101</v>
      </c>
      <c r="O3656" s="82" t="s">
        <v>582</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x</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hidden="1" customHeight="1">
      <c r="A3657" s="332" t="str">
        <f>IF(B3657&lt;&gt;"",IF(AND(B3657='IN-TC'!$S$4,OR(TH!N3657="1111",TH!O3657="1111")),TH!D3657,""),"")</f>
        <v/>
      </c>
      <c r="B3657" s="63">
        <f t="shared" si="205"/>
        <v>8</v>
      </c>
      <c r="C3657" s="64">
        <v>42606</v>
      </c>
      <c r="D3657" s="64" t="s">
        <v>694</v>
      </c>
      <c r="E3657" s="64">
        <f t="shared" si="208"/>
        <v>42606</v>
      </c>
      <c r="F3657" s="72" t="s">
        <v>1443</v>
      </c>
      <c r="G3657" s="79" t="s">
        <v>909</v>
      </c>
      <c r="H3657" s="1135" t="s">
        <v>1532</v>
      </c>
      <c r="I3657" s="429"/>
      <c r="J3657" s="429"/>
      <c r="K3657" s="420">
        <v>6642.37</v>
      </c>
      <c r="L3657" s="429">
        <v>22270</v>
      </c>
      <c r="M3657" s="65">
        <f t="shared" si="209"/>
        <v>147925580</v>
      </c>
      <c r="N3657" s="82" t="s">
        <v>265</v>
      </c>
      <c r="O3657" s="82" t="s">
        <v>582</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x</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hidden="1" customHeight="1">
      <c r="A3658" s="332" t="str">
        <f>IF(B3658&lt;&gt;"",IF(AND(B3658='IN-TC'!$S$4,OR(TH!N3658="1111",TH!O3658="1111")),TH!D3658,""),"")</f>
        <v/>
      </c>
      <c r="B3658" s="63">
        <f t="shared" si="205"/>
        <v>8</v>
      </c>
      <c r="C3658" s="64">
        <v>42606</v>
      </c>
      <c r="D3658" s="64" t="s">
        <v>576</v>
      </c>
      <c r="E3658" s="64">
        <f t="shared" si="208"/>
        <v>42606</v>
      </c>
      <c r="F3658" s="72" t="s">
        <v>1506</v>
      </c>
      <c r="G3658" s="79" t="s">
        <v>909</v>
      </c>
      <c r="H3658" s="1135" t="s">
        <v>1532</v>
      </c>
      <c r="I3658" s="429"/>
      <c r="J3658" s="429"/>
      <c r="K3658" s="420">
        <v>6.22</v>
      </c>
      <c r="L3658" s="429">
        <v>22270</v>
      </c>
      <c r="M3658" s="65">
        <f t="shared" si="209"/>
        <v>138519</v>
      </c>
      <c r="N3658" s="82" t="s">
        <v>101</v>
      </c>
      <c r="O3658" s="82" t="s">
        <v>582</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x</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hidden="1" customHeight="1">
      <c r="A3659" s="332" t="str">
        <f>IF(B3659&lt;&gt;"",IF(AND(B3659='IN-TC'!$S$4,OR(TH!N3659="1111",TH!O3659="1111")),TH!D3659,""),"")</f>
        <v/>
      </c>
      <c r="B3659" s="63">
        <f t="shared" ref="B3659:B3722" si="210">IF(C3659&lt;&gt;"",MONTH(C3659),"")</f>
        <v>8</v>
      </c>
      <c r="C3659" s="64">
        <v>42606</v>
      </c>
      <c r="D3659" s="64" t="s">
        <v>576</v>
      </c>
      <c r="E3659" s="64">
        <f t="shared" si="208"/>
        <v>42606</v>
      </c>
      <c r="F3659" s="72" t="s">
        <v>2206</v>
      </c>
      <c r="G3659" s="79" t="s">
        <v>909</v>
      </c>
      <c r="H3659" s="1135" t="s">
        <v>1532</v>
      </c>
      <c r="I3659" s="429"/>
      <c r="J3659" s="429"/>
      <c r="K3659" s="420">
        <v>330.59</v>
      </c>
      <c r="L3659" s="429">
        <v>22270</v>
      </c>
      <c r="M3659" s="65">
        <f t="shared" si="209"/>
        <v>7362239</v>
      </c>
      <c r="N3659" s="82" t="s">
        <v>582</v>
      </c>
      <c r="O3659" s="82" t="s">
        <v>103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x</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hidden="1" customHeight="1">
      <c r="A3660" s="332" t="str">
        <f>IF(B3660&lt;&gt;"",IF(AND(B3660='IN-TC'!$S$4,OR(TH!N3660="1111",TH!O3660="1111")),TH!D3660,""),"")</f>
        <v/>
      </c>
      <c r="B3660" s="63">
        <f t="shared" si="210"/>
        <v>8</v>
      </c>
      <c r="C3660" s="64">
        <v>42606</v>
      </c>
      <c r="D3660" s="64" t="s">
        <v>576</v>
      </c>
      <c r="E3660" s="64">
        <f t="shared" si="208"/>
        <v>42606</v>
      </c>
      <c r="F3660" s="72" t="s">
        <v>1056</v>
      </c>
      <c r="G3660" s="79" t="s">
        <v>909</v>
      </c>
      <c r="H3660" s="1135" t="s">
        <v>1532</v>
      </c>
      <c r="I3660" s="429"/>
      <c r="J3660" s="429"/>
      <c r="K3660" s="420"/>
      <c r="L3660" s="429"/>
      <c r="M3660" s="65">
        <v>521925</v>
      </c>
      <c r="N3660" s="82" t="s">
        <v>582</v>
      </c>
      <c r="O3660" s="82" t="s">
        <v>43</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x</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hidden="1" customHeight="1">
      <c r="A3661" s="332" t="str">
        <f>IF(B3661&lt;&gt;"",IF(AND(B3661='IN-TC'!$S$4,OR(TH!N3661="1111",TH!O3661="1111")),TH!D3661,""),"")</f>
        <v/>
      </c>
      <c r="B3661" s="63">
        <f t="shared" si="210"/>
        <v>8</v>
      </c>
      <c r="C3661" s="64">
        <v>42606</v>
      </c>
      <c r="D3661" s="64" t="s">
        <v>697</v>
      </c>
      <c r="E3661" s="64">
        <f t="shared" si="208"/>
        <v>42606</v>
      </c>
      <c r="F3661" s="72" t="s">
        <v>1906</v>
      </c>
      <c r="G3661" s="67" t="s">
        <v>1551</v>
      </c>
      <c r="H3661" s="72" t="s">
        <v>1929</v>
      </c>
      <c r="I3661" s="429"/>
      <c r="J3661" s="429"/>
      <c r="K3661" s="420"/>
      <c r="L3661" s="429"/>
      <c r="M3661" s="65">
        <v>2063292</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hidden="1" customHeight="1">
      <c r="A3662" s="332" t="str">
        <f>IF(B3662&lt;&gt;"",IF(AND(B3662='IN-TC'!$S$4,OR(TH!N3662="1111",TH!O3662="1111")),TH!D3662,""),"")</f>
        <v/>
      </c>
      <c r="B3662" s="63">
        <f t="shared" si="210"/>
        <v>8</v>
      </c>
      <c r="C3662" s="64">
        <v>42606</v>
      </c>
      <c r="D3662" s="64" t="s">
        <v>697</v>
      </c>
      <c r="E3662" s="64">
        <f t="shared" si="208"/>
        <v>42606</v>
      </c>
      <c r="F3662" s="72" t="s">
        <v>1906</v>
      </c>
      <c r="G3662" s="67" t="s">
        <v>1551</v>
      </c>
      <c r="H3662" s="72" t="s">
        <v>1930</v>
      </c>
      <c r="I3662" s="429"/>
      <c r="J3662" s="429"/>
      <c r="K3662" s="420"/>
      <c r="L3662" s="429"/>
      <c r="M3662" s="65">
        <v>122815</v>
      </c>
      <c r="N3662" s="66" t="s">
        <v>101</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hidden="1" customHeight="1">
      <c r="A3663" s="332" t="str">
        <f>IF(B3663&lt;&gt;"",IF(AND(B3663='IN-TC'!$S$4,OR(TH!N3663="1111",TH!O3663="1111")),TH!D3663,""),"")</f>
        <v/>
      </c>
      <c r="B3663" s="63">
        <f t="shared" si="210"/>
        <v>8</v>
      </c>
      <c r="C3663" s="64">
        <v>42606</v>
      </c>
      <c r="D3663" s="64" t="s">
        <v>697</v>
      </c>
      <c r="E3663" s="64">
        <f t="shared" si="208"/>
        <v>42606</v>
      </c>
      <c r="F3663" s="72" t="s">
        <v>1917</v>
      </c>
      <c r="G3663" s="67" t="s">
        <v>908</v>
      </c>
      <c r="H3663" s="72" t="s">
        <v>1647</v>
      </c>
      <c r="I3663" s="429"/>
      <c r="J3663" s="429"/>
      <c r="K3663" s="420"/>
      <c r="L3663" s="429"/>
      <c r="M3663" s="65">
        <v>28690200</v>
      </c>
      <c r="N3663" s="66" t="s">
        <v>8</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hidden="1" customHeight="1">
      <c r="A3664" s="332" t="str">
        <f>IF(B3664&lt;&gt;"",IF(AND(B3664='IN-TC'!$S$4,OR(TH!N3664="1111",TH!O3664="1111")),TH!D3664,""),"")</f>
        <v/>
      </c>
      <c r="B3664" s="63">
        <f t="shared" si="210"/>
        <v>8</v>
      </c>
      <c r="C3664" s="64">
        <v>42606</v>
      </c>
      <c r="D3664" s="64" t="s">
        <v>697</v>
      </c>
      <c r="E3664" s="64">
        <f t="shared" si="208"/>
        <v>42606</v>
      </c>
      <c r="F3664" s="72" t="s">
        <v>1186</v>
      </c>
      <c r="G3664" s="67" t="s">
        <v>908</v>
      </c>
      <c r="H3664" s="72"/>
      <c r="I3664" s="429"/>
      <c r="J3664" s="429"/>
      <c r="K3664" s="420"/>
      <c r="L3664" s="429"/>
      <c r="M3664" s="65">
        <v>40000</v>
      </c>
      <c r="N3664" s="66" t="s">
        <v>101</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hidden="1" customHeight="1">
      <c r="A3665" s="332" t="str">
        <f>IF(B3665&lt;&gt;"",IF(AND(B3665='IN-TC'!$S$4,OR(TH!N3665="1111",TH!O3665="1111")),TH!D3665,""),"")</f>
        <v/>
      </c>
      <c r="B3665" s="63">
        <f t="shared" si="210"/>
        <v>8</v>
      </c>
      <c r="C3665" s="64">
        <v>42606</v>
      </c>
      <c r="D3665" s="64" t="s">
        <v>697</v>
      </c>
      <c r="E3665" s="64">
        <f t="shared" si="208"/>
        <v>42606</v>
      </c>
      <c r="F3665" s="72" t="s">
        <v>1187</v>
      </c>
      <c r="G3665" s="67" t="s">
        <v>908</v>
      </c>
      <c r="H3665" s="72"/>
      <c r="I3665" s="429"/>
      <c r="J3665" s="429"/>
      <c r="K3665" s="420"/>
      <c r="L3665" s="429"/>
      <c r="M3665" s="65">
        <v>4000</v>
      </c>
      <c r="N3665" s="82" t="s">
        <v>9</v>
      </c>
      <c r="O3665" s="66" t="s">
        <v>26</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hidden="1" customHeight="1">
      <c r="A3666" s="332" t="str">
        <f>IF(B3666&lt;&gt;"",IF(AND(B3666='IN-TC'!$S$4,OR(TH!N3666="1111",TH!O3666="1111")),TH!D3666,""),"")</f>
        <v/>
      </c>
      <c r="B3666" s="63">
        <f t="shared" si="210"/>
        <v>8</v>
      </c>
      <c r="C3666" s="64">
        <v>42607</v>
      </c>
      <c r="D3666" s="64" t="s">
        <v>694</v>
      </c>
      <c r="E3666" s="64">
        <f t="shared" si="208"/>
        <v>42607</v>
      </c>
      <c r="F3666" s="72" t="s">
        <v>1640</v>
      </c>
      <c r="G3666" s="67" t="s">
        <v>1551</v>
      </c>
      <c r="H3666" s="72" t="s">
        <v>1788</v>
      </c>
      <c r="I3666" s="429"/>
      <c r="J3666" s="429"/>
      <c r="K3666" s="420"/>
      <c r="L3666" s="429"/>
      <c r="M3666" s="65">
        <v>16442</v>
      </c>
      <c r="N3666" s="66" t="s">
        <v>26</v>
      </c>
      <c r="O3666" s="66" t="s">
        <v>43</v>
      </c>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hidden="1" customHeight="1">
      <c r="A3667" s="332" t="str">
        <f>IF(B3667&lt;&gt;"",IF(AND(B3667='IN-TC'!$S$4,OR(TH!N3667="1111",TH!O3667="1111")),TH!D3667,""),"")</f>
        <v/>
      </c>
      <c r="B3667" s="63">
        <f t="shared" si="210"/>
        <v>8</v>
      </c>
      <c r="C3667" s="64">
        <v>42608</v>
      </c>
      <c r="D3667" s="64" t="s">
        <v>881</v>
      </c>
      <c r="E3667" s="64">
        <f t="shared" si="208"/>
        <v>42608</v>
      </c>
      <c r="F3667" s="72" t="s">
        <v>1169</v>
      </c>
      <c r="G3667" s="955" t="s">
        <v>1815</v>
      </c>
      <c r="H3667" s="316" t="s">
        <v>611</v>
      </c>
      <c r="I3667" s="429"/>
      <c r="J3667" s="429"/>
      <c r="K3667" s="420"/>
      <c r="L3667" s="429"/>
      <c r="M3667" s="65">
        <v>5280000</v>
      </c>
      <c r="N3667" s="66" t="s">
        <v>8</v>
      </c>
      <c r="O3667" s="66" t="s">
        <v>63</v>
      </c>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hidden="1" customHeight="1">
      <c r="A3668" s="332" t="str">
        <f>IF(B3668&lt;&gt;"",IF(AND(B3668='IN-TC'!$S$4,OR(TH!N3668="1111",TH!O3668="1111")),TH!D3668,""),"")</f>
        <v/>
      </c>
      <c r="B3668" s="63">
        <f t="shared" si="210"/>
        <v>8</v>
      </c>
      <c r="C3668" s="64">
        <v>42608</v>
      </c>
      <c r="D3668" s="64" t="s">
        <v>882</v>
      </c>
      <c r="E3668" s="64">
        <f t="shared" si="208"/>
        <v>42608</v>
      </c>
      <c r="F3668" s="72" t="s">
        <v>223</v>
      </c>
      <c r="G3668" s="955" t="s">
        <v>1814</v>
      </c>
      <c r="H3668" s="338" t="s">
        <v>613</v>
      </c>
      <c r="I3668" s="429">
        <v>450</v>
      </c>
      <c r="J3668" s="429">
        <v>18060.607</v>
      </c>
      <c r="K3668" s="420"/>
      <c r="L3668" s="429"/>
      <c r="M3668" s="65">
        <f>ROUND(I3668*J3668,0)</f>
        <v>8127273</v>
      </c>
      <c r="N3668" s="66" t="s">
        <v>281</v>
      </c>
      <c r="O3668" s="66" t="s">
        <v>63</v>
      </c>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hidden="1" customHeight="1">
      <c r="A3669" s="332" t="str">
        <f>IF(B3669&lt;&gt;"",IF(AND(B3669='IN-TC'!$S$4,OR(TH!N3669="1111",TH!O3669="1111")),TH!D3669,""),"")</f>
        <v/>
      </c>
      <c r="B3669" s="63">
        <f t="shared" si="210"/>
        <v>8</v>
      </c>
      <c r="C3669" s="64">
        <v>42608</v>
      </c>
      <c r="D3669" s="64" t="s">
        <v>882</v>
      </c>
      <c r="E3669" s="64">
        <f t="shared" si="208"/>
        <v>42608</v>
      </c>
      <c r="F3669" s="72" t="s">
        <v>1342</v>
      </c>
      <c r="G3669" s="955" t="s">
        <v>1814</v>
      </c>
      <c r="H3669" s="338" t="s">
        <v>613</v>
      </c>
      <c r="I3669" s="429"/>
      <c r="J3669" s="429"/>
      <c r="K3669" s="420"/>
      <c r="L3669" s="429"/>
      <c r="M3669" s="65">
        <v>812727</v>
      </c>
      <c r="N3669" s="82" t="s">
        <v>9</v>
      </c>
      <c r="O3669" s="66" t="s">
        <v>63</v>
      </c>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hidden="1" customHeight="1">
      <c r="A3670" s="332" t="str">
        <f>IF(B3670&lt;&gt;"",IF(AND(B3670='IN-TC'!$S$4,OR(TH!N3670="1111",TH!O3670="1111")),TH!D3670,""),"")</f>
        <v/>
      </c>
      <c r="B3670" s="63">
        <f t="shared" si="210"/>
        <v>8</v>
      </c>
      <c r="C3670" s="64">
        <v>42609</v>
      </c>
      <c r="D3670" s="64" t="s">
        <v>883</v>
      </c>
      <c r="E3670" s="64">
        <f t="shared" si="208"/>
        <v>42609</v>
      </c>
      <c r="F3670" s="72" t="s">
        <v>1816</v>
      </c>
      <c r="G3670" s="955" t="s">
        <v>1818</v>
      </c>
      <c r="H3670" s="72" t="s">
        <v>830</v>
      </c>
      <c r="I3670" s="429"/>
      <c r="J3670" s="429"/>
      <c r="K3670" s="420"/>
      <c r="L3670" s="429"/>
      <c r="M3670" s="65">
        <v>16050000</v>
      </c>
      <c r="N3670" s="66" t="s">
        <v>101</v>
      </c>
      <c r="O3670" s="66" t="s">
        <v>63</v>
      </c>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hidden="1" customHeight="1">
      <c r="A3671" s="332" t="str">
        <f>IF(B3671&lt;&gt;"",IF(AND(B3671='IN-TC'!$S$4,OR(TH!N3671="1111",TH!O3671="1111")),TH!D3671,""),"")</f>
        <v/>
      </c>
      <c r="B3671" s="63">
        <f t="shared" si="210"/>
        <v>8</v>
      </c>
      <c r="C3671" s="64">
        <v>42609</v>
      </c>
      <c r="D3671" s="64" t="s">
        <v>883</v>
      </c>
      <c r="E3671" s="64">
        <f t="shared" ref="E3671:E3692" si="211">C3671</f>
        <v>42609</v>
      </c>
      <c r="F3671" s="72" t="s">
        <v>1817</v>
      </c>
      <c r="G3671" s="955" t="s">
        <v>1818</v>
      </c>
      <c r="H3671" s="72" t="s">
        <v>830</v>
      </c>
      <c r="I3671" s="429"/>
      <c r="J3671" s="429"/>
      <c r="K3671" s="420"/>
      <c r="L3671" s="429"/>
      <c r="M3671" s="65">
        <v>1605000</v>
      </c>
      <c r="N3671" s="82" t="s">
        <v>9</v>
      </c>
      <c r="O3671" s="66" t="s">
        <v>63</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hidden="1" customHeight="1">
      <c r="A3672" s="332" t="str">
        <f>IF(B3672&lt;&gt;"",IF(AND(B3672='IN-TC'!$S$4,OR(TH!N3672="1111",TH!O3672="1111")),TH!D3672,""),"")</f>
        <v/>
      </c>
      <c r="B3672" s="63">
        <f t="shared" si="210"/>
        <v>8</v>
      </c>
      <c r="C3672" s="64">
        <v>42610</v>
      </c>
      <c r="D3672" s="64" t="s">
        <v>884</v>
      </c>
      <c r="E3672" s="64">
        <f t="shared" si="211"/>
        <v>42610</v>
      </c>
      <c r="F3672" s="72" t="s">
        <v>763</v>
      </c>
      <c r="G3672" s="955" t="s">
        <v>1819</v>
      </c>
      <c r="H3672" s="72" t="s">
        <v>799</v>
      </c>
      <c r="I3672" s="429"/>
      <c r="J3672" s="429"/>
      <c r="K3672" s="420"/>
      <c r="L3672" s="429"/>
      <c r="M3672" s="65">
        <v>573845</v>
      </c>
      <c r="N3672" s="66" t="s">
        <v>101</v>
      </c>
      <c r="O3672" s="66" t="s">
        <v>63</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hidden="1" customHeight="1">
      <c r="A3673" s="332" t="str">
        <f>IF(B3673&lt;&gt;"",IF(AND(B3673='IN-TC'!$S$4,OR(TH!N3673="1111",TH!O3673="1111")),TH!D3673,""),"")</f>
        <v/>
      </c>
      <c r="B3673" s="63">
        <f t="shared" si="210"/>
        <v>8</v>
      </c>
      <c r="C3673" s="64">
        <v>42610</v>
      </c>
      <c r="D3673" s="64" t="s">
        <v>884</v>
      </c>
      <c r="E3673" s="64">
        <f t="shared" si="211"/>
        <v>42610</v>
      </c>
      <c r="F3673" s="72" t="s">
        <v>764</v>
      </c>
      <c r="G3673" s="955" t="s">
        <v>1819</v>
      </c>
      <c r="H3673" s="72" t="s">
        <v>799</v>
      </c>
      <c r="I3673" s="429"/>
      <c r="J3673" s="429"/>
      <c r="K3673" s="420"/>
      <c r="L3673" s="429"/>
      <c r="M3673" s="65">
        <v>57385</v>
      </c>
      <c r="N3673" s="82" t="s">
        <v>9</v>
      </c>
      <c r="O3673" s="66" t="s">
        <v>63</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hidden="1" customHeight="1">
      <c r="A3674" s="332" t="str">
        <f>IF(B3674&lt;&gt;"",IF(AND(B3674='IN-TC'!$S$4,OR(TH!N3674="1111",TH!O3674="1111")),TH!D3674,""),"")</f>
        <v/>
      </c>
      <c r="B3674" s="63">
        <f t="shared" si="210"/>
        <v>8</v>
      </c>
      <c r="C3674" s="64">
        <v>42611</v>
      </c>
      <c r="D3674" s="64" t="s">
        <v>885</v>
      </c>
      <c r="E3674" s="64">
        <f t="shared" si="211"/>
        <v>42611</v>
      </c>
      <c r="F3674" s="72" t="s">
        <v>1797</v>
      </c>
      <c r="G3674" s="955" t="s">
        <v>1820</v>
      </c>
      <c r="H3674" s="72" t="s">
        <v>1096</v>
      </c>
      <c r="I3674" s="429"/>
      <c r="J3674" s="429"/>
      <c r="K3674" s="420"/>
      <c r="L3674" s="429"/>
      <c r="M3674" s="65">
        <v>1328700</v>
      </c>
      <c r="N3674" s="66" t="s">
        <v>101</v>
      </c>
      <c r="O3674" s="66" t="s">
        <v>63</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hidden="1" customHeight="1">
      <c r="A3675" s="332" t="str">
        <f>IF(B3675&lt;&gt;"",IF(AND(B3675='IN-TC'!$S$4,OR(TH!N3675="1111",TH!O3675="1111")),TH!D3675,""),"")</f>
        <v/>
      </c>
      <c r="B3675" s="63">
        <f t="shared" si="210"/>
        <v>8</v>
      </c>
      <c r="C3675" s="64">
        <v>42611</v>
      </c>
      <c r="D3675" s="64" t="s">
        <v>885</v>
      </c>
      <c r="E3675" s="64">
        <f t="shared" si="211"/>
        <v>42611</v>
      </c>
      <c r="F3675" s="72" t="s">
        <v>1798</v>
      </c>
      <c r="G3675" s="955" t="s">
        <v>1820</v>
      </c>
      <c r="H3675" s="72" t="s">
        <v>1096</v>
      </c>
      <c r="I3675" s="429"/>
      <c r="J3675" s="429"/>
      <c r="K3675" s="420"/>
      <c r="L3675" s="429"/>
      <c r="M3675" s="65">
        <v>132870</v>
      </c>
      <c r="N3675" s="82" t="s">
        <v>9</v>
      </c>
      <c r="O3675" s="66" t="s">
        <v>63</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hidden="1" customHeight="1">
      <c r="A3676" s="332" t="str">
        <f>IF(B3676&lt;&gt;"",IF(AND(B3676='IN-TC'!$S$4,OR(TH!N3676="1111",TH!O3676="1111")),TH!D3676,""),"")</f>
        <v/>
      </c>
      <c r="B3676" s="63">
        <f t="shared" si="210"/>
        <v>8</v>
      </c>
      <c r="C3676" s="64">
        <v>42611</v>
      </c>
      <c r="D3676" s="64" t="s">
        <v>697</v>
      </c>
      <c r="E3676" s="64">
        <f t="shared" si="211"/>
        <v>42611</v>
      </c>
      <c r="F3676" s="72" t="s">
        <v>1656</v>
      </c>
      <c r="G3676" s="67" t="s">
        <v>1908</v>
      </c>
      <c r="H3676" s="72"/>
      <c r="I3676" s="429"/>
      <c r="J3676" s="429"/>
      <c r="K3676" s="420">
        <v>6700</v>
      </c>
      <c r="L3676" s="429">
        <v>22260</v>
      </c>
      <c r="M3676" s="65">
        <f>ROUND(K3676*L3676,0)</f>
        <v>149142000</v>
      </c>
      <c r="N3676" s="66" t="s">
        <v>265</v>
      </c>
      <c r="O3676" s="66" t="s">
        <v>265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hidden="1" customHeight="1">
      <c r="A3677" s="332" t="str">
        <f>IF(B3677&lt;&gt;"",IF(AND(B3677='IN-TC'!$S$4,OR(TH!N3677="1111",TH!O3677="1111")),TH!D3677,""),"")</f>
        <v/>
      </c>
      <c r="B3677" s="63">
        <f t="shared" si="210"/>
        <v>8</v>
      </c>
      <c r="C3677" s="64">
        <v>42611</v>
      </c>
      <c r="D3677" s="64" t="s">
        <v>697</v>
      </c>
      <c r="E3677" s="64">
        <f t="shared" si="211"/>
        <v>42611</v>
      </c>
      <c r="F3677" s="72" t="s">
        <v>1907</v>
      </c>
      <c r="G3677" s="67" t="s">
        <v>1551</v>
      </c>
      <c r="H3677" s="72"/>
      <c r="I3677" s="429"/>
      <c r="J3677" s="429"/>
      <c r="K3677" s="420">
        <v>3.3</v>
      </c>
      <c r="L3677" s="429">
        <v>22260</v>
      </c>
      <c r="M3677" s="65">
        <f>ROUND(K3677*L3677,0)</f>
        <v>73458</v>
      </c>
      <c r="N3677" s="66" t="s">
        <v>101</v>
      </c>
      <c r="O3677" s="66" t="s">
        <v>265</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hidden="1" customHeight="1">
      <c r="A3678" s="332" t="str">
        <f>IF(B3678&lt;&gt;"",IF(AND(B3678='IN-TC'!$S$4,OR(TH!N3678="1111",TH!O3678="1111")),TH!D3678,""),"")</f>
        <v/>
      </c>
      <c r="B3678" s="63">
        <f t="shared" si="210"/>
        <v>8</v>
      </c>
      <c r="C3678" s="64">
        <v>42611</v>
      </c>
      <c r="D3678" s="64" t="s">
        <v>697</v>
      </c>
      <c r="E3678" s="64">
        <f t="shared" si="211"/>
        <v>42611</v>
      </c>
      <c r="F3678" s="72" t="s">
        <v>1432</v>
      </c>
      <c r="G3678" s="79" t="s">
        <v>915</v>
      </c>
      <c r="H3678" s="72"/>
      <c r="I3678" s="429"/>
      <c r="J3678" s="429"/>
      <c r="K3678" s="420">
        <v>8600</v>
      </c>
      <c r="L3678" s="429">
        <v>22295</v>
      </c>
      <c r="M3678" s="65">
        <f>ROUND(K3678*L3678,0)</f>
        <v>191737000</v>
      </c>
      <c r="N3678" s="66" t="s">
        <v>26</v>
      </c>
      <c r="O3678" s="82" t="s">
        <v>265</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hidden="1" customHeight="1">
      <c r="A3679" s="332" t="str">
        <f>IF(B3679&lt;&gt;"",IF(AND(B3679='IN-TC'!$S$4,OR(TH!N3679="1111",TH!O3679="1111")),TH!D3679,""),"")</f>
        <v/>
      </c>
      <c r="B3679" s="63">
        <f t="shared" si="210"/>
        <v>8</v>
      </c>
      <c r="C3679" s="64">
        <v>42611</v>
      </c>
      <c r="D3679" s="64" t="s">
        <v>697</v>
      </c>
      <c r="E3679" s="64">
        <f t="shared" si="211"/>
        <v>42611</v>
      </c>
      <c r="F3679" s="72" t="s">
        <v>1188</v>
      </c>
      <c r="G3679" s="67" t="s">
        <v>1909</v>
      </c>
      <c r="H3679" s="72"/>
      <c r="I3679" s="429"/>
      <c r="J3679" s="429"/>
      <c r="K3679" s="420"/>
      <c r="L3679" s="429"/>
      <c r="M3679" s="65">
        <v>210000000</v>
      </c>
      <c r="N3679" s="66" t="s">
        <v>26</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hidden="1" customHeight="1">
      <c r="A3680" s="332" t="str">
        <f>IF(B3680&lt;&gt;"",IF(AND(B3680='IN-TC'!$S$4,OR(TH!N3680="1111",TH!O3680="1111")),TH!D3680,""),"")</f>
        <v/>
      </c>
      <c r="B3680" s="63">
        <f t="shared" si="210"/>
        <v>8</v>
      </c>
      <c r="C3680" s="64">
        <v>42611</v>
      </c>
      <c r="D3680" s="64" t="s">
        <v>697</v>
      </c>
      <c r="E3680" s="64">
        <f t="shared" si="211"/>
        <v>42611</v>
      </c>
      <c r="F3680" s="72" t="s">
        <v>1186</v>
      </c>
      <c r="G3680" s="67" t="s">
        <v>908</v>
      </c>
      <c r="H3680" s="72"/>
      <c r="I3680" s="429"/>
      <c r="J3680" s="429"/>
      <c r="K3680" s="420"/>
      <c r="L3680" s="429"/>
      <c r="M3680" s="65">
        <v>63000</v>
      </c>
      <c r="N3680" s="66" t="s">
        <v>101</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hidden="1" customHeight="1">
      <c r="A3681" s="332" t="str">
        <f>IF(B3681&lt;&gt;"",IF(AND(B3681='IN-TC'!$S$4,OR(TH!N3681="1111",TH!O3681="1111")),TH!D3681,""),"")</f>
        <v/>
      </c>
      <c r="B3681" s="63">
        <f t="shared" si="210"/>
        <v>8</v>
      </c>
      <c r="C3681" s="64">
        <v>42611</v>
      </c>
      <c r="D3681" s="64" t="s">
        <v>697</v>
      </c>
      <c r="E3681" s="64">
        <f t="shared" si="211"/>
        <v>42611</v>
      </c>
      <c r="F3681" s="72" t="s">
        <v>1187</v>
      </c>
      <c r="G3681" s="67" t="s">
        <v>908</v>
      </c>
      <c r="H3681" s="72"/>
      <c r="I3681" s="429"/>
      <c r="J3681" s="429"/>
      <c r="K3681" s="420"/>
      <c r="L3681" s="429"/>
      <c r="M3681" s="65">
        <v>6300</v>
      </c>
      <c r="N3681" s="66" t="s">
        <v>9</v>
      </c>
      <c r="O3681" s="66" t="s">
        <v>26</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hidden="1" customHeight="1">
      <c r="A3682" s="332" t="str">
        <f>IF(B3682&lt;&gt;"",IF(AND(B3682='IN-TC'!$S$4,OR(TH!N3682="1111",TH!O3682="1111")),TH!D3682,""),"")</f>
        <v/>
      </c>
      <c r="B3682" s="63">
        <f t="shared" si="210"/>
        <v>8</v>
      </c>
      <c r="C3682" s="64">
        <v>42611</v>
      </c>
      <c r="D3682" s="64" t="s">
        <v>886</v>
      </c>
      <c r="E3682" s="64">
        <f t="shared" si="211"/>
        <v>42611</v>
      </c>
      <c r="F3682" s="72" t="s">
        <v>1094</v>
      </c>
      <c r="G3682" s="67" t="s">
        <v>1551</v>
      </c>
      <c r="H3682" s="72" t="s">
        <v>755</v>
      </c>
      <c r="I3682" s="429"/>
      <c r="J3682" s="429"/>
      <c r="K3682" s="420"/>
      <c r="L3682" s="429"/>
      <c r="M3682" s="65">
        <v>1800000000</v>
      </c>
      <c r="N3682" s="66" t="s">
        <v>26</v>
      </c>
      <c r="O3682" s="66" t="s">
        <v>63</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hidden="1" customHeight="1">
      <c r="A3683" s="332" t="str">
        <f>IF(B3683&lt;&gt;"",IF(AND(B3683='IN-TC'!$S$4,OR(TH!N3683="1111",TH!O3683="1111")),TH!D3683,""),"")</f>
        <v/>
      </c>
      <c r="B3683" s="63">
        <f t="shared" si="210"/>
        <v>8</v>
      </c>
      <c r="C3683" s="64">
        <v>42612</v>
      </c>
      <c r="D3683" s="64" t="s">
        <v>887</v>
      </c>
      <c r="E3683" s="64">
        <f t="shared" si="211"/>
        <v>42612</v>
      </c>
      <c r="F3683" s="72" t="s">
        <v>1348</v>
      </c>
      <c r="G3683" s="67"/>
      <c r="H3683" s="72" t="s">
        <v>1350</v>
      </c>
      <c r="I3683" s="429"/>
      <c r="J3683" s="429"/>
      <c r="K3683" s="420"/>
      <c r="L3683" s="429"/>
      <c r="M3683" s="65">
        <v>245455</v>
      </c>
      <c r="N3683" s="66" t="s">
        <v>101</v>
      </c>
      <c r="O3683" s="66" t="s">
        <v>63</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hidden="1" customHeight="1">
      <c r="A3684" s="332" t="str">
        <f>IF(B3684&lt;&gt;"",IF(AND(B3684='IN-TC'!$S$4,OR(TH!N3684="1111",TH!O3684="1111")),TH!D3684,""),"")</f>
        <v/>
      </c>
      <c r="B3684" s="63">
        <f t="shared" si="210"/>
        <v>8</v>
      </c>
      <c r="C3684" s="64">
        <v>42612</v>
      </c>
      <c r="D3684" s="64" t="s">
        <v>887</v>
      </c>
      <c r="E3684" s="64">
        <f t="shared" si="211"/>
        <v>42612</v>
      </c>
      <c r="F3684" s="72" t="s">
        <v>1349</v>
      </c>
      <c r="G3684" s="67"/>
      <c r="H3684" s="72" t="s">
        <v>1350</v>
      </c>
      <c r="I3684" s="429"/>
      <c r="J3684" s="429"/>
      <c r="K3684" s="420"/>
      <c r="L3684" s="429"/>
      <c r="M3684" s="65">
        <v>24545</v>
      </c>
      <c r="N3684" s="82" t="s">
        <v>9</v>
      </c>
      <c r="O3684" s="66" t="s">
        <v>63</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hidden="1" customHeight="1">
      <c r="A3685" s="332" t="str">
        <f>IF(B3685&lt;&gt;"",IF(AND(B3685='IN-TC'!$S$4,OR(TH!N3685="1111",TH!O3685="1111")),TH!D3685,""),"")</f>
        <v/>
      </c>
      <c r="B3685" s="63">
        <f t="shared" si="210"/>
        <v>8</v>
      </c>
      <c r="C3685" s="64">
        <v>42612</v>
      </c>
      <c r="D3685" s="64" t="s">
        <v>697</v>
      </c>
      <c r="E3685" s="64">
        <f t="shared" si="211"/>
        <v>42612</v>
      </c>
      <c r="F3685" s="72" t="s">
        <v>1177</v>
      </c>
      <c r="G3685" s="67" t="s">
        <v>1551</v>
      </c>
      <c r="H3685" s="946" t="s">
        <v>1868</v>
      </c>
      <c r="I3685" s="429"/>
      <c r="J3685" s="429"/>
      <c r="K3685" s="420">
        <v>89000</v>
      </c>
      <c r="L3685" s="429">
        <v>22308</v>
      </c>
      <c r="M3685" s="65">
        <f>ROUND(K3685*L3685,0)</f>
        <v>1985412000</v>
      </c>
      <c r="N3685" s="66" t="s">
        <v>259</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hidden="1" customHeight="1">
      <c r="A3686" s="332" t="str">
        <f>IF(B3686&lt;&gt;"",IF(AND(B3686='IN-TC'!$S$4,OR(TH!N3686="1111",TH!O3686="1111")),TH!D3686,""),"")</f>
        <v/>
      </c>
      <c r="B3686" s="63">
        <f t="shared" si="210"/>
        <v>8</v>
      </c>
      <c r="C3686" s="64">
        <v>42612</v>
      </c>
      <c r="D3686" s="64" t="s">
        <v>697</v>
      </c>
      <c r="E3686" s="64">
        <f t="shared" si="211"/>
        <v>42612</v>
      </c>
      <c r="F3686" s="72" t="s">
        <v>1873</v>
      </c>
      <c r="G3686" s="67" t="s">
        <v>1551</v>
      </c>
      <c r="H3686" s="946" t="s">
        <v>1868</v>
      </c>
      <c r="I3686" s="429"/>
      <c r="J3686" s="429"/>
      <c r="K3686" s="420"/>
      <c r="L3686" s="429"/>
      <c r="M3686" s="65">
        <v>6991959</v>
      </c>
      <c r="N3686" s="66" t="s">
        <v>99</v>
      </c>
      <c r="O3686" s="66" t="s">
        <v>26</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hidden="1" customHeight="1">
      <c r="A3687" s="332" t="str">
        <f>IF(B3687&lt;&gt;"",IF(AND(B3687='IN-TC'!$S$4,OR(TH!N3687="1111",TH!O3687="1111")),TH!D3687,""),"")</f>
        <v/>
      </c>
      <c r="B3687" s="63">
        <f t="shared" si="210"/>
        <v>8</v>
      </c>
      <c r="C3687" s="64">
        <v>42612</v>
      </c>
      <c r="D3687" s="64" t="s">
        <v>694</v>
      </c>
      <c r="E3687" s="64">
        <f t="shared" si="211"/>
        <v>42612</v>
      </c>
      <c r="F3687" s="72" t="s">
        <v>1932</v>
      </c>
      <c r="G3687" s="67" t="s">
        <v>1551</v>
      </c>
      <c r="H3687" s="72" t="s">
        <v>1933</v>
      </c>
      <c r="I3687" s="429"/>
      <c r="J3687" s="429"/>
      <c r="K3687" s="420">
        <v>89500</v>
      </c>
      <c r="L3687" s="429">
        <v>22308</v>
      </c>
      <c r="M3687" s="65">
        <f>ROUND(K3687*L3687,0)</f>
        <v>1996566000</v>
      </c>
      <c r="N3687" s="66" t="s">
        <v>265</v>
      </c>
      <c r="O3687" s="66" t="s">
        <v>259</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hidden="1" customHeight="1">
      <c r="A3688" s="332" t="str">
        <f>IF(B3688&lt;&gt;"",IF(AND(B3688='IN-TC'!$S$4,OR(TH!N3688="1111",TH!O3688="1111")),TH!D3688,""),"")</f>
        <v/>
      </c>
      <c r="B3688" s="63">
        <f t="shared" si="210"/>
        <v>8</v>
      </c>
      <c r="C3688" s="64">
        <v>42612</v>
      </c>
      <c r="D3688" s="64" t="s">
        <v>694</v>
      </c>
      <c r="E3688" s="64">
        <f t="shared" si="211"/>
        <v>42612</v>
      </c>
      <c r="F3688" s="72" t="s">
        <v>1432</v>
      </c>
      <c r="G3688" s="67" t="s">
        <v>1551</v>
      </c>
      <c r="H3688" s="72"/>
      <c r="I3688" s="429"/>
      <c r="J3688" s="429"/>
      <c r="K3688" s="420">
        <v>89500</v>
      </c>
      <c r="L3688" s="429">
        <v>22308</v>
      </c>
      <c r="M3688" s="65">
        <f>ROUND(K3688*L3688,0)</f>
        <v>1996566000</v>
      </c>
      <c r="N3688" s="66" t="s">
        <v>26</v>
      </c>
      <c r="O3688" s="66" t="s">
        <v>265</v>
      </c>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hidden="1" customHeight="1">
      <c r="A3689" s="332" t="str">
        <f>IF(B3689&lt;&gt;"",IF(AND(B3689='IN-TC'!$S$4,OR(TH!N3689="1111",TH!O3689="1111")),TH!D3689,""),"")</f>
        <v/>
      </c>
      <c r="B3689" s="63">
        <f t="shared" si="210"/>
        <v>8</v>
      </c>
      <c r="C3689" s="64">
        <v>42612</v>
      </c>
      <c r="D3689" s="64" t="s">
        <v>907</v>
      </c>
      <c r="E3689" s="64">
        <f t="shared" si="211"/>
        <v>42612</v>
      </c>
      <c r="F3689" s="72" t="s">
        <v>1133</v>
      </c>
      <c r="G3689" s="67" t="s">
        <v>1551</v>
      </c>
      <c r="H3689" s="72" t="s">
        <v>755</v>
      </c>
      <c r="I3689" s="429"/>
      <c r="J3689" s="429"/>
      <c r="K3689" s="420"/>
      <c r="L3689" s="429"/>
      <c r="M3689" s="65">
        <v>2000000000</v>
      </c>
      <c r="N3689" s="66" t="s">
        <v>63</v>
      </c>
      <c r="O3689" s="66" t="s">
        <v>26</v>
      </c>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hidden="1" customHeight="1">
      <c r="A3690" s="332" t="str">
        <f>IF(B3690&lt;&gt;"",IF(AND(B3690='IN-TC'!$S$4,OR(TH!N3690="1111",TH!O3690="1111")),TH!D3690,""),"")</f>
        <v/>
      </c>
      <c r="B3690" s="63">
        <f t="shared" si="210"/>
        <v>8</v>
      </c>
      <c r="C3690" s="90">
        <v>42612</v>
      </c>
      <c r="D3690" s="90" t="s">
        <v>1549</v>
      </c>
      <c r="E3690" s="90">
        <f t="shared" si="211"/>
        <v>42612</v>
      </c>
      <c r="F3690" s="72" t="s">
        <v>1884</v>
      </c>
      <c r="G3690" s="91"/>
      <c r="H3690" s="92" t="s">
        <v>1205</v>
      </c>
      <c r="I3690" s="435"/>
      <c r="J3690" s="435"/>
      <c r="K3690" s="426"/>
      <c r="L3690" s="435"/>
      <c r="M3690" s="93">
        <v>276000000</v>
      </c>
      <c r="N3690" s="83" t="s">
        <v>63</v>
      </c>
      <c r="O3690" s="83" t="s">
        <v>72</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hidden="1" customHeight="1">
      <c r="A3691" s="332" t="str">
        <f>IF(B3691&lt;&gt;"",IF(AND(B3691='IN-TC'!$S$4,OR(TH!N3691="1111",TH!O3691="1111")),TH!D3691,""),"")</f>
        <v/>
      </c>
      <c r="B3691" s="63">
        <f t="shared" si="210"/>
        <v>8</v>
      </c>
      <c r="C3691" s="64">
        <v>42612</v>
      </c>
      <c r="D3691" s="64" t="s">
        <v>697</v>
      </c>
      <c r="E3691" s="64">
        <f t="shared" si="211"/>
        <v>42612</v>
      </c>
      <c r="F3691" s="72" t="s">
        <v>1537</v>
      </c>
      <c r="G3691" s="67" t="s">
        <v>1551</v>
      </c>
      <c r="H3691" s="72" t="s">
        <v>1788</v>
      </c>
      <c r="I3691" s="429"/>
      <c r="J3691" s="429"/>
      <c r="K3691" s="420"/>
      <c r="L3691" s="429"/>
      <c r="M3691" s="65">
        <v>10000</v>
      </c>
      <c r="N3691" s="66" t="s">
        <v>101</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hidden="1" customHeight="1">
      <c r="A3692" s="332" t="str">
        <f>IF(B3692&lt;&gt;"",IF(AND(B3692='IN-TC'!$S$4,OR(TH!N3692="1111",TH!O3692="1111")),TH!D3692,""),"")</f>
        <v/>
      </c>
      <c r="B3692" s="63">
        <f t="shared" si="210"/>
        <v>8</v>
      </c>
      <c r="C3692" s="64">
        <v>42612</v>
      </c>
      <c r="D3692" s="64" t="s">
        <v>697</v>
      </c>
      <c r="E3692" s="64">
        <f t="shared" si="211"/>
        <v>42612</v>
      </c>
      <c r="F3692" s="72" t="s">
        <v>1538</v>
      </c>
      <c r="G3692" s="67" t="s">
        <v>1551</v>
      </c>
      <c r="H3692" s="72" t="s">
        <v>1788</v>
      </c>
      <c r="I3692" s="429"/>
      <c r="J3692" s="429"/>
      <c r="K3692" s="420"/>
      <c r="L3692" s="429"/>
      <c r="M3692" s="65">
        <v>1000</v>
      </c>
      <c r="N3692" s="82" t="s">
        <v>9</v>
      </c>
      <c r="O3692" s="66" t="s">
        <v>26</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hidden="1" customHeight="1">
      <c r="A3693" s="332" t="str">
        <f>IF(B3693&lt;&gt;"",IF(AND(B3693='IN-TC'!$S$4,OR(TH!N3693="1111",TH!O3693="1111")),TH!D3693,""),"")</f>
        <v/>
      </c>
      <c r="B3693" s="63">
        <f t="shared" si="210"/>
        <v>8</v>
      </c>
      <c r="C3693" s="78">
        <v>42613</v>
      </c>
      <c r="D3693" s="78" t="s">
        <v>888</v>
      </c>
      <c r="E3693" s="78">
        <v>42613</v>
      </c>
      <c r="F3693" s="80" t="s">
        <v>1920</v>
      </c>
      <c r="G3693" s="958" t="s">
        <v>1923</v>
      </c>
      <c r="H3693" s="80" t="s">
        <v>1924</v>
      </c>
      <c r="I3693" s="427"/>
      <c r="J3693" s="427"/>
      <c r="K3693" s="418"/>
      <c r="L3693" s="427"/>
      <c r="M3693" s="81">
        <v>2569100</v>
      </c>
      <c r="N3693" s="82" t="s">
        <v>585</v>
      </c>
      <c r="O3693" s="82" t="s">
        <v>63</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hidden="1" customHeight="1">
      <c r="A3694" s="332" t="str">
        <f>IF(B3694&lt;&gt;"",IF(AND(B3694='IN-TC'!$S$4,OR(TH!N3694="1111",TH!O3694="1111")),TH!D3694,""),"")</f>
        <v/>
      </c>
      <c r="B3694" s="63">
        <f t="shared" si="210"/>
        <v>8</v>
      </c>
      <c r="C3694" s="78">
        <v>42613</v>
      </c>
      <c r="D3694" s="78" t="s">
        <v>888</v>
      </c>
      <c r="E3694" s="78">
        <v>42613</v>
      </c>
      <c r="F3694" s="80" t="s">
        <v>1921</v>
      </c>
      <c r="G3694" s="958" t="s">
        <v>1923</v>
      </c>
      <c r="H3694" s="80" t="s">
        <v>1924</v>
      </c>
      <c r="I3694" s="427"/>
      <c r="J3694" s="427"/>
      <c r="K3694" s="418"/>
      <c r="L3694" s="427"/>
      <c r="M3694" s="81">
        <v>256910</v>
      </c>
      <c r="N3694" s="82" t="s">
        <v>9</v>
      </c>
      <c r="O3694" s="82" t="s">
        <v>63</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hidden="1" customHeight="1">
      <c r="A3695" s="332" t="str">
        <f>IF(B3695&lt;&gt;"",IF(AND(B3695='IN-TC'!$S$4,OR(TH!N3695="1111",TH!O3695="1111")),TH!D3695,""),"")</f>
        <v/>
      </c>
      <c r="B3695" s="63">
        <f t="shared" si="210"/>
        <v>8</v>
      </c>
      <c r="C3695" s="90">
        <v>42613</v>
      </c>
      <c r="D3695" s="90" t="s">
        <v>889</v>
      </c>
      <c r="E3695" s="90">
        <f t="shared" ref="E3695:E3726" si="212">C3695</f>
        <v>42613</v>
      </c>
      <c r="F3695" s="92" t="s">
        <v>1936</v>
      </c>
      <c r="G3695" s="91"/>
      <c r="H3695" s="92" t="s">
        <v>839</v>
      </c>
      <c r="I3695" s="435"/>
      <c r="J3695" s="435"/>
      <c r="K3695" s="426"/>
      <c r="L3695" s="435"/>
      <c r="M3695" s="93">
        <f>M169+M170-M171-M172-M175-M176-M179-M180</f>
        <v>104092694</v>
      </c>
      <c r="N3695" s="83" t="s">
        <v>586</v>
      </c>
      <c r="O3695" s="83" t="s">
        <v>63</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hidden="1" customHeight="1">
      <c r="A3696" s="332" t="str">
        <f>IF(B3696&lt;&gt;"",IF(AND(B3696='IN-TC'!$S$4,OR(TH!N3696="1111",TH!O3696="1111")),TH!D3696,""),"")</f>
        <v/>
      </c>
      <c r="B3696" s="63">
        <f t="shared" si="210"/>
        <v>8</v>
      </c>
      <c r="C3696" s="64">
        <v>42613</v>
      </c>
      <c r="D3696" s="64" t="s">
        <v>697</v>
      </c>
      <c r="E3696" s="64">
        <f t="shared" si="212"/>
        <v>42613</v>
      </c>
      <c r="F3696" s="72" t="s">
        <v>1432</v>
      </c>
      <c r="G3696" s="67" t="s">
        <v>910</v>
      </c>
      <c r="H3696" s="72"/>
      <c r="I3696" s="429"/>
      <c r="J3696" s="429"/>
      <c r="K3696" s="420">
        <v>6700</v>
      </c>
      <c r="L3696" s="429">
        <v>22280</v>
      </c>
      <c r="M3696" s="65">
        <f>ROUND(K3696*L3696,0)</f>
        <v>149276000</v>
      </c>
      <c r="N3696" s="66" t="s">
        <v>26</v>
      </c>
      <c r="O3696" s="66" t="s">
        <v>265</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hidden="1" customHeight="1">
      <c r="A3697" s="332" t="str">
        <f>IF(B3697&lt;&gt;"",IF(AND(B3697='IN-TC'!$S$4,OR(TH!N3697="1111",TH!O3697="1111")),TH!D3697,""),"")</f>
        <v/>
      </c>
      <c r="B3697" s="63">
        <f t="shared" si="210"/>
        <v>8</v>
      </c>
      <c r="C3697" s="64">
        <v>42613</v>
      </c>
      <c r="D3697" s="64" t="s">
        <v>697</v>
      </c>
      <c r="E3697" s="64">
        <f t="shared" si="212"/>
        <v>42613</v>
      </c>
      <c r="F3697" s="72" t="s">
        <v>1916</v>
      </c>
      <c r="G3697" s="67" t="s">
        <v>909</v>
      </c>
      <c r="H3697" s="338" t="s">
        <v>624</v>
      </c>
      <c r="I3697" s="429"/>
      <c r="J3697" s="429"/>
      <c r="K3697" s="420"/>
      <c r="L3697" s="429"/>
      <c r="M3697" s="65">
        <v>24124980</v>
      </c>
      <c r="N3697" s="66" t="s">
        <v>8</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hidden="1" customHeight="1">
      <c r="A3698" s="332" t="str">
        <f>IF(B3698&lt;&gt;"",IF(AND(B3698='IN-TC'!$S$4,OR(TH!N3698="1111",TH!O3698="1111")),TH!D3698,""),"")</f>
        <v/>
      </c>
      <c r="B3698" s="63">
        <f t="shared" si="210"/>
        <v>8</v>
      </c>
      <c r="C3698" s="64">
        <v>42613</v>
      </c>
      <c r="D3698" s="64" t="s">
        <v>697</v>
      </c>
      <c r="E3698" s="64">
        <f t="shared" si="212"/>
        <v>42613</v>
      </c>
      <c r="F3698" s="72" t="s">
        <v>1186</v>
      </c>
      <c r="G3698" s="67" t="s">
        <v>909</v>
      </c>
      <c r="H3698" s="72"/>
      <c r="I3698" s="429"/>
      <c r="J3698" s="429"/>
      <c r="K3698" s="420"/>
      <c r="L3698" s="429"/>
      <c r="M3698" s="65">
        <v>25000</v>
      </c>
      <c r="N3698" s="66" t="s">
        <v>101</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hidden="1" customHeight="1">
      <c r="A3699" s="332" t="str">
        <f>IF(B3699&lt;&gt;"",IF(AND(B3699='IN-TC'!$S$4,OR(TH!N3699="1111",TH!O3699="1111")),TH!D3699,""),"")</f>
        <v/>
      </c>
      <c r="B3699" s="63">
        <f t="shared" si="210"/>
        <v>8</v>
      </c>
      <c r="C3699" s="64">
        <v>42613</v>
      </c>
      <c r="D3699" s="64" t="s">
        <v>697</v>
      </c>
      <c r="E3699" s="64">
        <f t="shared" si="212"/>
        <v>42613</v>
      </c>
      <c r="F3699" s="72" t="s">
        <v>1187</v>
      </c>
      <c r="G3699" s="67" t="s">
        <v>909</v>
      </c>
      <c r="H3699" s="72"/>
      <c r="I3699" s="429"/>
      <c r="J3699" s="429"/>
      <c r="K3699" s="420"/>
      <c r="L3699" s="429"/>
      <c r="M3699" s="65">
        <v>2500</v>
      </c>
      <c r="N3699" s="82" t="s">
        <v>9</v>
      </c>
      <c r="O3699" s="66" t="s">
        <v>26</v>
      </c>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hidden="1" customHeight="1">
      <c r="A3700" s="332" t="str">
        <f>IF(B3700&lt;&gt;"",IF(AND(B3700='IN-TC'!$S$4,OR(TH!N3700="1111",TH!O3700="1111")),TH!D3700,""),"")</f>
        <v/>
      </c>
      <c r="B3700" s="63">
        <f t="shared" si="210"/>
        <v>9</v>
      </c>
      <c r="C3700" s="64">
        <v>42614</v>
      </c>
      <c r="D3700" s="64" t="s">
        <v>858</v>
      </c>
      <c r="E3700" s="64">
        <f t="shared" si="212"/>
        <v>42614</v>
      </c>
      <c r="F3700" s="72" t="s">
        <v>2022</v>
      </c>
      <c r="G3700" s="955" t="s">
        <v>2023</v>
      </c>
      <c r="H3700" s="72" t="s">
        <v>1417</v>
      </c>
      <c r="I3700" s="429"/>
      <c r="J3700" s="429"/>
      <c r="K3700" s="420"/>
      <c r="L3700" s="429"/>
      <c r="M3700" s="65">
        <v>380000</v>
      </c>
      <c r="N3700" s="66" t="s">
        <v>101</v>
      </c>
      <c r="O3700" s="66" t="s">
        <v>63</v>
      </c>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hidden="1" customHeight="1">
      <c r="A3701" s="332" t="str">
        <f>IF(B3701&lt;&gt;"",IF(AND(B3701='IN-TC'!$S$4,OR(TH!N3701="1111",TH!O3701="1111")),TH!D3701,""),"")</f>
        <v/>
      </c>
      <c r="B3701" s="63">
        <f t="shared" si="210"/>
        <v>9</v>
      </c>
      <c r="C3701" s="64">
        <v>42614</v>
      </c>
      <c r="D3701" s="64" t="s">
        <v>858</v>
      </c>
      <c r="E3701" s="64">
        <f t="shared" si="212"/>
        <v>42614</v>
      </c>
      <c r="F3701" s="72" t="s">
        <v>2024</v>
      </c>
      <c r="G3701" s="955" t="s">
        <v>2023</v>
      </c>
      <c r="H3701" s="72" t="s">
        <v>1417</v>
      </c>
      <c r="I3701" s="429"/>
      <c r="J3701" s="429"/>
      <c r="K3701" s="420"/>
      <c r="L3701" s="429"/>
      <c r="M3701" s="65">
        <v>19000</v>
      </c>
      <c r="N3701" s="66" t="s">
        <v>9</v>
      </c>
      <c r="O3701" s="66" t="s">
        <v>63</v>
      </c>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hidden="1" customHeight="1">
      <c r="A3702" s="332" t="str">
        <f>IF(B3702&lt;&gt;"",IF(AND(B3702='IN-TC'!$S$4,OR(TH!N3702="1111",TH!O3702="1111")),TH!D3702,""),"")</f>
        <v/>
      </c>
      <c r="B3702" s="63">
        <f t="shared" si="210"/>
        <v>9</v>
      </c>
      <c r="C3702" s="64">
        <v>42622</v>
      </c>
      <c r="D3702" s="64" t="s">
        <v>864</v>
      </c>
      <c r="E3702" s="64">
        <f t="shared" si="212"/>
        <v>42622</v>
      </c>
      <c r="F3702" s="72" t="s">
        <v>1133</v>
      </c>
      <c r="G3702" s="67" t="s">
        <v>1551</v>
      </c>
      <c r="H3702" s="72" t="s">
        <v>755</v>
      </c>
      <c r="I3702" s="429"/>
      <c r="J3702" s="429"/>
      <c r="K3702" s="420"/>
      <c r="L3702" s="429"/>
      <c r="M3702" s="65">
        <v>1850000000</v>
      </c>
      <c r="N3702" s="66" t="s">
        <v>63</v>
      </c>
      <c r="O3702" s="66" t="s">
        <v>26</v>
      </c>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hidden="1" customHeight="1">
      <c r="A3703" s="332" t="str">
        <f>IF(B3703&lt;&gt;"",IF(AND(B3703='IN-TC'!$S$4,OR(TH!N3703="1111",TH!O3703="1111")),TH!D3703,""),"")</f>
        <v/>
      </c>
      <c r="B3703" s="63">
        <f t="shared" si="210"/>
        <v>9</v>
      </c>
      <c r="C3703" s="64">
        <v>42622</v>
      </c>
      <c r="D3703" s="64" t="s">
        <v>893</v>
      </c>
      <c r="E3703" s="64">
        <f t="shared" si="212"/>
        <v>42622</v>
      </c>
      <c r="F3703" s="72" t="s">
        <v>1133</v>
      </c>
      <c r="G3703" s="67" t="s">
        <v>909</v>
      </c>
      <c r="H3703" s="72" t="s">
        <v>755</v>
      </c>
      <c r="I3703" s="429"/>
      <c r="J3703" s="429"/>
      <c r="K3703" s="420"/>
      <c r="L3703" s="429"/>
      <c r="M3703" s="65">
        <v>100000000</v>
      </c>
      <c r="N3703" s="66" t="s">
        <v>63</v>
      </c>
      <c r="O3703" s="66" t="s">
        <v>26</v>
      </c>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hidden="1" customHeight="1">
      <c r="A3704" s="332" t="str">
        <f>IF(B3704&lt;&gt;"",IF(AND(B3704='IN-TC'!$S$4,OR(TH!N3704="1111",TH!O3704="1111")),TH!D3704,""),"")</f>
        <v/>
      </c>
      <c r="B3704" s="63">
        <f t="shared" si="210"/>
        <v>9</v>
      </c>
      <c r="C3704" s="64">
        <v>42627</v>
      </c>
      <c r="D3704" s="64" t="s">
        <v>896</v>
      </c>
      <c r="E3704" s="64">
        <f t="shared" si="212"/>
        <v>42627</v>
      </c>
      <c r="F3704" s="72" t="s">
        <v>1133</v>
      </c>
      <c r="G3704" s="67" t="s">
        <v>1551</v>
      </c>
      <c r="H3704" s="72" t="s">
        <v>755</v>
      </c>
      <c r="I3704" s="429"/>
      <c r="J3704" s="429"/>
      <c r="K3704" s="420"/>
      <c r="L3704" s="429"/>
      <c r="M3704" s="65">
        <v>3300000000</v>
      </c>
      <c r="N3704" s="66" t="s">
        <v>63</v>
      </c>
      <c r="O3704" s="66" t="s">
        <v>26</v>
      </c>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hidden="1" customHeight="1">
      <c r="A3705" s="332" t="str">
        <f>IF(B3705&lt;&gt;"",IF(AND(B3705='IN-TC'!$S$4,OR(TH!N3705="1111",TH!O3705="1111")),TH!D3705,""),"")</f>
        <v/>
      </c>
      <c r="B3705" s="63">
        <f t="shared" si="210"/>
        <v>9</v>
      </c>
      <c r="C3705" s="64">
        <v>42634</v>
      </c>
      <c r="D3705" s="64" t="s">
        <v>899</v>
      </c>
      <c r="E3705" s="64">
        <f t="shared" si="212"/>
        <v>42634</v>
      </c>
      <c r="F3705" s="72" t="s">
        <v>1133</v>
      </c>
      <c r="G3705" s="67" t="s">
        <v>1551</v>
      </c>
      <c r="H3705" s="72" t="s">
        <v>755</v>
      </c>
      <c r="I3705" s="429"/>
      <c r="J3705" s="429"/>
      <c r="K3705" s="420"/>
      <c r="L3705" s="429"/>
      <c r="M3705" s="65">
        <v>3300000000</v>
      </c>
      <c r="N3705" s="66" t="s">
        <v>63</v>
      </c>
      <c r="O3705" s="66" t="s">
        <v>26</v>
      </c>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hidden="1" customHeight="1">
      <c r="A3706" s="332" t="str">
        <f>IF(B3706&lt;&gt;"",IF(AND(B3706='IN-TC'!$S$4,OR(TH!N3706="1111",TH!O3706="1111")),TH!D3706,""),"")</f>
        <v/>
      </c>
      <c r="B3706" s="63">
        <f t="shared" si="210"/>
        <v>9</v>
      </c>
      <c r="C3706" s="90">
        <v>42643</v>
      </c>
      <c r="D3706" s="90" t="s">
        <v>900</v>
      </c>
      <c r="E3706" s="90">
        <f t="shared" si="212"/>
        <v>42643</v>
      </c>
      <c r="F3706" s="72" t="s">
        <v>1884</v>
      </c>
      <c r="G3706" s="91"/>
      <c r="H3706" s="92" t="s">
        <v>1205</v>
      </c>
      <c r="I3706" s="435"/>
      <c r="J3706" s="435"/>
      <c r="K3706" s="426"/>
      <c r="L3706" s="435"/>
      <c r="M3706" s="93">
        <v>60000000</v>
      </c>
      <c r="N3706" s="83" t="s">
        <v>63</v>
      </c>
      <c r="O3706" s="83" t="s">
        <v>72</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hidden="1" customHeight="1">
      <c r="A3707" s="332" t="str">
        <f>IF(B3707&lt;&gt;"",IF(AND(B3707='IN-TC'!$S$4,OR(TH!N3707="1111",TH!O3707="1111")),TH!D3707,""),"")</f>
        <v/>
      </c>
      <c r="B3707" s="63">
        <f t="shared" si="210"/>
        <v>9</v>
      </c>
      <c r="C3707" s="64">
        <v>42614</v>
      </c>
      <c r="D3707" s="64" t="s">
        <v>694</v>
      </c>
      <c r="E3707" s="64">
        <f t="shared" si="212"/>
        <v>42614</v>
      </c>
      <c r="F3707" s="72" t="s">
        <v>1910</v>
      </c>
      <c r="G3707" s="67" t="s">
        <v>1551</v>
      </c>
      <c r="H3707" s="72" t="s">
        <v>1788</v>
      </c>
      <c r="I3707" s="429"/>
      <c r="J3707" s="429"/>
      <c r="K3707" s="420">
        <v>231.24</v>
      </c>
      <c r="L3707" s="429">
        <v>22330</v>
      </c>
      <c r="M3707" s="65">
        <f>ROUND(K3707*L3707,0)</f>
        <v>5163589</v>
      </c>
      <c r="N3707" s="66" t="s">
        <v>265</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hidden="1" customHeight="1">
      <c r="A3708" s="332" t="str">
        <f>IF(B3708&lt;&gt;"",IF(AND(B3708='IN-TC'!$S$4,OR(TH!N3708="1111",TH!O3708="1111")),TH!D3708,""),"")</f>
        <v/>
      </c>
      <c r="B3708" s="63">
        <f t="shared" si="210"/>
        <v>9</v>
      </c>
      <c r="C3708" s="64">
        <v>42618</v>
      </c>
      <c r="D3708" s="64" t="s">
        <v>697</v>
      </c>
      <c r="E3708" s="64">
        <f t="shared" si="212"/>
        <v>42618</v>
      </c>
      <c r="F3708" s="72" t="s">
        <v>1163</v>
      </c>
      <c r="G3708" s="67" t="s">
        <v>1551</v>
      </c>
      <c r="H3708" s="72" t="s">
        <v>1788</v>
      </c>
      <c r="I3708" s="429"/>
      <c r="J3708" s="429"/>
      <c r="K3708" s="420"/>
      <c r="L3708" s="429"/>
      <c r="M3708" s="65">
        <v>44660</v>
      </c>
      <c r="N3708" s="66" t="s">
        <v>101</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hidden="1" customHeight="1">
      <c r="A3709" s="332" t="str">
        <f>IF(B3709&lt;&gt;"",IF(AND(B3709='IN-TC'!$S$4,OR(TH!N3709="1111",TH!O3709="1111")),TH!D3709,""),"")</f>
        <v/>
      </c>
      <c r="B3709" s="63">
        <f t="shared" si="210"/>
        <v>9</v>
      </c>
      <c r="C3709" s="64">
        <v>42618</v>
      </c>
      <c r="D3709" s="64" t="s">
        <v>697</v>
      </c>
      <c r="E3709" s="64">
        <f t="shared" si="212"/>
        <v>42618</v>
      </c>
      <c r="F3709" s="72" t="s">
        <v>1624</v>
      </c>
      <c r="G3709" s="67" t="s">
        <v>1551</v>
      </c>
      <c r="H3709" s="72" t="s">
        <v>1788</v>
      </c>
      <c r="I3709" s="429"/>
      <c r="J3709" s="429"/>
      <c r="K3709" s="420"/>
      <c r="L3709" s="429"/>
      <c r="M3709" s="65">
        <v>4466</v>
      </c>
      <c r="N3709" s="66" t="s">
        <v>9</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hidden="1" customHeight="1">
      <c r="A3710" s="332" t="str">
        <f>IF(B3710&lt;&gt;"",IF(AND(B3710='IN-TC'!$S$4,OR(TH!N3710="1111",TH!O3710="1111")),TH!D3710,""),"")</f>
        <v/>
      </c>
      <c r="B3710" s="63">
        <f t="shared" si="210"/>
        <v>9</v>
      </c>
      <c r="C3710" s="64">
        <v>42621</v>
      </c>
      <c r="D3710" s="64" t="s">
        <v>697</v>
      </c>
      <c r="E3710" s="64">
        <f t="shared" si="212"/>
        <v>42621</v>
      </c>
      <c r="F3710" s="72" t="s">
        <v>1163</v>
      </c>
      <c r="G3710" s="67" t="s">
        <v>1551</v>
      </c>
      <c r="H3710" s="72" t="s">
        <v>1788</v>
      </c>
      <c r="I3710" s="429"/>
      <c r="J3710" s="429"/>
      <c r="K3710" s="420"/>
      <c r="L3710" s="429"/>
      <c r="M3710" s="65">
        <v>901239</v>
      </c>
      <c r="N3710" s="66" t="s">
        <v>101</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hidden="1" customHeight="1">
      <c r="A3711" s="332" t="str">
        <f>IF(B3711&lt;&gt;"",IF(AND(B3711='IN-TC'!$S$4,OR(TH!N3711="1111",TH!O3711="1111")),TH!D3711,""),"")</f>
        <v/>
      </c>
      <c r="B3711" s="63">
        <f t="shared" si="210"/>
        <v>9</v>
      </c>
      <c r="C3711" s="64">
        <v>42621</v>
      </c>
      <c r="D3711" s="64" t="s">
        <v>697</v>
      </c>
      <c r="E3711" s="64">
        <f t="shared" si="212"/>
        <v>42621</v>
      </c>
      <c r="F3711" s="72" t="s">
        <v>1624</v>
      </c>
      <c r="G3711" s="67" t="s">
        <v>1551</v>
      </c>
      <c r="H3711" s="72" t="s">
        <v>1788</v>
      </c>
      <c r="I3711" s="429"/>
      <c r="J3711" s="429"/>
      <c r="K3711" s="420"/>
      <c r="L3711" s="429"/>
      <c r="M3711" s="65">
        <v>90124</v>
      </c>
      <c r="N3711" s="66" t="s">
        <v>9</v>
      </c>
      <c r="O3711" s="66" t="s">
        <v>26</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hidden="1" customHeight="1">
      <c r="A3712" s="332" t="str">
        <f>IF(B3712&lt;&gt;"",IF(AND(B3712='IN-TC'!$S$4,OR(TH!N3712="1111",TH!O3712="1111")),TH!D3712,""),"")</f>
        <v/>
      </c>
      <c r="B3712" s="63">
        <f t="shared" si="210"/>
        <v>9</v>
      </c>
      <c r="C3712" s="64">
        <v>42621</v>
      </c>
      <c r="D3712" s="64" t="s">
        <v>694</v>
      </c>
      <c r="E3712" s="64">
        <f t="shared" si="212"/>
        <v>42621</v>
      </c>
      <c r="F3712" s="72" t="s">
        <v>1432</v>
      </c>
      <c r="G3712" s="67" t="s">
        <v>1551</v>
      </c>
      <c r="H3712" s="72" t="s">
        <v>1788</v>
      </c>
      <c r="I3712" s="429"/>
      <c r="J3712" s="429"/>
      <c r="K3712" s="420">
        <v>83500</v>
      </c>
      <c r="L3712" s="429">
        <v>22290</v>
      </c>
      <c r="M3712" s="65">
        <f>ROUND(K3712*L3712,0)</f>
        <v>1861215000</v>
      </c>
      <c r="N3712" s="66" t="s">
        <v>26</v>
      </c>
      <c r="O3712" s="66" t="s">
        <v>265</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hidden="1" customHeight="1">
      <c r="A3713" s="332" t="str">
        <f>IF(B3713&lt;&gt;"",IF(AND(B3713='IN-TC'!$S$4,OR(TH!N3713="1111",TH!O3713="1111")),TH!D3713,""),"")</f>
        <v/>
      </c>
      <c r="B3713" s="63">
        <f t="shared" si="210"/>
        <v>9</v>
      </c>
      <c r="C3713" s="64">
        <v>42622</v>
      </c>
      <c r="D3713" s="64" t="s">
        <v>697</v>
      </c>
      <c r="E3713" s="64">
        <f t="shared" si="212"/>
        <v>42622</v>
      </c>
      <c r="F3713" s="72" t="s">
        <v>1786</v>
      </c>
      <c r="G3713" s="67" t="s">
        <v>1551</v>
      </c>
      <c r="H3713" s="72" t="s">
        <v>1788</v>
      </c>
      <c r="I3713" s="429"/>
      <c r="J3713" s="429"/>
      <c r="K3713" s="420"/>
      <c r="L3713" s="429"/>
      <c r="M3713" s="65">
        <v>2203017</v>
      </c>
      <c r="N3713" s="66" t="s">
        <v>101</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hidden="1" customHeight="1">
      <c r="A3714" s="332" t="str">
        <f>IF(B3714&lt;&gt;"",IF(AND(B3714='IN-TC'!$S$4,OR(TH!N3714="1111",TH!O3714="1111")),TH!D3714,""),"")</f>
        <v/>
      </c>
      <c r="B3714" s="63">
        <f t="shared" si="210"/>
        <v>9</v>
      </c>
      <c r="C3714" s="64">
        <v>42622</v>
      </c>
      <c r="D3714" s="64" t="s">
        <v>697</v>
      </c>
      <c r="E3714" s="64">
        <f t="shared" si="212"/>
        <v>42622</v>
      </c>
      <c r="F3714" s="72" t="s">
        <v>2018</v>
      </c>
      <c r="G3714" s="67" t="s">
        <v>1551</v>
      </c>
      <c r="H3714" s="72" t="s">
        <v>1788</v>
      </c>
      <c r="I3714" s="429"/>
      <c r="J3714" s="429"/>
      <c r="K3714" s="420"/>
      <c r="L3714" s="429"/>
      <c r="M3714" s="65">
        <v>220302</v>
      </c>
      <c r="N3714" s="66" t="s">
        <v>9</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hidden="1" customHeight="1">
      <c r="A3715" s="332" t="str">
        <f>IF(B3715&lt;&gt;"",IF(AND(B3715='IN-TC'!$S$4,OR(TH!N3715="1111",TH!O3715="1111")),TH!D3715,""),"")</f>
        <v/>
      </c>
      <c r="B3715" s="63">
        <f t="shared" si="210"/>
        <v>9</v>
      </c>
      <c r="C3715" s="64">
        <v>42626</v>
      </c>
      <c r="D3715" s="64" t="s">
        <v>697</v>
      </c>
      <c r="E3715" s="64">
        <f t="shared" si="212"/>
        <v>42626</v>
      </c>
      <c r="F3715" s="72" t="s">
        <v>1786</v>
      </c>
      <c r="G3715" s="67" t="s">
        <v>1551</v>
      </c>
      <c r="H3715" s="72" t="s">
        <v>1788</v>
      </c>
      <c r="I3715" s="429"/>
      <c r="J3715" s="429"/>
      <c r="K3715" s="420"/>
      <c r="L3715" s="429"/>
      <c r="M3715" s="65">
        <v>1819873</v>
      </c>
      <c r="N3715" s="66" t="s">
        <v>101</v>
      </c>
      <c r="O3715" s="66" t="s">
        <v>26</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hidden="1" customHeight="1">
      <c r="A3716" s="332" t="str">
        <f>IF(B3716&lt;&gt;"",IF(AND(B3716='IN-TC'!$S$4,OR(TH!N3716="1111",TH!O3716="1111")),TH!D3716,""),"")</f>
        <v/>
      </c>
      <c r="B3716" s="63">
        <f t="shared" si="210"/>
        <v>9</v>
      </c>
      <c r="C3716" s="64">
        <v>42626</v>
      </c>
      <c r="D3716" s="64" t="s">
        <v>694</v>
      </c>
      <c r="E3716" s="64">
        <f t="shared" si="212"/>
        <v>42626</v>
      </c>
      <c r="F3716" s="72" t="s">
        <v>1432</v>
      </c>
      <c r="G3716" s="67" t="s">
        <v>1551</v>
      </c>
      <c r="H3716" s="72" t="s">
        <v>1788</v>
      </c>
      <c r="I3716" s="429"/>
      <c r="J3716" s="429"/>
      <c r="K3716" s="420">
        <v>148300</v>
      </c>
      <c r="L3716" s="429">
        <v>22294</v>
      </c>
      <c r="M3716" s="65">
        <f>ROUND(K3716*L3716,0)</f>
        <v>3306200200</v>
      </c>
      <c r="N3716" s="66" t="s">
        <v>26</v>
      </c>
      <c r="O3716" s="66" t="s">
        <v>265</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hidden="1" customHeight="1">
      <c r="A3717" s="332" t="str">
        <f>IF(B3717&lt;&gt;"",IF(AND(B3717='IN-TC'!$S$4,OR(TH!N3717="1111",TH!O3717="1111")),TH!D3717,""),"")</f>
        <v/>
      </c>
      <c r="B3717" s="63">
        <f t="shared" si="210"/>
        <v>9</v>
      </c>
      <c r="C3717" s="64">
        <v>42626</v>
      </c>
      <c r="D3717" s="64" t="s">
        <v>697</v>
      </c>
      <c r="E3717" s="64">
        <f t="shared" si="212"/>
        <v>42626</v>
      </c>
      <c r="F3717" s="72" t="s">
        <v>1177</v>
      </c>
      <c r="G3717" s="67" t="s">
        <v>1551</v>
      </c>
      <c r="H3717" s="946" t="s">
        <v>1868</v>
      </c>
      <c r="I3717" s="429"/>
      <c r="J3717" s="429"/>
      <c r="K3717" s="420">
        <v>88000</v>
      </c>
      <c r="L3717" s="429">
        <v>22308</v>
      </c>
      <c r="M3717" s="65">
        <f>ROUND(K3717*L3717,0)</f>
        <v>1963104000</v>
      </c>
      <c r="N3717" s="66" t="s">
        <v>259</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hidden="1" customHeight="1">
      <c r="A3718" s="332" t="str">
        <f>IF(B3718&lt;&gt;"",IF(AND(B3718='IN-TC'!$S$4,OR(TH!N3718="1111",TH!O3718="1111")),TH!D3718,""),"")</f>
        <v/>
      </c>
      <c r="B3718" s="63">
        <f t="shared" si="210"/>
        <v>9</v>
      </c>
      <c r="C3718" s="64">
        <v>42626</v>
      </c>
      <c r="D3718" s="64" t="s">
        <v>697</v>
      </c>
      <c r="E3718" s="64">
        <f t="shared" si="212"/>
        <v>42626</v>
      </c>
      <c r="F3718" s="72" t="s">
        <v>1177</v>
      </c>
      <c r="G3718" s="67" t="s">
        <v>1551</v>
      </c>
      <c r="H3718" s="946" t="s">
        <v>1868</v>
      </c>
      <c r="I3718" s="429"/>
      <c r="J3718" s="429"/>
      <c r="K3718" s="420"/>
      <c r="L3718" s="429"/>
      <c r="M3718" s="65">
        <v>9387368</v>
      </c>
      <c r="N3718" s="66" t="s">
        <v>99</v>
      </c>
      <c r="O3718" s="66" t="s">
        <v>26</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hidden="1" customHeight="1">
      <c r="A3719" s="332" t="str">
        <f>IF(B3719&lt;&gt;"",IF(AND(B3719='IN-TC'!$S$4,OR(TH!N3719="1111",TH!O3719="1111")),TH!D3719,""),"")</f>
        <v/>
      </c>
      <c r="B3719" s="63">
        <f t="shared" si="210"/>
        <v>9</v>
      </c>
      <c r="C3719" s="90">
        <v>42626</v>
      </c>
      <c r="D3719" s="90" t="s">
        <v>694</v>
      </c>
      <c r="E3719" s="90">
        <f t="shared" si="212"/>
        <v>42626</v>
      </c>
      <c r="F3719" s="72" t="s">
        <v>2011</v>
      </c>
      <c r="G3719" s="91" t="s">
        <v>1551</v>
      </c>
      <c r="H3719" s="72" t="s">
        <v>2180</v>
      </c>
      <c r="I3719" s="435"/>
      <c r="J3719" s="435"/>
      <c r="K3719" s="426">
        <v>88000</v>
      </c>
      <c r="L3719" s="435">
        <v>22295</v>
      </c>
      <c r="M3719" s="93">
        <f>ROUND(K3719*L3719,0)</f>
        <v>1961960000</v>
      </c>
      <c r="N3719" s="83" t="s">
        <v>26</v>
      </c>
      <c r="O3719" s="83" t="s">
        <v>259</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hidden="1" customHeight="1">
      <c r="A3720" s="332" t="str">
        <f>IF(B3720&lt;&gt;"",IF(AND(B3720='IN-TC'!$S$4,OR(TH!N3720="1111",TH!O3720="1111")),TH!D3720,""),"")</f>
        <v/>
      </c>
      <c r="B3720" s="63">
        <f t="shared" si="210"/>
        <v>9</v>
      </c>
      <c r="C3720" s="64">
        <v>42627</v>
      </c>
      <c r="D3720" s="64" t="s">
        <v>697</v>
      </c>
      <c r="E3720" s="64">
        <f t="shared" si="212"/>
        <v>42627</v>
      </c>
      <c r="F3720" s="72" t="s">
        <v>2010</v>
      </c>
      <c r="G3720" s="67" t="s">
        <v>1551</v>
      </c>
      <c r="H3720" s="72" t="s">
        <v>624</v>
      </c>
      <c r="I3720" s="429"/>
      <c r="J3720" s="429"/>
      <c r="K3720" s="420"/>
      <c r="L3720" s="429"/>
      <c r="M3720" s="65">
        <v>24068550</v>
      </c>
      <c r="N3720" s="66" t="s">
        <v>8</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hidden="1" customHeight="1">
      <c r="A3721" s="332" t="str">
        <f>IF(B3721&lt;&gt;"",IF(AND(B3721='IN-TC'!$S$4,OR(TH!N3721="1111",TH!O3721="1111")),TH!D3721,""),"")</f>
        <v/>
      </c>
      <c r="B3721" s="63">
        <f t="shared" si="210"/>
        <v>9</v>
      </c>
      <c r="C3721" s="64">
        <v>42633</v>
      </c>
      <c r="D3721" s="64" t="s">
        <v>697</v>
      </c>
      <c r="E3721" s="64">
        <f t="shared" si="212"/>
        <v>42633</v>
      </c>
      <c r="F3721" s="72" t="s">
        <v>1786</v>
      </c>
      <c r="G3721" s="67" t="s">
        <v>1551</v>
      </c>
      <c r="H3721" s="72" t="s">
        <v>1788</v>
      </c>
      <c r="I3721" s="429"/>
      <c r="J3721" s="429"/>
      <c r="K3721" s="420"/>
      <c r="L3721" s="429"/>
      <c r="M3721" s="65">
        <v>1820688</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hidden="1" customHeight="1">
      <c r="A3722" s="332" t="str">
        <f>IF(B3722&lt;&gt;"",IF(AND(B3722='IN-TC'!$S$4,OR(TH!N3722="1111",TH!O3722="1111")),TH!D3722,""),"")</f>
        <v/>
      </c>
      <c r="B3722" s="63">
        <f t="shared" si="210"/>
        <v>9</v>
      </c>
      <c r="C3722" s="64">
        <v>42633</v>
      </c>
      <c r="D3722" s="64" t="s">
        <v>697</v>
      </c>
      <c r="E3722" s="64">
        <f t="shared" si="212"/>
        <v>42633</v>
      </c>
      <c r="F3722" s="72" t="s">
        <v>1179</v>
      </c>
      <c r="G3722" s="67" t="s">
        <v>1551</v>
      </c>
      <c r="H3722" s="72" t="s">
        <v>1788</v>
      </c>
      <c r="I3722" s="429"/>
      <c r="J3722" s="429"/>
      <c r="K3722" s="420"/>
      <c r="L3722" s="429"/>
      <c r="M3722" s="65">
        <v>122870</v>
      </c>
      <c r="N3722" s="66" t="s">
        <v>101</v>
      </c>
      <c r="O3722" s="66" t="s">
        <v>26</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hidden="1" customHeight="1">
      <c r="A3723" s="332" t="str">
        <f>IF(B3723&lt;&gt;"",IF(AND(B3723='IN-TC'!$S$4,OR(TH!N3723="1111",TH!O3723="1111")),TH!D3723,""),"")</f>
        <v/>
      </c>
      <c r="B3723" s="63">
        <f t="shared" ref="B3723:B3786" si="213">IF(C3723&lt;&gt;"",MONTH(C3723),"")</f>
        <v>9</v>
      </c>
      <c r="C3723" s="64">
        <v>42633</v>
      </c>
      <c r="D3723" s="64" t="s">
        <v>694</v>
      </c>
      <c r="E3723" s="64">
        <f t="shared" si="212"/>
        <v>42633</v>
      </c>
      <c r="F3723" s="72" t="s">
        <v>1432</v>
      </c>
      <c r="G3723" s="67" t="s">
        <v>1551</v>
      </c>
      <c r="H3723" s="72" t="s">
        <v>1788</v>
      </c>
      <c r="I3723" s="429"/>
      <c r="J3723" s="429"/>
      <c r="K3723" s="420">
        <v>148000</v>
      </c>
      <c r="L3723" s="429">
        <v>22310</v>
      </c>
      <c r="M3723" s="65">
        <f>ROUND(K3723*L3723,0)</f>
        <v>3301880000</v>
      </c>
      <c r="N3723" s="66" t="s">
        <v>26</v>
      </c>
      <c r="O3723" s="66" t="s">
        <v>265</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hidden="1" customHeight="1">
      <c r="A3724" s="332" t="str">
        <f>IF(B3724&lt;&gt;"",IF(AND(B3724='IN-TC'!$S$4,OR(TH!N3724="1111",TH!O3724="1111")),TH!D3724,""),"")</f>
        <v/>
      </c>
      <c r="B3724" s="63">
        <f t="shared" si="213"/>
        <v>9</v>
      </c>
      <c r="C3724" s="64">
        <v>42634</v>
      </c>
      <c r="D3724" s="64" t="s">
        <v>697</v>
      </c>
      <c r="E3724" s="64">
        <f t="shared" si="212"/>
        <v>42634</v>
      </c>
      <c r="F3724" s="72" t="s">
        <v>1179</v>
      </c>
      <c r="G3724" s="67" t="s">
        <v>1551</v>
      </c>
      <c r="H3724" s="72" t="s">
        <v>1788</v>
      </c>
      <c r="I3724" s="429"/>
      <c r="J3724" s="429"/>
      <c r="K3724" s="420"/>
      <c r="L3724" s="429"/>
      <c r="M3724" s="65">
        <v>223700</v>
      </c>
      <c r="N3724" s="66" t="s">
        <v>101</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hidden="1" customHeight="1">
      <c r="A3725" s="332" t="str">
        <f>IF(B3725&lt;&gt;"",IF(AND(B3725='IN-TC'!$S$4,OR(TH!N3725="1111",TH!O3725="1111")),TH!D3725,""),"")</f>
        <v/>
      </c>
      <c r="B3725" s="63">
        <f t="shared" si="213"/>
        <v>9</v>
      </c>
      <c r="C3725" s="64">
        <v>42634</v>
      </c>
      <c r="D3725" s="64" t="s">
        <v>697</v>
      </c>
      <c r="E3725" s="64">
        <f t="shared" si="212"/>
        <v>42634</v>
      </c>
      <c r="F3725" s="72" t="s">
        <v>1775</v>
      </c>
      <c r="G3725" s="67" t="s">
        <v>1551</v>
      </c>
      <c r="H3725" s="946" t="s">
        <v>1868</v>
      </c>
      <c r="I3725" s="429"/>
      <c r="J3725" s="429"/>
      <c r="K3725" s="420"/>
      <c r="L3725" s="429"/>
      <c r="M3725" s="65">
        <v>4038951</v>
      </c>
      <c r="N3725" s="66" t="s">
        <v>99</v>
      </c>
      <c r="O3725" s="66" t="s">
        <v>26</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hidden="1" customHeight="1">
      <c r="A3726" s="332" t="str">
        <f>IF(B3726&lt;&gt;"",IF(AND(B3726='IN-TC'!$S$4,OR(TH!N3726="1111",TH!O3726="1111")),TH!D3726,""),"")</f>
        <v/>
      </c>
      <c r="B3726" s="63">
        <f t="shared" si="213"/>
        <v>9</v>
      </c>
      <c r="C3726" s="64">
        <v>42638</v>
      </c>
      <c r="D3726" s="64" t="s">
        <v>694</v>
      </c>
      <c r="E3726" s="64">
        <f t="shared" si="212"/>
        <v>42638</v>
      </c>
      <c r="F3726" s="72" t="s">
        <v>1640</v>
      </c>
      <c r="G3726" s="67" t="s">
        <v>1551</v>
      </c>
      <c r="H3726" s="72" t="s">
        <v>1788</v>
      </c>
      <c r="I3726" s="429"/>
      <c r="J3726" s="429"/>
      <c r="K3726" s="420"/>
      <c r="L3726" s="429"/>
      <c r="M3726" s="65">
        <v>92243</v>
      </c>
      <c r="N3726" s="66" t="s">
        <v>26</v>
      </c>
      <c r="O3726" s="66" t="s">
        <v>43</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hidden="1" customHeight="1">
      <c r="A3727" s="332" t="str">
        <f>IF(B3727&lt;&gt;"",IF(AND(B3727='IN-TC'!$S$4,OR(TH!N3727="1111",TH!O3727="1111")),TH!D3727,""),"")</f>
        <v/>
      </c>
      <c r="B3727" s="63">
        <f t="shared" si="213"/>
        <v>9</v>
      </c>
      <c r="C3727" s="64">
        <v>42638</v>
      </c>
      <c r="D3727" s="64" t="s">
        <v>697</v>
      </c>
      <c r="E3727" s="64">
        <f t="shared" ref="E3727:E3752" si="214">C3727</f>
        <v>42638</v>
      </c>
      <c r="F3727" s="72" t="s">
        <v>1775</v>
      </c>
      <c r="G3727" s="67" t="s">
        <v>1551</v>
      </c>
      <c r="H3727" s="946" t="s">
        <v>1868</v>
      </c>
      <c r="I3727" s="429"/>
      <c r="J3727" s="429"/>
      <c r="K3727" s="420"/>
      <c r="L3727" s="429"/>
      <c r="M3727" s="65">
        <v>92243</v>
      </c>
      <c r="N3727" s="66" t="s">
        <v>99</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hidden="1" customHeight="1">
      <c r="A3728" s="332" t="str">
        <f>IF(B3728&lt;&gt;"",IF(AND(B3728='IN-TC'!$S$4,OR(TH!N3728="1111",TH!O3728="1111")),TH!D3728,""),"")</f>
        <v/>
      </c>
      <c r="B3728" s="63">
        <f t="shared" si="213"/>
        <v>9</v>
      </c>
      <c r="C3728" s="64">
        <v>42641</v>
      </c>
      <c r="D3728" s="64" t="s">
        <v>694</v>
      </c>
      <c r="E3728" s="64">
        <f t="shared" si="214"/>
        <v>42641</v>
      </c>
      <c r="F3728" s="72" t="s">
        <v>1910</v>
      </c>
      <c r="G3728" s="67" t="s">
        <v>1551</v>
      </c>
      <c r="H3728" s="72" t="s">
        <v>1788</v>
      </c>
      <c r="I3728" s="429"/>
      <c r="J3728" s="429"/>
      <c r="K3728" s="420">
        <v>642.85</v>
      </c>
      <c r="L3728" s="429">
        <v>22340</v>
      </c>
      <c r="M3728" s="65">
        <f>ROUND(K3728*L3728,0)</f>
        <v>14361269</v>
      </c>
      <c r="N3728" s="66" t="s">
        <v>265</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hidden="1" customHeight="1">
      <c r="A3729" s="332" t="str">
        <f>IF(B3729&lt;&gt;"",IF(AND(B3729='IN-TC'!$S$4,OR(TH!N3729="1111",TH!O3729="1111")),TH!D3729,""),"")</f>
        <v/>
      </c>
      <c r="B3729" s="63">
        <f t="shared" si="213"/>
        <v>9</v>
      </c>
      <c r="C3729" s="64">
        <v>42641</v>
      </c>
      <c r="D3729" s="64" t="s">
        <v>697</v>
      </c>
      <c r="E3729" s="64">
        <f t="shared" si="214"/>
        <v>42641</v>
      </c>
      <c r="F3729" s="72" t="s">
        <v>1775</v>
      </c>
      <c r="G3729" s="67" t="s">
        <v>1551</v>
      </c>
      <c r="H3729" s="946" t="s">
        <v>1868</v>
      </c>
      <c r="I3729" s="429"/>
      <c r="J3729" s="429"/>
      <c r="K3729" s="420"/>
      <c r="L3729" s="429"/>
      <c r="M3729" s="65">
        <v>2540151</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hidden="1" customHeight="1">
      <c r="A3730" s="332" t="str">
        <f>IF(B3730&lt;&gt;"",IF(AND(B3730='IN-TC'!$S$4,OR(TH!N3730="1111",TH!O3730="1111")),TH!D3730,""),"")</f>
        <v/>
      </c>
      <c r="B3730" s="63">
        <f t="shared" si="213"/>
        <v>9</v>
      </c>
      <c r="C3730" s="64">
        <v>42641</v>
      </c>
      <c r="D3730" s="64" t="s">
        <v>697</v>
      </c>
      <c r="E3730" s="64">
        <f t="shared" si="214"/>
        <v>42641</v>
      </c>
      <c r="F3730" s="72" t="s">
        <v>1775</v>
      </c>
      <c r="G3730" s="67" t="s">
        <v>1551</v>
      </c>
      <c r="H3730" s="946" t="s">
        <v>1868</v>
      </c>
      <c r="I3730" s="429"/>
      <c r="J3730" s="429"/>
      <c r="K3730" s="420"/>
      <c r="L3730" s="429"/>
      <c r="M3730" s="65">
        <v>6708015</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hidden="1" customHeight="1">
      <c r="A3731" s="332" t="str">
        <f>IF(B3731&lt;&gt;"",IF(AND(B3731='IN-TC'!$S$4,OR(TH!N3731="1111",TH!O3731="1111")),TH!D3731,""),"")</f>
        <v/>
      </c>
      <c r="B3731" s="63">
        <f t="shared" si="213"/>
        <v>9</v>
      </c>
      <c r="C3731" s="64">
        <v>42641</v>
      </c>
      <c r="D3731" s="64" t="s">
        <v>697</v>
      </c>
      <c r="E3731" s="64">
        <f t="shared" si="214"/>
        <v>42641</v>
      </c>
      <c r="F3731" s="72" t="s">
        <v>1775</v>
      </c>
      <c r="G3731" s="67" t="s">
        <v>1551</v>
      </c>
      <c r="H3731" s="946" t="s">
        <v>1868</v>
      </c>
      <c r="I3731" s="429"/>
      <c r="J3731" s="429"/>
      <c r="K3731" s="420"/>
      <c r="L3731" s="429"/>
      <c r="M3731" s="65">
        <v>5670693</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hidden="1" customHeight="1">
      <c r="A3732" s="332" t="str">
        <f>IF(B3732&lt;&gt;"",IF(AND(B3732='IN-TC'!$S$4,OR(TH!N3732="1111",TH!O3732="1111")),TH!D3732,""),"")</f>
        <v/>
      </c>
      <c r="B3732" s="63">
        <f t="shared" si="213"/>
        <v>9</v>
      </c>
      <c r="C3732" s="64">
        <v>42641</v>
      </c>
      <c r="D3732" s="64" t="s">
        <v>697</v>
      </c>
      <c r="E3732" s="64">
        <f t="shared" si="214"/>
        <v>42641</v>
      </c>
      <c r="F3732" s="72" t="s">
        <v>1775</v>
      </c>
      <c r="G3732" s="67" t="s">
        <v>1551</v>
      </c>
      <c r="H3732" s="946" t="s">
        <v>1868</v>
      </c>
      <c r="I3732" s="429"/>
      <c r="J3732" s="429"/>
      <c r="K3732" s="420"/>
      <c r="L3732" s="429"/>
      <c r="M3732" s="65">
        <v>6223932</v>
      </c>
      <c r="N3732" s="66" t="s">
        <v>99</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hidden="1" customHeight="1">
      <c r="A3733" s="332" t="str">
        <f>IF(B3733&lt;&gt;"",IF(AND(B3733='IN-TC'!$S$4,OR(TH!N3733="1111",TH!O3733="1111")),TH!D3733,""),"")</f>
        <v/>
      </c>
      <c r="B3733" s="63">
        <f t="shared" si="213"/>
        <v>9</v>
      </c>
      <c r="C3733" s="64">
        <v>42642</v>
      </c>
      <c r="D3733" s="64" t="s">
        <v>697</v>
      </c>
      <c r="E3733" s="64">
        <f t="shared" si="214"/>
        <v>42642</v>
      </c>
      <c r="F3733" s="72" t="s">
        <v>1436</v>
      </c>
      <c r="G3733" s="67" t="s">
        <v>1551</v>
      </c>
      <c r="H3733" s="72" t="s">
        <v>1205</v>
      </c>
      <c r="I3733" s="429"/>
      <c r="J3733" s="429"/>
      <c r="K3733" s="420"/>
      <c r="L3733" s="429"/>
      <c r="M3733" s="65">
        <v>60000000</v>
      </c>
      <c r="N3733" s="66" t="s">
        <v>72</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hidden="1" customHeight="1">
      <c r="A3734" s="332" t="str">
        <f>IF(B3734&lt;&gt;"",IF(AND(B3734='IN-TC'!$S$4,OR(TH!N3734="1111",TH!O3734="1111")),TH!D3734,""),"")</f>
        <v/>
      </c>
      <c r="B3734" s="63">
        <f t="shared" si="213"/>
        <v>9</v>
      </c>
      <c r="C3734" s="64">
        <v>42642</v>
      </c>
      <c r="D3734" s="64" t="s">
        <v>697</v>
      </c>
      <c r="E3734" s="64">
        <f t="shared" si="214"/>
        <v>42642</v>
      </c>
      <c r="F3734" s="72" t="s">
        <v>1163</v>
      </c>
      <c r="G3734" s="67" t="s">
        <v>1551</v>
      </c>
      <c r="H3734" s="72" t="s">
        <v>1788</v>
      </c>
      <c r="I3734" s="429"/>
      <c r="J3734" s="429"/>
      <c r="K3734" s="420"/>
      <c r="L3734" s="429"/>
      <c r="M3734" s="65">
        <v>36000</v>
      </c>
      <c r="N3734" s="66" t="s">
        <v>101</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hidden="1" customHeight="1">
      <c r="A3735" s="332" t="str">
        <f>IF(B3735&lt;&gt;"",IF(AND(B3735='IN-TC'!$S$4,OR(TH!N3735="1111",TH!O3735="1111")),TH!D3735,""),"")</f>
        <v/>
      </c>
      <c r="B3735" s="63">
        <f t="shared" si="213"/>
        <v>9</v>
      </c>
      <c r="C3735" s="64">
        <v>42642</v>
      </c>
      <c r="D3735" s="64" t="s">
        <v>697</v>
      </c>
      <c r="E3735" s="64">
        <f t="shared" si="214"/>
        <v>42642</v>
      </c>
      <c r="F3735" s="72" t="s">
        <v>1624</v>
      </c>
      <c r="G3735" s="67" t="s">
        <v>1551</v>
      </c>
      <c r="H3735" s="72" t="s">
        <v>1788</v>
      </c>
      <c r="I3735" s="429"/>
      <c r="J3735" s="429"/>
      <c r="K3735" s="420"/>
      <c r="L3735" s="429"/>
      <c r="M3735" s="65">
        <v>3600</v>
      </c>
      <c r="N3735" s="66" t="s">
        <v>9</v>
      </c>
      <c r="O3735" s="66" t="s">
        <v>26</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hidden="1" customHeight="1">
      <c r="A3736" s="332" t="str">
        <f>IF(B3736&lt;&gt;"",IF(AND(B3736='IN-TC'!$S$4,OR(TH!N3736="1111",TH!O3736="1111")),TH!D3736,""),"")</f>
        <v/>
      </c>
      <c r="B3736" s="63">
        <f t="shared" si="213"/>
        <v>9</v>
      </c>
      <c r="C3736" s="64">
        <v>42614</v>
      </c>
      <c r="D3736" s="64" t="s">
        <v>697</v>
      </c>
      <c r="E3736" s="64">
        <f t="shared" si="214"/>
        <v>42614</v>
      </c>
      <c r="F3736" s="72" t="s">
        <v>2017</v>
      </c>
      <c r="G3736" s="67" t="s">
        <v>1551</v>
      </c>
      <c r="H3736" s="72" t="s">
        <v>1788</v>
      </c>
      <c r="I3736" s="429"/>
      <c r="J3736" s="429"/>
      <c r="K3736" s="420">
        <v>0.03</v>
      </c>
      <c r="L3736" s="429">
        <v>22330</v>
      </c>
      <c r="M3736" s="65">
        <f t="shared" ref="M3736:M3752" si="215">ROUND(K3736*L3736,0)</f>
        <v>670</v>
      </c>
      <c r="N3736" s="66" t="s">
        <v>99</v>
      </c>
      <c r="O3736" s="66" t="s">
        <v>265</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hidden="1" customHeight="1">
      <c r="A3737" s="332" t="str">
        <f>IF(B3737&lt;&gt;"",IF(AND(B3737='IN-TC'!$S$4,OR(TH!N3737="1111",TH!O3737="1111")),TH!D3737,""),"")</f>
        <v/>
      </c>
      <c r="B3737" s="63">
        <f t="shared" si="213"/>
        <v>9</v>
      </c>
      <c r="C3737" s="90">
        <v>42614</v>
      </c>
      <c r="D3737" s="90" t="s">
        <v>697</v>
      </c>
      <c r="E3737" s="90">
        <f t="shared" si="214"/>
        <v>42614</v>
      </c>
      <c r="F3737" s="72" t="s">
        <v>2016</v>
      </c>
      <c r="G3737" s="91" t="s">
        <v>1551</v>
      </c>
      <c r="H3737" s="92" t="s">
        <v>1788</v>
      </c>
      <c r="I3737" s="435"/>
      <c r="J3737" s="435"/>
      <c r="K3737" s="426">
        <v>231.21</v>
      </c>
      <c r="L3737" s="435">
        <v>22330</v>
      </c>
      <c r="M3737" s="93">
        <f t="shared" si="215"/>
        <v>5162919</v>
      </c>
      <c r="N3737" s="83" t="s">
        <v>99</v>
      </c>
      <c r="O3737" s="83" t="s">
        <v>265</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hidden="1" customHeight="1">
      <c r="A3738" s="332" t="str">
        <f>IF(B3738&lt;&gt;"",IF(AND(B3738='IN-TC'!$S$4,OR(TH!N3738="1111",TH!O3738="1111")),TH!D3738,""),"")</f>
        <v/>
      </c>
      <c r="B3738" s="63">
        <f t="shared" si="213"/>
        <v>9</v>
      </c>
      <c r="C3738" s="78">
        <v>42618</v>
      </c>
      <c r="D3738" s="78" t="s">
        <v>694</v>
      </c>
      <c r="E3738" s="78">
        <f t="shared" si="214"/>
        <v>42618</v>
      </c>
      <c r="F3738" s="72" t="s">
        <v>1443</v>
      </c>
      <c r="G3738" s="79" t="s">
        <v>1551</v>
      </c>
      <c r="H3738" s="80" t="s">
        <v>1870</v>
      </c>
      <c r="I3738" s="427"/>
      <c r="J3738" s="427"/>
      <c r="K3738" s="418">
        <v>3161.23</v>
      </c>
      <c r="L3738" s="429">
        <v>22260</v>
      </c>
      <c r="M3738" s="81">
        <f t="shared" si="215"/>
        <v>70368980</v>
      </c>
      <c r="N3738" s="82" t="s">
        <v>265</v>
      </c>
      <c r="O3738" s="82" t="s">
        <v>582</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hidden="1" customHeight="1">
      <c r="A3739" s="332" t="str">
        <f>IF(B3739&lt;&gt;"",IF(AND(B3739='IN-TC'!$S$4,OR(TH!N3739="1111",TH!O3739="1111")),TH!D3739,""),"")</f>
        <v/>
      </c>
      <c r="B3739" s="63">
        <f t="shared" si="213"/>
        <v>9</v>
      </c>
      <c r="C3739" s="78">
        <v>42618</v>
      </c>
      <c r="D3739" s="78" t="s">
        <v>576</v>
      </c>
      <c r="E3739" s="78">
        <f t="shared" si="214"/>
        <v>42618</v>
      </c>
      <c r="F3739" s="72" t="s">
        <v>1976</v>
      </c>
      <c r="G3739" s="79" t="s">
        <v>1551</v>
      </c>
      <c r="H3739" s="80" t="s">
        <v>1870</v>
      </c>
      <c r="I3739" s="427"/>
      <c r="J3739" s="427"/>
      <c r="K3739" s="418">
        <v>77.48</v>
      </c>
      <c r="L3739" s="429">
        <v>22260</v>
      </c>
      <c r="M3739" s="81">
        <f t="shared" si="215"/>
        <v>1724705</v>
      </c>
      <c r="N3739" s="82" t="s">
        <v>101</v>
      </c>
      <c r="O3739" s="82" t="s">
        <v>582</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hidden="1" customHeight="1">
      <c r="A3740" s="332" t="str">
        <f>IF(B3740&lt;&gt;"",IF(AND(B3740='IN-TC'!$S$4,OR(TH!N3740="1111",TH!O3740="1111")),TH!D3740,""),"")</f>
        <v/>
      </c>
      <c r="B3740" s="63">
        <f t="shared" si="213"/>
        <v>9</v>
      </c>
      <c r="C3740" s="90">
        <v>42614</v>
      </c>
      <c r="D3740" s="90" t="s">
        <v>697</v>
      </c>
      <c r="E3740" s="90">
        <f t="shared" si="214"/>
        <v>42614</v>
      </c>
      <c r="F3740" s="72" t="s">
        <v>2016</v>
      </c>
      <c r="G3740" s="91" t="s">
        <v>1551</v>
      </c>
      <c r="H3740" s="92" t="s">
        <v>1788</v>
      </c>
      <c r="I3740" s="435"/>
      <c r="J3740" s="435"/>
      <c r="K3740" s="426">
        <v>229.91</v>
      </c>
      <c r="L3740" s="435">
        <v>22330</v>
      </c>
      <c r="M3740" s="93">
        <f t="shared" si="215"/>
        <v>5133890</v>
      </c>
      <c r="N3740" s="83" t="s">
        <v>99</v>
      </c>
      <c r="O3740" s="83" t="s">
        <v>265</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hidden="1" customHeight="1">
      <c r="A3741" s="332" t="str">
        <f>IF(B3741&lt;&gt;"",IF(AND(B3741='IN-TC'!$S$4,OR(TH!N3741="1111",TH!O3741="1111")),TH!D3741,""),"")</f>
        <v/>
      </c>
      <c r="B3741" s="63">
        <f t="shared" si="213"/>
        <v>9</v>
      </c>
      <c r="C3741" s="64">
        <v>42621</v>
      </c>
      <c r="D3741" s="64" t="s">
        <v>694</v>
      </c>
      <c r="E3741" s="64">
        <f t="shared" si="214"/>
        <v>42621</v>
      </c>
      <c r="F3741" s="72" t="s">
        <v>1443</v>
      </c>
      <c r="G3741" s="67" t="s">
        <v>1551</v>
      </c>
      <c r="H3741" s="72" t="s">
        <v>1883</v>
      </c>
      <c r="I3741" s="429"/>
      <c r="J3741" s="429"/>
      <c r="K3741" s="420">
        <v>80718</v>
      </c>
      <c r="L3741" s="429">
        <v>22270</v>
      </c>
      <c r="M3741" s="65">
        <f t="shared" si="215"/>
        <v>1797589860</v>
      </c>
      <c r="N3741" s="66" t="s">
        <v>265</v>
      </c>
      <c r="O3741" s="66" t="s">
        <v>582</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hidden="1" customHeight="1">
      <c r="A3742" s="332" t="str">
        <f>IF(B3742&lt;&gt;"",IF(AND(B3742='IN-TC'!$S$4,OR(TH!N3742="1111",TH!O3742="1111")),TH!D3742,""),"")</f>
        <v/>
      </c>
      <c r="B3742" s="63">
        <f t="shared" si="213"/>
        <v>9</v>
      </c>
      <c r="C3742" s="78">
        <v>42626</v>
      </c>
      <c r="D3742" s="78" t="s">
        <v>694</v>
      </c>
      <c r="E3742" s="78">
        <f t="shared" si="214"/>
        <v>42626</v>
      </c>
      <c r="F3742" s="72" t="s">
        <v>1443</v>
      </c>
      <c r="G3742" s="79" t="s">
        <v>1551</v>
      </c>
      <c r="H3742" s="80" t="s">
        <v>1895</v>
      </c>
      <c r="I3742" s="427"/>
      <c r="J3742" s="427"/>
      <c r="K3742" s="418">
        <v>148188</v>
      </c>
      <c r="L3742" s="427">
        <v>22260</v>
      </c>
      <c r="M3742" s="81">
        <f t="shared" si="215"/>
        <v>3298664880</v>
      </c>
      <c r="N3742" s="82" t="s">
        <v>265</v>
      </c>
      <c r="O3742" s="82" t="s">
        <v>582</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hidden="1" customHeight="1">
      <c r="A3743" s="332" t="str">
        <f>IF(B3743&lt;&gt;"",IF(AND(B3743='IN-TC'!$S$4,OR(TH!N3743="1111",TH!O3743="1111")),TH!D3743,""),"")</f>
        <v/>
      </c>
      <c r="B3743" s="63">
        <f t="shared" si="213"/>
        <v>9</v>
      </c>
      <c r="C3743" s="78">
        <v>42626</v>
      </c>
      <c r="D3743" s="78" t="s">
        <v>576</v>
      </c>
      <c r="E3743" s="78">
        <f t="shared" si="214"/>
        <v>42626</v>
      </c>
      <c r="F3743" s="72" t="s">
        <v>1976</v>
      </c>
      <c r="G3743" s="79" t="s">
        <v>1551</v>
      </c>
      <c r="H3743" s="80" t="s">
        <v>1895</v>
      </c>
      <c r="I3743" s="427"/>
      <c r="J3743" s="427"/>
      <c r="K3743" s="418">
        <v>12</v>
      </c>
      <c r="L3743" s="427">
        <v>22260</v>
      </c>
      <c r="M3743" s="81">
        <f t="shared" si="215"/>
        <v>267120</v>
      </c>
      <c r="N3743" s="82" t="s">
        <v>101</v>
      </c>
      <c r="O3743" s="82" t="s">
        <v>582</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hidden="1" customHeight="1">
      <c r="A3744" s="332" t="str">
        <f>IF(B3744&lt;&gt;"",IF(AND(B3744='IN-TC'!$S$4,OR(TH!N3744="1111",TH!O3744="1111")),TH!D3744,""),"")</f>
        <v/>
      </c>
      <c r="B3744" s="63">
        <f t="shared" si="213"/>
        <v>9</v>
      </c>
      <c r="C3744" s="78">
        <v>42633</v>
      </c>
      <c r="D3744" s="78" t="s">
        <v>694</v>
      </c>
      <c r="E3744" s="78">
        <f t="shared" si="214"/>
        <v>42633</v>
      </c>
      <c r="F3744" s="72" t="s">
        <v>1443</v>
      </c>
      <c r="G3744" s="79" t="s">
        <v>1551</v>
      </c>
      <c r="H3744" s="80" t="s">
        <v>1895</v>
      </c>
      <c r="I3744" s="427"/>
      <c r="J3744" s="427"/>
      <c r="K3744" s="418">
        <v>148188</v>
      </c>
      <c r="L3744" s="427">
        <v>22260</v>
      </c>
      <c r="M3744" s="81">
        <f t="shared" si="215"/>
        <v>3298664880</v>
      </c>
      <c r="N3744" s="82" t="s">
        <v>265</v>
      </c>
      <c r="O3744" s="82" t="s">
        <v>582</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hidden="1" customHeight="1">
      <c r="A3745" s="332" t="str">
        <f>IF(B3745&lt;&gt;"",IF(AND(B3745='IN-TC'!$S$4,OR(TH!N3745="1111",TH!O3745="1111")),TH!D3745,""),"")</f>
        <v/>
      </c>
      <c r="B3745" s="63">
        <f t="shared" si="213"/>
        <v>9</v>
      </c>
      <c r="C3745" s="78">
        <v>42633</v>
      </c>
      <c r="D3745" s="78" t="s">
        <v>576</v>
      </c>
      <c r="E3745" s="78">
        <f t="shared" si="214"/>
        <v>42633</v>
      </c>
      <c r="F3745" s="72" t="s">
        <v>1976</v>
      </c>
      <c r="G3745" s="79" t="s">
        <v>1551</v>
      </c>
      <c r="H3745" s="80" t="s">
        <v>1895</v>
      </c>
      <c r="I3745" s="427"/>
      <c r="J3745" s="427"/>
      <c r="K3745" s="418">
        <v>12</v>
      </c>
      <c r="L3745" s="427">
        <v>22260</v>
      </c>
      <c r="M3745" s="81">
        <f t="shared" si="215"/>
        <v>267120</v>
      </c>
      <c r="N3745" s="82" t="s">
        <v>101</v>
      </c>
      <c r="O3745" s="82" t="s">
        <v>582</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hidden="1" customHeight="1">
      <c r="A3746" s="332" t="str">
        <f>IF(B3746&lt;&gt;"",IF(AND(B3746='IN-TC'!$S$4,OR(TH!N3746="1111",TH!O3746="1111")),TH!D3746,""),"")</f>
        <v/>
      </c>
      <c r="B3746" s="63">
        <f t="shared" si="213"/>
        <v>9</v>
      </c>
      <c r="C3746" s="64">
        <v>42633</v>
      </c>
      <c r="D3746" s="64" t="s">
        <v>697</v>
      </c>
      <c r="E3746" s="64">
        <f t="shared" si="214"/>
        <v>42633</v>
      </c>
      <c r="F3746" s="72" t="s">
        <v>1179</v>
      </c>
      <c r="G3746" s="67" t="s">
        <v>1551</v>
      </c>
      <c r="H3746" s="72"/>
      <c r="I3746" s="429"/>
      <c r="J3746" s="429"/>
      <c r="K3746" s="420">
        <v>30.33</v>
      </c>
      <c r="L3746" s="429">
        <v>22310</v>
      </c>
      <c r="M3746" s="65">
        <f t="shared" si="215"/>
        <v>676662</v>
      </c>
      <c r="N3746" s="66" t="s">
        <v>101</v>
      </c>
      <c r="O3746" s="66" t="s">
        <v>265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hidden="1" customHeight="1">
      <c r="A3747" s="332" t="str">
        <f>IF(B3747&lt;&gt;"",IF(AND(B3747='IN-TC'!$S$4,OR(TH!N3747="1111",TH!O3747="1111")),TH!D3747,""),"")</f>
        <v/>
      </c>
      <c r="B3747" s="63">
        <f t="shared" si="213"/>
        <v>9</v>
      </c>
      <c r="C3747" s="90">
        <v>42635</v>
      </c>
      <c r="D3747" s="90" t="s">
        <v>697</v>
      </c>
      <c r="E3747" s="90">
        <f t="shared" si="214"/>
        <v>42635</v>
      </c>
      <c r="F3747" s="72" t="s">
        <v>2016</v>
      </c>
      <c r="G3747" s="91" t="s">
        <v>1551</v>
      </c>
      <c r="H3747" s="92" t="s">
        <v>1788</v>
      </c>
      <c r="I3747" s="435"/>
      <c r="J3747" s="435"/>
      <c r="K3747" s="426">
        <v>239.9</v>
      </c>
      <c r="L3747" s="435">
        <v>22310</v>
      </c>
      <c r="M3747" s="81">
        <f t="shared" si="215"/>
        <v>5352169</v>
      </c>
      <c r="N3747" s="83" t="s">
        <v>99</v>
      </c>
      <c r="O3747" s="83" t="s">
        <v>265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hidden="1" customHeight="1">
      <c r="A3748" s="332" t="str">
        <f>IF(B3748&lt;&gt;"",IF(AND(B3748='IN-TC'!$S$4,OR(TH!N3748="1111",TH!O3748="1111")),TH!D3748,""),"")</f>
        <v/>
      </c>
      <c r="B3748" s="63">
        <f t="shared" si="213"/>
        <v>9</v>
      </c>
      <c r="C3748" s="90">
        <v>42641</v>
      </c>
      <c r="D3748" s="90" t="s">
        <v>697</v>
      </c>
      <c r="E3748" s="90">
        <f t="shared" si="214"/>
        <v>42641</v>
      </c>
      <c r="F3748" s="72" t="s">
        <v>2016</v>
      </c>
      <c r="G3748" s="91" t="s">
        <v>1551</v>
      </c>
      <c r="H3748" s="92" t="s">
        <v>1788</v>
      </c>
      <c r="I3748" s="435"/>
      <c r="J3748" s="435"/>
      <c r="K3748" s="426">
        <v>122.6</v>
      </c>
      <c r="L3748" s="435">
        <v>22340</v>
      </c>
      <c r="M3748" s="81">
        <f t="shared" si="215"/>
        <v>2738884</v>
      </c>
      <c r="N3748" s="83" t="s">
        <v>99</v>
      </c>
      <c r="O3748" s="83" t="s">
        <v>265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hidden="1" customHeight="1">
      <c r="A3749" s="332" t="str">
        <f>IF(B3749&lt;&gt;"",IF(AND(B3749='IN-TC'!$S$4,OR(TH!N3749="1111",TH!O3749="1111")),TH!D3749,""),"")</f>
        <v/>
      </c>
      <c r="B3749" s="63">
        <f t="shared" si="213"/>
        <v>9</v>
      </c>
      <c r="C3749" s="90">
        <v>42641</v>
      </c>
      <c r="D3749" s="90" t="s">
        <v>697</v>
      </c>
      <c r="E3749" s="90">
        <f t="shared" si="214"/>
        <v>42641</v>
      </c>
      <c r="F3749" s="72" t="s">
        <v>2016</v>
      </c>
      <c r="G3749" s="91" t="s">
        <v>1551</v>
      </c>
      <c r="H3749" s="92" t="s">
        <v>1788</v>
      </c>
      <c r="I3749" s="435"/>
      <c r="J3749" s="435"/>
      <c r="K3749" s="426">
        <v>156.62</v>
      </c>
      <c r="L3749" s="435">
        <v>22310</v>
      </c>
      <c r="M3749" s="81">
        <f t="shared" si="215"/>
        <v>3494192</v>
      </c>
      <c r="N3749" s="83" t="s">
        <v>99</v>
      </c>
      <c r="O3749" s="83" t="s">
        <v>265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hidden="1" customHeight="1">
      <c r="A3750" s="332" t="str">
        <f>IF(B3750&lt;&gt;"",IF(AND(B3750='IN-TC'!$S$4,OR(TH!N3750="1111",TH!O3750="1111")),TH!D3750,""),"")</f>
        <v/>
      </c>
      <c r="B3750" s="63">
        <f t="shared" si="213"/>
        <v>9</v>
      </c>
      <c r="C3750" s="90">
        <v>42641</v>
      </c>
      <c r="D3750" s="90" t="s">
        <v>697</v>
      </c>
      <c r="E3750" s="90">
        <f t="shared" si="214"/>
        <v>42641</v>
      </c>
      <c r="F3750" s="72" t="s">
        <v>2016</v>
      </c>
      <c r="G3750" s="91" t="s">
        <v>1551</v>
      </c>
      <c r="H3750" s="92" t="s">
        <v>1788</v>
      </c>
      <c r="I3750" s="435"/>
      <c r="J3750" s="435"/>
      <c r="K3750" s="426">
        <v>126.09</v>
      </c>
      <c r="L3750" s="435">
        <v>22310</v>
      </c>
      <c r="M3750" s="81">
        <f t="shared" si="215"/>
        <v>2813068</v>
      </c>
      <c r="N3750" s="83" t="s">
        <v>99</v>
      </c>
      <c r="O3750" s="83" t="s">
        <v>265</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hidden="1" customHeight="1">
      <c r="A3751" s="332" t="str">
        <f>IF(B3751&lt;&gt;"",IF(AND(B3751='IN-TC'!$S$4,OR(TH!N3751="1111",TH!O3751="1111")),TH!D3751,""),"")</f>
        <v/>
      </c>
      <c r="B3751" s="63">
        <f t="shared" si="213"/>
        <v>9</v>
      </c>
      <c r="C3751" s="90">
        <v>42641</v>
      </c>
      <c r="D3751" s="90" t="s">
        <v>697</v>
      </c>
      <c r="E3751" s="90">
        <f t="shared" si="214"/>
        <v>42641</v>
      </c>
      <c r="F3751" s="72" t="s">
        <v>2016</v>
      </c>
      <c r="G3751" s="91" t="s">
        <v>1551</v>
      </c>
      <c r="H3751" s="92" t="s">
        <v>1788</v>
      </c>
      <c r="I3751" s="435"/>
      <c r="J3751" s="435"/>
      <c r="K3751" s="426">
        <v>171.54</v>
      </c>
      <c r="L3751" s="435">
        <v>22310</v>
      </c>
      <c r="M3751" s="81">
        <f t="shared" si="215"/>
        <v>3827057</v>
      </c>
      <c r="N3751" s="83" t="s">
        <v>99</v>
      </c>
      <c r="O3751" s="83" t="s">
        <v>265</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hidden="1" customHeight="1">
      <c r="A3752" s="332" t="str">
        <f>IF(B3752&lt;&gt;"",IF(AND(B3752='IN-TC'!$S$4,OR(TH!N3752="1111",TH!O3752="1111")),TH!D3752,""),"")</f>
        <v/>
      </c>
      <c r="B3752" s="63">
        <f t="shared" si="213"/>
        <v>9</v>
      </c>
      <c r="C3752" s="90">
        <v>42641</v>
      </c>
      <c r="D3752" s="90" t="s">
        <v>697</v>
      </c>
      <c r="E3752" s="90">
        <f t="shared" si="214"/>
        <v>42641</v>
      </c>
      <c r="F3752" s="72" t="s">
        <v>2016</v>
      </c>
      <c r="G3752" s="91" t="s">
        <v>1551</v>
      </c>
      <c r="H3752" s="92" t="s">
        <v>1788</v>
      </c>
      <c r="I3752" s="435"/>
      <c r="J3752" s="435"/>
      <c r="K3752" s="426">
        <v>66</v>
      </c>
      <c r="L3752" s="435">
        <v>22310</v>
      </c>
      <c r="M3752" s="81">
        <f t="shared" si="215"/>
        <v>1472460</v>
      </c>
      <c r="N3752" s="83" t="s">
        <v>99</v>
      </c>
      <c r="O3752" s="83" t="s">
        <v>265</v>
      </c>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hidden="1" customHeight="1">
      <c r="A3753" s="332" t="str">
        <f>IF(B3753&lt;&gt;"",IF(AND(B3753='IN-TC'!$S$4,OR(TH!N3753="1111",TH!O3753="1111")),TH!D3753,""),"")</f>
        <v/>
      </c>
      <c r="B3753" s="63">
        <f t="shared" si="213"/>
        <v>9</v>
      </c>
      <c r="C3753" s="64">
        <v>42614</v>
      </c>
      <c r="D3753" s="64" t="s">
        <v>859</v>
      </c>
      <c r="E3753" s="64">
        <v>42590</v>
      </c>
      <c r="F3753" s="72" t="s">
        <v>2025</v>
      </c>
      <c r="G3753" s="955" t="s">
        <v>2027</v>
      </c>
      <c r="H3753" s="72" t="s">
        <v>1417</v>
      </c>
      <c r="I3753" s="429"/>
      <c r="J3753" s="429"/>
      <c r="K3753" s="420"/>
      <c r="L3753" s="429"/>
      <c r="M3753" s="65">
        <v>140000</v>
      </c>
      <c r="N3753" s="66" t="s">
        <v>101</v>
      </c>
      <c r="O3753" s="66" t="s">
        <v>63</v>
      </c>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hidden="1" customHeight="1">
      <c r="A3754" s="332" t="str">
        <f>IF(B3754&lt;&gt;"",IF(AND(B3754='IN-TC'!$S$4,OR(TH!N3754="1111",TH!O3754="1111")),TH!D3754,""),"")</f>
        <v/>
      </c>
      <c r="B3754" s="63">
        <f t="shared" si="213"/>
        <v>9</v>
      </c>
      <c r="C3754" s="64">
        <v>42614</v>
      </c>
      <c r="D3754" s="64" t="s">
        <v>859</v>
      </c>
      <c r="E3754" s="64">
        <v>42590</v>
      </c>
      <c r="F3754" s="72" t="s">
        <v>2026</v>
      </c>
      <c r="G3754" s="955" t="s">
        <v>2027</v>
      </c>
      <c r="H3754" s="72" t="s">
        <v>1417</v>
      </c>
      <c r="I3754" s="429"/>
      <c r="J3754" s="429"/>
      <c r="K3754" s="420"/>
      <c r="L3754" s="429"/>
      <c r="M3754" s="65">
        <v>7000</v>
      </c>
      <c r="N3754" s="66" t="s">
        <v>9</v>
      </c>
      <c r="O3754" s="66" t="s">
        <v>63</v>
      </c>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hidden="1" customHeight="1">
      <c r="A3755" s="332" t="str">
        <f>IF(B3755&lt;&gt;"",IF(AND(B3755='IN-TC'!$S$4,OR(TH!N3755="1111",TH!O3755="1111")),TH!D3755,""),"")</f>
        <v/>
      </c>
      <c r="B3755" s="63">
        <f t="shared" si="213"/>
        <v>9</v>
      </c>
      <c r="C3755" s="64">
        <v>42614</v>
      </c>
      <c r="D3755" s="64" t="s">
        <v>860</v>
      </c>
      <c r="E3755" s="64">
        <v>42597</v>
      </c>
      <c r="F3755" s="72" t="s">
        <v>2028</v>
      </c>
      <c r="G3755" s="955" t="s">
        <v>2030</v>
      </c>
      <c r="H3755" s="72" t="s">
        <v>2031</v>
      </c>
      <c r="I3755" s="429"/>
      <c r="J3755" s="429"/>
      <c r="K3755" s="420"/>
      <c r="L3755" s="429"/>
      <c r="M3755" s="65">
        <v>2000000</v>
      </c>
      <c r="N3755" s="66" t="s">
        <v>101</v>
      </c>
      <c r="O3755" s="66" t="s">
        <v>63</v>
      </c>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hidden="1" customHeight="1">
      <c r="A3756" s="332" t="str">
        <f>IF(B3756&lt;&gt;"",IF(AND(B3756='IN-TC'!$S$4,OR(TH!N3756="1111",TH!O3756="1111")),TH!D3756,""),"")</f>
        <v/>
      </c>
      <c r="B3756" s="63">
        <f t="shared" si="213"/>
        <v>9</v>
      </c>
      <c r="C3756" s="64">
        <v>42614</v>
      </c>
      <c r="D3756" s="64" t="s">
        <v>860</v>
      </c>
      <c r="E3756" s="64">
        <v>42597</v>
      </c>
      <c r="F3756" s="72" t="s">
        <v>2029</v>
      </c>
      <c r="G3756" s="955" t="s">
        <v>2030</v>
      </c>
      <c r="H3756" s="72" t="s">
        <v>2031</v>
      </c>
      <c r="I3756" s="429"/>
      <c r="J3756" s="429"/>
      <c r="K3756" s="420"/>
      <c r="L3756" s="429"/>
      <c r="M3756" s="65">
        <v>100000</v>
      </c>
      <c r="N3756" s="66" t="s">
        <v>9</v>
      </c>
      <c r="O3756" s="66" t="s">
        <v>63</v>
      </c>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hidden="1" customHeight="1">
      <c r="A3757" s="332" t="str">
        <f>IF(B3757&lt;&gt;"",IF(AND(B3757='IN-TC'!$S$4,OR(TH!N3757="1111",TH!O3757="1111")),TH!D3757,""),"")</f>
        <v/>
      </c>
      <c r="B3757" s="63">
        <f t="shared" si="213"/>
        <v>9</v>
      </c>
      <c r="C3757" s="1123">
        <v>42614</v>
      </c>
      <c r="D3757" s="1123" t="s">
        <v>861</v>
      </c>
      <c r="E3757" s="1123">
        <f>C3757</f>
        <v>42614</v>
      </c>
      <c r="F3757" s="503" t="s">
        <v>954</v>
      </c>
      <c r="G3757" s="1125"/>
      <c r="H3757" s="1124" t="s">
        <v>953</v>
      </c>
      <c r="I3757" s="1126"/>
      <c r="J3757" s="1126"/>
      <c r="K3757" s="1127"/>
      <c r="L3757" s="1172"/>
      <c r="M3757" s="1128">
        <v>500000000</v>
      </c>
      <c r="N3757" s="1129" t="s">
        <v>271</v>
      </c>
      <c r="O3757" s="1129" t="s">
        <v>63</v>
      </c>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hidden="1" customHeight="1">
      <c r="A3758" s="332" t="str">
        <f>IF(B3758&lt;&gt;"",IF(AND(B3758='IN-TC'!$S$4,OR(TH!N3758="1111",TH!O3758="1111")),TH!D3758,""),"")</f>
        <v/>
      </c>
      <c r="B3758" s="63">
        <f t="shared" si="213"/>
        <v>9</v>
      </c>
      <c r="C3758" s="1123">
        <v>42616</v>
      </c>
      <c r="D3758" s="1123" t="s">
        <v>862</v>
      </c>
      <c r="E3758" s="1123">
        <f>C3758</f>
        <v>42616</v>
      </c>
      <c r="F3758" s="503" t="s">
        <v>954</v>
      </c>
      <c r="G3758" s="1125"/>
      <c r="H3758" s="1124" t="s">
        <v>953</v>
      </c>
      <c r="I3758" s="1126"/>
      <c r="J3758" s="1126"/>
      <c r="K3758" s="1127"/>
      <c r="L3758" s="1172"/>
      <c r="M3758" s="1128">
        <v>500000000</v>
      </c>
      <c r="N3758" s="1129" t="s">
        <v>271</v>
      </c>
      <c r="O3758" s="1129" t="s">
        <v>63</v>
      </c>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hidden="1" customHeight="1">
      <c r="A3759" s="332" t="str">
        <f>IF(B3759&lt;&gt;"",IF(AND(B3759='IN-TC'!$S$4,OR(TH!N3759="1111",TH!O3759="1111")),TH!D3759,""),"")</f>
        <v/>
      </c>
      <c r="B3759" s="63">
        <f t="shared" si="213"/>
        <v>9</v>
      </c>
      <c r="C3759" s="1123">
        <v>42616</v>
      </c>
      <c r="D3759" s="1123" t="s">
        <v>863</v>
      </c>
      <c r="E3759" s="1123">
        <f>C3759</f>
        <v>42616</v>
      </c>
      <c r="F3759" s="503" t="s">
        <v>954</v>
      </c>
      <c r="G3759" s="1125"/>
      <c r="H3759" s="1124" t="s">
        <v>3009</v>
      </c>
      <c r="I3759" s="1126"/>
      <c r="J3759" s="1126"/>
      <c r="K3759" s="1127"/>
      <c r="L3759" s="1172"/>
      <c r="M3759" s="1128">
        <v>500000000</v>
      </c>
      <c r="N3759" s="1129" t="s">
        <v>271</v>
      </c>
      <c r="O3759" s="1129" t="s">
        <v>63</v>
      </c>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hidden="1" customHeight="1">
      <c r="A3760" s="332" t="str">
        <f>IF(B3760&lt;&gt;"",IF(AND(B3760='IN-TC'!$S$4,OR(TH!N3760="1111",TH!O3760="1111")),TH!D3760,""),"")</f>
        <v/>
      </c>
      <c r="B3760" s="63">
        <f t="shared" si="213"/>
        <v>9</v>
      </c>
      <c r="C3760" s="64">
        <v>42617</v>
      </c>
      <c r="D3760" s="64" t="s">
        <v>865</v>
      </c>
      <c r="E3760" s="64">
        <v>42617</v>
      </c>
      <c r="F3760" s="72" t="s">
        <v>1101</v>
      </c>
      <c r="G3760" s="955" t="s">
        <v>2032</v>
      </c>
      <c r="H3760" s="72" t="s">
        <v>799</v>
      </c>
      <c r="I3760" s="429"/>
      <c r="J3760" s="429"/>
      <c r="K3760" s="420"/>
      <c r="L3760" s="429"/>
      <c r="M3760" s="65">
        <v>584364</v>
      </c>
      <c r="N3760" s="66" t="s">
        <v>101</v>
      </c>
      <c r="O3760" s="66" t="s">
        <v>63</v>
      </c>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hidden="1" customHeight="1">
      <c r="A3761" s="332" t="str">
        <f>IF(B3761&lt;&gt;"",IF(AND(B3761='IN-TC'!$S$4,OR(TH!N3761="1111",TH!O3761="1111")),TH!D3761,""),"")</f>
        <v/>
      </c>
      <c r="B3761" s="63">
        <f t="shared" si="213"/>
        <v>9</v>
      </c>
      <c r="C3761" s="64">
        <v>42617</v>
      </c>
      <c r="D3761" s="64" t="s">
        <v>865</v>
      </c>
      <c r="E3761" s="64">
        <v>42617</v>
      </c>
      <c r="F3761" s="72" t="s">
        <v>1331</v>
      </c>
      <c r="G3761" s="955" t="s">
        <v>2032</v>
      </c>
      <c r="H3761" s="72" t="s">
        <v>799</v>
      </c>
      <c r="I3761" s="429"/>
      <c r="J3761" s="429"/>
      <c r="K3761" s="420"/>
      <c r="L3761" s="429"/>
      <c r="M3761" s="65">
        <v>58436</v>
      </c>
      <c r="N3761" s="66" t="s">
        <v>9</v>
      </c>
      <c r="O3761" s="66" t="s">
        <v>63</v>
      </c>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hidden="1" customHeight="1">
      <c r="A3762" s="332" t="str">
        <f>IF(B3762&lt;&gt;"",IF(AND(B3762='IN-TC'!$S$4,OR(TH!N3762="1111",TH!O3762="1111")),TH!D3762,""),"")</f>
        <v/>
      </c>
      <c r="B3762" s="63">
        <f t="shared" si="213"/>
        <v>9</v>
      </c>
      <c r="C3762" s="64">
        <v>42618</v>
      </c>
      <c r="D3762" s="64" t="s">
        <v>866</v>
      </c>
      <c r="E3762" s="64">
        <v>42618</v>
      </c>
      <c r="F3762" s="72" t="s">
        <v>1101</v>
      </c>
      <c r="G3762" s="955" t="s">
        <v>2033</v>
      </c>
      <c r="H3762" s="72" t="s">
        <v>799</v>
      </c>
      <c r="I3762" s="429"/>
      <c r="J3762" s="429"/>
      <c r="K3762" s="420"/>
      <c r="L3762" s="429"/>
      <c r="M3762" s="65">
        <v>613582</v>
      </c>
      <c r="N3762" s="66" t="s">
        <v>101</v>
      </c>
      <c r="O3762" s="66" t="s">
        <v>63</v>
      </c>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hidden="1" customHeight="1">
      <c r="A3763" s="332" t="str">
        <f>IF(B3763&lt;&gt;"",IF(AND(B3763='IN-TC'!$S$4,OR(TH!N3763="1111",TH!O3763="1111")),TH!D3763,""),"")</f>
        <v/>
      </c>
      <c r="B3763" s="63">
        <f t="shared" si="213"/>
        <v>9</v>
      </c>
      <c r="C3763" s="64">
        <v>42618</v>
      </c>
      <c r="D3763" s="64" t="s">
        <v>866</v>
      </c>
      <c r="E3763" s="64">
        <v>42618</v>
      </c>
      <c r="F3763" s="72" t="s">
        <v>1331</v>
      </c>
      <c r="G3763" s="955" t="s">
        <v>2033</v>
      </c>
      <c r="H3763" s="72" t="s">
        <v>799</v>
      </c>
      <c r="I3763" s="429"/>
      <c r="J3763" s="429"/>
      <c r="K3763" s="420"/>
      <c r="L3763" s="429"/>
      <c r="M3763" s="65">
        <v>61358</v>
      </c>
      <c r="N3763" s="66" t="s">
        <v>9</v>
      </c>
      <c r="O3763" s="66" t="s">
        <v>63</v>
      </c>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hidden="1" customHeight="1">
      <c r="A3764" s="332" t="str">
        <f>IF(B3764&lt;&gt;"",IF(AND(B3764='IN-TC'!$S$4,OR(TH!N3764="1111",TH!O3764="1111")),TH!D3764,""),"")</f>
        <v/>
      </c>
      <c r="B3764" s="63">
        <f t="shared" si="213"/>
        <v>9</v>
      </c>
      <c r="C3764" s="64">
        <v>42618</v>
      </c>
      <c r="D3764" s="64" t="s">
        <v>867</v>
      </c>
      <c r="E3764" s="64">
        <v>42618</v>
      </c>
      <c r="F3764" s="72" t="s">
        <v>2034</v>
      </c>
      <c r="G3764" s="955" t="s">
        <v>2035</v>
      </c>
      <c r="H3764" s="72" t="s">
        <v>837</v>
      </c>
      <c r="I3764" s="429"/>
      <c r="J3764" s="429"/>
      <c r="K3764" s="420"/>
      <c r="L3764" s="429"/>
      <c r="M3764" s="65">
        <v>2015864</v>
      </c>
      <c r="N3764" s="66" t="s">
        <v>101</v>
      </c>
      <c r="O3764" s="66" t="s">
        <v>63</v>
      </c>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hidden="1" customHeight="1">
      <c r="A3765" s="332" t="str">
        <f>IF(B3765&lt;&gt;"",IF(AND(B3765='IN-TC'!$S$4,OR(TH!N3765="1111",TH!O3765="1111")),TH!D3765,""),"")</f>
        <v/>
      </c>
      <c r="B3765" s="63">
        <f t="shared" si="213"/>
        <v>9</v>
      </c>
      <c r="C3765" s="64">
        <v>42618</v>
      </c>
      <c r="D3765" s="64" t="s">
        <v>867</v>
      </c>
      <c r="E3765" s="64">
        <v>42618</v>
      </c>
      <c r="F3765" s="72" t="s">
        <v>2036</v>
      </c>
      <c r="G3765" s="955" t="s">
        <v>2035</v>
      </c>
      <c r="H3765" s="72" t="s">
        <v>837</v>
      </c>
      <c r="I3765" s="429"/>
      <c r="J3765" s="429"/>
      <c r="K3765" s="420"/>
      <c r="L3765" s="429"/>
      <c r="M3765" s="65">
        <v>201586</v>
      </c>
      <c r="N3765" s="66" t="s">
        <v>9</v>
      </c>
      <c r="O3765" s="66" t="s">
        <v>63</v>
      </c>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hidden="1" customHeight="1">
      <c r="A3766" s="332" t="str">
        <f>IF(B3766&lt;&gt;"",IF(AND(B3766='IN-TC'!$S$4,OR(TH!N3766="1111",TH!O3766="1111")),TH!D3766,""),"")</f>
        <v/>
      </c>
      <c r="B3766" s="63">
        <f t="shared" si="213"/>
        <v>9</v>
      </c>
      <c r="C3766" s="1123">
        <v>42619</v>
      </c>
      <c r="D3766" s="1123" t="s">
        <v>868</v>
      </c>
      <c r="E3766" s="1123">
        <f>C3766</f>
        <v>42619</v>
      </c>
      <c r="F3766" s="503" t="s">
        <v>954</v>
      </c>
      <c r="G3766" s="1125"/>
      <c r="H3766" s="1124" t="s">
        <v>3009</v>
      </c>
      <c r="I3766" s="1126"/>
      <c r="J3766" s="1126"/>
      <c r="K3766" s="1127"/>
      <c r="L3766" s="1172"/>
      <c r="M3766" s="1128">
        <v>450000000</v>
      </c>
      <c r="N3766" s="1129" t="s">
        <v>271</v>
      </c>
      <c r="O3766" s="1129" t="s">
        <v>63</v>
      </c>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hidden="1" customHeight="1">
      <c r="A3767" s="332" t="str">
        <f>IF(B3767&lt;&gt;"",IF(AND(B3767='IN-TC'!$S$4,OR(TH!N3767="1111",TH!O3767="1111")),TH!D3767,""),"")</f>
        <v/>
      </c>
      <c r="B3767" s="63">
        <f t="shared" si="213"/>
        <v>9</v>
      </c>
      <c r="C3767" s="1123">
        <v>42619</v>
      </c>
      <c r="D3767" s="1123" t="s">
        <v>869</v>
      </c>
      <c r="E3767" s="1123">
        <f>C3767</f>
        <v>42619</v>
      </c>
      <c r="F3767" s="503" t="s">
        <v>954</v>
      </c>
      <c r="G3767" s="1125"/>
      <c r="H3767" s="1124" t="s">
        <v>953</v>
      </c>
      <c r="I3767" s="1126"/>
      <c r="J3767" s="1126"/>
      <c r="K3767" s="1127"/>
      <c r="L3767" s="1172"/>
      <c r="M3767" s="1128">
        <v>500000000</v>
      </c>
      <c r="N3767" s="1129" t="s">
        <v>271</v>
      </c>
      <c r="O3767" s="1129" t="s">
        <v>63</v>
      </c>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hidden="1" customHeight="1">
      <c r="A3768" s="332" t="str">
        <f>IF(B3768&lt;&gt;"",IF(AND(B3768='IN-TC'!$S$4,OR(TH!N3768="1111",TH!O3768="1111")),TH!D3768,""),"")</f>
        <v/>
      </c>
      <c r="B3768" s="63">
        <f t="shared" si="213"/>
        <v>9</v>
      </c>
      <c r="C3768" s="1123">
        <v>42623</v>
      </c>
      <c r="D3768" s="1123" t="s">
        <v>870</v>
      </c>
      <c r="E3768" s="1123">
        <f>C3768</f>
        <v>42623</v>
      </c>
      <c r="F3768" s="503" t="s">
        <v>954</v>
      </c>
      <c r="G3768" s="1125"/>
      <c r="H3768" s="1124" t="s">
        <v>953</v>
      </c>
      <c r="I3768" s="1126"/>
      <c r="J3768" s="1126"/>
      <c r="K3768" s="1127"/>
      <c r="L3768" s="1172"/>
      <c r="M3768" s="1128">
        <v>500000000</v>
      </c>
      <c r="N3768" s="1129" t="s">
        <v>271</v>
      </c>
      <c r="O3768" s="1129" t="s">
        <v>63</v>
      </c>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ht="15.75" hidden="1" customHeight="1">
      <c r="A3769" s="332" t="str">
        <f>IF(B3769&lt;&gt;"",IF(AND(B3769='IN-TC'!$S$4,OR(TH!N3769="1111",TH!O3769="1111")),TH!D3769,""),"")</f>
        <v/>
      </c>
      <c r="B3769" s="63">
        <f t="shared" si="213"/>
        <v>9</v>
      </c>
      <c r="C3769" s="1123">
        <v>42623</v>
      </c>
      <c r="D3769" s="1123" t="s">
        <v>871</v>
      </c>
      <c r="E3769" s="1123">
        <f>C3769</f>
        <v>42623</v>
      </c>
      <c r="F3769" s="503" t="s">
        <v>954</v>
      </c>
      <c r="G3769" s="1125"/>
      <c r="H3769" s="1124" t="s">
        <v>3009</v>
      </c>
      <c r="I3769" s="1126"/>
      <c r="J3769" s="1126"/>
      <c r="K3769" s="1127"/>
      <c r="L3769" s="1172"/>
      <c r="M3769" s="1128">
        <v>500000000</v>
      </c>
      <c r="N3769" s="1129" t="s">
        <v>271</v>
      </c>
      <c r="O3769" s="1129" t="s">
        <v>63</v>
      </c>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idden="1">
      <c r="A3770" s="332" t="str">
        <f>IF(B3770&lt;&gt;"",IF(AND(B3770='IN-TC'!$S$4,OR(TH!N3770="1111",TH!O3770="1111")),TH!D3770,""),"")</f>
        <v/>
      </c>
      <c r="B3770" s="63">
        <f t="shared" si="213"/>
        <v>9</v>
      </c>
      <c r="C3770" s="64">
        <v>42624</v>
      </c>
      <c r="D3770" s="64" t="s">
        <v>872</v>
      </c>
      <c r="E3770" s="64">
        <v>42618</v>
      </c>
      <c r="F3770" s="72" t="s">
        <v>763</v>
      </c>
      <c r="G3770" s="955" t="s">
        <v>2037</v>
      </c>
      <c r="H3770" s="72" t="s">
        <v>799</v>
      </c>
      <c r="I3770" s="429"/>
      <c r="J3770" s="429"/>
      <c r="K3770" s="420"/>
      <c r="L3770" s="429"/>
      <c r="M3770" s="65">
        <v>1271764</v>
      </c>
      <c r="N3770" s="66" t="s">
        <v>101</v>
      </c>
      <c r="O3770" s="66" t="s">
        <v>63</v>
      </c>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idden="1">
      <c r="A3771" s="332" t="str">
        <f>IF(B3771&lt;&gt;"",IF(AND(B3771='IN-TC'!$S$4,OR(TH!N3771="1111",TH!O3771="1111")),TH!D3771,""),"")</f>
        <v/>
      </c>
      <c r="B3771" s="63">
        <f t="shared" si="213"/>
        <v>9</v>
      </c>
      <c r="C3771" s="64">
        <v>42624</v>
      </c>
      <c r="D3771" s="64" t="s">
        <v>872</v>
      </c>
      <c r="E3771" s="64">
        <v>42618</v>
      </c>
      <c r="F3771" s="72" t="s">
        <v>764</v>
      </c>
      <c r="G3771" s="955" t="s">
        <v>2037</v>
      </c>
      <c r="H3771" s="72" t="s">
        <v>799</v>
      </c>
      <c r="I3771" s="429"/>
      <c r="J3771" s="429"/>
      <c r="K3771" s="420"/>
      <c r="L3771" s="429"/>
      <c r="M3771" s="65">
        <v>127176</v>
      </c>
      <c r="N3771" s="66" t="s">
        <v>9</v>
      </c>
      <c r="O3771" s="66" t="s">
        <v>63</v>
      </c>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hidden="1" customHeight="1">
      <c r="A3772" s="332" t="str">
        <f>IF(B3772&lt;&gt;"",IF(AND(B3772='IN-TC'!$S$4,OR(TH!N3772="1111",TH!O3772="1111")),TH!D3772,""),"")</f>
        <v/>
      </c>
      <c r="B3772" s="63">
        <f t="shared" si="213"/>
        <v>9</v>
      </c>
      <c r="C3772" s="64">
        <v>42626</v>
      </c>
      <c r="D3772" s="64" t="s">
        <v>873</v>
      </c>
      <c r="E3772" s="64">
        <v>42626</v>
      </c>
      <c r="F3772" s="72" t="s">
        <v>2038</v>
      </c>
      <c r="G3772" s="955" t="s">
        <v>2040</v>
      </c>
      <c r="H3772" s="72" t="s">
        <v>799</v>
      </c>
      <c r="I3772" s="429"/>
      <c r="J3772" s="429"/>
      <c r="K3772" s="420"/>
      <c r="L3772" s="429"/>
      <c r="M3772" s="65">
        <v>1403782</v>
      </c>
      <c r="N3772" s="66" t="s">
        <v>101</v>
      </c>
      <c r="O3772" s="66" t="s">
        <v>63</v>
      </c>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hidden="1" customHeight="1">
      <c r="A3773" s="332" t="str">
        <f>IF(B3773&lt;&gt;"",IF(AND(B3773='IN-TC'!$S$4,OR(TH!N3773="1111",TH!O3773="1111")),TH!D3773,""),"")</f>
        <v/>
      </c>
      <c r="B3773" s="63">
        <f t="shared" si="213"/>
        <v>9</v>
      </c>
      <c r="C3773" s="64">
        <v>42626</v>
      </c>
      <c r="D3773" s="64" t="s">
        <v>873</v>
      </c>
      <c r="E3773" s="64">
        <v>42626</v>
      </c>
      <c r="F3773" s="72" t="s">
        <v>2039</v>
      </c>
      <c r="G3773" s="955" t="s">
        <v>2040</v>
      </c>
      <c r="H3773" s="72" t="s">
        <v>799</v>
      </c>
      <c r="I3773" s="429"/>
      <c r="J3773" s="429"/>
      <c r="K3773" s="420"/>
      <c r="L3773" s="429"/>
      <c r="M3773" s="65">
        <v>140378</v>
      </c>
      <c r="N3773" s="66" t="s">
        <v>9</v>
      </c>
      <c r="O3773" s="66" t="s">
        <v>63</v>
      </c>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hidden="1" customHeight="1">
      <c r="A3774" s="332" t="str">
        <f>IF(B3774&lt;&gt;"",IF(AND(B3774='IN-TC'!$S$4,OR(TH!N3774="1111",TH!O3774="1111")),TH!D3774,""),"")</f>
        <v/>
      </c>
      <c r="B3774" s="63">
        <f t="shared" si="213"/>
        <v>9</v>
      </c>
      <c r="C3774" s="1123">
        <v>42627</v>
      </c>
      <c r="D3774" s="1123" t="s">
        <v>874</v>
      </c>
      <c r="E3774" s="1123">
        <f>C3774</f>
        <v>42627</v>
      </c>
      <c r="F3774" s="503" t="s">
        <v>954</v>
      </c>
      <c r="G3774" s="1125"/>
      <c r="H3774" s="1124" t="s">
        <v>953</v>
      </c>
      <c r="I3774" s="1126"/>
      <c r="J3774" s="1126"/>
      <c r="K3774" s="1127"/>
      <c r="L3774" s="1172"/>
      <c r="M3774" s="1128">
        <v>500000000</v>
      </c>
      <c r="N3774" s="1129" t="s">
        <v>271</v>
      </c>
      <c r="O3774" s="1129" t="s">
        <v>63</v>
      </c>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hidden="1" customHeight="1">
      <c r="A3775" s="332" t="str">
        <f>IF(B3775&lt;&gt;"",IF(AND(B3775='IN-TC'!$S$4,OR(TH!N3775="1111",TH!O3775="1111")),TH!D3775,""),"")</f>
        <v/>
      </c>
      <c r="B3775" s="63">
        <f t="shared" si="213"/>
        <v>9</v>
      </c>
      <c r="C3775" s="1123">
        <v>42627</v>
      </c>
      <c r="D3775" s="1123" t="s">
        <v>875</v>
      </c>
      <c r="E3775" s="1123">
        <f>C3775</f>
        <v>42627</v>
      </c>
      <c r="F3775" s="503" t="s">
        <v>954</v>
      </c>
      <c r="G3775" s="1125"/>
      <c r="H3775" s="1124" t="s">
        <v>3009</v>
      </c>
      <c r="I3775" s="1126"/>
      <c r="J3775" s="1126"/>
      <c r="K3775" s="1127"/>
      <c r="L3775" s="1172"/>
      <c r="M3775" s="1128">
        <v>400000000</v>
      </c>
      <c r="N3775" s="1129" t="s">
        <v>271</v>
      </c>
      <c r="O3775" s="1129" t="s">
        <v>63</v>
      </c>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hidden="1" customHeight="1">
      <c r="A3776" s="332" t="str">
        <f>IF(B3776&lt;&gt;"",IF(AND(B3776='IN-TC'!$S$4,OR(TH!N3776="1111",TH!O3776="1111")),TH!D3776,""),"")</f>
        <v/>
      </c>
      <c r="B3776" s="63">
        <f t="shared" si="213"/>
        <v>9</v>
      </c>
      <c r="C3776" s="64">
        <v>42628</v>
      </c>
      <c r="D3776" s="64" t="s">
        <v>876</v>
      </c>
      <c r="E3776" s="64">
        <v>42628</v>
      </c>
      <c r="F3776" s="72" t="s">
        <v>2041</v>
      </c>
      <c r="G3776" s="955" t="s">
        <v>2043</v>
      </c>
      <c r="H3776" s="72" t="s">
        <v>1425</v>
      </c>
      <c r="I3776" s="429"/>
      <c r="J3776" s="429"/>
      <c r="K3776" s="420"/>
      <c r="L3776" s="429"/>
      <c r="M3776" s="65">
        <v>1673000</v>
      </c>
      <c r="N3776" s="66" t="s">
        <v>101</v>
      </c>
      <c r="O3776" s="66" t="s">
        <v>63</v>
      </c>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hidden="1" customHeight="1">
      <c r="A3777" s="332" t="str">
        <f>IF(B3777&lt;&gt;"",IF(AND(B3777='IN-TC'!$S$4,OR(TH!N3777="1111",TH!O3777="1111")),TH!D3777,""),"")</f>
        <v/>
      </c>
      <c r="B3777" s="63">
        <f t="shared" si="213"/>
        <v>9</v>
      </c>
      <c r="C3777" s="64">
        <v>42628</v>
      </c>
      <c r="D3777" s="64" t="s">
        <v>876</v>
      </c>
      <c r="E3777" s="64">
        <v>42628</v>
      </c>
      <c r="F3777" s="72" t="s">
        <v>2042</v>
      </c>
      <c r="G3777" s="955" t="s">
        <v>2043</v>
      </c>
      <c r="H3777" s="72" t="s">
        <v>1425</v>
      </c>
      <c r="I3777" s="429"/>
      <c r="J3777" s="429"/>
      <c r="K3777" s="420"/>
      <c r="L3777" s="429"/>
      <c r="M3777" s="65">
        <v>167300</v>
      </c>
      <c r="N3777" s="66" t="s">
        <v>9</v>
      </c>
      <c r="O3777" s="66" t="s">
        <v>63</v>
      </c>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hidden="1" customHeight="1">
      <c r="A3778" s="332" t="str">
        <f>IF(B3778&lt;&gt;"",IF(AND(B3778='IN-TC'!$S$4,OR(TH!N3778="1111",TH!O3778="1111")),TH!D3778,""),"")</f>
        <v/>
      </c>
      <c r="B3778" s="63">
        <f t="shared" si="213"/>
        <v>9</v>
      </c>
      <c r="C3778" s="1123">
        <v>42632</v>
      </c>
      <c r="D3778" s="1123" t="s">
        <v>877</v>
      </c>
      <c r="E3778" s="1123">
        <f>C3778</f>
        <v>42632</v>
      </c>
      <c r="F3778" s="503" t="s">
        <v>954</v>
      </c>
      <c r="G3778" s="1125"/>
      <c r="H3778" s="1124" t="s">
        <v>953</v>
      </c>
      <c r="I3778" s="1126"/>
      <c r="J3778" s="1126"/>
      <c r="K3778" s="1127"/>
      <c r="L3778" s="1172"/>
      <c r="M3778" s="1128">
        <v>500000000</v>
      </c>
      <c r="N3778" s="1129" t="s">
        <v>271</v>
      </c>
      <c r="O3778" s="1129" t="s">
        <v>63</v>
      </c>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hidden="1" customHeight="1">
      <c r="A3779" s="332" t="str">
        <f>IF(B3779&lt;&gt;"",IF(AND(B3779='IN-TC'!$S$4,OR(TH!N3779="1111",TH!O3779="1111")),TH!D3779,""),"")</f>
        <v/>
      </c>
      <c r="B3779" s="63">
        <f t="shared" si="213"/>
        <v>9</v>
      </c>
      <c r="C3779" s="64">
        <v>42632</v>
      </c>
      <c r="D3779" s="64" t="s">
        <v>878</v>
      </c>
      <c r="E3779" s="64">
        <v>42632</v>
      </c>
      <c r="F3779" s="72" t="s">
        <v>1101</v>
      </c>
      <c r="G3779" s="955" t="s">
        <v>2044</v>
      </c>
      <c r="H3779" s="72" t="s">
        <v>799</v>
      </c>
      <c r="I3779" s="429"/>
      <c r="J3779" s="429"/>
      <c r="K3779" s="420"/>
      <c r="L3779" s="429"/>
      <c r="M3779" s="65">
        <v>876545</v>
      </c>
      <c r="N3779" s="66" t="s">
        <v>101</v>
      </c>
      <c r="O3779" s="66" t="s">
        <v>63</v>
      </c>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hidden="1" customHeight="1">
      <c r="A3780" s="332" t="str">
        <f>IF(B3780&lt;&gt;"",IF(AND(B3780='IN-TC'!$S$4,OR(TH!N3780="1111",TH!O3780="1111")),TH!D3780,""),"")</f>
        <v/>
      </c>
      <c r="B3780" s="63">
        <f t="shared" si="213"/>
        <v>9</v>
      </c>
      <c r="C3780" s="64">
        <v>42632</v>
      </c>
      <c r="D3780" s="64" t="s">
        <v>878</v>
      </c>
      <c r="E3780" s="64">
        <v>42632</v>
      </c>
      <c r="F3780" s="72" t="s">
        <v>1331</v>
      </c>
      <c r="G3780" s="955" t="s">
        <v>2044</v>
      </c>
      <c r="H3780" s="72" t="s">
        <v>799</v>
      </c>
      <c r="I3780" s="429"/>
      <c r="J3780" s="429"/>
      <c r="K3780" s="420"/>
      <c r="L3780" s="429"/>
      <c r="M3780" s="65">
        <v>87655</v>
      </c>
      <c r="N3780" s="66" t="s">
        <v>9</v>
      </c>
      <c r="O3780" s="66" t="s">
        <v>63</v>
      </c>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hidden="1" customHeight="1">
      <c r="A3781" s="332" t="str">
        <f>IF(B3781&lt;&gt;"",IF(AND(B3781='IN-TC'!$S$4,OR(TH!N3781="1111",TH!O3781="1111")),TH!D3781,""),"")</f>
        <v/>
      </c>
      <c r="B3781" s="63">
        <f t="shared" si="213"/>
        <v>9</v>
      </c>
      <c r="C3781" s="64">
        <v>42635</v>
      </c>
      <c r="D3781" s="64" t="s">
        <v>879</v>
      </c>
      <c r="E3781" s="64">
        <f>C3781</f>
        <v>42635</v>
      </c>
      <c r="F3781" s="72" t="s">
        <v>223</v>
      </c>
      <c r="G3781" s="955" t="s">
        <v>1978</v>
      </c>
      <c r="H3781" s="72" t="s">
        <v>613</v>
      </c>
      <c r="I3781" s="429">
        <v>450</v>
      </c>
      <c r="J3781" s="429">
        <v>18515.151999999998</v>
      </c>
      <c r="K3781" s="420"/>
      <c r="L3781" s="429"/>
      <c r="M3781" s="65">
        <f>ROUND(I3781*J3781,0)</f>
        <v>8331818</v>
      </c>
      <c r="N3781" s="66" t="s">
        <v>281</v>
      </c>
      <c r="O3781" s="66" t="s">
        <v>63</v>
      </c>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hidden="1" customHeight="1">
      <c r="A3782" s="332" t="str">
        <f>IF(B3782&lt;&gt;"",IF(AND(B3782='IN-TC'!$S$4,OR(TH!N3782="1111",TH!O3782="1111")),TH!D3782,""),"")</f>
        <v/>
      </c>
      <c r="B3782" s="63">
        <f t="shared" si="213"/>
        <v>9</v>
      </c>
      <c r="C3782" s="64">
        <v>42635</v>
      </c>
      <c r="D3782" s="64" t="s">
        <v>879</v>
      </c>
      <c r="E3782" s="64">
        <f>C3782</f>
        <v>42635</v>
      </c>
      <c r="F3782" s="72" t="s">
        <v>1342</v>
      </c>
      <c r="G3782" s="955" t="s">
        <v>1978</v>
      </c>
      <c r="H3782" s="72" t="s">
        <v>613</v>
      </c>
      <c r="I3782" s="429"/>
      <c r="J3782" s="429"/>
      <c r="K3782" s="420"/>
      <c r="L3782" s="429"/>
      <c r="M3782" s="65">
        <v>833182</v>
      </c>
      <c r="N3782" s="66" t="s">
        <v>9</v>
      </c>
      <c r="O3782" s="66" t="s">
        <v>63</v>
      </c>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hidden="1" customHeight="1">
      <c r="A3783" s="332" t="str">
        <f>IF(B3783&lt;&gt;"",IF(AND(B3783='IN-TC'!$S$4,OR(TH!N3783="1111",TH!O3783="1111")),TH!D3783,""),"")</f>
        <v/>
      </c>
      <c r="B3783" s="63">
        <f t="shared" si="213"/>
        <v>9</v>
      </c>
      <c r="C3783" s="64">
        <v>42635</v>
      </c>
      <c r="D3783" s="64" t="s">
        <v>880</v>
      </c>
      <c r="E3783" s="64">
        <v>42635</v>
      </c>
      <c r="F3783" s="72" t="s">
        <v>1204</v>
      </c>
      <c r="G3783" s="67"/>
      <c r="H3783" s="72" t="s">
        <v>2054</v>
      </c>
      <c r="I3783" s="429"/>
      <c r="J3783" s="429"/>
      <c r="K3783" s="420"/>
      <c r="L3783" s="429"/>
      <c r="M3783" s="65">
        <v>50000000</v>
      </c>
      <c r="N3783" s="66" t="s">
        <v>19</v>
      </c>
      <c r="O3783" s="66" t="s">
        <v>63</v>
      </c>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hidden="1" customHeight="1">
      <c r="A3784" s="332" t="str">
        <f>IF(B3784&lt;&gt;"",IF(AND(B3784='IN-TC'!$S$4,OR(TH!N3784="1111",TH!O3784="1111")),TH!D3784,""),"")</f>
        <v/>
      </c>
      <c r="B3784" s="63">
        <f t="shared" si="213"/>
        <v>9</v>
      </c>
      <c r="C3784" s="1123">
        <v>42636</v>
      </c>
      <c r="D3784" s="1123" t="s">
        <v>881</v>
      </c>
      <c r="E3784" s="1123">
        <f>C3784</f>
        <v>42636</v>
      </c>
      <c r="F3784" s="503" t="s">
        <v>954</v>
      </c>
      <c r="G3784" s="1125"/>
      <c r="H3784" s="1124" t="s">
        <v>3009</v>
      </c>
      <c r="I3784" s="1126"/>
      <c r="J3784" s="1126"/>
      <c r="K3784" s="1127"/>
      <c r="L3784" s="1172"/>
      <c r="M3784" s="1128">
        <v>400000000</v>
      </c>
      <c r="N3784" s="1129" t="s">
        <v>271</v>
      </c>
      <c r="O3784" s="1129" t="s">
        <v>63</v>
      </c>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hidden="1" customHeight="1">
      <c r="A3785" s="332" t="str">
        <f>IF(B3785&lt;&gt;"",IF(AND(B3785='IN-TC'!$S$4,OR(TH!N3785="1111",TH!O3785="1111")),TH!D3785,""),"")</f>
        <v/>
      </c>
      <c r="B3785" s="63">
        <f t="shared" si="213"/>
        <v>9</v>
      </c>
      <c r="C3785" s="64">
        <v>42637</v>
      </c>
      <c r="D3785" s="64" t="s">
        <v>882</v>
      </c>
      <c r="E3785" s="64">
        <f>C3785</f>
        <v>42637</v>
      </c>
      <c r="F3785" s="72" t="s">
        <v>1094</v>
      </c>
      <c r="G3785" s="67" t="s">
        <v>908</v>
      </c>
      <c r="H3785" s="72" t="s">
        <v>755</v>
      </c>
      <c r="I3785" s="429"/>
      <c r="J3785" s="429"/>
      <c r="K3785" s="420"/>
      <c r="L3785" s="429"/>
      <c r="M3785" s="65">
        <v>20000000</v>
      </c>
      <c r="N3785" s="66" t="s">
        <v>26</v>
      </c>
      <c r="O3785" s="66" t="s">
        <v>63</v>
      </c>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hidden="1" customHeight="1">
      <c r="A3786" s="332" t="str">
        <f>IF(B3786&lt;&gt;"",IF(AND(B3786='IN-TC'!$S$4,OR(TH!N3786="1111",TH!O3786="1111")),TH!D3786,""),"")</f>
        <v/>
      </c>
      <c r="B3786" s="63">
        <f t="shared" si="213"/>
        <v>9</v>
      </c>
      <c r="C3786" s="64">
        <v>42638</v>
      </c>
      <c r="D3786" s="64" t="s">
        <v>883</v>
      </c>
      <c r="E3786" s="64">
        <v>42638</v>
      </c>
      <c r="F3786" s="72" t="s">
        <v>2038</v>
      </c>
      <c r="G3786" s="955" t="s">
        <v>2045</v>
      </c>
      <c r="H3786" s="72" t="s">
        <v>799</v>
      </c>
      <c r="I3786" s="429"/>
      <c r="J3786" s="429"/>
      <c r="K3786" s="420"/>
      <c r="L3786" s="429"/>
      <c r="M3786" s="65">
        <v>1693491</v>
      </c>
      <c r="N3786" s="66" t="s">
        <v>101</v>
      </c>
      <c r="O3786" s="66" t="s">
        <v>63</v>
      </c>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hidden="1" customHeight="1">
      <c r="A3787" s="332" t="str">
        <f>IF(B3787&lt;&gt;"",IF(AND(B3787='IN-TC'!$S$4,OR(TH!N3787="1111",TH!O3787="1111")),TH!D3787,""),"")</f>
        <v/>
      </c>
      <c r="B3787" s="63">
        <f t="shared" ref="B3787:B3850" si="216">IF(C3787&lt;&gt;"",MONTH(C3787),"")</f>
        <v>9</v>
      </c>
      <c r="C3787" s="64">
        <v>42638</v>
      </c>
      <c r="D3787" s="64" t="s">
        <v>883</v>
      </c>
      <c r="E3787" s="64">
        <v>42638</v>
      </c>
      <c r="F3787" s="72" t="s">
        <v>2039</v>
      </c>
      <c r="G3787" s="955" t="s">
        <v>2045</v>
      </c>
      <c r="H3787" s="72" t="s">
        <v>799</v>
      </c>
      <c r="I3787" s="429"/>
      <c r="J3787" s="429"/>
      <c r="K3787" s="420"/>
      <c r="L3787" s="429"/>
      <c r="M3787" s="65">
        <v>169349</v>
      </c>
      <c r="N3787" s="66" t="s">
        <v>9</v>
      </c>
      <c r="O3787" s="66" t="s">
        <v>63</v>
      </c>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hidden="1" customHeight="1">
      <c r="A3788" s="332" t="str">
        <f>IF(B3788&lt;&gt;"",IF(AND(B3788='IN-TC'!$S$4,OR(TH!N3788="1111",TH!O3788="1111")),TH!D3788,""),"")</f>
        <v/>
      </c>
      <c r="B3788" s="63">
        <f t="shared" si="216"/>
        <v>9</v>
      </c>
      <c r="C3788" s="1123">
        <v>42639</v>
      </c>
      <c r="D3788" s="1123" t="s">
        <v>884</v>
      </c>
      <c r="E3788" s="1123">
        <f>C3788</f>
        <v>42639</v>
      </c>
      <c r="F3788" s="503" t="s">
        <v>954</v>
      </c>
      <c r="G3788" s="1125"/>
      <c r="H3788" s="1124" t="s">
        <v>953</v>
      </c>
      <c r="I3788" s="1126"/>
      <c r="J3788" s="1126"/>
      <c r="K3788" s="1127"/>
      <c r="L3788" s="1172"/>
      <c r="M3788" s="1128">
        <v>400000000</v>
      </c>
      <c r="N3788" s="1129" t="s">
        <v>271</v>
      </c>
      <c r="O3788" s="1129" t="s">
        <v>63</v>
      </c>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hidden="1" customHeight="1">
      <c r="A3789" s="332" t="str">
        <f>IF(B3789&lt;&gt;"",IF(AND(B3789='IN-TC'!$S$4,OR(TH!N3789="1111",TH!O3789="1111")),TH!D3789,""),"")</f>
        <v/>
      </c>
      <c r="B3789" s="63">
        <f t="shared" si="216"/>
        <v>9</v>
      </c>
      <c r="C3789" s="1123">
        <v>42639</v>
      </c>
      <c r="D3789" s="1123" t="s">
        <v>885</v>
      </c>
      <c r="E3789" s="1123">
        <f>C3789</f>
        <v>42639</v>
      </c>
      <c r="F3789" s="503" t="s">
        <v>954</v>
      </c>
      <c r="G3789" s="1125"/>
      <c r="H3789" s="1124" t="s">
        <v>3009</v>
      </c>
      <c r="I3789" s="1126"/>
      <c r="J3789" s="1126"/>
      <c r="K3789" s="1127"/>
      <c r="L3789" s="1172"/>
      <c r="M3789" s="1128">
        <v>450000000</v>
      </c>
      <c r="N3789" s="1129" t="s">
        <v>271</v>
      </c>
      <c r="O3789" s="1129" t="s">
        <v>63</v>
      </c>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hidden="1" customHeight="1">
      <c r="A3790" s="332" t="str">
        <f>IF(B3790&lt;&gt;"",IF(AND(B3790='IN-TC'!$S$4,OR(TH!N3790="1111",TH!O3790="1111")),TH!D3790,""),"")</f>
        <v/>
      </c>
      <c r="B3790" s="63">
        <f t="shared" si="216"/>
        <v>9</v>
      </c>
      <c r="C3790" s="64">
        <v>42640</v>
      </c>
      <c r="D3790" s="64" t="s">
        <v>886</v>
      </c>
      <c r="E3790" s="64">
        <v>42640</v>
      </c>
      <c r="F3790" s="72" t="s">
        <v>2046</v>
      </c>
      <c r="G3790" s="955" t="s">
        <v>2048</v>
      </c>
      <c r="H3790" s="72" t="s">
        <v>2049</v>
      </c>
      <c r="I3790" s="429"/>
      <c r="J3790" s="429"/>
      <c r="K3790" s="420"/>
      <c r="L3790" s="429"/>
      <c r="M3790" s="65">
        <v>16050000</v>
      </c>
      <c r="N3790" s="66" t="s">
        <v>101</v>
      </c>
      <c r="O3790" s="66" t="s">
        <v>63</v>
      </c>
      <c r="P3790" s="82" t="str">
        <f>IF(AND('331-CT'!$E$7=TH!H3790,OR(N3790="331",O3790="331")),"x","")</f>
        <v/>
      </c>
      <c r="Q3790" s="82" t="str">
        <f>IF(AND(B3790='111'!$L$11,OR($N3790=$Q$7,$O3790=$Q$7)),"x","")</f>
        <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hidden="1" customHeight="1">
      <c r="A3791" s="332" t="str">
        <f>IF(B3791&lt;&gt;"",IF(AND(B3791='IN-TC'!$S$4,OR(TH!N3791="1111",TH!O3791="1111")),TH!D3791,""),"")</f>
        <v/>
      </c>
      <c r="B3791" s="63">
        <f t="shared" si="216"/>
        <v>9</v>
      </c>
      <c r="C3791" s="64">
        <v>42640</v>
      </c>
      <c r="D3791" s="64" t="s">
        <v>886</v>
      </c>
      <c r="E3791" s="64">
        <v>42640</v>
      </c>
      <c r="F3791" s="72" t="s">
        <v>2047</v>
      </c>
      <c r="G3791" s="955" t="s">
        <v>2048</v>
      </c>
      <c r="H3791" s="72" t="s">
        <v>2049</v>
      </c>
      <c r="I3791" s="429"/>
      <c r="J3791" s="429"/>
      <c r="K3791" s="420"/>
      <c r="L3791" s="429"/>
      <c r="M3791" s="65">
        <v>1605000</v>
      </c>
      <c r="N3791" s="66" t="s">
        <v>9</v>
      </c>
      <c r="O3791" s="66" t="s">
        <v>63</v>
      </c>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hidden="1" customHeight="1">
      <c r="A3792" s="332" t="str">
        <f>IF(B3792&lt;&gt;"",IF(AND(B3792='IN-TC'!$S$4,OR(TH!N3792="1111",TH!O3792="1111")),TH!D3792,""),"")</f>
        <v/>
      </c>
      <c r="B3792" s="63">
        <f t="shared" si="216"/>
        <v>9</v>
      </c>
      <c r="C3792" s="64">
        <v>42640</v>
      </c>
      <c r="D3792" s="64" t="s">
        <v>887</v>
      </c>
      <c r="E3792" s="64">
        <v>42640</v>
      </c>
      <c r="F3792" s="72" t="s">
        <v>2050</v>
      </c>
      <c r="G3792" s="955" t="s">
        <v>2052</v>
      </c>
      <c r="H3792" s="72" t="s">
        <v>1700</v>
      </c>
      <c r="I3792" s="429"/>
      <c r="J3792" s="429"/>
      <c r="K3792" s="420"/>
      <c r="L3792" s="429"/>
      <c r="M3792" s="65">
        <v>998182</v>
      </c>
      <c r="N3792" s="66" t="s">
        <v>101</v>
      </c>
      <c r="O3792" s="66" t="s">
        <v>63</v>
      </c>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hidden="1" customHeight="1">
      <c r="A3793" s="332" t="str">
        <f>IF(B3793&lt;&gt;"",IF(AND(B3793='IN-TC'!$S$4,OR(TH!N3793="1111",TH!O3793="1111")),TH!D3793,""),"")</f>
        <v/>
      </c>
      <c r="B3793" s="63">
        <f t="shared" si="216"/>
        <v>9</v>
      </c>
      <c r="C3793" s="64">
        <v>42640</v>
      </c>
      <c r="D3793" s="64" t="s">
        <v>887</v>
      </c>
      <c r="E3793" s="64">
        <v>42640</v>
      </c>
      <c r="F3793" s="72" t="s">
        <v>2051</v>
      </c>
      <c r="G3793" s="955" t="s">
        <v>2052</v>
      </c>
      <c r="H3793" s="72" t="s">
        <v>1700</v>
      </c>
      <c r="I3793" s="429"/>
      <c r="J3793" s="429"/>
      <c r="K3793" s="420"/>
      <c r="L3793" s="429"/>
      <c r="M3793" s="65">
        <v>99818</v>
      </c>
      <c r="N3793" s="66" t="s">
        <v>9</v>
      </c>
      <c r="O3793" s="66" t="s">
        <v>63</v>
      </c>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hidden="1" customHeight="1">
      <c r="A3794" s="332" t="str">
        <f>IF(B3794&lt;&gt;"",IF(AND(B3794='IN-TC'!$S$4,OR(TH!N3794="1111",TH!O3794="1111")),TH!D3794,""),"")</f>
        <v/>
      </c>
      <c r="B3794" s="63">
        <f t="shared" si="216"/>
        <v>9</v>
      </c>
      <c r="C3794" s="64">
        <v>42641</v>
      </c>
      <c r="D3794" s="64" t="s">
        <v>888</v>
      </c>
      <c r="E3794" s="64">
        <f>C3794</f>
        <v>42641</v>
      </c>
      <c r="F3794" s="72" t="s">
        <v>1094</v>
      </c>
      <c r="G3794" s="67" t="s">
        <v>1551</v>
      </c>
      <c r="H3794" s="72" t="s">
        <v>1788</v>
      </c>
      <c r="I3794" s="429"/>
      <c r="J3794" s="429"/>
      <c r="K3794" s="420"/>
      <c r="L3794" s="429"/>
      <c r="M3794" s="65">
        <v>100000000</v>
      </c>
      <c r="N3794" s="66" t="s">
        <v>26</v>
      </c>
      <c r="O3794" s="66" t="s">
        <v>63</v>
      </c>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hidden="1" customHeight="1">
      <c r="A3795" s="332" t="str">
        <f>IF(B3795&lt;&gt;"",IF(AND(B3795='IN-TC'!$S$4,OR(TH!N3795="1111",TH!O3795="1111")),TH!D3795,""),"")</f>
        <v/>
      </c>
      <c r="B3795" s="63">
        <f t="shared" si="216"/>
        <v>9</v>
      </c>
      <c r="C3795" s="64">
        <v>42643</v>
      </c>
      <c r="D3795" s="64" t="s">
        <v>889</v>
      </c>
      <c r="E3795" s="64">
        <v>42643</v>
      </c>
      <c r="F3795" s="72" t="s">
        <v>1348</v>
      </c>
      <c r="G3795" s="67"/>
      <c r="H3795" s="72" t="s">
        <v>1350</v>
      </c>
      <c r="I3795" s="429"/>
      <c r="J3795" s="429"/>
      <c r="K3795" s="420"/>
      <c r="L3795" s="429"/>
      <c r="M3795" s="65">
        <v>2381818</v>
      </c>
      <c r="N3795" s="66" t="s">
        <v>101</v>
      </c>
      <c r="O3795" s="66" t="s">
        <v>63</v>
      </c>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hidden="1" customHeight="1">
      <c r="A3796" s="332" t="str">
        <f>IF(B3796&lt;&gt;"",IF(AND(B3796='IN-TC'!$S$4,OR(TH!N3796="1111",TH!O3796="1111")),TH!D3796,""),"")</f>
        <v/>
      </c>
      <c r="B3796" s="63">
        <f t="shared" si="216"/>
        <v>9</v>
      </c>
      <c r="C3796" s="64">
        <v>42643</v>
      </c>
      <c r="D3796" s="64" t="s">
        <v>889</v>
      </c>
      <c r="E3796" s="64">
        <v>42643</v>
      </c>
      <c r="F3796" s="72" t="s">
        <v>1349</v>
      </c>
      <c r="G3796" s="67"/>
      <c r="H3796" s="72" t="s">
        <v>1350</v>
      </c>
      <c r="I3796" s="429"/>
      <c r="J3796" s="429"/>
      <c r="K3796" s="420"/>
      <c r="L3796" s="429"/>
      <c r="M3796" s="65">
        <v>238182</v>
      </c>
      <c r="N3796" s="66" t="s">
        <v>9</v>
      </c>
      <c r="O3796" s="66" t="s">
        <v>63</v>
      </c>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hidden="1" customHeight="1">
      <c r="A3797" s="332" t="str">
        <f>IF(B3797&lt;&gt;"",IF(AND(B3797='IN-TC'!$S$4,OR(TH!N3797="1111",TH!O3797="1111")),TH!D3797,""),"")</f>
        <v/>
      </c>
      <c r="B3797" s="63">
        <f t="shared" si="216"/>
        <v>9</v>
      </c>
      <c r="C3797" s="1123">
        <v>42643</v>
      </c>
      <c r="D3797" s="1123" t="s">
        <v>890</v>
      </c>
      <c r="E3797" s="1123">
        <f>C3797</f>
        <v>42643</v>
      </c>
      <c r="F3797" s="503" t="s">
        <v>954</v>
      </c>
      <c r="G3797" s="1125"/>
      <c r="H3797" s="1124" t="s">
        <v>953</v>
      </c>
      <c r="I3797" s="1126"/>
      <c r="J3797" s="1126"/>
      <c r="K3797" s="1127"/>
      <c r="L3797" s="1172"/>
      <c r="M3797" s="1128">
        <v>495642500</v>
      </c>
      <c r="N3797" s="1129" t="s">
        <v>271</v>
      </c>
      <c r="O3797" s="1129" t="s">
        <v>63</v>
      </c>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hidden="1" customHeight="1">
      <c r="A3798" s="332" t="str">
        <f>IF(B3798&lt;&gt;"",IF(AND(B3798='IN-TC'!$S$4,OR(TH!N3798="1111",TH!O3798="1111")),TH!D3798,""),"")</f>
        <v/>
      </c>
      <c r="B3798" s="63">
        <f t="shared" si="216"/>
        <v>9</v>
      </c>
      <c r="C3798" s="1123">
        <v>42643</v>
      </c>
      <c r="D3798" s="1123" t="s">
        <v>891</v>
      </c>
      <c r="E3798" s="1123">
        <f>C3798</f>
        <v>42643</v>
      </c>
      <c r="F3798" s="503" t="s">
        <v>954</v>
      </c>
      <c r="G3798" s="1125"/>
      <c r="H3798" s="1124" t="s">
        <v>3009</v>
      </c>
      <c r="I3798" s="1126"/>
      <c r="J3798" s="1126"/>
      <c r="K3798" s="1127"/>
      <c r="L3798" s="1172"/>
      <c r="M3798" s="1128">
        <v>283230500</v>
      </c>
      <c r="N3798" s="1129" t="s">
        <v>271</v>
      </c>
      <c r="O3798" s="1129" t="s">
        <v>63</v>
      </c>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hidden="1" customHeight="1">
      <c r="A3799" s="332" t="str">
        <f>IF(B3799&lt;&gt;"",IF(AND(B3799='IN-TC'!$S$4,OR(TH!N3799="1111",TH!O3799="1111")),TH!D3799,""),"")</f>
        <v/>
      </c>
      <c r="B3799" s="63">
        <f t="shared" si="216"/>
        <v>9</v>
      </c>
      <c r="C3799" s="90">
        <v>42643</v>
      </c>
      <c r="D3799" s="90" t="s">
        <v>892</v>
      </c>
      <c r="E3799" s="90">
        <v>42643</v>
      </c>
      <c r="F3799" s="92" t="s">
        <v>2328</v>
      </c>
      <c r="G3799" s="91"/>
      <c r="H3799" s="92" t="s">
        <v>839</v>
      </c>
      <c r="I3799" s="435"/>
      <c r="J3799" s="435"/>
      <c r="K3799" s="426"/>
      <c r="L3799" s="435"/>
      <c r="M3799" s="93">
        <f>M184+M185-M186-M187-M190-M191-M194-M195</f>
        <v>103143875</v>
      </c>
      <c r="N3799" s="83" t="s">
        <v>586</v>
      </c>
      <c r="O3799" s="83" t="s">
        <v>63</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hidden="1" customHeight="1">
      <c r="A3800" s="332" t="str">
        <f>IF(B3800&lt;&gt;"",IF(AND(B3800='IN-TC'!$S$4,OR(TH!N3800="1111",TH!O3800="1111")),TH!D3800,""),"")</f>
        <v/>
      </c>
      <c r="B3800" s="63">
        <f t="shared" si="216"/>
        <v>9</v>
      </c>
      <c r="C3800" s="64">
        <v>42635</v>
      </c>
      <c r="D3800" s="64" t="s">
        <v>694</v>
      </c>
      <c r="E3800" s="64">
        <v>42635</v>
      </c>
      <c r="F3800" s="72" t="s">
        <v>2053</v>
      </c>
      <c r="G3800" s="67" t="s">
        <v>909</v>
      </c>
      <c r="H3800" s="72" t="s">
        <v>2054</v>
      </c>
      <c r="I3800" s="429"/>
      <c r="J3800" s="429"/>
      <c r="K3800" s="420"/>
      <c r="L3800" s="429"/>
      <c r="M3800" s="65">
        <v>50000000</v>
      </c>
      <c r="N3800" s="66" t="s">
        <v>26</v>
      </c>
      <c r="O3800" s="66" t="s">
        <v>19</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hidden="1" customHeight="1">
      <c r="A3801" s="332" t="str">
        <f>IF(B3801&lt;&gt;"",IF(AND(B3801='IN-TC'!$S$4,OR(TH!N3801="1111",TH!O3801="1111")),TH!D3801,""),"")</f>
        <v/>
      </c>
      <c r="B3801" s="63">
        <f t="shared" si="216"/>
        <v>9</v>
      </c>
      <c r="C3801" s="64">
        <v>42635</v>
      </c>
      <c r="D3801" s="64" t="s">
        <v>697</v>
      </c>
      <c r="E3801" s="64">
        <v>42635</v>
      </c>
      <c r="F3801" s="72" t="s">
        <v>1911</v>
      </c>
      <c r="G3801" s="67" t="s">
        <v>909</v>
      </c>
      <c r="H3801" s="72" t="s">
        <v>621</v>
      </c>
      <c r="I3801" s="429"/>
      <c r="J3801" s="429"/>
      <c r="K3801" s="420"/>
      <c r="L3801" s="429"/>
      <c r="M3801" s="65">
        <v>1663000</v>
      </c>
      <c r="N3801" s="66" t="s">
        <v>8</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hidden="1" customHeight="1">
      <c r="A3802" s="332" t="str">
        <f>IF(B3802&lt;&gt;"",IF(AND(B3802='IN-TC'!$S$4,OR(TH!N3802="1111",TH!O3802="1111")),TH!D3802,""),"")</f>
        <v/>
      </c>
      <c r="B3802" s="63">
        <f t="shared" si="216"/>
        <v>9</v>
      </c>
      <c r="C3802" s="64">
        <v>42635</v>
      </c>
      <c r="D3802" s="64" t="s">
        <v>697</v>
      </c>
      <c r="E3802" s="64">
        <v>42635</v>
      </c>
      <c r="F3802" s="72" t="s">
        <v>1186</v>
      </c>
      <c r="G3802" s="67" t="s">
        <v>909</v>
      </c>
      <c r="H3802" s="72" t="s">
        <v>1787</v>
      </c>
      <c r="I3802" s="429"/>
      <c r="J3802" s="429"/>
      <c r="K3802" s="420"/>
      <c r="L3802" s="429"/>
      <c r="M3802" s="65">
        <v>20000</v>
      </c>
      <c r="N3802" s="66" t="s">
        <v>101</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hidden="1" customHeight="1">
      <c r="A3803" s="332" t="str">
        <f>IF(B3803&lt;&gt;"",IF(AND(B3803='IN-TC'!$S$4,OR(TH!N3803="1111",TH!O3803="1111")),TH!D3803,""),"")</f>
        <v/>
      </c>
      <c r="B3803" s="63">
        <f t="shared" si="216"/>
        <v>9</v>
      </c>
      <c r="C3803" s="64">
        <v>42635</v>
      </c>
      <c r="D3803" s="64" t="s">
        <v>697</v>
      </c>
      <c r="E3803" s="64">
        <v>42635</v>
      </c>
      <c r="F3803" s="72" t="s">
        <v>1187</v>
      </c>
      <c r="G3803" s="67" t="s">
        <v>909</v>
      </c>
      <c r="H3803" s="72" t="s">
        <v>1787</v>
      </c>
      <c r="I3803" s="429"/>
      <c r="J3803" s="429"/>
      <c r="K3803" s="420"/>
      <c r="L3803" s="429"/>
      <c r="M3803" s="65">
        <v>2000</v>
      </c>
      <c r="N3803" s="66" t="s">
        <v>9</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hidden="1" customHeight="1">
      <c r="A3804" s="332" t="str">
        <f>IF(B3804&lt;&gt;"",IF(AND(B3804='IN-TC'!$S$4,OR(TH!N3804="1111",TH!O3804="1111")),TH!D3804,""),"")</f>
        <v/>
      </c>
      <c r="B3804" s="63">
        <f t="shared" si="216"/>
        <v>9</v>
      </c>
      <c r="C3804" s="64">
        <v>42635</v>
      </c>
      <c r="D3804" s="64" t="s">
        <v>697</v>
      </c>
      <c r="E3804" s="64">
        <v>42635</v>
      </c>
      <c r="F3804" s="72" t="s">
        <v>2055</v>
      </c>
      <c r="G3804" s="67" t="s">
        <v>909</v>
      </c>
      <c r="H3804" s="338" t="s">
        <v>624</v>
      </c>
      <c r="I3804" s="429"/>
      <c r="J3804" s="429"/>
      <c r="K3804" s="420"/>
      <c r="L3804" s="429"/>
      <c r="M3804" s="65">
        <v>21641290</v>
      </c>
      <c r="N3804" s="66" t="s">
        <v>8</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hidden="1" customHeight="1">
      <c r="A3805" s="332" t="str">
        <f>IF(B3805&lt;&gt;"",IF(AND(B3805='IN-TC'!$S$4,OR(TH!N3805="1111",TH!O3805="1111")),TH!D3805,""),"")</f>
        <v/>
      </c>
      <c r="B3805" s="63">
        <f t="shared" si="216"/>
        <v>9</v>
      </c>
      <c r="C3805" s="64">
        <v>42635</v>
      </c>
      <c r="D3805" s="64" t="s">
        <v>697</v>
      </c>
      <c r="E3805" s="64">
        <f>C3805</f>
        <v>42635</v>
      </c>
      <c r="F3805" s="72" t="s">
        <v>1186</v>
      </c>
      <c r="G3805" s="67" t="s">
        <v>909</v>
      </c>
      <c r="H3805" s="72" t="s">
        <v>1787</v>
      </c>
      <c r="I3805" s="429"/>
      <c r="J3805" s="429"/>
      <c r="K3805" s="420"/>
      <c r="L3805" s="429"/>
      <c r="M3805" s="65">
        <v>25000</v>
      </c>
      <c r="N3805" s="66" t="s">
        <v>101</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hidden="1" customHeight="1">
      <c r="A3806" s="332" t="str">
        <f>IF(B3806&lt;&gt;"",IF(AND(B3806='IN-TC'!$S$4,OR(TH!N3806="1111",TH!O3806="1111")),TH!D3806,""),"")</f>
        <v/>
      </c>
      <c r="B3806" s="63">
        <f t="shared" si="216"/>
        <v>9</v>
      </c>
      <c r="C3806" s="64">
        <v>42635</v>
      </c>
      <c r="D3806" s="64" t="s">
        <v>697</v>
      </c>
      <c r="E3806" s="64">
        <f>C3806</f>
        <v>42635</v>
      </c>
      <c r="F3806" s="72" t="s">
        <v>1187</v>
      </c>
      <c r="G3806" s="67" t="s">
        <v>909</v>
      </c>
      <c r="H3806" s="72" t="s">
        <v>1787</v>
      </c>
      <c r="I3806" s="429"/>
      <c r="J3806" s="429"/>
      <c r="K3806" s="420"/>
      <c r="L3806" s="429"/>
      <c r="M3806" s="65">
        <v>2500</v>
      </c>
      <c r="N3806" s="66" t="s">
        <v>9</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hidden="1" customHeight="1">
      <c r="A3807" s="332" t="str">
        <f>IF(B3807&lt;&gt;"",IF(AND(B3807='IN-TC'!$S$4,OR(TH!N3807="1111",TH!O3807="1111")),TH!D3807,""),"")</f>
        <v/>
      </c>
      <c r="B3807" s="63">
        <f t="shared" si="216"/>
        <v>9</v>
      </c>
      <c r="C3807" s="64">
        <v>42635</v>
      </c>
      <c r="D3807" s="64" t="s">
        <v>697</v>
      </c>
      <c r="E3807" s="64">
        <v>42635</v>
      </c>
      <c r="F3807" s="72" t="s">
        <v>1911</v>
      </c>
      <c r="G3807" s="67" t="s">
        <v>909</v>
      </c>
      <c r="H3807" s="72" t="s">
        <v>621</v>
      </c>
      <c r="I3807" s="429"/>
      <c r="J3807" s="429"/>
      <c r="K3807" s="420"/>
      <c r="L3807" s="429"/>
      <c r="M3807" s="65">
        <v>27700000</v>
      </c>
      <c r="N3807" s="66" t="s">
        <v>8</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hidden="1" customHeight="1">
      <c r="A3808" s="332" t="str">
        <f>IF(B3808&lt;&gt;"",IF(AND(B3808='IN-TC'!$S$4,OR(TH!N3808="1111",TH!O3808="1111")),TH!D3808,""),"")</f>
        <v/>
      </c>
      <c r="B3808" s="63">
        <f t="shared" si="216"/>
        <v>9</v>
      </c>
      <c r="C3808" s="64">
        <v>42635</v>
      </c>
      <c r="D3808" s="64" t="s">
        <v>697</v>
      </c>
      <c r="E3808" s="64">
        <v>42635</v>
      </c>
      <c r="F3808" s="72" t="s">
        <v>1186</v>
      </c>
      <c r="G3808" s="67" t="s">
        <v>909</v>
      </c>
      <c r="H3808" s="72" t="s">
        <v>1787</v>
      </c>
      <c r="I3808" s="429"/>
      <c r="J3808" s="429"/>
      <c r="K3808" s="420"/>
      <c r="L3808" s="429"/>
      <c r="M3808" s="65">
        <v>20000</v>
      </c>
      <c r="N3808" s="66" t="s">
        <v>101</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hidden="1" customHeight="1">
      <c r="A3809" s="332" t="str">
        <f>IF(B3809&lt;&gt;"",IF(AND(B3809='IN-TC'!$S$4,OR(TH!N3809="1111",TH!O3809="1111")),TH!D3809,""),"")</f>
        <v/>
      </c>
      <c r="B3809" s="63">
        <f t="shared" si="216"/>
        <v>9</v>
      </c>
      <c r="C3809" s="64">
        <v>42635</v>
      </c>
      <c r="D3809" s="64" t="s">
        <v>697</v>
      </c>
      <c r="E3809" s="64">
        <v>42635</v>
      </c>
      <c r="F3809" s="72" t="s">
        <v>1187</v>
      </c>
      <c r="G3809" s="67" t="s">
        <v>909</v>
      </c>
      <c r="H3809" s="72" t="s">
        <v>1787</v>
      </c>
      <c r="I3809" s="429"/>
      <c r="J3809" s="429"/>
      <c r="K3809" s="420"/>
      <c r="L3809" s="429"/>
      <c r="M3809" s="65">
        <v>2000</v>
      </c>
      <c r="N3809" s="66" t="s">
        <v>9</v>
      </c>
      <c r="O3809" s="66" t="s">
        <v>26</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hidden="1" customHeight="1">
      <c r="A3810" s="332" t="str">
        <f>IF(B3810&lt;&gt;"",IF(AND(B3810='IN-TC'!$S$4,OR(TH!N3810="1111",TH!O3810="1111")),TH!D3810,""),"")</f>
        <v/>
      </c>
      <c r="B3810" s="63">
        <f t="shared" si="216"/>
        <v>9</v>
      </c>
      <c r="C3810" s="64">
        <v>42637</v>
      </c>
      <c r="D3810" s="64" t="s">
        <v>694</v>
      </c>
      <c r="E3810" s="64">
        <v>42635</v>
      </c>
      <c r="F3810" s="72" t="s">
        <v>1640</v>
      </c>
      <c r="G3810" s="67" t="s">
        <v>909</v>
      </c>
      <c r="H3810" s="72" t="s">
        <v>1787</v>
      </c>
      <c r="I3810" s="429"/>
      <c r="J3810" s="429"/>
      <c r="K3810" s="420"/>
      <c r="L3810" s="429"/>
      <c r="M3810" s="65">
        <v>9429</v>
      </c>
      <c r="N3810" s="66" t="s">
        <v>26</v>
      </c>
      <c r="O3810" s="66" t="s">
        <v>43</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hidden="1" customHeight="1">
      <c r="A3811" s="332" t="str">
        <f>IF(B3811&lt;&gt;"",IF(AND(B3811='IN-TC'!$S$4,OR(TH!N3811="1111",TH!O3811="1111")),TH!D3811,""),"")</f>
        <v/>
      </c>
      <c r="B3811" s="63">
        <f t="shared" si="216"/>
        <v>9</v>
      </c>
      <c r="C3811" s="64">
        <v>42639</v>
      </c>
      <c r="D3811" s="64" t="s">
        <v>697</v>
      </c>
      <c r="E3811" s="64">
        <f t="shared" ref="E3811:E3842" si="217">C3811</f>
        <v>42639</v>
      </c>
      <c r="F3811" s="72" t="s">
        <v>1641</v>
      </c>
      <c r="G3811" s="67" t="s">
        <v>909</v>
      </c>
      <c r="H3811" s="72" t="s">
        <v>1787</v>
      </c>
      <c r="I3811" s="429"/>
      <c r="J3811" s="429"/>
      <c r="K3811" s="420"/>
      <c r="L3811" s="429"/>
      <c r="M3811" s="65">
        <v>50000</v>
      </c>
      <c r="N3811" s="66" t="s">
        <v>101</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hidden="1" customHeight="1">
      <c r="A3812" s="332" t="str">
        <f>IF(B3812&lt;&gt;"",IF(AND(B3812='IN-TC'!$S$4,OR(TH!N3812="1111",TH!O3812="1111")),TH!D3812,""),"")</f>
        <v/>
      </c>
      <c r="B3812" s="63">
        <f t="shared" si="216"/>
        <v>9</v>
      </c>
      <c r="C3812" s="64">
        <v>42639</v>
      </c>
      <c r="D3812" s="64" t="s">
        <v>697</v>
      </c>
      <c r="E3812" s="64">
        <f t="shared" si="217"/>
        <v>42639</v>
      </c>
      <c r="F3812" s="72" t="s">
        <v>1642</v>
      </c>
      <c r="G3812" s="67" t="s">
        <v>909</v>
      </c>
      <c r="H3812" s="72" t="s">
        <v>1787</v>
      </c>
      <c r="I3812" s="429"/>
      <c r="J3812" s="429"/>
      <c r="K3812" s="420"/>
      <c r="L3812" s="429"/>
      <c r="M3812" s="65">
        <v>5000</v>
      </c>
      <c r="N3812" s="66" t="s">
        <v>9</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hidden="1" customHeight="1">
      <c r="A3813" s="332" t="str">
        <f>IF(B3813&lt;&gt;"",IF(AND(B3813='IN-TC'!$S$4,OR(TH!N3813="1111",TH!O3813="1111")),TH!D3813,""),"")</f>
        <v/>
      </c>
      <c r="B3813" s="63">
        <f t="shared" si="216"/>
        <v>9</v>
      </c>
      <c r="C3813" s="64">
        <v>42639</v>
      </c>
      <c r="D3813" s="64" t="s">
        <v>697</v>
      </c>
      <c r="E3813" s="64">
        <f t="shared" si="217"/>
        <v>42639</v>
      </c>
      <c r="F3813" s="72" t="s">
        <v>1641</v>
      </c>
      <c r="G3813" s="67" t="s">
        <v>909</v>
      </c>
      <c r="H3813" s="72" t="s">
        <v>1787</v>
      </c>
      <c r="I3813" s="429"/>
      <c r="J3813" s="429"/>
      <c r="K3813" s="420"/>
      <c r="L3813" s="429"/>
      <c r="M3813" s="65">
        <v>50000</v>
      </c>
      <c r="N3813" s="66" t="s">
        <v>101</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hidden="1" customHeight="1">
      <c r="A3814" s="332" t="str">
        <f>IF(B3814&lt;&gt;"",IF(AND(B3814='IN-TC'!$S$4,OR(TH!N3814="1111",TH!O3814="1111")),TH!D3814,""),"")</f>
        <v/>
      </c>
      <c r="B3814" s="63">
        <f t="shared" si="216"/>
        <v>9</v>
      </c>
      <c r="C3814" s="64">
        <v>42639</v>
      </c>
      <c r="D3814" s="64" t="s">
        <v>697</v>
      </c>
      <c r="E3814" s="64">
        <f t="shared" si="217"/>
        <v>42639</v>
      </c>
      <c r="F3814" s="72" t="s">
        <v>1642</v>
      </c>
      <c r="G3814" s="67" t="s">
        <v>909</v>
      </c>
      <c r="H3814" s="72" t="s">
        <v>1787</v>
      </c>
      <c r="I3814" s="429"/>
      <c r="J3814" s="429"/>
      <c r="K3814" s="420"/>
      <c r="L3814" s="429"/>
      <c r="M3814" s="65">
        <v>5000</v>
      </c>
      <c r="N3814" s="66" t="s">
        <v>9</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hidden="1" customHeight="1">
      <c r="A3815" s="332" t="str">
        <f>IF(B3815&lt;&gt;"",IF(AND(B3815='IN-TC'!$S$4,OR(TH!N3815="1111",TH!O3815="1111")),TH!D3815,""),"")</f>
        <v/>
      </c>
      <c r="B3815" s="63">
        <f t="shared" si="216"/>
        <v>9</v>
      </c>
      <c r="C3815" s="64">
        <v>42639</v>
      </c>
      <c r="D3815" s="64" t="s">
        <v>697</v>
      </c>
      <c r="E3815" s="64">
        <f t="shared" si="217"/>
        <v>42639</v>
      </c>
      <c r="F3815" s="72" t="s">
        <v>1641</v>
      </c>
      <c r="G3815" s="67" t="s">
        <v>909</v>
      </c>
      <c r="H3815" s="72" t="s">
        <v>1787</v>
      </c>
      <c r="I3815" s="429"/>
      <c r="J3815" s="429"/>
      <c r="K3815" s="420"/>
      <c r="L3815" s="429"/>
      <c r="M3815" s="65">
        <v>50000</v>
      </c>
      <c r="N3815" s="66" t="s">
        <v>101</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hidden="1" customHeight="1">
      <c r="A3816" s="332" t="str">
        <f>IF(B3816&lt;&gt;"",IF(AND(B3816='IN-TC'!$S$4,OR(TH!N3816="1111",TH!O3816="1111")),TH!D3816,""),"")</f>
        <v/>
      </c>
      <c r="B3816" s="63">
        <f t="shared" si="216"/>
        <v>9</v>
      </c>
      <c r="C3816" s="64">
        <v>42639</v>
      </c>
      <c r="D3816" s="64" t="s">
        <v>697</v>
      </c>
      <c r="E3816" s="64">
        <f t="shared" si="217"/>
        <v>42639</v>
      </c>
      <c r="F3816" s="72" t="s">
        <v>1642</v>
      </c>
      <c r="G3816" s="67" t="s">
        <v>909</v>
      </c>
      <c r="H3816" s="72" t="s">
        <v>1787</v>
      </c>
      <c r="I3816" s="429"/>
      <c r="J3816" s="429"/>
      <c r="K3816" s="420"/>
      <c r="L3816" s="429"/>
      <c r="M3816" s="65">
        <v>5000</v>
      </c>
      <c r="N3816" s="66" t="s">
        <v>9</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hidden="1" customHeight="1">
      <c r="A3817" s="332" t="str">
        <f>IF(B3817&lt;&gt;"",IF(AND(B3817='IN-TC'!$S$4,OR(TH!N3817="1111",TH!O3817="1111")),TH!D3817,""),"")</f>
        <v/>
      </c>
      <c r="B3817" s="63">
        <f t="shared" si="216"/>
        <v>9</v>
      </c>
      <c r="C3817" s="64">
        <v>42639</v>
      </c>
      <c r="D3817" s="64" t="s">
        <v>697</v>
      </c>
      <c r="E3817" s="64">
        <f t="shared" si="217"/>
        <v>42639</v>
      </c>
      <c r="F3817" s="72" t="s">
        <v>1641</v>
      </c>
      <c r="G3817" s="67" t="s">
        <v>909</v>
      </c>
      <c r="H3817" s="72" t="s">
        <v>1787</v>
      </c>
      <c r="I3817" s="429"/>
      <c r="J3817" s="429"/>
      <c r="K3817" s="420"/>
      <c r="L3817" s="429"/>
      <c r="M3817" s="65">
        <v>50000</v>
      </c>
      <c r="N3817" s="66" t="s">
        <v>101</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hidden="1" customHeight="1">
      <c r="A3818" s="332" t="str">
        <f>IF(B3818&lt;&gt;"",IF(AND(B3818='IN-TC'!$S$4,OR(TH!N3818="1111",TH!O3818="1111")),TH!D3818,""),"")</f>
        <v/>
      </c>
      <c r="B3818" s="63">
        <f t="shared" si="216"/>
        <v>9</v>
      </c>
      <c r="C3818" s="64">
        <v>42639</v>
      </c>
      <c r="D3818" s="64" t="s">
        <v>697</v>
      </c>
      <c r="E3818" s="64">
        <f t="shared" si="217"/>
        <v>42639</v>
      </c>
      <c r="F3818" s="72" t="s">
        <v>1642</v>
      </c>
      <c r="G3818" s="67" t="s">
        <v>909</v>
      </c>
      <c r="H3818" s="72" t="s">
        <v>1787</v>
      </c>
      <c r="I3818" s="429"/>
      <c r="J3818" s="429"/>
      <c r="K3818" s="420"/>
      <c r="L3818" s="429"/>
      <c r="M3818" s="65">
        <v>5000</v>
      </c>
      <c r="N3818" s="66" t="s">
        <v>9</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hidden="1" customHeight="1">
      <c r="A3819" s="332" t="str">
        <f>IF(B3819&lt;&gt;"",IF(AND(B3819='IN-TC'!$S$4,OR(TH!N3819="1111",TH!O3819="1111")),TH!D3819,""),"")</f>
        <v/>
      </c>
      <c r="B3819" s="63">
        <f t="shared" si="216"/>
        <v>9</v>
      </c>
      <c r="C3819" s="64">
        <v>42630</v>
      </c>
      <c r="D3819" s="64" t="s">
        <v>697</v>
      </c>
      <c r="E3819" s="64">
        <f t="shared" si="217"/>
        <v>42630</v>
      </c>
      <c r="F3819" s="72" t="s">
        <v>1641</v>
      </c>
      <c r="G3819" s="67" t="s">
        <v>908</v>
      </c>
      <c r="H3819" s="72" t="s">
        <v>2056</v>
      </c>
      <c r="I3819" s="429"/>
      <c r="J3819" s="429"/>
      <c r="K3819" s="420"/>
      <c r="L3819" s="429"/>
      <c r="M3819" s="65">
        <v>50000</v>
      </c>
      <c r="N3819" s="66" t="s">
        <v>101</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hidden="1" customHeight="1">
      <c r="A3820" s="332" t="str">
        <f>IF(B3820&lt;&gt;"",IF(AND(B3820='IN-TC'!$S$4,OR(TH!N3820="1111",TH!O3820="1111")),TH!D3820,""),"")</f>
        <v/>
      </c>
      <c r="B3820" s="63">
        <f t="shared" si="216"/>
        <v>9</v>
      </c>
      <c r="C3820" s="64">
        <v>42630</v>
      </c>
      <c r="D3820" s="64" t="s">
        <v>697</v>
      </c>
      <c r="E3820" s="64">
        <f t="shared" si="217"/>
        <v>42630</v>
      </c>
      <c r="F3820" s="72" t="s">
        <v>1642</v>
      </c>
      <c r="G3820" s="67" t="s">
        <v>908</v>
      </c>
      <c r="H3820" s="72" t="s">
        <v>2056</v>
      </c>
      <c r="I3820" s="429"/>
      <c r="J3820" s="429"/>
      <c r="K3820" s="420"/>
      <c r="L3820" s="429"/>
      <c r="M3820" s="65">
        <v>5000</v>
      </c>
      <c r="N3820" s="66" t="s">
        <v>9</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hidden="1" customHeight="1">
      <c r="A3821" s="332" t="str">
        <f>IF(B3821&lt;&gt;"",IF(AND(B3821='IN-TC'!$S$4,OR(TH!N3821="1111",TH!O3821="1111")),TH!D3821,""),"")</f>
        <v/>
      </c>
      <c r="B3821" s="63">
        <f t="shared" si="216"/>
        <v>9</v>
      </c>
      <c r="C3821" s="64">
        <v>42630</v>
      </c>
      <c r="D3821" s="64" t="s">
        <v>697</v>
      </c>
      <c r="E3821" s="64">
        <f t="shared" si="217"/>
        <v>42630</v>
      </c>
      <c r="F3821" s="72" t="s">
        <v>1641</v>
      </c>
      <c r="G3821" s="67" t="s">
        <v>908</v>
      </c>
      <c r="H3821" s="72" t="s">
        <v>2056</v>
      </c>
      <c r="I3821" s="429"/>
      <c r="J3821" s="429"/>
      <c r="K3821" s="420"/>
      <c r="L3821" s="429"/>
      <c r="M3821" s="65">
        <v>50000</v>
      </c>
      <c r="N3821" s="66" t="s">
        <v>101</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hidden="1" customHeight="1">
      <c r="A3822" s="332" t="str">
        <f>IF(B3822&lt;&gt;"",IF(AND(B3822='IN-TC'!$S$4,OR(TH!N3822="1111",TH!O3822="1111")),TH!D3822,""),"")</f>
        <v/>
      </c>
      <c r="B3822" s="63">
        <f t="shared" si="216"/>
        <v>9</v>
      </c>
      <c r="C3822" s="64">
        <v>42630</v>
      </c>
      <c r="D3822" s="64" t="s">
        <v>697</v>
      </c>
      <c r="E3822" s="64">
        <f t="shared" si="217"/>
        <v>42630</v>
      </c>
      <c r="F3822" s="72" t="s">
        <v>1642</v>
      </c>
      <c r="G3822" s="67" t="s">
        <v>908</v>
      </c>
      <c r="H3822" s="72" t="s">
        <v>2056</v>
      </c>
      <c r="I3822" s="429"/>
      <c r="J3822" s="429"/>
      <c r="K3822" s="420"/>
      <c r="L3822" s="429"/>
      <c r="M3822" s="65">
        <v>5000</v>
      </c>
      <c r="N3822" s="66" t="s">
        <v>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hidden="1" customHeight="1">
      <c r="A3823" s="332" t="str">
        <f>IF(B3823&lt;&gt;"",IF(AND(B3823='IN-TC'!$S$4,OR(TH!N3823="1111",TH!O3823="1111")),TH!D3823,""),"")</f>
        <v/>
      </c>
      <c r="B3823" s="63">
        <f t="shared" si="216"/>
        <v>9</v>
      </c>
      <c r="C3823" s="64">
        <v>42637</v>
      </c>
      <c r="D3823" s="64" t="s">
        <v>697</v>
      </c>
      <c r="E3823" s="64">
        <f t="shared" si="217"/>
        <v>42637</v>
      </c>
      <c r="F3823" s="72" t="s">
        <v>1775</v>
      </c>
      <c r="G3823" s="67" t="s">
        <v>908</v>
      </c>
      <c r="H3823" s="72" t="s">
        <v>1658</v>
      </c>
      <c r="I3823" s="429"/>
      <c r="J3823" s="429"/>
      <c r="K3823" s="420">
        <v>213.96</v>
      </c>
      <c r="L3823" s="429">
        <v>22340</v>
      </c>
      <c r="M3823" s="65">
        <f t="shared" ref="M3823:M3829" si="218">ROUND(K3823*L3823,0)</f>
        <v>4779866</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hidden="1" customHeight="1">
      <c r="A3824" s="332" t="str">
        <f>IF(B3824&lt;&gt;"",IF(AND(B3824='IN-TC'!$S$4,OR(TH!N3824="1111",TH!O3824="1111")),TH!D3824,""),"")</f>
        <v/>
      </c>
      <c r="B3824" s="63">
        <f t="shared" si="216"/>
        <v>9</v>
      </c>
      <c r="C3824" s="64">
        <v>42637</v>
      </c>
      <c r="D3824" s="64" t="s">
        <v>697</v>
      </c>
      <c r="E3824" s="64">
        <f t="shared" si="217"/>
        <v>42637</v>
      </c>
      <c r="F3824" s="72" t="s">
        <v>1775</v>
      </c>
      <c r="G3824" s="67" t="s">
        <v>908</v>
      </c>
      <c r="H3824" s="72" t="s">
        <v>1660</v>
      </c>
      <c r="I3824" s="429"/>
      <c r="J3824" s="429"/>
      <c r="K3824" s="420">
        <v>286.7</v>
      </c>
      <c r="L3824" s="429">
        <v>22340</v>
      </c>
      <c r="M3824" s="65">
        <f t="shared" si="218"/>
        <v>6404878</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hidden="1" customHeight="1">
      <c r="A3825" s="332" t="str">
        <f>IF(B3825&lt;&gt;"",IF(AND(B3825='IN-TC'!$S$4,OR(TH!N3825="1111",TH!O3825="1111")),TH!D3825,""),"")</f>
        <v/>
      </c>
      <c r="B3825" s="63">
        <f t="shared" si="216"/>
        <v>9</v>
      </c>
      <c r="C3825" s="64">
        <v>42637</v>
      </c>
      <c r="D3825" s="64" t="s">
        <v>697</v>
      </c>
      <c r="E3825" s="64">
        <f t="shared" si="217"/>
        <v>42637</v>
      </c>
      <c r="F3825" s="72" t="s">
        <v>1775</v>
      </c>
      <c r="G3825" s="67" t="s">
        <v>908</v>
      </c>
      <c r="H3825" s="72" t="s">
        <v>1885</v>
      </c>
      <c r="I3825" s="429"/>
      <c r="J3825" s="429"/>
      <c r="K3825" s="420">
        <v>111.21</v>
      </c>
      <c r="L3825" s="429">
        <v>22340</v>
      </c>
      <c r="M3825" s="65">
        <f t="shared" si="218"/>
        <v>2484431</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hidden="1" customHeight="1">
      <c r="A3826" s="332" t="str">
        <f>IF(B3826&lt;&gt;"",IF(AND(B3826='IN-TC'!$S$4,OR(TH!N3826="1111",TH!O3826="1111")),TH!D3826,""),"")</f>
        <v/>
      </c>
      <c r="B3826" s="63">
        <f t="shared" si="216"/>
        <v>9</v>
      </c>
      <c r="C3826" s="64">
        <v>42637</v>
      </c>
      <c r="D3826" s="64" t="s">
        <v>697</v>
      </c>
      <c r="E3826" s="64">
        <f t="shared" si="217"/>
        <v>42637</v>
      </c>
      <c r="F3826" s="72" t="s">
        <v>1775</v>
      </c>
      <c r="G3826" s="67" t="s">
        <v>908</v>
      </c>
      <c r="H3826" s="72" t="s">
        <v>1888</v>
      </c>
      <c r="I3826" s="429"/>
      <c r="J3826" s="429"/>
      <c r="K3826" s="420">
        <v>183.26</v>
      </c>
      <c r="L3826" s="429">
        <v>22340</v>
      </c>
      <c r="M3826" s="65">
        <f t="shared" si="218"/>
        <v>4094028</v>
      </c>
      <c r="N3826" s="66" t="s">
        <v>99</v>
      </c>
      <c r="O3826" s="66" t="s">
        <v>26</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hidden="1" customHeight="1">
      <c r="A3827" s="332" t="str">
        <f>IF(B3827&lt;&gt;"",IF(AND(B3827='IN-TC'!$S$4,OR(TH!N3827="1111",TH!O3827="1111")),TH!D3827,""),"")</f>
        <v/>
      </c>
      <c r="B3827" s="63">
        <f t="shared" si="216"/>
        <v>9</v>
      </c>
      <c r="C3827" s="78">
        <v>42643</v>
      </c>
      <c r="D3827" s="78" t="s">
        <v>694</v>
      </c>
      <c r="E3827" s="78">
        <f t="shared" si="217"/>
        <v>42643</v>
      </c>
      <c r="F3827" s="72" t="s">
        <v>1443</v>
      </c>
      <c r="G3827" s="79" t="s">
        <v>908</v>
      </c>
      <c r="H3827" s="80" t="s">
        <v>595</v>
      </c>
      <c r="I3827" s="427"/>
      <c r="J3827" s="427"/>
      <c r="K3827" s="418">
        <v>46800</v>
      </c>
      <c r="L3827" s="427">
        <v>22290</v>
      </c>
      <c r="M3827" s="81">
        <f t="shared" si="218"/>
        <v>1043172000</v>
      </c>
      <c r="N3827" s="82" t="s">
        <v>26</v>
      </c>
      <c r="O3827" s="82" t="s">
        <v>582</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hidden="1" customHeight="1">
      <c r="A3828" s="332" t="str">
        <f>IF(B3828&lt;&gt;"",IF(AND(B3828='IN-TC'!$S$4,OR(TH!N3828="1111",TH!O3828="1111")),TH!D3828,""),"")</f>
        <v/>
      </c>
      <c r="B3828" s="63">
        <f t="shared" si="216"/>
        <v>9</v>
      </c>
      <c r="C3828" s="64">
        <v>42634</v>
      </c>
      <c r="D3828" s="64" t="s">
        <v>697</v>
      </c>
      <c r="E3828" s="64">
        <f t="shared" si="217"/>
        <v>42634</v>
      </c>
      <c r="F3828" s="72" t="s">
        <v>1179</v>
      </c>
      <c r="G3828" s="67" t="s">
        <v>908</v>
      </c>
      <c r="H3828" s="72" t="s">
        <v>2056</v>
      </c>
      <c r="I3828" s="429"/>
      <c r="J3828" s="429"/>
      <c r="K3828" s="420">
        <v>15</v>
      </c>
      <c r="L3828" s="429">
        <v>22300</v>
      </c>
      <c r="M3828" s="65">
        <f t="shared" si="218"/>
        <v>334500</v>
      </c>
      <c r="N3828" s="66" t="s">
        <v>101</v>
      </c>
      <c r="O3828" s="66" t="s">
        <v>265</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hidden="1" customHeight="1">
      <c r="A3829" s="332" t="str">
        <f>IF(B3829&lt;&gt;"",IF(AND(B3829='IN-TC'!$S$4,OR(TH!N3829="1111",TH!O3829="1111")),TH!D3829,""),"")</f>
        <v/>
      </c>
      <c r="B3829" s="63">
        <f t="shared" si="216"/>
        <v>9</v>
      </c>
      <c r="C3829" s="64">
        <v>42634</v>
      </c>
      <c r="D3829" s="64" t="s">
        <v>697</v>
      </c>
      <c r="E3829" s="64">
        <f t="shared" si="217"/>
        <v>42634</v>
      </c>
      <c r="F3829" s="72" t="s">
        <v>1180</v>
      </c>
      <c r="G3829" s="67" t="s">
        <v>908</v>
      </c>
      <c r="H3829" s="72" t="s">
        <v>2056</v>
      </c>
      <c r="I3829" s="429"/>
      <c r="J3829" s="429"/>
      <c r="K3829" s="420">
        <v>1.5</v>
      </c>
      <c r="L3829" s="429">
        <v>22300</v>
      </c>
      <c r="M3829" s="65">
        <f t="shared" si="218"/>
        <v>33450</v>
      </c>
      <c r="N3829" s="66" t="s">
        <v>9</v>
      </c>
      <c r="O3829" s="66" t="s">
        <v>265</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hidden="1" customHeight="1">
      <c r="A3830" s="332" t="str">
        <f>IF(B3830&lt;&gt;"",IF(AND(B3830='IN-TC'!$S$4,OR(TH!N3830="1111",TH!O3830="1111")),TH!D3830,""),"")</f>
        <v>T01</v>
      </c>
      <c r="B3830" s="63">
        <f t="shared" si="216"/>
        <v>10</v>
      </c>
      <c r="C3830" s="64">
        <v>42644</v>
      </c>
      <c r="D3830" s="64" t="s">
        <v>864</v>
      </c>
      <c r="E3830" s="64">
        <f t="shared" si="217"/>
        <v>42644</v>
      </c>
      <c r="F3830" s="72" t="s">
        <v>1133</v>
      </c>
      <c r="G3830" s="67" t="s">
        <v>908</v>
      </c>
      <c r="H3830" s="72" t="s">
        <v>755</v>
      </c>
      <c r="I3830" s="429"/>
      <c r="J3830" s="429"/>
      <c r="K3830" s="420"/>
      <c r="L3830" s="429"/>
      <c r="M3830" s="65">
        <v>940000000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hidden="1" customHeight="1">
      <c r="A3831" s="332" t="str">
        <f>IF(B3831&lt;&gt;"",IF(AND(B3831='IN-TC'!$S$4,OR(TH!N3831="1111",TH!O3831="1111")),TH!D3831,""),"")</f>
        <v>T02</v>
      </c>
      <c r="B3831" s="63">
        <f t="shared" si="216"/>
        <v>10</v>
      </c>
      <c r="C3831" s="64">
        <v>42650</v>
      </c>
      <c r="D3831" s="64" t="s">
        <v>893</v>
      </c>
      <c r="E3831" s="64">
        <f t="shared" si="217"/>
        <v>42650</v>
      </c>
      <c r="F3831" s="72" t="s">
        <v>1133</v>
      </c>
      <c r="G3831" s="67" t="s">
        <v>1551</v>
      </c>
      <c r="H3831" s="72" t="s">
        <v>755</v>
      </c>
      <c r="I3831" s="429"/>
      <c r="J3831" s="429"/>
      <c r="K3831" s="420"/>
      <c r="L3831" s="429"/>
      <c r="M3831" s="65">
        <v>1900000000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hidden="1" customHeight="1">
      <c r="A3832" s="332" t="str">
        <f>IF(B3832&lt;&gt;"",IF(AND(B3832='IN-TC'!$S$4,OR(TH!N3832="1111",TH!O3832="1111")),TH!D3832,""),"")</f>
        <v>T03</v>
      </c>
      <c r="B3832" s="63">
        <f t="shared" si="216"/>
        <v>10</v>
      </c>
      <c r="C3832" s="64">
        <v>42650</v>
      </c>
      <c r="D3832" s="64" t="s">
        <v>896</v>
      </c>
      <c r="E3832" s="64">
        <f t="shared" si="217"/>
        <v>42650</v>
      </c>
      <c r="F3832" s="72" t="s">
        <v>1133</v>
      </c>
      <c r="G3832" s="67" t="s">
        <v>1551</v>
      </c>
      <c r="H3832" s="72" t="s">
        <v>755</v>
      </c>
      <c r="I3832" s="429"/>
      <c r="J3832" s="429"/>
      <c r="K3832" s="420"/>
      <c r="L3832" s="429"/>
      <c r="M3832" s="65">
        <v>2150000000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hidden="1" customHeight="1">
      <c r="A3833" s="332" t="str">
        <f>IF(B3833&lt;&gt;"",IF(AND(B3833='IN-TC'!$S$4,OR(TH!N3833="1111",TH!O3833="1111")),TH!D3833,""),"")</f>
        <v>T04</v>
      </c>
      <c r="B3833" s="63">
        <f t="shared" si="216"/>
        <v>10</v>
      </c>
      <c r="C3833" s="64">
        <v>42651</v>
      </c>
      <c r="D3833" s="64" t="s">
        <v>899</v>
      </c>
      <c r="E3833" s="64">
        <f t="shared" si="217"/>
        <v>42651</v>
      </c>
      <c r="F3833" s="72" t="s">
        <v>1133</v>
      </c>
      <c r="G3833" s="67" t="s">
        <v>908</v>
      </c>
      <c r="H3833" s="72" t="s">
        <v>755</v>
      </c>
      <c r="I3833" s="429"/>
      <c r="J3833" s="429"/>
      <c r="K3833" s="420"/>
      <c r="L3833" s="429"/>
      <c r="M3833" s="65">
        <v>2100000000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hidden="1" customHeight="1">
      <c r="A3834" s="332" t="str">
        <f>IF(B3834&lt;&gt;"",IF(AND(B3834='IN-TC'!$S$4,OR(TH!N3834="1111",TH!O3834="1111")),TH!D3834,""),"")</f>
        <v>T05</v>
      </c>
      <c r="B3834" s="63">
        <f t="shared" si="216"/>
        <v>10</v>
      </c>
      <c r="C3834" s="64">
        <v>42661</v>
      </c>
      <c r="D3834" s="64" t="s">
        <v>900</v>
      </c>
      <c r="E3834" s="64">
        <f t="shared" si="217"/>
        <v>42661</v>
      </c>
      <c r="F3834" s="72" t="s">
        <v>1133</v>
      </c>
      <c r="G3834" s="67" t="s">
        <v>1551</v>
      </c>
      <c r="H3834" s="72" t="s">
        <v>755</v>
      </c>
      <c r="I3834" s="429"/>
      <c r="J3834" s="429"/>
      <c r="K3834" s="420"/>
      <c r="L3834" s="429"/>
      <c r="M3834" s="65">
        <v>1000000000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hidden="1" customHeight="1">
      <c r="A3835" s="332" t="str">
        <f>IF(B3835&lt;&gt;"",IF(AND(B3835='IN-TC'!$S$4,OR(TH!N3835="1111",TH!O3835="1111")),TH!D3835,""),"")</f>
        <v>T06</v>
      </c>
      <c r="B3835" s="63">
        <f t="shared" si="216"/>
        <v>10</v>
      </c>
      <c r="C3835" s="64">
        <v>42661</v>
      </c>
      <c r="D3835" s="64" t="s">
        <v>907</v>
      </c>
      <c r="E3835" s="64">
        <f t="shared" si="217"/>
        <v>42661</v>
      </c>
      <c r="F3835" s="72" t="s">
        <v>1133</v>
      </c>
      <c r="G3835" s="67" t="s">
        <v>1551</v>
      </c>
      <c r="H3835" s="72" t="s">
        <v>755</v>
      </c>
      <c r="I3835" s="429"/>
      <c r="J3835" s="429"/>
      <c r="K3835" s="420"/>
      <c r="L3835" s="429"/>
      <c r="M3835" s="65">
        <v>1190000000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hidden="1" customHeight="1">
      <c r="A3836" s="332" t="str">
        <f>IF(B3836&lt;&gt;"",IF(AND(B3836='IN-TC'!$S$4,OR(TH!N3836="1111",TH!O3836="1111")),TH!D3836,""),"")</f>
        <v>T07</v>
      </c>
      <c r="B3836" s="63">
        <f t="shared" si="216"/>
        <v>10</v>
      </c>
      <c r="C3836" s="64">
        <v>42667</v>
      </c>
      <c r="D3836" s="64" t="s">
        <v>1549</v>
      </c>
      <c r="E3836" s="64">
        <f t="shared" si="217"/>
        <v>42667</v>
      </c>
      <c r="F3836" s="72" t="s">
        <v>1133</v>
      </c>
      <c r="G3836" s="67" t="s">
        <v>1551</v>
      </c>
      <c r="H3836" s="72" t="s">
        <v>755</v>
      </c>
      <c r="I3836" s="429"/>
      <c r="J3836" s="429"/>
      <c r="K3836" s="420"/>
      <c r="L3836" s="429"/>
      <c r="M3836" s="65">
        <v>820000000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hidden="1" customHeight="1">
      <c r="A3837" s="332" t="str">
        <f>IF(B3837&lt;&gt;"",IF(AND(B3837='IN-TC'!$S$4,OR(TH!N3837="1111",TH!O3837="1111")),TH!D3837,""),"")</f>
        <v>T08</v>
      </c>
      <c r="B3837" s="63">
        <f t="shared" si="216"/>
        <v>10</v>
      </c>
      <c r="C3837" s="64">
        <v>42674</v>
      </c>
      <c r="D3837" s="64" t="s">
        <v>2068</v>
      </c>
      <c r="E3837" s="64">
        <f t="shared" si="217"/>
        <v>42674</v>
      </c>
      <c r="F3837" s="72" t="s">
        <v>1133</v>
      </c>
      <c r="G3837" s="67" t="s">
        <v>1551</v>
      </c>
      <c r="H3837" s="72" t="s">
        <v>755</v>
      </c>
      <c r="I3837" s="429"/>
      <c r="J3837" s="429"/>
      <c r="K3837" s="420"/>
      <c r="L3837" s="429"/>
      <c r="M3837" s="65">
        <v>800000000</v>
      </c>
      <c r="N3837" s="66" t="s">
        <v>63</v>
      </c>
      <c r="O3837" s="66" t="s">
        <v>26</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hidden="1" customHeight="1">
      <c r="A3838" s="332" t="str">
        <f>IF(B3838&lt;&gt;"",IF(AND(B3838='IN-TC'!$S$4,OR(TH!N3838="1111",TH!O3838="1111")),TH!D3838,""),"")</f>
        <v>T09</v>
      </c>
      <c r="B3838" s="63">
        <f t="shared" si="216"/>
        <v>10</v>
      </c>
      <c r="C3838" s="90">
        <v>42674</v>
      </c>
      <c r="D3838" s="90" t="s">
        <v>1550</v>
      </c>
      <c r="E3838" s="90">
        <f t="shared" si="217"/>
        <v>42674</v>
      </c>
      <c r="F3838" s="72" t="s">
        <v>1884</v>
      </c>
      <c r="G3838" s="91"/>
      <c r="H3838" s="92" t="s">
        <v>1205</v>
      </c>
      <c r="I3838" s="435"/>
      <c r="J3838" s="435"/>
      <c r="K3838" s="426"/>
      <c r="L3838" s="435"/>
      <c r="M3838" s="93">
        <v>67930000</v>
      </c>
      <c r="N3838" s="83" t="s">
        <v>63</v>
      </c>
      <c r="O3838" s="83" t="s">
        <v>72</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hidden="1" customHeight="1">
      <c r="A3839" s="332" t="str">
        <f>IF(B3839&lt;&gt;"",IF(AND(B3839='IN-TC'!$S$4,OR(TH!N3839="1111",TH!O3839="1111")),TH!D3839,""),"")</f>
        <v>C01</v>
      </c>
      <c r="B3839" s="63">
        <f t="shared" si="216"/>
        <v>10</v>
      </c>
      <c r="C3839" s="64">
        <v>42644</v>
      </c>
      <c r="D3839" s="64" t="s">
        <v>858</v>
      </c>
      <c r="E3839" s="64">
        <f t="shared" si="217"/>
        <v>42644</v>
      </c>
      <c r="F3839" s="72" t="s">
        <v>1094</v>
      </c>
      <c r="G3839" s="67" t="s">
        <v>909</v>
      </c>
      <c r="H3839" s="72" t="s">
        <v>755</v>
      </c>
      <c r="I3839" s="429"/>
      <c r="J3839" s="429"/>
      <c r="K3839" s="420"/>
      <c r="L3839" s="429"/>
      <c r="M3839" s="65">
        <v>10000000</v>
      </c>
      <c r="N3839" s="66" t="s">
        <v>26</v>
      </c>
      <c r="O3839" s="66"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hidden="1" customHeight="1">
      <c r="A3840" s="332" t="str">
        <f>IF(B3840&lt;&gt;"",IF(AND(B3840='IN-TC'!$S$4,OR(TH!N3840="1111",TH!O3840="1111")),TH!D3840,""),"")</f>
        <v>C02</v>
      </c>
      <c r="B3840" s="63">
        <f t="shared" si="216"/>
        <v>10</v>
      </c>
      <c r="C3840" s="1123">
        <v>42644</v>
      </c>
      <c r="D3840" s="1123" t="s">
        <v>859</v>
      </c>
      <c r="E3840" s="1123">
        <f t="shared" si="217"/>
        <v>42644</v>
      </c>
      <c r="F3840" s="503" t="s">
        <v>954</v>
      </c>
      <c r="G3840" s="1125"/>
      <c r="H3840" s="1124" t="s">
        <v>3009</v>
      </c>
      <c r="I3840" s="1126"/>
      <c r="J3840" s="1126"/>
      <c r="K3840" s="1127"/>
      <c r="L3840" s="1172"/>
      <c r="M3840" s="1128">
        <v>800000000</v>
      </c>
      <c r="N3840" s="1129" t="s">
        <v>271</v>
      </c>
      <c r="O3840" s="1129"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hidden="1" customHeight="1">
      <c r="A3841" s="332" t="str">
        <f>IF(B3841&lt;&gt;"",IF(AND(B3841='IN-TC'!$S$4,OR(TH!N3841="1111",TH!O3841="1111")),TH!D3841,""),"")</f>
        <v>C03</v>
      </c>
      <c r="B3841" s="63">
        <f t="shared" si="216"/>
        <v>10</v>
      </c>
      <c r="C3841" s="64">
        <v>42646</v>
      </c>
      <c r="D3841" s="64" t="s">
        <v>860</v>
      </c>
      <c r="E3841" s="64">
        <f t="shared" si="217"/>
        <v>42646</v>
      </c>
      <c r="F3841" s="72" t="s">
        <v>2062</v>
      </c>
      <c r="G3841" s="955" t="s">
        <v>2065</v>
      </c>
      <c r="H3841" s="72" t="s">
        <v>2063</v>
      </c>
      <c r="I3841" s="429"/>
      <c r="J3841" s="429"/>
      <c r="K3841" s="420"/>
      <c r="L3841" s="429"/>
      <c r="M3841" s="65">
        <v>90909</v>
      </c>
      <c r="N3841" s="66" t="s">
        <v>101</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hidden="1" customHeight="1">
      <c r="A3842" s="332" t="str">
        <f>IF(B3842&lt;&gt;"",IF(AND(B3842='IN-TC'!$S$4,OR(TH!N3842="1111",TH!O3842="1111")),TH!D3842,""),"")</f>
        <v>C03</v>
      </c>
      <c r="B3842" s="63">
        <f t="shared" si="216"/>
        <v>10</v>
      </c>
      <c r="C3842" s="64">
        <v>42646</v>
      </c>
      <c r="D3842" s="64" t="s">
        <v>860</v>
      </c>
      <c r="E3842" s="64">
        <f t="shared" si="217"/>
        <v>42646</v>
      </c>
      <c r="F3842" s="72" t="s">
        <v>2064</v>
      </c>
      <c r="G3842" s="955" t="s">
        <v>2065</v>
      </c>
      <c r="H3842" s="72" t="s">
        <v>2063</v>
      </c>
      <c r="I3842" s="429"/>
      <c r="J3842" s="429"/>
      <c r="K3842" s="420"/>
      <c r="L3842" s="429"/>
      <c r="M3842" s="65">
        <v>9091</v>
      </c>
      <c r="N3842" s="66" t="s">
        <v>9</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hidden="1" customHeight="1">
      <c r="A3843" s="332" t="str">
        <f>IF(B3843&lt;&gt;"",IF(AND(B3843='IN-TC'!$S$4,OR(TH!N3843="1111",TH!O3843="1111")),TH!D3843,""),"")</f>
        <v>C04</v>
      </c>
      <c r="B3843" s="63">
        <f t="shared" si="216"/>
        <v>10</v>
      </c>
      <c r="C3843" s="64">
        <v>42646</v>
      </c>
      <c r="D3843" s="64" t="s">
        <v>861</v>
      </c>
      <c r="E3843" s="64">
        <f t="shared" ref="E3843:E3874" si="219">C3843</f>
        <v>42646</v>
      </c>
      <c r="F3843" s="72" t="s">
        <v>763</v>
      </c>
      <c r="G3843" s="955" t="s">
        <v>2066</v>
      </c>
      <c r="H3843" s="72" t="s">
        <v>799</v>
      </c>
      <c r="I3843" s="429"/>
      <c r="J3843" s="429"/>
      <c r="K3843" s="420"/>
      <c r="L3843" s="429"/>
      <c r="M3843" s="65">
        <v>556818</v>
      </c>
      <c r="N3843" s="66" t="s">
        <v>101</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hidden="1" customHeight="1">
      <c r="A3844" s="332" t="str">
        <f>IF(B3844&lt;&gt;"",IF(AND(B3844='IN-TC'!$S$4,OR(TH!N3844="1111",TH!O3844="1111")),TH!D3844,""),"")</f>
        <v>C04</v>
      </c>
      <c r="B3844" s="63">
        <f t="shared" si="216"/>
        <v>10</v>
      </c>
      <c r="C3844" s="64">
        <v>42646</v>
      </c>
      <c r="D3844" s="64" t="s">
        <v>861</v>
      </c>
      <c r="E3844" s="64">
        <f t="shared" si="219"/>
        <v>42646</v>
      </c>
      <c r="F3844" s="72" t="s">
        <v>764</v>
      </c>
      <c r="G3844" s="955" t="s">
        <v>2066</v>
      </c>
      <c r="H3844" s="72" t="s">
        <v>799</v>
      </c>
      <c r="I3844" s="429"/>
      <c r="J3844" s="429"/>
      <c r="K3844" s="420"/>
      <c r="L3844" s="429"/>
      <c r="M3844" s="65">
        <v>55682</v>
      </c>
      <c r="N3844" s="66" t="s">
        <v>9</v>
      </c>
      <c r="O3844" s="66"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hidden="1" customHeight="1">
      <c r="A3845" s="332" t="str">
        <f>IF(B3845&lt;&gt;"",IF(AND(B3845='IN-TC'!$S$4,OR(TH!N3845="1111",TH!O3845="1111")),TH!D3845,""),"")</f>
        <v>C05</v>
      </c>
      <c r="B3845" s="63">
        <f t="shared" si="216"/>
        <v>10</v>
      </c>
      <c r="C3845" s="1123">
        <v>42646</v>
      </c>
      <c r="D3845" s="1123" t="s">
        <v>862</v>
      </c>
      <c r="E3845" s="1123">
        <f t="shared" si="219"/>
        <v>42646</v>
      </c>
      <c r="F3845" s="503" t="s">
        <v>954</v>
      </c>
      <c r="G3845" s="1125"/>
      <c r="H3845" s="1124" t="s">
        <v>3009</v>
      </c>
      <c r="I3845" s="1126"/>
      <c r="J3845" s="1126"/>
      <c r="K3845" s="1127"/>
      <c r="L3845" s="1172"/>
      <c r="M3845" s="1128">
        <v>750000000</v>
      </c>
      <c r="N3845" s="1129" t="s">
        <v>271</v>
      </c>
      <c r="O3845" s="1129"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hidden="1" customHeight="1">
      <c r="A3846" s="332" t="str">
        <f>IF(B3846&lt;&gt;"",IF(AND(B3846='IN-TC'!$S$4,OR(TH!N3846="1111",TH!O3846="1111")),TH!D3846,""),"")</f>
        <v>C06</v>
      </c>
      <c r="B3846" s="63">
        <f t="shared" si="216"/>
        <v>10</v>
      </c>
      <c r="C3846" s="64">
        <v>42647</v>
      </c>
      <c r="D3846" s="64" t="s">
        <v>863</v>
      </c>
      <c r="E3846" s="64">
        <f t="shared" si="219"/>
        <v>42647</v>
      </c>
      <c r="F3846" s="72" t="s">
        <v>2062</v>
      </c>
      <c r="G3846" s="955" t="s">
        <v>2067</v>
      </c>
      <c r="H3846" s="72" t="s">
        <v>2063</v>
      </c>
      <c r="I3846" s="429"/>
      <c r="J3846" s="429"/>
      <c r="K3846" s="420"/>
      <c r="L3846" s="429"/>
      <c r="M3846" s="65">
        <v>181818</v>
      </c>
      <c r="N3846" s="66" t="s">
        <v>101</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hidden="1" customHeight="1">
      <c r="A3847" s="332" t="str">
        <f>IF(B3847&lt;&gt;"",IF(AND(B3847='IN-TC'!$S$4,OR(TH!N3847="1111",TH!O3847="1111")),TH!D3847,""),"")</f>
        <v>C06</v>
      </c>
      <c r="B3847" s="63">
        <f t="shared" si="216"/>
        <v>10</v>
      </c>
      <c r="C3847" s="64">
        <v>42647</v>
      </c>
      <c r="D3847" s="64" t="s">
        <v>863</v>
      </c>
      <c r="E3847" s="64">
        <f t="shared" si="219"/>
        <v>42647</v>
      </c>
      <c r="F3847" s="72" t="s">
        <v>2064</v>
      </c>
      <c r="G3847" s="955" t="s">
        <v>2067</v>
      </c>
      <c r="H3847" s="72" t="s">
        <v>2063</v>
      </c>
      <c r="I3847" s="429"/>
      <c r="J3847" s="429"/>
      <c r="K3847" s="420"/>
      <c r="L3847" s="429"/>
      <c r="M3847" s="65">
        <v>18182</v>
      </c>
      <c r="N3847" s="66" t="s">
        <v>9</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hidden="1" customHeight="1">
      <c r="A3848" s="332" t="str">
        <f>IF(B3848&lt;&gt;"",IF(AND(B3848='IN-TC'!$S$4,OR(TH!N3848="1111",TH!O3848="1111")),TH!D3848,""),"")</f>
        <v>C07</v>
      </c>
      <c r="B3848" s="63">
        <f t="shared" si="216"/>
        <v>10</v>
      </c>
      <c r="C3848" s="64">
        <v>42647</v>
      </c>
      <c r="D3848" s="64" t="s">
        <v>865</v>
      </c>
      <c r="E3848" s="64">
        <f t="shared" si="219"/>
        <v>42647</v>
      </c>
      <c r="F3848" s="72" t="s">
        <v>1094</v>
      </c>
      <c r="G3848" s="67" t="s">
        <v>909</v>
      </c>
      <c r="H3848" s="72" t="s">
        <v>756</v>
      </c>
      <c r="I3848" s="429"/>
      <c r="J3848" s="429"/>
      <c r="K3848" s="420"/>
      <c r="L3848" s="429"/>
      <c r="M3848" s="65">
        <v>24000000</v>
      </c>
      <c r="N3848" s="66" t="s">
        <v>26</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hidden="1" customHeight="1">
      <c r="A3849" s="332" t="str">
        <f>IF(B3849&lt;&gt;"",IF(AND(B3849='IN-TC'!$S$4,OR(TH!N3849="1111",TH!O3849="1111")),TH!D3849,""),"")</f>
        <v>C08</v>
      </c>
      <c r="B3849" s="63">
        <f t="shared" si="216"/>
        <v>10</v>
      </c>
      <c r="C3849" s="64">
        <v>42647</v>
      </c>
      <c r="D3849" s="64" t="s">
        <v>866</v>
      </c>
      <c r="E3849" s="64">
        <f t="shared" si="219"/>
        <v>42647</v>
      </c>
      <c r="F3849" s="72" t="s">
        <v>2069</v>
      </c>
      <c r="G3849" s="955" t="s">
        <v>2070</v>
      </c>
      <c r="H3849" s="72" t="s">
        <v>2071</v>
      </c>
      <c r="I3849" s="429"/>
      <c r="J3849" s="429"/>
      <c r="K3849" s="420"/>
      <c r="L3849" s="429"/>
      <c r="M3849" s="65">
        <v>1135000</v>
      </c>
      <c r="N3849" s="66" t="s">
        <v>101</v>
      </c>
      <c r="O3849" s="66"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hidden="1" customHeight="1">
      <c r="A3850" s="332" t="str">
        <f>IF(B3850&lt;&gt;"",IF(AND(B3850='IN-TC'!$S$4,OR(TH!N3850="1111",TH!O3850="1111")),TH!D3850,""),"")</f>
        <v>C09</v>
      </c>
      <c r="B3850" s="63">
        <f t="shared" si="216"/>
        <v>10</v>
      </c>
      <c r="C3850" s="1123">
        <v>42648</v>
      </c>
      <c r="D3850" s="1123" t="s">
        <v>867</v>
      </c>
      <c r="E3850" s="1123">
        <f t="shared" si="219"/>
        <v>42648</v>
      </c>
      <c r="F3850" s="503" t="s">
        <v>954</v>
      </c>
      <c r="G3850" s="1125"/>
      <c r="H3850" s="1124" t="s">
        <v>3009</v>
      </c>
      <c r="I3850" s="1126"/>
      <c r="J3850" s="1126"/>
      <c r="K3850" s="1127"/>
      <c r="L3850" s="1172"/>
      <c r="M3850" s="1128">
        <v>750000000</v>
      </c>
      <c r="N3850" s="1129" t="s">
        <v>271</v>
      </c>
      <c r="O3850" s="1129"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hidden="1" customHeight="1">
      <c r="A3851" s="332" t="str">
        <f>IF(B3851&lt;&gt;"",IF(AND(B3851='IN-TC'!$S$4,OR(TH!N3851="1111",TH!O3851="1111")),TH!D3851,""),"")</f>
        <v>C10</v>
      </c>
      <c r="B3851" s="63">
        <f t="shared" ref="B3851:B3914" si="220">IF(C3851&lt;&gt;"",MONTH(C3851),"")</f>
        <v>10</v>
      </c>
      <c r="C3851" s="64">
        <v>42648</v>
      </c>
      <c r="D3851" s="64" t="s">
        <v>868</v>
      </c>
      <c r="E3851" s="64">
        <f t="shared" si="219"/>
        <v>42648</v>
      </c>
      <c r="F3851" s="72" t="s">
        <v>2072</v>
      </c>
      <c r="G3851" s="955" t="s">
        <v>2073</v>
      </c>
      <c r="H3851" s="72" t="s">
        <v>837</v>
      </c>
      <c r="I3851" s="429"/>
      <c r="J3851" s="429"/>
      <c r="K3851" s="420"/>
      <c r="L3851" s="429"/>
      <c r="M3851" s="65">
        <v>1945365</v>
      </c>
      <c r="N3851" s="66" t="s">
        <v>101</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hidden="1" customHeight="1">
      <c r="A3852" s="332" t="str">
        <f>IF(B3852&lt;&gt;"",IF(AND(B3852='IN-TC'!$S$4,OR(TH!N3852="1111",TH!O3852="1111")),TH!D3852,""),"")</f>
        <v>C10</v>
      </c>
      <c r="B3852" s="63">
        <f t="shared" si="220"/>
        <v>10</v>
      </c>
      <c r="C3852" s="64">
        <v>42648</v>
      </c>
      <c r="D3852" s="64" t="s">
        <v>868</v>
      </c>
      <c r="E3852" s="64">
        <f t="shared" si="219"/>
        <v>42648</v>
      </c>
      <c r="F3852" s="72" t="s">
        <v>2077</v>
      </c>
      <c r="G3852" s="955" t="s">
        <v>2073</v>
      </c>
      <c r="H3852" s="72" t="s">
        <v>837</v>
      </c>
      <c r="I3852" s="429"/>
      <c r="J3852" s="429"/>
      <c r="K3852" s="420"/>
      <c r="L3852" s="429"/>
      <c r="M3852" s="65">
        <v>194537</v>
      </c>
      <c r="N3852" s="66" t="s">
        <v>9</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hidden="1" customHeight="1">
      <c r="A3853" s="332" t="str">
        <f>IF(B3853&lt;&gt;"",IF(AND(B3853='IN-TC'!$S$4,OR(TH!N3853="1111",TH!O3853="1111")),TH!D3853,""),"")</f>
        <v>C11</v>
      </c>
      <c r="B3853" s="63">
        <f t="shared" si="220"/>
        <v>10</v>
      </c>
      <c r="C3853" s="64">
        <v>42649</v>
      </c>
      <c r="D3853" s="64" t="s">
        <v>869</v>
      </c>
      <c r="E3853" s="64">
        <f t="shared" si="219"/>
        <v>42649</v>
      </c>
      <c r="F3853" s="72" t="s">
        <v>1094</v>
      </c>
      <c r="G3853" s="67" t="s">
        <v>1551</v>
      </c>
      <c r="H3853" s="72" t="s">
        <v>125</v>
      </c>
      <c r="I3853" s="429"/>
      <c r="J3853" s="429"/>
      <c r="K3853" s="420"/>
      <c r="L3853" s="429"/>
      <c r="M3853" s="65">
        <v>2200000000</v>
      </c>
      <c r="N3853" s="66" t="s">
        <v>26</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hidden="1" customHeight="1">
      <c r="A3854" s="332" t="str">
        <f>IF(B3854&lt;&gt;"",IF(AND(B3854='IN-TC'!$S$4,OR(TH!N3854="1111",TH!O3854="1111")),TH!D3854,""),"")</f>
        <v>C12</v>
      </c>
      <c r="B3854" s="63">
        <f t="shared" si="220"/>
        <v>10</v>
      </c>
      <c r="C3854" s="64">
        <v>42649</v>
      </c>
      <c r="D3854" s="64" t="s">
        <v>870</v>
      </c>
      <c r="E3854" s="64">
        <f t="shared" si="219"/>
        <v>42649</v>
      </c>
      <c r="F3854" s="72" t="s">
        <v>2074</v>
      </c>
      <c r="G3854" s="955" t="s">
        <v>2109</v>
      </c>
      <c r="H3854" s="72" t="s">
        <v>1463</v>
      </c>
      <c r="I3854" s="429"/>
      <c r="J3854" s="429"/>
      <c r="K3854" s="420"/>
      <c r="L3854" s="429"/>
      <c r="M3854" s="65">
        <v>354533</v>
      </c>
      <c r="N3854" s="66" t="s">
        <v>101</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hidden="1" customHeight="1">
      <c r="A3855" s="332" t="str">
        <f>IF(B3855&lt;&gt;"",IF(AND(B3855='IN-TC'!$S$4,OR(TH!N3855="1111",TH!O3855="1111")),TH!D3855,""),"")</f>
        <v>C12</v>
      </c>
      <c r="B3855" s="63">
        <f t="shared" si="220"/>
        <v>10</v>
      </c>
      <c r="C3855" s="64">
        <v>42649</v>
      </c>
      <c r="D3855" s="64" t="s">
        <v>870</v>
      </c>
      <c r="E3855" s="64">
        <f t="shared" si="219"/>
        <v>42649</v>
      </c>
      <c r="F3855" s="72" t="s">
        <v>2076</v>
      </c>
      <c r="G3855" s="955" t="s">
        <v>2109</v>
      </c>
      <c r="H3855" s="72" t="s">
        <v>1463</v>
      </c>
      <c r="I3855" s="429"/>
      <c r="J3855" s="429"/>
      <c r="K3855" s="420"/>
      <c r="L3855" s="429"/>
      <c r="M3855" s="65">
        <v>35453</v>
      </c>
      <c r="N3855" s="66" t="s">
        <v>9</v>
      </c>
      <c r="O3855" s="66"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hidden="1" customHeight="1">
      <c r="A3856" s="332" t="str">
        <f>IF(B3856&lt;&gt;"",IF(AND(B3856='IN-TC'!$S$4,OR(TH!N3856="1111",TH!O3856="1111")),TH!D3856,""),"")</f>
        <v>C13</v>
      </c>
      <c r="B3856" s="63">
        <f t="shared" si="220"/>
        <v>10</v>
      </c>
      <c r="C3856" s="1123">
        <v>42649</v>
      </c>
      <c r="D3856" s="1123" t="s">
        <v>871</v>
      </c>
      <c r="E3856" s="1123">
        <f t="shared" si="219"/>
        <v>42649</v>
      </c>
      <c r="F3856" s="503" t="s">
        <v>954</v>
      </c>
      <c r="G3856" s="1125"/>
      <c r="H3856" s="1124" t="s">
        <v>3009</v>
      </c>
      <c r="I3856" s="1126"/>
      <c r="J3856" s="1126"/>
      <c r="K3856" s="1127"/>
      <c r="L3856" s="1172"/>
      <c r="M3856" s="1128">
        <v>600000000</v>
      </c>
      <c r="N3856" s="1129" t="s">
        <v>271</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hidden="1" customHeight="1">
      <c r="A3857" s="332" t="str">
        <f>IF(B3857&lt;&gt;"",IF(AND(B3857='IN-TC'!$S$4,OR(TH!N3857="1111",TH!O3857="1111")),TH!D3857,""),"")</f>
        <v>C14</v>
      </c>
      <c r="B3857" s="63">
        <f t="shared" si="220"/>
        <v>10</v>
      </c>
      <c r="C3857" s="1123">
        <v>42650</v>
      </c>
      <c r="D3857" s="1123" t="s">
        <v>872</v>
      </c>
      <c r="E3857" s="1123">
        <f t="shared" si="219"/>
        <v>42650</v>
      </c>
      <c r="F3857" s="503" t="s">
        <v>954</v>
      </c>
      <c r="G3857" s="1125"/>
      <c r="H3857" s="1124" t="s">
        <v>3009</v>
      </c>
      <c r="I3857" s="1126"/>
      <c r="J3857" s="1126"/>
      <c r="K3857" s="1127"/>
      <c r="L3857" s="1172"/>
      <c r="M3857" s="1128">
        <v>800000000</v>
      </c>
      <c r="N3857" s="1129" t="s">
        <v>271</v>
      </c>
      <c r="O3857" s="1129"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hidden="1" customHeight="1">
      <c r="A3858" s="332" t="str">
        <f>IF(B3858&lt;&gt;"",IF(AND(B3858='IN-TC'!$S$4,OR(TH!N3858="1111",TH!O3858="1111")),TH!D3858,""),"")</f>
        <v>C15</v>
      </c>
      <c r="B3858" s="63">
        <f t="shared" si="220"/>
        <v>10</v>
      </c>
      <c r="C3858" s="64">
        <v>42650</v>
      </c>
      <c r="D3858" s="64" t="s">
        <v>873</v>
      </c>
      <c r="E3858" s="64">
        <f t="shared" si="219"/>
        <v>42650</v>
      </c>
      <c r="F3858" s="72" t="s">
        <v>2074</v>
      </c>
      <c r="G3858" s="955" t="s">
        <v>2075</v>
      </c>
      <c r="H3858" s="72" t="s">
        <v>1307</v>
      </c>
      <c r="I3858" s="429"/>
      <c r="J3858" s="429"/>
      <c r="K3858" s="420"/>
      <c r="L3858" s="429"/>
      <c r="M3858" s="65">
        <v>1150000</v>
      </c>
      <c r="N3858" s="66" t="s">
        <v>101</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hidden="1" customHeight="1">
      <c r="A3859" s="332" t="str">
        <f>IF(B3859&lt;&gt;"",IF(AND(B3859='IN-TC'!$S$4,OR(TH!N3859="1111",TH!O3859="1111")),TH!D3859,""),"")</f>
        <v>C15</v>
      </c>
      <c r="B3859" s="63">
        <f t="shared" si="220"/>
        <v>10</v>
      </c>
      <c r="C3859" s="64">
        <v>42650</v>
      </c>
      <c r="D3859" s="64" t="s">
        <v>873</v>
      </c>
      <c r="E3859" s="64">
        <f t="shared" si="219"/>
        <v>42650</v>
      </c>
      <c r="F3859" s="72" t="s">
        <v>2076</v>
      </c>
      <c r="G3859" s="955" t="s">
        <v>2075</v>
      </c>
      <c r="H3859" s="72" t="s">
        <v>1307</v>
      </c>
      <c r="I3859" s="429"/>
      <c r="J3859" s="429"/>
      <c r="K3859" s="420"/>
      <c r="L3859" s="429"/>
      <c r="M3859" s="65">
        <v>115000</v>
      </c>
      <c r="N3859" s="66" t="s">
        <v>9</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hidden="1" customHeight="1">
      <c r="A3860" s="332" t="str">
        <f>IF(B3860&lt;&gt;"",IF(AND(B3860='IN-TC'!$S$4,OR(TH!N3860="1111",TH!O3860="1111")),TH!D3860,""),"")</f>
        <v>C16</v>
      </c>
      <c r="B3860" s="63">
        <f t="shared" si="220"/>
        <v>10</v>
      </c>
      <c r="C3860" s="64">
        <v>42650</v>
      </c>
      <c r="D3860" s="64" t="s">
        <v>874</v>
      </c>
      <c r="E3860" s="64">
        <f t="shared" si="219"/>
        <v>42650</v>
      </c>
      <c r="F3860" s="72" t="s">
        <v>2078</v>
      </c>
      <c r="G3860" s="955" t="s">
        <v>2080</v>
      </c>
      <c r="H3860" s="72" t="s">
        <v>2084</v>
      </c>
      <c r="I3860" s="429"/>
      <c r="J3860" s="429"/>
      <c r="K3860" s="420"/>
      <c r="L3860" s="429"/>
      <c r="M3860" s="65">
        <v>5965470</v>
      </c>
      <c r="N3860" s="66" t="s">
        <v>101</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hidden="1" customHeight="1">
      <c r="A3861" s="332" t="str">
        <f>IF(B3861&lt;&gt;"",IF(AND(B3861='IN-TC'!$S$4,OR(TH!N3861="1111",TH!O3861="1111")),TH!D3861,""),"")</f>
        <v>C16</v>
      </c>
      <c r="B3861" s="63">
        <f t="shared" si="220"/>
        <v>10</v>
      </c>
      <c r="C3861" s="64">
        <v>42650</v>
      </c>
      <c r="D3861" s="64" t="s">
        <v>874</v>
      </c>
      <c r="E3861" s="64">
        <f t="shared" si="219"/>
        <v>42650</v>
      </c>
      <c r="F3861" s="72" t="s">
        <v>2079</v>
      </c>
      <c r="G3861" s="955" t="s">
        <v>2080</v>
      </c>
      <c r="H3861" s="72" t="s">
        <v>2084</v>
      </c>
      <c r="I3861" s="429"/>
      <c r="J3861" s="429"/>
      <c r="K3861" s="420"/>
      <c r="L3861" s="429"/>
      <c r="M3861" s="65">
        <v>252730</v>
      </c>
      <c r="N3861" s="66" t="s">
        <v>9</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hidden="1" customHeight="1">
      <c r="A3862" s="332" t="str">
        <f>IF(B3862&lt;&gt;"",IF(AND(B3862='IN-TC'!$S$4,OR(TH!N3862="1111",TH!O3862="1111")),TH!D3862,""),"")</f>
        <v>C17</v>
      </c>
      <c r="B3862" s="63">
        <f t="shared" si="220"/>
        <v>10</v>
      </c>
      <c r="C3862" s="64">
        <v>42650</v>
      </c>
      <c r="D3862" s="64" t="s">
        <v>875</v>
      </c>
      <c r="E3862" s="64">
        <f t="shared" si="219"/>
        <v>42650</v>
      </c>
      <c r="F3862" s="72" t="s">
        <v>2082</v>
      </c>
      <c r="G3862" s="955" t="s">
        <v>2081</v>
      </c>
      <c r="H3862" s="72" t="s">
        <v>2084</v>
      </c>
      <c r="I3862" s="429"/>
      <c r="J3862" s="429"/>
      <c r="K3862" s="420"/>
      <c r="L3862" s="429"/>
      <c r="M3862" s="65">
        <v>4801870</v>
      </c>
      <c r="N3862" s="66" t="s">
        <v>101</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hidden="1" customHeight="1">
      <c r="A3863" s="332" t="str">
        <f>IF(B3863&lt;&gt;"",IF(AND(B3863='IN-TC'!$S$4,OR(TH!N3863="1111",TH!O3863="1111")),TH!D3863,""),"")</f>
        <v>C17</v>
      </c>
      <c r="B3863" s="63">
        <f t="shared" si="220"/>
        <v>10</v>
      </c>
      <c r="C3863" s="64">
        <v>42650</v>
      </c>
      <c r="D3863" s="64" t="s">
        <v>875</v>
      </c>
      <c r="E3863" s="64">
        <f t="shared" si="219"/>
        <v>42650</v>
      </c>
      <c r="F3863" s="72" t="s">
        <v>2083</v>
      </c>
      <c r="G3863" s="955" t="s">
        <v>2081</v>
      </c>
      <c r="H3863" s="72" t="s">
        <v>2084</v>
      </c>
      <c r="I3863" s="429"/>
      <c r="J3863" s="429"/>
      <c r="K3863" s="420"/>
      <c r="L3863" s="429"/>
      <c r="M3863" s="65">
        <v>252730</v>
      </c>
      <c r="N3863" s="66" t="s">
        <v>9</v>
      </c>
      <c r="O3863" s="66"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hidden="1" customHeight="1">
      <c r="A3864" s="332" t="str">
        <f>IF(B3864&lt;&gt;"",IF(AND(B3864='IN-TC'!$S$4,OR(TH!N3864="1111",TH!O3864="1111")),TH!D3864,""),"")</f>
        <v>C18</v>
      </c>
      <c r="B3864" s="63">
        <f t="shared" si="220"/>
        <v>10</v>
      </c>
      <c r="C3864" s="1123">
        <v>42651</v>
      </c>
      <c r="D3864" s="1123" t="s">
        <v>876</v>
      </c>
      <c r="E3864" s="1123">
        <f t="shared" si="219"/>
        <v>42651</v>
      </c>
      <c r="F3864" s="503" t="s">
        <v>954</v>
      </c>
      <c r="G3864" s="1125"/>
      <c r="H3864" s="1124" t="s">
        <v>953</v>
      </c>
      <c r="I3864" s="1126"/>
      <c r="J3864" s="1126"/>
      <c r="K3864" s="1127"/>
      <c r="L3864" s="1172"/>
      <c r="M3864" s="1128">
        <v>500000000</v>
      </c>
      <c r="N3864" s="1129" t="s">
        <v>271</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hidden="1" customHeight="1">
      <c r="A3865" s="332" t="str">
        <f>IF(B3865&lt;&gt;"",IF(AND(B3865='IN-TC'!$S$4,OR(TH!N3865="1111",TH!O3865="1111")),TH!D3865,""),"")</f>
        <v>C19</v>
      </c>
      <c r="B3865" s="63">
        <f t="shared" si="220"/>
        <v>10</v>
      </c>
      <c r="C3865" s="1123">
        <v>42651</v>
      </c>
      <c r="D3865" s="1123" t="s">
        <v>877</v>
      </c>
      <c r="E3865" s="1123">
        <f t="shared" si="219"/>
        <v>42651</v>
      </c>
      <c r="F3865" s="503" t="s">
        <v>954</v>
      </c>
      <c r="G3865" s="1125"/>
      <c r="H3865" s="1124" t="s">
        <v>3009</v>
      </c>
      <c r="I3865" s="1126"/>
      <c r="J3865" s="1126"/>
      <c r="K3865" s="1127"/>
      <c r="L3865" s="1172"/>
      <c r="M3865" s="1128">
        <v>750000000</v>
      </c>
      <c r="N3865" s="1129" t="s">
        <v>271</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hidden="1" customHeight="1">
      <c r="A3866" s="332" t="str">
        <f>IF(B3866&lt;&gt;"",IF(AND(B3866='IN-TC'!$S$4,OR(TH!N3866="1111",TH!O3866="1111")),TH!D3866,""),"")</f>
        <v>C20</v>
      </c>
      <c r="B3866" s="63">
        <f t="shared" si="220"/>
        <v>10</v>
      </c>
      <c r="C3866" s="1123">
        <v>42653</v>
      </c>
      <c r="D3866" s="1123" t="s">
        <v>878</v>
      </c>
      <c r="E3866" s="1123">
        <f t="shared" si="219"/>
        <v>42653</v>
      </c>
      <c r="F3866" s="503" t="s">
        <v>954</v>
      </c>
      <c r="G3866" s="1125"/>
      <c r="H3866" s="1124" t="s">
        <v>3009</v>
      </c>
      <c r="I3866" s="1126"/>
      <c r="J3866" s="1126"/>
      <c r="K3866" s="1127"/>
      <c r="L3866" s="1172"/>
      <c r="M3866" s="1128">
        <v>700000000</v>
      </c>
      <c r="N3866" s="1129" t="s">
        <v>271</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hidden="1" customHeight="1">
      <c r="A3867" s="332" t="str">
        <f>IF(B3867&lt;&gt;"",IF(AND(B3867='IN-TC'!$S$4,OR(TH!N3867="1111",TH!O3867="1111")),TH!D3867,""),"")</f>
        <v>C21</v>
      </c>
      <c r="B3867" s="63">
        <f t="shared" si="220"/>
        <v>10</v>
      </c>
      <c r="C3867" s="1123">
        <v>42655</v>
      </c>
      <c r="D3867" s="1123" t="s">
        <v>879</v>
      </c>
      <c r="E3867" s="1123">
        <f t="shared" si="219"/>
        <v>42655</v>
      </c>
      <c r="F3867" s="503" t="s">
        <v>954</v>
      </c>
      <c r="G3867" s="1125"/>
      <c r="H3867" s="1124" t="s">
        <v>953</v>
      </c>
      <c r="I3867" s="1126"/>
      <c r="J3867" s="1126"/>
      <c r="K3867" s="1127"/>
      <c r="L3867" s="1172"/>
      <c r="M3867" s="1128">
        <v>500000000</v>
      </c>
      <c r="N3867" s="1129" t="s">
        <v>271</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hidden="1" customHeight="1">
      <c r="A3868" s="332" t="str">
        <f>IF(B3868&lt;&gt;"",IF(AND(B3868='IN-TC'!$S$4,OR(TH!N3868="1111",TH!O3868="1111")),TH!D3868,""),"")</f>
        <v>C22</v>
      </c>
      <c r="B3868" s="63">
        <f t="shared" si="220"/>
        <v>10</v>
      </c>
      <c r="C3868" s="1123">
        <v>42655</v>
      </c>
      <c r="D3868" s="1123" t="s">
        <v>880</v>
      </c>
      <c r="E3868" s="1123">
        <f t="shared" si="219"/>
        <v>42655</v>
      </c>
      <c r="F3868" s="503" t="s">
        <v>954</v>
      </c>
      <c r="G3868" s="1125"/>
      <c r="H3868" s="1124" t="s">
        <v>3009</v>
      </c>
      <c r="I3868" s="1126"/>
      <c r="J3868" s="1126"/>
      <c r="K3868" s="1127"/>
      <c r="L3868" s="1172"/>
      <c r="M3868" s="1128">
        <v>800000000</v>
      </c>
      <c r="N3868" s="1129" t="s">
        <v>271</v>
      </c>
      <c r="O3868" s="1129"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hidden="1" customHeight="1">
      <c r="A3869" s="332" t="str">
        <f>IF(B3869&lt;&gt;"",IF(AND(B3869='IN-TC'!$S$4,OR(TH!N3869="1111",TH!O3869="1111")),TH!D3869,""),"")</f>
        <v>C23</v>
      </c>
      <c r="B3869" s="63">
        <f t="shared" si="220"/>
        <v>10</v>
      </c>
      <c r="C3869" s="64">
        <v>42656</v>
      </c>
      <c r="D3869" s="64" t="s">
        <v>881</v>
      </c>
      <c r="E3869" s="64">
        <f t="shared" si="219"/>
        <v>42656</v>
      </c>
      <c r="F3869" s="72" t="s">
        <v>992</v>
      </c>
      <c r="G3869" s="955" t="s">
        <v>2085</v>
      </c>
      <c r="H3869" s="72" t="s">
        <v>799</v>
      </c>
      <c r="I3869" s="429"/>
      <c r="J3869" s="429"/>
      <c r="K3869" s="420"/>
      <c r="L3869" s="429"/>
      <c r="M3869" s="65">
        <v>1192727</v>
      </c>
      <c r="N3869" s="66" t="s">
        <v>101</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hidden="1" customHeight="1">
      <c r="A3870" s="332" t="str">
        <f>IF(B3870&lt;&gt;"",IF(AND(B3870='IN-TC'!$S$4,OR(TH!N3870="1111",TH!O3870="1111")),TH!D3870,""),"")</f>
        <v>C23</v>
      </c>
      <c r="B3870" s="63">
        <f t="shared" si="220"/>
        <v>10</v>
      </c>
      <c r="C3870" s="64">
        <v>42656</v>
      </c>
      <c r="D3870" s="64" t="s">
        <v>881</v>
      </c>
      <c r="E3870" s="64">
        <f t="shared" si="219"/>
        <v>42656</v>
      </c>
      <c r="F3870" s="72" t="s">
        <v>993</v>
      </c>
      <c r="G3870" s="955" t="s">
        <v>2085</v>
      </c>
      <c r="H3870" s="72" t="s">
        <v>799</v>
      </c>
      <c r="I3870" s="429"/>
      <c r="J3870" s="429"/>
      <c r="K3870" s="420"/>
      <c r="L3870" s="429"/>
      <c r="M3870" s="65">
        <v>119273</v>
      </c>
      <c r="N3870" s="66" t="s">
        <v>9</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hidden="1" customHeight="1">
      <c r="A3871" s="332" t="str">
        <f>IF(B3871&lt;&gt;"",IF(AND(B3871='IN-TC'!$S$4,OR(TH!N3871="1111",TH!O3871="1111")),TH!D3871,""),"")</f>
        <v>C24</v>
      </c>
      <c r="B3871" s="63">
        <f t="shared" si="220"/>
        <v>10</v>
      </c>
      <c r="C3871" s="64">
        <v>42656</v>
      </c>
      <c r="D3871" s="64" t="s">
        <v>882</v>
      </c>
      <c r="E3871" s="64">
        <f t="shared" si="219"/>
        <v>42656</v>
      </c>
      <c r="F3871" s="72" t="s">
        <v>223</v>
      </c>
      <c r="G3871" s="955" t="s">
        <v>2086</v>
      </c>
      <c r="H3871" s="72" t="s">
        <v>613</v>
      </c>
      <c r="I3871" s="429">
        <v>450</v>
      </c>
      <c r="J3871" s="429">
        <v>19646.465</v>
      </c>
      <c r="K3871" s="420"/>
      <c r="L3871" s="429"/>
      <c r="M3871" s="65">
        <f>ROUND(I3871*J3871,0)</f>
        <v>8840909</v>
      </c>
      <c r="N3871" s="66" t="s">
        <v>281</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hidden="1" customHeight="1">
      <c r="A3872" s="332" t="str">
        <f>IF(B3872&lt;&gt;"",IF(AND(B3872='IN-TC'!$S$4,OR(TH!N3872="1111",TH!O3872="1111")),TH!D3872,""),"")</f>
        <v>C24</v>
      </c>
      <c r="B3872" s="63">
        <f t="shared" si="220"/>
        <v>10</v>
      </c>
      <c r="C3872" s="64">
        <v>42656</v>
      </c>
      <c r="D3872" s="64" t="s">
        <v>882</v>
      </c>
      <c r="E3872" s="64">
        <f t="shared" si="219"/>
        <v>42656</v>
      </c>
      <c r="F3872" s="72" t="s">
        <v>1342</v>
      </c>
      <c r="G3872" s="955" t="s">
        <v>2086</v>
      </c>
      <c r="H3872" s="72" t="s">
        <v>613</v>
      </c>
      <c r="I3872" s="429"/>
      <c r="J3872" s="429"/>
      <c r="K3872" s="420"/>
      <c r="L3872" s="429"/>
      <c r="M3872" s="65">
        <v>884091</v>
      </c>
      <c r="N3872" s="66" t="s">
        <v>9</v>
      </c>
      <c r="O3872" s="66"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hidden="1" customHeight="1">
      <c r="A3873" s="332" t="str">
        <f>IF(B3873&lt;&gt;"",IF(AND(B3873='IN-TC'!$S$4,OR(TH!N3873="1111",TH!O3873="1111")),TH!D3873,""),"")</f>
        <v>C25</v>
      </c>
      <c r="B3873" s="63">
        <f t="shared" si="220"/>
        <v>10</v>
      </c>
      <c r="C3873" s="1123">
        <v>42657</v>
      </c>
      <c r="D3873" s="1123" t="s">
        <v>883</v>
      </c>
      <c r="E3873" s="1123">
        <f t="shared" si="219"/>
        <v>42657</v>
      </c>
      <c r="F3873" s="503" t="s">
        <v>954</v>
      </c>
      <c r="G3873" s="1125"/>
      <c r="H3873" s="1124" t="s">
        <v>3009</v>
      </c>
      <c r="I3873" s="1126"/>
      <c r="J3873" s="1126"/>
      <c r="K3873" s="1127"/>
      <c r="L3873" s="1172"/>
      <c r="M3873" s="1128">
        <v>800000000</v>
      </c>
      <c r="N3873" s="1129" t="s">
        <v>271</v>
      </c>
      <c r="O3873" s="1129"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hidden="1" customHeight="1">
      <c r="A3874" s="332" t="str">
        <f>IF(B3874&lt;&gt;"",IF(AND(B3874='IN-TC'!$S$4,OR(TH!N3874="1111",TH!O3874="1111")),TH!D3874,""),"")</f>
        <v>C26</v>
      </c>
      <c r="B3874" s="63">
        <f t="shared" si="220"/>
        <v>10</v>
      </c>
      <c r="C3874" s="64">
        <v>42659</v>
      </c>
      <c r="D3874" s="64" t="s">
        <v>884</v>
      </c>
      <c r="E3874" s="64">
        <f t="shared" si="219"/>
        <v>42659</v>
      </c>
      <c r="F3874" s="72" t="s">
        <v>2038</v>
      </c>
      <c r="G3874" s="955" t="s">
        <v>2087</v>
      </c>
      <c r="H3874" s="72" t="s">
        <v>799</v>
      </c>
      <c r="I3874" s="429"/>
      <c r="J3874" s="429"/>
      <c r="K3874" s="420"/>
      <c r="L3874" s="429"/>
      <c r="M3874" s="65">
        <v>3001255</v>
      </c>
      <c r="N3874" s="66" t="s">
        <v>101</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hidden="1" customHeight="1">
      <c r="A3875" s="332" t="str">
        <f>IF(B3875&lt;&gt;"",IF(AND(B3875='IN-TC'!$S$4,OR(TH!N3875="1111",TH!O3875="1111")),TH!D3875,""),"")</f>
        <v>C26</v>
      </c>
      <c r="B3875" s="63">
        <f t="shared" si="220"/>
        <v>10</v>
      </c>
      <c r="C3875" s="64">
        <v>42659</v>
      </c>
      <c r="D3875" s="64" t="s">
        <v>884</v>
      </c>
      <c r="E3875" s="64">
        <f t="shared" ref="E3875:E3897" si="221">C3875</f>
        <v>42659</v>
      </c>
      <c r="F3875" s="72" t="s">
        <v>2039</v>
      </c>
      <c r="G3875" s="955" t="s">
        <v>2087</v>
      </c>
      <c r="H3875" s="72" t="s">
        <v>799</v>
      </c>
      <c r="I3875" s="429"/>
      <c r="J3875" s="429"/>
      <c r="K3875" s="420"/>
      <c r="L3875" s="429"/>
      <c r="M3875" s="65">
        <v>300125</v>
      </c>
      <c r="N3875" s="66" t="s">
        <v>9</v>
      </c>
      <c r="O3875" s="66"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hidden="1" customHeight="1">
      <c r="A3876" s="332" t="str">
        <f>IF(B3876&lt;&gt;"",IF(AND(B3876='IN-TC'!$S$4,OR(TH!N3876="1111",TH!O3876="1111")),TH!D3876,""),"")</f>
        <v>C27</v>
      </c>
      <c r="B3876" s="63">
        <f t="shared" si="220"/>
        <v>10</v>
      </c>
      <c r="C3876" s="1123">
        <v>42660</v>
      </c>
      <c r="D3876" s="1123" t="s">
        <v>885</v>
      </c>
      <c r="E3876" s="1123">
        <f t="shared" si="221"/>
        <v>42660</v>
      </c>
      <c r="F3876" s="503" t="s">
        <v>954</v>
      </c>
      <c r="G3876" s="1125"/>
      <c r="H3876" s="1124" t="s">
        <v>3009</v>
      </c>
      <c r="I3876" s="1126"/>
      <c r="J3876" s="1126"/>
      <c r="K3876" s="1127"/>
      <c r="L3876" s="1172"/>
      <c r="M3876" s="1128">
        <v>750000000</v>
      </c>
      <c r="N3876" s="1129" t="s">
        <v>271</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hidden="1" customHeight="1">
      <c r="A3877" s="332" t="str">
        <f>IF(B3877&lt;&gt;"",IF(AND(B3877='IN-TC'!$S$4,OR(TH!N3877="1111",TH!O3877="1111")),TH!D3877,""),"")</f>
        <v>C28</v>
      </c>
      <c r="B3877" s="63">
        <f t="shared" si="220"/>
        <v>10</v>
      </c>
      <c r="C3877" s="1123">
        <v>42661</v>
      </c>
      <c r="D3877" s="1123" t="s">
        <v>886</v>
      </c>
      <c r="E3877" s="1123">
        <f t="shared" si="221"/>
        <v>42661</v>
      </c>
      <c r="F3877" s="503" t="s">
        <v>954</v>
      </c>
      <c r="G3877" s="1125"/>
      <c r="H3877" s="1124" t="s">
        <v>3009</v>
      </c>
      <c r="I3877" s="1126"/>
      <c r="J3877" s="1126"/>
      <c r="K3877" s="1127"/>
      <c r="L3877" s="1172"/>
      <c r="M3877" s="1128">
        <v>800000000</v>
      </c>
      <c r="N3877" s="1129" t="s">
        <v>271</v>
      </c>
      <c r="O3877" s="1129"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hidden="1" customHeight="1">
      <c r="A3878" s="332" t="str">
        <f>IF(B3878&lt;&gt;"",IF(AND(B3878='IN-TC'!$S$4,OR(TH!N3878="1111",TH!O3878="1111")),TH!D3878,""),"")</f>
        <v>C29</v>
      </c>
      <c r="B3878" s="63">
        <f t="shared" si="220"/>
        <v>10</v>
      </c>
      <c r="C3878" s="64">
        <v>42661</v>
      </c>
      <c r="D3878" s="64" t="s">
        <v>887</v>
      </c>
      <c r="E3878" s="64">
        <f t="shared" si="221"/>
        <v>42661</v>
      </c>
      <c r="F3878" s="72" t="s">
        <v>1101</v>
      </c>
      <c r="G3878" s="955" t="s">
        <v>2122</v>
      </c>
      <c r="H3878" s="72" t="s">
        <v>799</v>
      </c>
      <c r="I3878" s="429"/>
      <c r="J3878" s="429"/>
      <c r="K3878" s="420"/>
      <c r="L3878" s="429"/>
      <c r="M3878" s="65">
        <v>932727</v>
      </c>
      <c r="N3878" s="66" t="s">
        <v>101</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hidden="1" customHeight="1">
      <c r="A3879" s="332" t="str">
        <f>IF(B3879&lt;&gt;"",IF(AND(B3879='IN-TC'!$S$4,OR(TH!N3879="1111",TH!O3879="1111")),TH!D3879,""),"")</f>
        <v>C29</v>
      </c>
      <c r="B3879" s="63">
        <f t="shared" si="220"/>
        <v>10</v>
      </c>
      <c r="C3879" s="64">
        <v>42661</v>
      </c>
      <c r="D3879" s="64" t="s">
        <v>887</v>
      </c>
      <c r="E3879" s="64">
        <f t="shared" si="221"/>
        <v>42661</v>
      </c>
      <c r="F3879" s="72" t="s">
        <v>769</v>
      </c>
      <c r="G3879" s="955" t="s">
        <v>2122</v>
      </c>
      <c r="H3879" s="72" t="s">
        <v>799</v>
      </c>
      <c r="I3879" s="429"/>
      <c r="J3879" s="429"/>
      <c r="K3879" s="420"/>
      <c r="L3879" s="429"/>
      <c r="M3879" s="65">
        <v>93273</v>
      </c>
      <c r="N3879" s="66" t="s">
        <v>9</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hidden="1" customHeight="1">
      <c r="A3880" s="332" t="str">
        <f>IF(B3880&lt;&gt;"",IF(AND(B3880='IN-TC'!$S$4,OR(TH!N3880="1111",TH!O3880="1111")),TH!D3880,""),"")</f>
        <v>C30</v>
      </c>
      <c r="B3880" s="63">
        <f t="shared" si="220"/>
        <v>10</v>
      </c>
      <c r="C3880" s="64">
        <v>42661</v>
      </c>
      <c r="D3880" s="64" t="s">
        <v>888</v>
      </c>
      <c r="E3880" s="64">
        <f t="shared" si="221"/>
        <v>42661</v>
      </c>
      <c r="F3880" s="72" t="s">
        <v>1094</v>
      </c>
      <c r="G3880" s="67" t="s">
        <v>1551</v>
      </c>
      <c r="H3880" s="72" t="s">
        <v>755</v>
      </c>
      <c r="I3880" s="429"/>
      <c r="J3880" s="429"/>
      <c r="K3880" s="420"/>
      <c r="L3880" s="429"/>
      <c r="M3880" s="65">
        <v>200000000</v>
      </c>
      <c r="N3880" s="66" t="s">
        <v>26</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hidden="1" customHeight="1">
      <c r="A3881" s="332" t="str">
        <f>IF(B3881&lt;&gt;"",IF(AND(B3881='IN-TC'!$S$4,OR(TH!N3881="1111",TH!O3881="1111")),TH!D3881,""),"")</f>
        <v>C31</v>
      </c>
      <c r="B3881" s="63">
        <f t="shared" si="220"/>
        <v>10</v>
      </c>
      <c r="C3881" s="64">
        <v>42662</v>
      </c>
      <c r="D3881" s="64" t="s">
        <v>889</v>
      </c>
      <c r="E3881" s="64">
        <f t="shared" si="221"/>
        <v>42662</v>
      </c>
      <c r="F3881" s="72" t="s">
        <v>2088</v>
      </c>
      <c r="G3881" s="955" t="s">
        <v>2089</v>
      </c>
      <c r="H3881" s="72" t="s">
        <v>2090</v>
      </c>
      <c r="I3881" s="429"/>
      <c r="J3881" s="429"/>
      <c r="K3881" s="420"/>
      <c r="L3881" s="429"/>
      <c r="M3881" s="65">
        <v>500000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hidden="1" customHeight="1">
      <c r="A3882" s="332" t="str">
        <f>IF(B3882&lt;&gt;"",IF(AND(B3882='IN-TC'!$S$4,OR(TH!N3882="1111",TH!O3882="1111")),TH!D3882,""),"")</f>
        <v>C32</v>
      </c>
      <c r="B3882" s="63">
        <f t="shared" si="220"/>
        <v>10</v>
      </c>
      <c r="C3882" s="64">
        <v>42662</v>
      </c>
      <c r="D3882" s="64" t="s">
        <v>890</v>
      </c>
      <c r="E3882" s="64">
        <f t="shared" si="221"/>
        <v>42662</v>
      </c>
      <c r="F3882" s="72" t="s">
        <v>1129</v>
      </c>
      <c r="G3882" s="955" t="s">
        <v>2091</v>
      </c>
      <c r="H3882" s="72" t="s">
        <v>810</v>
      </c>
      <c r="I3882" s="429"/>
      <c r="J3882" s="429"/>
      <c r="K3882" s="420"/>
      <c r="L3882" s="429"/>
      <c r="M3882" s="65">
        <v>3157140</v>
      </c>
      <c r="N3882" s="66" t="s">
        <v>101</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hidden="1" customHeight="1">
      <c r="A3883" s="332" t="str">
        <f>IF(B3883&lt;&gt;"",IF(AND(B3883='IN-TC'!$S$4,OR(TH!N3883="1111",TH!O3883="1111")),TH!D3883,""),"")</f>
        <v>C32</v>
      </c>
      <c r="B3883" s="63">
        <f t="shared" si="220"/>
        <v>10</v>
      </c>
      <c r="C3883" s="64">
        <v>42662</v>
      </c>
      <c r="D3883" s="64" t="s">
        <v>890</v>
      </c>
      <c r="E3883" s="64">
        <f t="shared" si="221"/>
        <v>42662</v>
      </c>
      <c r="F3883" s="72" t="s">
        <v>1130</v>
      </c>
      <c r="G3883" s="955" t="s">
        <v>2091</v>
      </c>
      <c r="H3883" s="72" t="s">
        <v>810</v>
      </c>
      <c r="I3883" s="429"/>
      <c r="J3883" s="429"/>
      <c r="K3883" s="420"/>
      <c r="L3883" s="429"/>
      <c r="M3883" s="65">
        <v>315714</v>
      </c>
      <c r="N3883" s="66" t="s">
        <v>9</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hidden="1" customHeight="1">
      <c r="A3884" s="332" t="str">
        <f>IF(B3884&lt;&gt;"",IF(AND(B3884='IN-TC'!$S$4,OR(TH!N3884="1111",TH!O3884="1111")),TH!D3884,""),"")</f>
        <v>C33</v>
      </c>
      <c r="B3884" s="63">
        <f t="shared" si="220"/>
        <v>10</v>
      </c>
      <c r="C3884" s="64">
        <v>42662</v>
      </c>
      <c r="D3884" s="64" t="s">
        <v>891</v>
      </c>
      <c r="E3884" s="64">
        <f t="shared" si="221"/>
        <v>42662</v>
      </c>
      <c r="F3884" s="72" t="s">
        <v>2038</v>
      </c>
      <c r="G3884" s="955" t="s">
        <v>2123</v>
      </c>
      <c r="H3884" s="72" t="s">
        <v>799</v>
      </c>
      <c r="I3884" s="429"/>
      <c r="J3884" s="429"/>
      <c r="K3884" s="420"/>
      <c r="L3884" s="429"/>
      <c r="M3884" s="65">
        <v>1532455</v>
      </c>
      <c r="N3884" s="66" t="s">
        <v>101</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hidden="1" customHeight="1">
      <c r="A3885" s="332" t="str">
        <f>IF(B3885&lt;&gt;"",IF(AND(B3885='IN-TC'!$S$4,OR(TH!N3885="1111",TH!O3885="1111")),TH!D3885,""),"")</f>
        <v>C33</v>
      </c>
      <c r="B3885" s="63">
        <f t="shared" si="220"/>
        <v>10</v>
      </c>
      <c r="C3885" s="64">
        <v>42662</v>
      </c>
      <c r="D3885" s="64" t="s">
        <v>891</v>
      </c>
      <c r="E3885" s="64">
        <f t="shared" si="221"/>
        <v>42662</v>
      </c>
      <c r="F3885" s="72" t="s">
        <v>2039</v>
      </c>
      <c r="G3885" s="955" t="s">
        <v>2123</v>
      </c>
      <c r="H3885" s="72" t="s">
        <v>799</v>
      </c>
      <c r="I3885" s="429"/>
      <c r="J3885" s="429"/>
      <c r="K3885" s="420"/>
      <c r="L3885" s="429"/>
      <c r="M3885" s="65">
        <v>153245</v>
      </c>
      <c r="N3885" s="66" t="s">
        <v>9</v>
      </c>
      <c r="O3885" s="66"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hidden="1" customHeight="1">
      <c r="A3886" s="332" t="str">
        <f>IF(B3886&lt;&gt;"",IF(AND(B3886='IN-TC'!$S$4,OR(TH!N3886="1111",TH!O3886="1111")),TH!D3886,""),"")</f>
        <v>C34</v>
      </c>
      <c r="B3886" s="63">
        <f t="shared" si="220"/>
        <v>10</v>
      </c>
      <c r="C3886" s="1123">
        <v>42663</v>
      </c>
      <c r="D3886" s="1123" t="s">
        <v>892</v>
      </c>
      <c r="E3886" s="1123">
        <f t="shared" si="221"/>
        <v>42663</v>
      </c>
      <c r="F3886" s="503" t="s">
        <v>954</v>
      </c>
      <c r="G3886" s="1125"/>
      <c r="H3886" s="1124" t="s">
        <v>3009</v>
      </c>
      <c r="I3886" s="1126"/>
      <c r="J3886" s="1126"/>
      <c r="K3886" s="1127"/>
      <c r="L3886" s="1172"/>
      <c r="M3886" s="1128">
        <v>750000000</v>
      </c>
      <c r="N3886" s="1129" t="s">
        <v>271</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hidden="1" customHeight="1">
      <c r="A3887" s="332" t="str">
        <f>IF(B3887&lt;&gt;"",IF(AND(B3887='IN-TC'!$S$4,OR(TH!N3887="1111",TH!O3887="1111")),TH!D3887,""),"")</f>
        <v>C35</v>
      </c>
      <c r="B3887" s="63">
        <f t="shared" si="220"/>
        <v>10</v>
      </c>
      <c r="C3887" s="1123">
        <v>42665</v>
      </c>
      <c r="D3887" s="1123" t="s">
        <v>894</v>
      </c>
      <c r="E3887" s="1123">
        <f t="shared" si="221"/>
        <v>42665</v>
      </c>
      <c r="F3887" s="503" t="s">
        <v>954</v>
      </c>
      <c r="G3887" s="1125"/>
      <c r="H3887" s="1124" t="s">
        <v>3009</v>
      </c>
      <c r="I3887" s="1126"/>
      <c r="J3887" s="1126"/>
      <c r="K3887" s="1127"/>
      <c r="L3887" s="1172"/>
      <c r="M3887" s="1128">
        <v>750000000</v>
      </c>
      <c r="N3887" s="1129" t="s">
        <v>271</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hidden="1" customHeight="1">
      <c r="A3888" s="332" t="str">
        <f>IF(B3888&lt;&gt;"",IF(AND(B3888='IN-TC'!$S$4,OR(TH!N3888="1111",TH!O3888="1111")),TH!D3888,""),"")</f>
        <v>C36</v>
      </c>
      <c r="B3888" s="63">
        <f t="shared" si="220"/>
        <v>10</v>
      </c>
      <c r="C3888" s="1123">
        <v>42667</v>
      </c>
      <c r="D3888" s="1123" t="s">
        <v>895</v>
      </c>
      <c r="E3888" s="1123">
        <f t="shared" si="221"/>
        <v>42667</v>
      </c>
      <c r="F3888" s="503" t="s">
        <v>954</v>
      </c>
      <c r="G3888" s="1125"/>
      <c r="H3888" s="1124" t="s">
        <v>3009</v>
      </c>
      <c r="I3888" s="1126"/>
      <c r="J3888" s="1126"/>
      <c r="K3888" s="1127"/>
      <c r="L3888" s="1172"/>
      <c r="M3888" s="1128">
        <v>800000000</v>
      </c>
      <c r="N3888" s="1129" t="s">
        <v>271</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hidden="1" customHeight="1">
      <c r="A3889" s="332" t="str">
        <f>IF(B3889&lt;&gt;"",IF(AND(B3889='IN-TC'!$S$4,OR(TH!N3889="1111",TH!O3889="1111")),TH!D3889,""),"")</f>
        <v>C37</v>
      </c>
      <c r="B3889" s="63">
        <f t="shared" si="220"/>
        <v>10</v>
      </c>
      <c r="C3889" s="1123">
        <v>42669</v>
      </c>
      <c r="D3889" s="1123" t="s">
        <v>897</v>
      </c>
      <c r="E3889" s="1123">
        <f t="shared" si="221"/>
        <v>42669</v>
      </c>
      <c r="F3889" s="503" t="s">
        <v>954</v>
      </c>
      <c r="G3889" s="1125"/>
      <c r="H3889" s="1124" t="s">
        <v>3009</v>
      </c>
      <c r="I3889" s="1126"/>
      <c r="J3889" s="1126"/>
      <c r="K3889" s="1127"/>
      <c r="L3889" s="1172"/>
      <c r="M3889" s="1128">
        <v>800000000</v>
      </c>
      <c r="N3889" s="1129" t="s">
        <v>271</v>
      </c>
      <c r="O3889" s="1129"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hidden="1" customHeight="1">
      <c r="A3890" s="332" t="str">
        <f>IF(B3890&lt;&gt;"",IF(AND(B3890='IN-TC'!$S$4,OR(TH!N3890="1111",TH!O3890="1111")),TH!D3890,""),"")</f>
        <v>C38</v>
      </c>
      <c r="B3890" s="63">
        <f t="shared" si="220"/>
        <v>10</v>
      </c>
      <c r="C3890" s="64">
        <v>42669</v>
      </c>
      <c r="D3890" s="64" t="s">
        <v>898</v>
      </c>
      <c r="E3890" s="64">
        <f t="shared" si="221"/>
        <v>42669</v>
      </c>
      <c r="F3890" s="72" t="s">
        <v>2088</v>
      </c>
      <c r="G3890" s="955" t="s">
        <v>2092</v>
      </c>
      <c r="H3890" s="72" t="s">
        <v>1389</v>
      </c>
      <c r="I3890" s="429"/>
      <c r="J3890" s="429"/>
      <c r="K3890" s="420"/>
      <c r="L3890" s="429"/>
      <c r="M3890" s="65">
        <v>1430000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hidden="1" customHeight="1">
      <c r="A3891" s="332" t="str">
        <f>IF(B3891&lt;&gt;"",IF(AND(B3891='IN-TC'!$S$4,OR(TH!N3891="1111",TH!O3891="1111")),TH!D3891,""),"")</f>
        <v>C39</v>
      </c>
      <c r="B3891" s="63">
        <f t="shared" si="220"/>
        <v>10</v>
      </c>
      <c r="C3891" s="64">
        <v>42670</v>
      </c>
      <c r="D3891" s="64" t="s">
        <v>901</v>
      </c>
      <c r="E3891" s="64">
        <f t="shared" si="221"/>
        <v>42670</v>
      </c>
      <c r="F3891" s="72" t="s">
        <v>2093</v>
      </c>
      <c r="G3891" s="955" t="s">
        <v>2094</v>
      </c>
      <c r="H3891" s="72" t="s">
        <v>830</v>
      </c>
      <c r="I3891" s="429"/>
      <c r="J3891" s="429"/>
      <c r="K3891" s="420"/>
      <c r="L3891" s="429"/>
      <c r="M3891" s="65">
        <v>16050000</v>
      </c>
      <c r="N3891" s="66" t="s">
        <v>101</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hidden="1" customHeight="1">
      <c r="A3892" s="332" t="str">
        <f>IF(B3892&lt;&gt;"",IF(AND(B3892='IN-TC'!$S$4,OR(TH!N3892="1111",TH!O3892="1111")),TH!D3892,""),"")</f>
        <v>C39</v>
      </c>
      <c r="B3892" s="63">
        <f t="shared" si="220"/>
        <v>10</v>
      </c>
      <c r="C3892" s="64">
        <v>42670</v>
      </c>
      <c r="D3892" s="64" t="s">
        <v>901</v>
      </c>
      <c r="E3892" s="64">
        <f t="shared" si="221"/>
        <v>42670</v>
      </c>
      <c r="F3892" s="72" t="s">
        <v>2095</v>
      </c>
      <c r="G3892" s="955" t="s">
        <v>2094</v>
      </c>
      <c r="H3892" s="72" t="s">
        <v>830</v>
      </c>
      <c r="I3892" s="429"/>
      <c r="J3892" s="429"/>
      <c r="K3892" s="420"/>
      <c r="L3892" s="429"/>
      <c r="M3892" s="65">
        <v>1605000</v>
      </c>
      <c r="N3892" s="66" t="s">
        <v>9</v>
      </c>
      <c r="O3892" s="66"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hidden="1" customHeight="1">
      <c r="A3893" s="332" t="str">
        <f>IF(B3893&lt;&gt;"",IF(AND(B3893='IN-TC'!$S$4,OR(TH!N3893="1111",TH!O3893="1111")),TH!D3893,""),"")</f>
        <v>C40</v>
      </c>
      <c r="B3893" s="63">
        <f t="shared" si="220"/>
        <v>10</v>
      </c>
      <c r="C3893" s="1123">
        <v>42671</v>
      </c>
      <c r="D3893" s="1123" t="s">
        <v>902</v>
      </c>
      <c r="E3893" s="1123">
        <f t="shared" si="221"/>
        <v>42671</v>
      </c>
      <c r="F3893" s="503" t="s">
        <v>954</v>
      </c>
      <c r="G3893" s="1125"/>
      <c r="H3893" s="1124" t="s">
        <v>953</v>
      </c>
      <c r="I3893" s="1126"/>
      <c r="J3893" s="1126"/>
      <c r="K3893" s="1127"/>
      <c r="L3893" s="1172"/>
      <c r="M3893" s="1128">
        <v>520000000</v>
      </c>
      <c r="N3893" s="1129" t="s">
        <v>271</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hidden="1" customHeight="1">
      <c r="A3894" s="332" t="str">
        <f>IF(B3894&lt;&gt;"",IF(AND(B3894='IN-TC'!$S$4,OR(TH!N3894="1111",TH!O3894="1111")),TH!D3894,""),"")</f>
        <v>C41</v>
      </c>
      <c r="B3894" s="63">
        <f t="shared" si="220"/>
        <v>10</v>
      </c>
      <c r="C3894" s="1123">
        <v>42671</v>
      </c>
      <c r="D3894" s="1123" t="s">
        <v>903</v>
      </c>
      <c r="E3894" s="1123">
        <f t="shared" si="221"/>
        <v>42671</v>
      </c>
      <c r="F3894" s="503" t="s">
        <v>954</v>
      </c>
      <c r="G3894" s="1125"/>
      <c r="H3894" s="1124" t="s">
        <v>3009</v>
      </c>
      <c r="I3894" s="1126"/>
      <c r="J3894" s="1126"/>
      <c r="K3894" s="1127"/>
      <c r="L3894" s="1172"/>
      <c r="M3894" s="1128">
        <v>800000000</v>
      </c>
      <c r="N3894" s="1129" t="s">
        <v>271</v>
      </c>
      <c r="O3894" s="1129"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hidden="1" customHeight="1">
      <c r="A3895" s="332" t="str">
        <f>IF(B3895&lt;&gt;"",IF(AND(B3895='IN-TC'!$S$4,OR(TH!N3895="1111",TH!O3895="1111")),TH!D3895,""),"")</f>
        <v>C42</v>
      </c>
      <c r="B3895" s="63">
        <f t="shared" si="220"/>
        <v>10</v>
      </c>
      <c r="C3895" s="64">
        <v>42672</v>
      </c>
      <c r="D3895" s="64" t="s">
        <v>904</v>
      </c>
      <c r="E3895" s="64">
        <f t="shared" si="221"/>
        <v>42672</v>
      </c>
      <c r="F3895" s="72" t="s">
        <v>1003</v>
      </c>
      <c r="G3895" s="955" t="s">
        <v>2096</v>
      </c>
      <c r="H3895" s="72" t="s">
        <v>1027</v>
      </c>
      <c r="I3895" s="429"/>
      <c r="J3895" s="429"/>
      <c r="K3895" s="420"/>
      <c r="L3895" s="429"/>
      <c r="M3895" s="65">
        <v>2050000</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hidden="1" customHeight="1">
      <c r="A3896" s="332" t="str">
        <f>IF(B3896&lt;&gt;"",IF(AND(B3896='IN-TC'!$S$4,OR(TH!N3896="1111",TH!O3896="1111")),TH!D3896,""),"")</f>
        <v>C43</v>
      </c>
      <c r="B3896" s="63">
        <f t="shared" si="220"/>
        <v>10</v>
      </c>
      <c r="C3896" s="64">
        <v>42673</v>
      </c>
      <c r="D3896" s="64" t="s">
        <v>905</v>
      </c>
      <c r="E3896" s="64">
        <f t="shared" si="221"/>
        <v>42673</v>
      </c>
      <c r="F3896" s="72" t="s">
        <v>2038</v>
      </c>
      <c r="G3896" s="955" t="s">
        <v>2124</v>
      </c>
      <c r="H3896" s="72" t="s">
        <v>799</v>
      </c>
      <c r="I3896" s="429"/>
      <c r="J3896" s="429"/>
      <c r="K3896" s="420"/>
      <c r="L3896" s="429"/>
      <c r="M3896" s="65">
        <v>3674436</v>
      </c>
      <c r="N3896" s="66" t="s">
        <v>101</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hidden="1" customHeight="1">
      <c r="A3897" s="332" t="str">
        <f>IF(B3897&lt;&gt;"",IF(AND(B3897='IN-TC'!$S$4,OR(TH!N3897="1111",TH!O3897="1111")),TH!D3897,""),"")</f>
        <v>C43</v>
      </c>
      <c r="B3897" s="63">
        <f t="shared" si="220"/>
        <v>10</v>
      </c>
      <c r="C3897" s="64">
        <v>42673</v>
      </c>
      <c r="D3897" s="64" t="s">
        <v>905</v>
      </c>
      <c r="E3897" s="64">
        <f t="shared" si="221"/>
        <v>42673</v>
      </c>
      <c r="F3897" s="72" t="s">
        <v>2039</v>
      </c>
      <c r="G3897" s="955" t="s">
        <v>2124</v>
      </c>
      <c r="H3897" s="72" t="s">
        <v>799</v>
      </c>
      <c r="I3897" s="429"/>
      <c r="J3897" s="429"/>
      <c r="K3897" s="420"/>
      <c r="L3897" s="429"/>
      <c r="M3897" s="65">
        <v>367444</v>
      </c>
      <c r="N3897" s="66" t="s">
        <v>9</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hidden="1" customHeight="1">
      <c r="A3898" s="332" t="str">
        <f>IF(B3898&lt;&gt;"",IF(AND(B3898='IN-TC'!$S$4,OR(TH!N3898="1111",TH!O3898="1111")),TH!D3898,""),"")</f>
        <v>C44</v>
      </c>
      <c r="B3898" s="63">
        <f t="shared" si="220"/>
        <v>10</v>
      </c>
      <c r="C3898" s="64">
        <v>42674</v>
      </c>
      <c r="D3898" s="64" t="s">
        <v>906</v>
      </c>
      <c r="E3898" s="64">
        <v>42668</v>
      </c>
      <c r="F3898" s="72" t="s">
        <v>2142</v>
      </c>
      <c r="G3898" s="955" t="s">
        <v>2144</v>
      </c>
      <c r="H3898" s="72" t="s">
        <v>620</v>
      </c>
      <c r="I3898" s="429"/>
      <c r="J3898" s="429"/>
      <c r="K3898" s="420"/>
      <c r="L3898" s="429"/>
      <c r="M3898" s="65">
        <f>137400+161250</f>
        <v>298650</v>
      </c>
      <c r="N3898" s="66" t="s">
        <v>585</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hidden="1" customHeight="1">
      <c r="A3899" s="332" t="str">
        <f>IF(B3899&lt;&gt;"",IF(AND(B3899='IN-TC'!$S$4,OR(TH!N3899="1111",TH!O3899="1111")),TH!D3899,""),"")</f>
        <v>C44</v>
      </c>
      <c r="B3899" s="63">
        <f t="shared" si="220"/>
        <v>10</v>
      </c>
      <c r="C3899" s="64">
        <v>42674</v>
      </c>
      <c r="D3899" s="64" t="s">
        <v>906</v>
      </c>
      <c r="E3899" s="64">
        <v>42668</v>
      </c>
      <c r="F3899" s="72" t="s">
        <v>2143</v>
      </c>
      <c r="G3899" s="955" t="s">
        <v>2144</v>
      </c>
      <c r="H3899" s="72" t="s">
        <v>620</v>
      </c>
      <c r="I3899" s="429"/>
      <c r="J3899" s="429"/>
      <c r="K3899" s="420"/>
      <c r="L3899" s="429"/>
      <c r="M3899" s="65">
        <f>13740+16125</f>
        <v>29865</v>
      </c>
      <c r="N3899" s="66" t="s">
        <v>9</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hidden="1" customHeight="1">
      <c r="A3900" s="332" t="str">
        <f>IF(B3900&lt;&gt;"",IF(AND(B3900='IN-TC'!$S$4,OR(TH!N3900="1111",TH!O3900="1111")),TH!D3900,""),"")</f>
        <v>C45</v>
      </c>
      <c r="B3900" s="63">
        <f t="shared" si="220"/>
        <v>10</v>
      </c>
      <c r="C3900" s="64">
        <v>42674</v>
      </c>
      <c r="D3900" s="64" t="s">
        <v>955</v>
      </c>
      <c r="E3900" s="64">
        <f t="shared" ref="E3900:E3931" si="222">C3900</f>
        <v>42674</v>
      </c>
      <c r="F3900" s="72" t="s">
        <v>1348</v>
      </c>
      <c r="G3900" s="955"/>
      <c r="H3900" s="72" t="s">
        <v>1350</v>
      </c>
      <c r="I3900" s="429"/>
      <c r="J3900" s="429"/>
      <c r="K3900" s="420"/>
      <c r="L3900" s="429"/>
      <c r="M3900" s="65">
        <v>2186364</v>
      </c>
      <c r="N3900" s="66" t="s">
        <v>101</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hidden="1" customHeight="1">
      <c r="A3901" s="332" t="str">
        <f>IF(B3901&lt;&gt;"",IF(AND(B3901='IN-TC'!$S$4,OR(TH!N3901="1111",TH!O3901="1111")),TH!D3901,""),"")</f>
        <v>C45</v>
      </c>
      <c r="B3901" s="63">
        <f t="shared" si="220"/>
        <v>10</v>
      </c>
      <c r="C3901" s="64">
        <v>42674</v>
      </c>
      <c r="D3901" s="64" t="s">
        <v>955</v>
      </c>
      <c r="E3901" s="64">
        <f t="shared" si="222"/>
        <v>42674</v>
      </c>
      <c r="F3901" s="72" t="s">
        <v>1349</v>
      </c>
      <c r="G3901" s="955"/>
      <c r="H3901" s="72" t="s">
        <v>1350</v>
      </c>
      <c r="I3901" s="429"/>
      <c r="J3901" s="429"/>
      <c r="K3901" s="420"/>
      <c r="L3901" s="429"/>
      <c r="M3901" s="65">
        <v>218636</v>
      </c>
      <c r="N3901" s="66" t="s">
        <v>9</v>
      </c>
      <c r="O3901" s="66"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hidden="1" customHeight="1">
      <c r="A3902" s="332" t="str">
        <f>IF(B3902&lt;&gt;"",IF(AND(B3902='IN-TC'!$S$4,OR(TH!N3902="1111",TH!O3902="1111")),TH!D3902,""),"")</f>
        <v>C46</v>
      </c>
      <c r="B3902" s="63">
        <f t="shared" si="220"/>
        <v>10</v>
      </c>
      <c r="C3902" s="90">
        <v>42674</v>
      </c>
      <c r="D3902" s="90" t="s">
        <v>956</v>
      </c>
      <c r="E3902" s="90">
        <f t="shared" si="222"/>
        <v>42674</v>
      </c>
      <c r="F3902" s="92" t="s">
        <v>2097</v>
      </c>
      <c r="G3902" s="91"/>
      <c r="H3902" s="92" t="s">
        <v>839</v>
      </c>
      <c r="I3902" s="435"/>
      <c r="J3902" s="435"/>
      <c r="K3902" s="426"/>
      <c r="L3902" s="435"/>
      <c r="M3902" s="93">
        <f>M199+M200-M201-M202-M205-M206-M209-M210</f>
        <v>104058212</v>
      </c>
      <c r="N3902" s="83" t="s">
        <v>586</v>
      </c>
      <c r="O3902" s="83"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hidden="1" customHeight="1">
      <c r="A3903" s="332" t="str">
        <f>IF(B3903&lt;&gt;"",IF(AND(B3903='IN-TC'!$S$4,OR(TH!N3903="1111",TH!O3903="1111")),TH!D3903,""),"")</f>
        <v>C47</v>
      </c>
      <c r="B3903" s="63">
        <f t="shared" si="220"/>
        <v>10</v>
      </c>
      <c r="C3903" s="1123">
        <v>42674</v>
      </c>
      <c r="D3903" s="1123" t="s">
        <v>957</v>
      </c>
      <c r="E3903" s="1123">
        <f t="shared" si="222"/>
        <v>42674</v>
      </c>
      <c r="F3903" s="503" t="s">
        <v>954</v>
      </c>
      <c r="G3903" s="1125"/>
      <c r="H3903" s="1124" t="s">
        <v>3009</v>
      </c>
      <c r="I3903" s="1126"/>
      <c r="J3903" s="1126"/>
      <c r="K3903" s="1127"/>
      <c r="L3903" s="1172"/>
      <c r="M3903" s="1128">
        <v>672771500</v>
      </c>
      <c r="N3903" s="1129" t="s">
        <v>271</v>
      </c>
      <c r="O3903" s="1129" t="s">
        <v>63</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hidden="1" customHeight="1">
      <c r="A3904" s="332" t="str">
        <f>IF(B3904&lt;&gt;"",IF(AND(B3904='IN-TC'!$S$4,OR(TH!N3904="1111",TH!O3904="1111")),TH!D3904,""),"")</f>
        <v/>
      </c>
      <c r="B3904" s="63">
        <f t="shared" si="220"/>
        <v>10</v>
      </c>
      <c r="C3904" s="64">
        <v>42646</v>
      </c>
      <c r="D3904" s="64" t="s">
        <v>697</v>
      </c>
      <c r="E3904" s="64">
        <f t="shared" si="222"/>
        <v>42646</v>
      </c>
      <c r="F3904" s="72" t="s">
        <v>1644</v>
      </c>
      <c r="G3904" s="67" t="s">
        <v>908</v>
      </c>
      <c r="H3904" s="72" t="s">
        <v>622</v>
      </c>
      <c r="I3904" s="429"/>
      <c r="J3904" s="429"/>
      <c r="K3904" s="420"/>
      <c r="L3904" s="429"/>
      <c r="M3904" s="65">
        <v>100000000</v>
      </c>
      <c r="N3904" s="66" t="s">
        <v>8</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hidden="1" customHeight="1">
      <c r="A3905" s="332" t="str">
        <f>IF(B3905&lt;&gt;"",IF(AND(B3905='IN-TC'!$S$4,OR(TH!N3905="1111",TH!O3905="1111")),TH!D3905,""),"")</f>
        <v/>
      </c>
      <c r="B3905" s="63">
        <f t="shared" si="220"/>
        <v>10</v>
      </c>
      <c r="C3905" s="64">
        <v>42646</v>
      </c>
      <c r="D3905" s="64" t="s">
        <v>697</v>
      </c>
      <c r="E3905" s="64">
        <f t="shared" si="222"/>
        <v>42646</v>
      </c>
      <c r="F3905" s="72" t="s">
        <v>1163</v>
      </c>
      <c r="G3905" s="67" t="s">
        <v>908</v>
      </c>
      <c r="H3905" s="72" t="s">
        <v>2056</v>
      </c>
      <c r="I3905" s="429"/>
      <c r="J3905" s="429"/>
      <c r="K3905" s="420"/>
      <c r="L3905" s="429"/>
      <c r="M3905" s="65">
        <v>50000</v>
      </c>
      <c r="N3905" s="66" t="s">
        <v>101</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hidden="1" customHeight="1">
      <c r="A3906" s="332" t="str">
        <f>IF(B3906&lt;&gt;"",IF(AND(B3906='IN-TC'!$S$4,OR(TH!N3906="1111",TH!O3906="1111")),TH!D3906,""),"")</f>
        <v/>
      </c>
      <c r="B3906" s="63">
        <f t="shared" si="220"/>
        <v>10</v>
      </c>
      <c r="C3906" s="64">
        <v>42646</v>
      </c>
      <c r="D3906" s="64" t="s">
        <v>697</v>
      </c>
      <c r="E3906" s="64">
        <f t="shared" si="222"/>
        <v>42646</v>
      </c>
      <c r="F3906" s="72" t="s">
        <v>1624</v>
      </c>
      <c r="G3906" s="67" t="s">
        <v>908</v>
      </c>
      <c r="H3906" s="72" t="s">
        <v>2056</v>
      </c>
      <c r="I3906" s="429"/>
      <c r="J3906" s="429"/>
      <c r="K3906" s="420"/>
      <c r="L3906" s="429"/>
      <c r="M3906" s="65">
        <v>5000</v>
      </c>
      <c r="N3906" s="66" t="s">
        <v>9</v>
      </c>
      <c r="O3906" s="66" t="s">
        <v>26</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hidden="1" customHeight="1">
      <c r="A3907" s="332" t="str">
        <f>IF(B3907&lt;&gt;"",IF(AND(B3907='IN-TC'!$S$4,OR(TH!N3907="1111",TH!O3907="1111")),TH!D3907,""),"")</f>
        <v/>
      </c>
      <c r="B3907" s="63">
        <f t="shared" si="220"/>
        <v>10</v>
      </c>
      <c r="C3907" s="64">
        <v>42651</v>
      </c>
      <c r="D3907" s="64" t="s">
        <v>697</v>
      </c>
      <c r="E3907" s="64">
        <f t="shared" si="222"/>
        <v>42651</v>
      </c>
      <c r="F3907" s="72" t="s">
        <v>1432</v>
      </c>
      <c r="G3907" s="67" t="s">
        <v>908</v>
      </c>
      <c r="H3907" s="72" t="s">
        <v>2056</v>
      </c>
      <c r="I3907" s="429"/>
      <c r="J3907" s="429"/>
      <c r="K3907" s="420">
        <v>94500</v>
      </c>
      <c r="L3907" s="429">
        <v>22300</v>
      </c>
      <c r="M3907" s="65">
        <f t="shared" ref="M3907:M3912" si="223">ROUND(K3907*L3907,0)</f>
        <v>2107350000</v>
      </c>
      <c r="N3907" s="66" t="s">
        <v>26</v>
      </c>
      <c r="O3907" s="66" t="s">
        <v>265</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hidden="1" customHeight="1">
      <c r="A3908" s="332" t="str">
        <f>IF(B3908&lt;&gt;"",IF(AND(B3908='IN-TC'!$S$4,OR(TH!N3908="1111",TH!O3908="1111")),TH!D3908,""),"")</f>
        <v/>
      </c>
      <c r="B3908" s="63">
        <f t="shared" si="220"/>
        <v>10</v>
      </c>
      <c r="C3908" s="64">
        <v>42658</v>
      </c>
      <c r="D3908" s="64" t="s">
        <v>697</v>
      </c>
      <c r="E3908" s="64">
        <f t="shared" si="222"/>
        <v>42658</v>
      </c>
      <c r="F3908" s="72" t="s">
        <v>1775</v>
      </c>
      <c r="G3908" s="67" t="s">
        <v>908</v>
      </c>
      <c r="H3908" s="72" t="s">
        <v>1658</v>
      </c>
      <c r="I3908" s="429"/>
      <c r="J3908" s="429"/>
      <c r="K3908" s="420">
        <v>206.79</v>
      </c>
      <c r="L3908" s="429">
        <v>22335</v>
      </c>
      <c r="M3908" s="65">
        <f t="shared" si="223"/>
        <v>4618655</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hidden="1" customHeight="1">
      <c r="A3909" s="332" t="str">
        <f>IF(B3909&lt;&gt;"",IF(AND(B3909='IN-TC'!$S$4,OR(TH!N3909="1111",TH!O3909="1111")),TH!D3909,""),"")</f>
        <v/>
      </c>
      <c r="B3909" s="63">
        <f t="shared" si="220"/>
        <v>10</v>
      </c>
      <c r="C3909" s="64">
        <v>42658</v>
      </c>
      <c r="D3909" s="64" t="s">
        <v>697</v>
      </c>
      <c r="E3909" s="64">
        <f t="shared" si="222"/>
        <v>42658</v>
      </c>
      <c r="F3909" s="72" t="s">
        <v>1775</v>
      </c>
      <c r="G3909" s="67" t="s">
        <v>908</v>
      </c>
      <c r="H3909" s="72" t="s">
        <v>1660</v>
      </c>
      <c r="I3909" s="429"/>
      <c r="J3909" s="429"/>
      <c r="K3909" s="420">
        <v>277.08</v>
      </c>
      <c r="L3909" s="429">
        <v>22335</v>
      </c>
      <c r="M3909" s="65">
        <f t="shared" si="223"/>
        <v>6188582</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hidden="1" customHeight="1">
      <c r="A3910" s="332" t="str">
        <f>IF(B3910&lt;&gt;"",IF(AND(B3910='IN-TC'!$S$4,OR(TH!N3910="1111",TH!O3910="1111")),TH!D3910,""),"")</f>
        <v/>
      </c>
      <c r="B3910" s="63">
        <f t="shared" si="220"/>
        <v>10</v>
      </c>
      <c r="C3910" s="64">
        <v>42658</v>
      </c>
      <c r="D3910" s="64" t="s">
        <v>697</v>
      </c>
      <c r="E3910" s="64">
        <f t="shared" si="222"/>
        <v>42658</v>
      </c>
      <c r="F3910" s="72" t="s">
        <v>1775</v>
      </c>
      <c r="G3910" s="67" t="s">
        <v>908</v>
      </c>
      <c r="H3910" s="72" t="s">
        <v>1885</v>
      </c>
      <c r="I3910" s="429"/>
      <c r="J3910" s="429"/>
      <c r="K3910" s="420">
        <v>107.5</v>
      </c>
      <c r="L3910" s="429">
        <v>22335</v>
      </c>
      <c r="M3910" s="65">
        <f t="shared" si="223"/>
        <v>2401013</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hidden="1" customHeight="1">
      <c r="A3911" s="332" t="str">
        <f>IF(B3911&lt;&gt;"",IF(AND(B3911='IN-TC'!$S$4,OR(TH!N3911="1111",TH!O3911="1111")),TH!D3911,""),"")</f>
        <v/>
      </c>
      <c r="B3911" s="63">
        <f t="shared" si="220"/>
        <v>10</v>
      </c>
      <c r="C3911" s="64">
        <v>42658</v>
      </c>
      <c r="D3911" s="64" t="s">
        <v>697</v>
      </c>
      <c r="E3911" s="64">
        <f t="shared" si="222"/>
        <v>42658</v>
      </c>
      <c r="F3911" s="72" t="s">
        <v>1775</v>
      </c>
      <c r="G3911" s="67" t="s">
        <v>908</v>
      </c>
      <c r="H3911" s="72" t="s">
        <v>1888</v>
      </c>
      <c r="I3911" s="429"/>
      <c r="J3911" s="429"/>
      <c r="K3911" s="420">
        <v>130.75</v>
      </c>
      <c r="L3911" s="429">
        <v>22335</v>
      </c>
      <c r="M3911" s="65">
        <f t="shared" si="223"/>
        <v>2920301</v>
      </c>
      <c r="N3911" s="66" t="s">
        <v>99</v>
      </c>
      <c r="O3911" s="66" t="s">
        <v>26</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hidden="1" customHeight="1">
      <c r="A3912" s="332" t="str">
        <f>IF(B3912&lt;&gt;"",IF(AND(B3912='IN-TC'!$S$4,OR(TH!N3912="1111",TH!O3912="1111")),TH!D3912,""),"")</f>
        <v/>
      </c>
      <c r="B3912" s="63">
        <f t="shared" si="220"/>
        <v>10</v>
      </c>
      <c r="C3912" s="64">
        <v>42667</v>
      </c>
      <c r="D3912" s="64" t="s">
        <v>697</v>
      </c>
      <c r="E3912" s="64">
        <f t="shared" si="222"/>
        <v>42667</v>
      </c>
      <c r="F3912" s="72" t="s">
        <v>1432</v>
      </c>
      <c r="G3912" s="67" t="s">
        <v>908</v>
      </c>
      <c r="H3912" s="72" t="s">
        <v>2056</v>
      </c>
      <c r="I3912" s="429"/>
      <c r="J3912" s="429"/>
      <c r="K3912" s="420">
        <v>2300</v>
      </c>
      <c r="L3912" s="429">
        <v>22290</v>
      </c>
      <c r="M3912" s="65">
        <f t="shared" si="223"/>
        <v>51267000</v>
      </c>
      <c r="N3912" s="66" t="s">
        <v>26</v>
      </c>
      <c r="O3912" s="66" t="s">
        <v>265</v>
      </c>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hidden="1" customHeight="1">
      <c r="A3913" s="332" t="str">
        <f>IF(B3913&lt;&gt;"",IF(AND(B3913='IN-TC'!$S$4,OR(TH!N3913="1111",TH!O3913="1111")),TH!D3913,""),"")</f>
        <v/>
      </c>
      <c r="B3913" s="63">
        <f t="shared" si="220"/>
        <v>10</v>
      </c>
      <c r="C3913" s="64">
        <v>42667</v>
      </c>
      <c r="D3913" s="64" t="s">
        <v>697</v>
      </c>
      <c r="E3913" s="64">
        <f t="shared" si="222"/>
        <v>42667</v>
      </c>
      <c r="F3913" s="72" t="s">
        <v>2476</v>
      </c>
      <c r="G3913" s="67" t="s">
        <v>908</v>
      </c>
      <c r="H3913" s="72" t="s">
        <v>1853</v>
      </c>
      <c r="I3913" s="429"/>
      <c r="J3913" s="429"/>
      <c r="K3913" s="420"/>
      <c r="L3913" s="429"/>
      <c r="M3913" s="65">
        <v>10803694</v>
      </c>
      <c r="N3913" s="66" t="s">
        <v>8</v>
      </c>
      <c r="O3913" s="66" t="s">
        <v>26</v>
      </c>
      <c r="P3913" s="82" t="str">
        <f>IF(AND('331-CT'!$E$7=TH!H3913,OR(N3913="331",O3913="331")),"x","")</f>
        <v>x</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hidden="1" customHeight="1">
      <c r="A3914" s="332" t="str">
        <f>IF(B3914&lt;&gt;"",IF(AND(B3914='IN-TC'!$S$4,OR(TH!N3914="1111",TH!O3914="1111")),TH!D3914,""),"")</f>
        <v/>
      </c>
      <c r="B3914" s="63">
        <f t="shared" si="220"/>
        <v>10</v>
      </c>
      <c r="C3914" s="64">
        <v>42667</v>
      </c>
      <c r="D3914" s="64" t="s">
        <v>697</v>
      </c>
      <c r="E3914" s="64">
        <f t="shared" si="222"/>
        <v>42667</v>
      </c>
      <c r="F3914" s="72" t="s">
        <v>1163</v>
      </c>
      <c r="G3914" s="67" t="s">
        <v>908</v>
      </c>
      <c r="H3914" s="72" t="s">
        <v>2056</v>
      </c>
      <c r="I3914" s="429"/>
      <c r="J3914" s="429"/>
      <c r="K3914" s="420"/>
      <c r="L3914" s="429"/>
      <c r="M3914" s="65">
        <v>20000</v>
      </c>
      <c r="N3914" s="66" t="s">
        <v>101</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hidden="1" customHeight="1">
      <c r="A3915" s="332" t="str">
        <f>IF(B3915&lt;&gt;"",IF(AND(B3915='IN-TC'!$S$4,OR(TH!N3915="1111",TH!O3915="1111")),TH!D3915,""),"")</f>
        <v/>
      </c>
      <c r="B3915" s="63">
        <f t="shared" ref="B3915:B3978" si="224">IF(C3915&lt;&gt;"",MONTH(C3915),"")</f>
        <v>10</v>
      </c>
      <c r="C3915" s="64">
        <v>42667</v>
      </c>
      <c r="D3915" s="64" t="s">
        <v>697</v>
      </c>
      <c r="E3915" s="64">
        <f t="shared" si="222"/>
        <v>42667</v>
      </c>
      <c r="F3915" s="72" t="s">
        <v>1624</v>
      </c>
      <c r="G3915" s="67" t="s">
        <v>908</v>
      </c>
      <c r="H3915" s="72" t="s">
        <v>2056</v>
      </c>
      <c r="I3915" s="429"/>
      <c r="J3915" s="429"/>
      <c r="K3915" s="420"/>
      <c r="L3915" s="429"/>
      <c r="M3915" s="65">
        <v>2000</v>
      </c>
      <c r="N3915" s="66" t="s">
        <v>9</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hidden="1" customHeight="1">
      <c r="A3916" s="332" t="str">
        <f>IF(B3916&lt;&gt;"",IF(AND(B3916='IN-TC'!$S$4,OR(TH!N3916="1111",TH!O3916="1111")),TH!D3916,""),"")</f>
        <v/>
      </c>
      <c r="B3916" s="63">
        <f t="shared" si="224"/>
        <v>10</v>
      </c>
      <c r="C3916" s="64">
        <v>42667</v>
      </c>
      <c r="D3916" s="64" t="s">
        <v>697</v>
      </c>
      <c r="E3916" s="64">
        <f t="shared" si="222"/>
        <v>42667</v>
      </c>
      <c r="F3916" s="72" t="s">
        <v>1633</v>
      </c>
      <c r="G3916" s="67" t="s">
        <v>908</v>
      </c>
      <c r="H3916" s="72" t="s">
        <v>614</v>
      </c>
      <c r="I3916" s="429"/>
      <c r="J3916" s="429"/>
      <c r="K3916" s="420"/>
      <c r="L3916" s="429"/>
      <c r="M3916" s="65">
        <v>19200000</v>
      </c>
      <c r="N3916" s="66" t="s">
        <v>8</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hidden="1" customHeight="1">
      <c r="A3917" s="332" t="str">
        <f>IF(B3917&lt;&gt;"",IF(AND(B3917='IN-TC'!$S$4,OR(TH!N3917="1111",TH!O3917="1111")),TH!D3917,""),"")</f>
        <v/>
      </c>
      <c r="B3917" s="63">
        <f t="shared" si="224"/>
        <v>10</v>
      </c>
      <c r="C3917" s="64">
        <v>42667</v>
      </c>
      <c r="D3917" s="64" t="s">
        <v>697</v>
      </c>
      <c r="E3917" s="64">
        <f t="shared" si="222"/>
        <v>42667</v>
      </c>
      <c r="F3917" s="72" t="s">
        <v>1163</v>
      </c>
      <c r="G3917" s="67" t="s">
        <v>908</v>
      </c>
      <c r="H3917" s="72" t="s">
        <v>2056</v>
      </c>
      <c r="I3917" s="429"/>
      <c r="J3917" s="429"/>
      <c r="K3917" s="420"/>
      <c r="L3917" s="429"/>
      <c r="M3917" s="65">
        <v>20000</v>
      </c>
      <c r="N3917" s="66" t="s">
        <v>101</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hidden="1" customHeight="1">
      <c r="A3918" s="332" t="str">
        <f>IF(B3918&lt;&gt;"",IF(AND(B3918='IN-TC'!$S$4,OR(TH!N3918="1111",TH!O3918="1111")),TH!D3918,""),"")</f>
        <v/>
      </c>
      <c r="B3918" s="63">
        <f t="shared" si="224"/>
        <v>10</v>
      </c>
      <c r="C3918" s="64">
        <v>42667</v>
      </c>
      <c r="D3918" s="64" t="s">
        <v>697</v>
      </c>
      <c r="E3918" s="64">
        <f t="shared" si="222"/>
        <v>42667</v>
      </c>
      <c r="F3918" s="72" t="s">
        <v>1624</v>
      </c>
      <c r="G3918" s="67" t="s">
        <v>908</v>
      </c>
      <c r="H3918" s="72" t="s">
        <v>2056</v>
      </c>
      <c r="I3918" s="429"/>
      <c r="J3918" s="429"/>
      <c r="K3918" s="420"/>
      <c r="L3918" s="429"/>
      <c r="M3918" s="65">
        <v>2000</v>
      </c>
      <c r="N3918" s="66" t="s">
        <v>9</v>
      </c>
      <c r="O3918" s="66" t="s">
        <v>26</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hidden="1" customHeight="1">
      <c r="A3919" s="332" t="str">
        <f>IF(B3919&lt;&gt;"",IF(AND(B3919='IN-TC'!$S$4,OR(TH!N3919="1111",TH!O3919="1111")),TH!D3919,""),"")</f>
        <v/>
      </c>
      <c r="B3919" s="63">
        <f t="shared" si="224"/>
        <v>10</v>
      </c>
      <c r="C3919" s="64">
        <v>42667</v>
      </c>
      <c r="D3919" s="64" t="s">
        <v>694</v>
      </c>
      <c r="E3919" s="64">
        <f t="shared" si="222"/>
        <v>42667</v>
      </c>
      <c r="F3919" s="72" t="s">
        <v>1640</v>
      </c>
      <c r="G3919" s="67" t="s">
        <v>908</v>
      </c>
      <c r="H3919" s="72" t="s">
        <v>2056</v>
      </c>
      <c r="I3919" s="429"/>
      <c r="J3919" s="429"/>
      <c r="K3919" s="420"/>
      <c r="L3919" s="429"/>
      <c r="M3919" s="65">
        <v>12307</v>
      </c>
      <c r="N3919" s="66" t="s">
        <v>26</v>
      </c>
      <c r="O3919" s="66" t="s">
        <v>43</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hidden="1" customHeight="1">
      <c r="A3920" s="332" t="str">
        <f>IF(B3920&lt;&gt;"",IF(AND(B3920='IN-TC'!$S$4,OR(TH!N3920="1111",TH!O3920="1111")),TH!D3920,""),"")</f>
        <v/>
      </c>
      <c r="B3920" s="63">
        <f t="shared" si="224"/>
        <v>10</v>
      </c>
      <c r="C3920" s="64">
        <v>42670</v>
      </c>
      <c r="D3920" s="64" t="s">
        <v>694</v>
      </c>
      <c r="E3920" s="64">
        <f t="shared" si="222"/>
        <v>42670</v>
      </c>
      <c r="F3920" s="72" t="s">
        <v>1188</v>
      </c>
      <c r="G3920" s="67" t="s">
        <v>915</v>
      </c>
      <c r="H3920" s="72" t="s">
        <v>2056</v>
      </c>
      <c r="I3920" s="429"/>
      <c r="J3920" s="429"/>
      <c r="K3920" s="420"/>
      <c r="L3920" s="429"/>
      <c r="M3920" s="65">
        <v>9000000</v>
      </c>
      <c r="N3920" s="66" t="s">
        <v>26</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hidden="1" customHeight="1">
      <c r="A3921" s="332" t="str">
        <f>IF(B3921&lt;&gt;"",IF(AND(B3921='IN-TC'!$S$4,OR(TH!N3921="1111",TH!O3921="1111")),TH!D3921,""),"")</f>
        <v/>
      </c>
      <c r="B3921" s="63">
        <f t="shared" si="224"/>
        <v>10</v>
      </c>
      <c r="C3921" s="64">
        <v>42670</v>
      </c>
      <c r="D3921" s="64" t="s">
        <v>697</v>
      </c>
      <c r="E3921" s="64">
        <f t="shared" si="222"/>
        <v>42670</v>
      </c>
      <c r="F3921" s="72" t="s">
        <v>1436</v>
      </c>
      <c r="G3921" s="67" t="s">
        <v>908</v>
      </c>
      <c r="H3921" s="72" t="s">
        <v>1205</v>
      </c>
      <c r="I3921" s="429"/>
      <c r="J3921" s="429"/>
      <c r="K3921" s="420"/>
      <c r="L3921" s="429"/>
      <c r="M3921" s="65">
        <v>25000000</v>
      </c>
      <c r="N3921" s="66" t="s">
        <v>72</v>
      </c>
      <c r="O3921" s="66" t="s">
        <v>26</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hidden="1" customHeight="1">
      <c r="A3922" s="332" t="str">
        <f>IF(B3922&lt;&gt;"",IF(AND(B3922='IN-TC'!$S$4,OR(TH!N3922="1111",TH!O3922="1111")),TH!D3922,""),"")</f>
        <v/>
      </c>
      <c r="B3922" s="63">
        <f t="shared" si="224"/>
        <v>10</v>
      </c>
      <c r="C3922" s="64">
        <v>42647</v>
      </c>
      <c r="D3922" s="64" t="s">
        <v>697</v>
      </c>
      <c r="E3922" s="64">
        <f t="shared" si="222"/>
        <v>42647</v>
      </c>
      <c r="F3922" s="72" t="s">
        <v>1430</v>
      </c>
      <c r="G3922" s="67" t="s">
        <v>908</v>
      </c>
      <c r="H3922" s="72" t="s">
        <v>2056</v>
      </c>
      <c r="I3922" s="429"/>
      <c r="J3922" s="429"/>
      <c r="K3922" s="420">
        <v>5</v>
      </c>
      <c r="L3922" s="429">
        <v>22275</v>
      </c>
      <c r="M3922" s="65">
        <f t="shared" ref="M3922:M3933" si="225">ROUND(K3922*L3922,0)</f>
        <v>111375</v>
      </c>
      <c r="N3922" s="66" t="s">
        <v>101</v>
      </c>
      <c r="O3922" s="66" t="s">
        <v>265</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hidden="1" customHeight="1">
      <c r="A3923" s="332" t="str">
        <f>IF(B3923&lt;&gt;"",IF(AND(B3923='IN-TC'!$S$4,OR(TH!N3923="1111",TH!O3923="1111")),TH!D3923,""),"")</f>
        <v/>
      </c>
      <c r="B3923" s="63">
        <f t="shared" si="224"/>
        <v>10</v>
      </c>
      <c r="C3923" s="64">
        <v>42647</v>
      </c>
      <c r="D3923" s="64" t="s">
        <v>697</v>
      </c>
      <c r="E3923" s="64">
        <f t="shared" si="222"/>
        <v>42647</v>
      </c>
      <c r="F3923" s="72" t="s">
        <v>1431</v>
      </c>
      <c r="G3923" s="67" t="s">
        <v>908</v>
      </c>
      <c r="H3923" s="72" t="s">
        <v>2056</v>
      </c>
      <c r="I3923" s="429"/>
      <c r="J3923" s="429"/>
      <c r="K3923" s="420">
        <v>0.5</v>
      </c>
      <c r="L3923" s="429">
        <v>22275</v>
      </c>
      <c r="M3923" s="65">
        <f t="shared" si="225"/>
        <v>11138</v>
      </c>
      <c r="N3923" s="66" t="s">
        <v>9</v>
      </c>
      <c r="O3923" s="66" t="s">
        <v>265</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hidden="1" customHeight="1">
      <c r="A3924" s="332" t="str">
        <f>IF(B3924&lt;&gt;"",IF(AND(B3924='IN-TC'!$S$4,OR(TH!N3924="1111",TH!O3924="1111")),TH!D3924,""),"")</f>
        <v/>
      </c>
      <c r="B3924" s="63">
        <f t="shared" si="224"/>
        <v>10</v>
      </c>
      <c r="C3924" s="64">
        <v>42650</v>
      </c>
      <c r="D3924" s="64" t="s">
        <v>694</v>
      </c>
      <c r="E3924" s="64">
        <f t="shared" si="222"/>
        <v>42650</v>
      </c>
      <c r="F3924" s="72" t="s">
        <v>1656</v>
      </c>
      <c r="G3924" s="67" t="s">
        <v>1908</v>
      </c>
      <c r="H3924" s="72" t="s">
        <v>2056</v>
      </c>
      <c r="I3924" s="429"/>
      <c r="J3924" s="429"/>
      <c r="K3924" s="420">
        <v>94600</v>
      </c>
      <c r="L3924" s="429">
        <v>22300</v>
      </c>
      <c r="M3924" s="65">
        <f t="shared" si="225"/>
        <v>2109580000</v>
      </c>
      <c r="N3924" s="66" t="s">
        <v>265</v>
      </c>
      <c r="O3924" s="66" t="s">
        <v>265</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hidden="1" customHeight="1">
      <c r="A3925" s="332" t="str">
        <f>IF(B3925&lt;&gt;"",IF(AND(B3925='IN-TC'!$S$4,OR(TH!N3925="1111",TH!O3925="1111")),TH!D3925,""),"")</f>
        <v/>
      </c>
      <c r="B3925" s="63">
        <f t="shared" si="224"/>
        <v>10</v>
      </c>
      <c r="C3925" s="64">
        <v>42653</v>
      </c>
      <c r="D3925" s="64" t="s">
        <v>694</v>
      </c>
      <c r="E3925" s="64">
        <f t="shared" si="222"/>
        <v>42653</v>
      </c>
      <c r="F3925" s="72" t="s">
        <v>1443</v>
      </c>
      <c r="G3925" s="67" t="s">
        <v>908</v>
      </c>
      <c r="H3925" s="72" t="s">
        <v>595</v>
      </c>
      <c r="I3925" s="429"/>
      <c r="J3925" s="429"/>
      <c r="K3925" s="420">
        <v>2271.46</v>
      </c>
      <c r="L3925" s="429">
        <v>22275</v>
      </c>
      <c r="M3925" s="65">
        <f t="shared" si="225"/>
        <v>50596772</v>
      </c>
      <c r="N3925" s="66" t="s">
        <v>265</v>
      </c>
      <c r="O3925" s="66" t="s">
        <v>582</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hidden="1" customHeight="1">
      <c r="A3926" s="332" t="str">
        <f>IF(B3926&lt;&gt;"",IF(AND(B3926='IN-TC'!$S$4,OR(TH!N3926="1111",TH!O3926="1111")),TH!D3926,""),"")</f>
        <v/>
      </c>
      <c r="B3926" s="63">
        <f t="shared" si="224"/>
        <v>10</v>
      </c>
      <c r="C3926" s="64">
        <v>42653</v>
      </c>
      <c r="D3926" s="64" t="s">
        <v>576</v>
      </c>
      <c r="E3926" s="64">
        <f t="shared" si="222"/>
        <v>42653</v>
      </c>
      <c r="F3926" s="72" t="s">
        <v>1052</v>
      </c>
      <c r="G3926" s="67" t="s">
        <v>908</v>
      </c>
      <c r="H3926" s="72" t="s">
        <v>595</v>
      </c>
      <c r="I3926" s="429"/>
      <c r="J3926" s="429"/>
      <c r="K3926" s="420">
        <v>73.959999999999994</v>
      </c>
      <c r="L3926" s="429">
        <v>22275</v>
      </c>
      <c r="M3926" s="65">
        <f t="shared" si="225"/>
        <v>1647459</v>
      </c>
      <c r="N3926" s="66" t="s">
        <v>101</v>
      </c>
      <c r="O3926" s="66" t="s">
        <v>582</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hidden="1" customHeight="1">
      <c r="A3927" s="332" t="str">
        <f>IF(B3927&lt;&gt;"",IF(AND(B3927='IN-TC'!$S$4,OR(TH!N3927="1111",TH!O3927="1111")),TH!D3927,""),"")</f>
        <v/>
      </c>
      <c r="B3927" s="63">
        <f t="shared" si="224"/>
        <v>10</v>
      </c>
      <c r="C3927" s="64">
        <v>42653</v>
      </c>
      <c r="D3927" s="64" t="s">
        <v>576</v>
      </c>
      <c r="E3927" s="64">
        <f t="shared" si="222"/>
        <v>42653</v>
      </c>
      <c r="F3927" s="72" t="s">
        <v>1053</v>
      </c>
      <c r="G3927" s="67" t="s">
        <v>908</v>
      </c>
      <c r="H3927" s="72" t="s">
        <v>595</v>
      </c>
      <c r="I3927" s="429"/>
      <c r="J3927" s="429"/>
      <c r="K3927" s="420">
        <v>7.4</v>
      </c>
      <c r="L3927" s="429">
        <v>22275</v>
      </c>
      <c r="M3927" s="65">
        <f t="shared" si="225"/>
        <v>164835</v>
      </c>
      <c r="N3927" s="66" t="s">
        <v>9</v>
      </c>
      <c r="O3927" s="66" t="s">
        <v>582</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hidden="1" customHeight="1">
      <c r="A3928" s="332" t="str">
        <f>IF(B3928&lt;&gt;"",IF(AND(B3928='IN-TC'!$S$4,OR(TH!N3928="1111",TH!O3928="1111")),TH!D3928,""),"")</f>
        <v/>
      </c>
      <c r="B3928" s="63">
        <f t="shared" si="224"/>
        <v>10</v>
      </c>
      <c r="C3928" s="64">
        <v>42653</v>
      </c>
      <c r="D3928" s="64" t="s">
        <v>576</v>
      </c>
      <c r="E3928" s="64">
        <f t="shared" si="222"/>
        <v>42653</v>
      </c>
      <c r="F3928" s="72" t="s">
        <v>606</v>
      </c>
      <c r="G3928" s="67" t="s">
        <v>908</v>
      </c>
      <c r="H3928" s="72" t="s">
        <v>595</v>
      </c>
      <c r="I3928" s="429"/>
      <c r="J3928" s="429"/>
      <c r="K3928" s="420">
        <v>10</v>
      </c>
      <c r="L3928" s="429">
        <v>22275</v>
      </c>
      <c r="M3928" s="65">
        <f t="shared" si="225"/>
        <v>222750</v>
      </c>
      <c r="N3928" s="66" t="s">
        <v>101</v>
      </c>
      <c r="O3928" s="66" t="s">
        <v>582</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hidden="1" customHeight="1">
      <c r="A3929" s="332" t="str">
        <f>IF(B3929&lt;&gt;"",IF(AND(B3929='IN-TC'!$S$4,OR(TH!N3929="1111",TH!O3929="1111")),TH!D3929,""),"")</f>
        <v/>
      </c>
      <c r="B3929" s="63">
        <f t="shared" si="224"/>
        <v>10</v>
      </c>
      <c r="C3929" s="64">
        <v>42653</v>
      </c>
      <c r="D3929" s="64" t="s">
        <v>576</v>
      </c>
      <c r="E3929" s="64">
        <f t="shared" si="222"/>
        <v>42653</v>
      </c>
      <c r="F3929" s="72" t="s">
        <v>1181</v>
      </c>
      <c r="G3929" s="67" t="s">
        <v>908</v>
      </c>
      <c r="H3929" s="72" t="s">
        <v>595</v>
      </c>
      <c r="I3929" s="429"/>
      <c r="J3929" s="429"/>
      <c r="K3929" s="420">
        <v>1</v>
      </c>
      <c r="L3929" s="429">
        <v>22275</v>
      </c>
      <c r="M3929" s="65">
        <f t="shared" si="225"/>
        <v>22275</v>
      </c>
      <c r="N3929" s="66" t="s">
        <v>9</v>
      </c>
      <c r="O3929" s="66" t="s">
        <v>582</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hidden="1" customHeight="1">
      <c r="A3930" s="332" t="str">
        <f>IF(B3930&lt;&gt;"",IF(AND(B3930='IN-TC'!$S$4,OR(TH!N3930="1111",TH!O3930="1111")),TH!D3930,""),"")</f>
        <v/>
      </c>
      <c r="B3930" s="63">
        <f t="shared" si="224"/>
        <v>10</v>
      </c>
      <c r="C3930" s="64">
        <v>42653</v>
      </c>
      <c r="D3930" s="64" t="s">
        <v>576</v>
      </c>
      <c r="E3930" s="64">
        <f t="shared" si="222"/>
        <v>42653</v>
      </c>
      <c r="F3930" s="72" t="s">
        <v>1054</v>
      </c>
      <c r="G3930" s="67" t="s">
        <v>908</v>
      </c>
      <c r="H3930" s="72" t="s">
        <v>595</v>
      </c>
      <c r="I3930" s="429"/>
      <c r="J3930" s="429"/>
      <c r="K3930" s="420">
        <v>52</v>
      </c>
      <c r="L3930" s="429">
        <v>22275</v>
      </c>
      <c r="M3930" s="65">
        <f t="shared" si="225"/>
        <v>1158300</v>
      </c>
      <c r="N3930" s="66" t="s">
        <v>99</v>
      </c>
      <c r="O3930" s="66" t="s">
        <v>582</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hidden="1" customHeight="1">
      <c r="A3931" s="332" t="str">
        <f>IF(B3931&lt;&gt;"",IF(AND(B3931='IN-TC'!$S$4,OR(TH!N3931="1111",TH!O3931="1111")),TH!D3931,""),"")</f>
        <v/>
      </c>
      <c r="B3931" s="63">
        <f t="shared" si="224"/>
        <v>10</v>
      </c>
      <c r="C3931" s="64">
        <v>42653</v>
      </c>
      <c r="D3931" s="64" t="s">
        <v>576</v>
      </c>
      <c r="E3931" s="64">
        <f t="shared" si="222"/>
        <v>42653</v>
      </c>
      <c r="F3931" s="72" t="s">
        <v>1182</v>
      </c>
      <c r="G3931" s="67" t="s">
        <v>908</v>
      </c>
      <c r="H3931" s="72" t="s">
        <v>595</v>
      </c>
      <c r="I3931" s="429"/>
      <c r="J3931" s="429"/>
      <c r="K3931" s="420">
        <v>51.98</v>
      </c>
      <c r="L3931" s="429">
        <v>22275</v>
      </c>
      <c r="M3931" s="65">
        <f t="shared" si="225"/>
        <v>1157855</v>
      </c>
      <c r="N3931" s="66" t="s">
        <v>101</v>
      </c>
      <c r="O3931" s="66" t="s">
        <v>582</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hidden="1" customHeight="1">
      <c r="A3932" s="332" t="str">
        <f>IF(B3932&lt;&gt;"",IF(AND(B3932='IN-TC'!$S$4,OR(TH!N3932="1111",TH!O3932="1111")),TH!D3932,""),"")</f>
        <v/>
      </c>
      <c r="B3932" s="63">
        <f t="shared" si="224"/>
        <v>10</v>
      </c>
      <c r="C3932" s="64">
        <v>42653</v>
      </c>
      <c r="D3932" s="64" t="s">
        <v>576</v>
      </c>
      <c r="E3932" s="64">
        <f t="shared" ref="E3932:E3963" si="226">C3932</f>
        <v>42653</v>
      </c>
      <c r="F3932" s="72" t="s">
        <v>1183</v>
      </c>
      <c r="G3932" s="67" t="s">
        <v>908</v>
      </c>
      <c r="H3932" s="72" t="s">
        <v>595</v>
      </c>
      <c r="I3932" s="429"/>
      <c r="J3932" s="429"/>
      <c r="K3932" s="420">
        <v>5.2</v>
      </c>
      <c r="L3932" s="429">
        <v>22275</v>
      </c>
      <c r="M3932" s="65">
        <f t="shared" si="225"/>
        <v>115830</v>
      </c>
      <c r="N3932" s="66" t="s">
        <v>9</v>
      </c>
      <c r="O3932" s="66" t="s">
        <v>582</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hidden="1" customHeight="1">
      <c r="A3933" s="332" t="str">
        <f>IF(B3933&lt;&gt;"",IF(AND(B3933='IN-TC'!$S$4,OR(TH!N3933="1111",TH!O3933="1111")),TH!D3933,""),"")</f>
        <v/>
      </c>
      <c r="B3933" s="63">
        <f t="shared" si="224"/>
        <v>10</v>
      </c>
      <c r="C3933" s="64">
        <v>42653</v>
      </c>
      <c r="D3933" s="64" t="s">
        <v>576</v>
      </c>
      <c r="E3933" s="64">
        <f t="shared" si="226"/>
        <v>42653</v>
      </c>
      <c r="F3933" s="72" t="s">
        <v>1976</v>
      </c>
      <c r="G3933" s="67" t="s">
        <v>908</v>
      </c>
      <c r="H3933" s="72" t="s">
        <v>595</v>
      </c>
      <c r="I3933" s="429"/>
      <c r="J3933" s="429"/>
      <c r="K3933" s="420">
        <v>35</v>
      </c>
      <c r="L3933" s="429">
        <v>22275</v>
      </c>
      <c r="M3933" s="65">
        <f t="shared" si="225"/>
        <v>779625</v>
      </c>
      <c r="N3933" s="66" t="s">
        <v>101</v>
      </c>
      <c r="O3933" s="66" t="s">
        <v>582</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hidden="1" customHeight="1">
      <c r="A3934" s="332" t="str">
        <f>IF(B3934&lt;&gt;"",IF(AND(B3934='IN-TC'!$S$4,OR(TH!N3934="1111",TH!O3934="1111")),TH!D3934,""),"")</f>
        <v/>
      </c>
      <c r="B3934" s="63">
        <f t="shared" si="224"/>
        <v>10</v>
      </c>
      <c r="C3934" s="78">
        <v>42653</v>
      </c>
      <c r="D3934" s="78" t="s">
        <v>576</v>
      </c>
      <c r="E3934" s="78">
        <f t="shared" si="226"/>
        <v>42653</v>
      </c>
      <c r="F3934" s="72" t="s">
        <v>1056</v>
      </c>
      <c r="G3934" s="79" t="s">
        <v>908</v>
      </c>
      <c r="H3934" s="80" t="s">
        <v>595</v>
      </c>
      <c r="I3934" s="427"/>
      <c r="J3934" s="427"/>
      <c r="K3934" s="418"/>
      <c r="L3934" s="427"/>
      <c r="M3934" s="81">
        <v>948541</v>
      </c>
      <c r="N3934" s="82" t="s">
        <v>582</v>
      </c>
      <c r="O3934" s="82" t="s">
        <v>43</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hidden="1" customHeight="1">
      <c r="A3935" s="332" t="str">
        <f>IF(B3935&lt;&gt;"",IF(AND(B3935='IN-TC'!$S$4,OR(TH!N3935="1111",TH!O3935="1111")),TH!D3935,""),"")</f>
        <v/>
      </c>
      <c r="B3935" s="63">
        <f t="shared" si="224"/>
        <v>10</v>
      </c>
      <c r="C3935" s="64">
        <v>42646</v>
      </c>
      <c r="D3935" s="64" t="s">
        <v>697</v>
      </c>
      <c r="E3935" s="64">
        <f t="shared" si="226"/>
        <v>42646</v>
      </c>
      <c r="F3935" s="72" t="s">
        <v>2145</v>
      </c>
      <c r="G3935" s="67" t="s">
        <v>909</v>
      </c>
      <c r="H3935" s="72" t="s">
        <v>1575</v>
      </c>
      <c r="I3935" s="429"/>
      <c r="J3935" s="429"/>
      <c r="K3935" s="420"/>
      <c r="L3935" s="429"/>
      <c r="M3935" s="65">
        <v>7261946</v>
      </c>
      <c r="N3935" s="66" t="s">
        <v>922</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hidden="1" customHeight="1">
      <c r="A3936" s="332" t="str">
        <f>IF(B3936&lt;&gt;"",IF(AND(B3936='IN-TC'!$S$4,OR(TH!N3936="1111",TH!O3936="1111")),TH!D3936,""),"")</f>
        <v/>
      </c>
      <c r="B3936" s="63">
        <f t="shared" si="224"/>
        <v>10</v>
      </c>
      <c r="C3936" s="64">
        <v>42646</v>
      </c>
      <c r="D3936" s="64" t="s">
        <v>697</v>
      </c>
      <c r="E3936" s="64">
        <f t="shared" si="226"/>
        <v>42646</v>
      </c>
      <c r="F3936" s="72" t="s">
        <v>2146</v>
      </c>
      <c r="G3936" s="67" t="s">
        <v>909</v>
      </c>
      <c r="H3936" s="72" t="s">
        <v>1575</v>
      </c>
      <c r="I3936" s="429"/>
      <c r="J3936" s="429"/>
      <c r="K3936" s="420"/>
      <c r="L3936" s="429"/>
      <c r="M3936" s="65">
        <v>76250</v>
      </c>
      <c r="N3936" s="66" t="s">
        <v>105</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hidden="1" customHeight="1">
      <c r="A3937" s="332" t="str">
        <f>IF(B3937&lt;&gt;"",IF(AND(B3937='IN-TC'!$S$4,OR(TH!N3937="1111",TH!O3937="1111")),TH!D3937,""),"")</f>
        <v/>
      </c>
      <c r="B3937" s="63">
        <f t="shared" si="224"/>
        <v>10</v>
      </c>
      <c r="C3937" s="64">
        <v>42646</v>
      </c>
      <c r="D3937" s="64" t="s">
        <v>697</v>
      </c>
      <c r="E3937" s="64">
        <f t="shared" si="226"/>
        <v>42646</v>
      </c>
      <c r="F3937" s="72" t="s">
        <v>1163</v>
      </c>
      <c r="G3937" s="67" t="s">
        <v>909</v>
      </c>
      <c r="H3937" s="72" t="s">
        <v>1787</v>
      </c>
      <c r="I3937" s="429"/>
      <c r="J3937" s="429"/>
      <c r="K3937" s="420"/>
      <c r="L3937" s="429"/>
      <c r="M3937" s="65">
        <v>10000</v>
      </c>
      <c r="N3937" s="66" t="s">
        <v>101</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hidden="1" customHeight="1">
      <c r="A3938" s="332" t="str">
        <f>IF(B3938&lt;&gt;"",IF(AND(B3938='IN-TC'!$S$4,OR(TH!N3938="1111",TH!O3938="1111")),TH!D3938,""),"")</f>
        <v/>
      </c>
      <c r="B3938" s="63">
        <f t="shared" si="224"/>
        <v>10</v>
      </c>
      <c r="C3938" s="64">
        <v>42646</v>
      </c>
      <c r="D3938" s="64" t="s">
        <v>697</v>
      </c>
      <c r="E3938" s="64">
        <f t="shared" si="226"/>
        <v>42646</v>
      </c>
      <c r="F3938" s="72" t="s">
        <v>1624</v>
      </c>
      <c r="G3938" s="67" t="s">
        <v>909</v>
      </c>
      <c r="H3938" s="72" t="s">
        <v>1787</v>
      </c>
      <c r="I3938" s="429"/>
      <c r="J3938" s="429"/>
      <c r="K3938" s="420"/>
      <c r="L3938" s="429"/>
      <c r="M3938" s="65">
        <v>1000</v>
      </c>
      <c r="N3938" s="66" t="s">
        <v>9</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hidden="1" customHeight="1">
      <c r="A3939" s="332" t="str">
        <f>IF(B3939&lt;&gt;"",IF(AND(B3939='IN-TC'!$S$4,OR(TH!N3939="1111",TH!O3939="1111")),TH!D3939,""),"")</f>
        <v/>
      </c>
      <c r="B3939" s="63">
        <f t="shared" si="224"/>
        <v>10</v>
      </c>
      <c r="C3939" s="64">
        <v>42647</v>
      </c>
      <c r="D3939" s="64" t="s">
        <v>697</v>
      </c>
      <c r="E3939" s="64">
        <f t="shared" si="226"/>
        <v>42647</v>
      </c>
      <c r="F3939" s="72" t="s">
        <v>2147</v>
      </c>
      <c r="G3939" s="67" t="s">
        <v>909</v>
      </c>
      <c r="H3939" s="72" t="s">
        <v>624</v>
      </c>
      <c r="I3939" s="429"/>
      <c r="J3939" s="429"/>
      <c r="K3939" s="420"/>
      <c r="L3939" s="429"/>
      <c r="M3939" s="65">
        <v>24156880</v>
      </c>
      <c r="N3939" s="66" t="s">
        <v>8</v>
      </c>
      <c r="O3939" s="66"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hidden="1" customHeight="1">
      <c r="A3940" s="332" t="str">
        <f>IF(B3940&lt;&gt;"",IF(AND(B3940='IN-TC'!$S$4,OR(TH!N3940="1111",TH!O3940="1111")),TH!D3940,""),"")</f>
        <v/>
      </c>
      <c r="B3940" s="63">
        <f t="shared" si="224"/>
        <v>10</v>
      </c>
      <c r="C3940" s="90">
        <v>42647</v>
      </c>
      <c r="D3940" s="90" t="s">
        <v>697</v>
      </c>
      <c r="E3940" s="90">
        <f t="shared" si="226"/>
        <v>42647</v>
      </c>
      <c r="F3940" s="72" t="s">
        <v>1186</v>
      </c>
      <c r="G3940" s="91" t="s">
        <v>909</v>
      </c>
      <c r="H3940" s="92" t="s">
        <v>1787</v>
      </c>
      <c r="I3940" s="435"/>
      <c r="J3940" s="435"/>
      <c r="K3940" s="426"/>
      <c r="L3940" s="435"/>
      <c r="M3940" s="93">
        <v>45000</v>
      </c>
      <c r="N3940" s="83" t="s">
        <v>101</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hidden="1" customHeight="1">
      <c r="A3941" s="332" t="str">
        <f>IF(B3941&lt;&gt;"",IF(AND(B3941='IN-TC'!$S$4,OR(TH!N3941="1111",TH!O3941="1111")),TH!D3941,""),"")</f>
        <v/>
      </c>
      <c r="B3941" s="63">
        <f t="shared" si="224"/>
        <v>10</v>
      </c>
      <c r="C3941" s="90">
        <v>42647</v>
      </c>
      <c r="D3941" s="90" t="s">
        <v>697</v>
      </c>
      <c r="E3941" s="90">
        <f t="shared" si="226"/>
        <v>42647</v>
      </c>
      <c r="F3941" s="72" t="s">
        <v>1187</v>
      </c>
      <c r="G3941" s="91" t="s">
        <v>909</v>
      </c>
      <c r="H3941" s="92" t="s">
        <v>1787</v>
      </c>
      <c r="I3941" s="435"/>
      <c r="J3941" s="435"/>
      <c r="K3941" s="426"/>
      <c r="L3941" s="435"/>
      <c r="M3941" s="93">
        <v>4500</v>
      </c>
      <c r="N3941" s="83" t="s">
        <v>9</v>
      </c>
      <c r="O3941" s="83" t="s">
        <v>26</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hidden="1" customHeight="1">
      <c r="A3942" s="332" t="str">
        <f>IF(B3942&lt;&gt;"",IF(AND(B3942='IN-TC'!$S$4,OR(TH!N3942="1111",TH!O3942="1111")),TH!D3942,""),"")</f>
        <v/>
      </c>
      <c r="B3942" s="63">
        <f t="shared" si="224"/>
        <v>10</v>
      </c>
      <c r="C3942" s="64">
        <v>42650</v>
      </c>
      <c r="D3942" s="64" t="s">
        <v>694</v>
      </c>
      <c r="E3942" s="64">
        <f t="shared" si="226"/>
        <v>42650</v>
      </c>
      <c r="F3942" s="72" t="s">
        <v>1443</v>
      </c>
      <c r="G3942" s="67" t="s">
        <v>1551</v>
      </c>
      <c r="H3942" s="72" t="s">
        <v>1883</v>
      </c>
      <c r="I3942" s="429"/>
      <c r="J3942" s="429"/>
      <c r="K3942" s="420">
        <v>194610.5</v>
      </c>
      <c r="L3942" s="429">
        <v>22270</v>
      </c>
      <c r="M3942" s="65">
        <f t="shared" ref="M3942:M3964" si="227">ROUND(K3942*L3942,0)</f>
        <v>4333975835</v>
      </c>
      <c r="N3942" s="66" t="s">
        <v>265</v>
      </c>
      <c r="O3942" s="66" t="s">
        <v>582</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hidden="1" customHeight="1">
      <c r="A3943" s="332" t="str">
        <f>IF(B3943&lt;&gt;"",IF(AND(B3943='IN-TC'!$S$4,OR(TH!N3943="1111",TH!O3943="1111")),TH!D3943,""),"")</f>
        <v/>
      </c>
      <c r="B3943" s="63">
        <f t="shared" si="224"/>
        <v>10</v>
      </c>
      <c r="C3943" s="64">
        <v>42650</v>
      </c>
      <c r="D3943" s="64" t="s">
        <v>697</v>
      </c>
      <c r="E3943" s="64">
        <f t="shared" si="226"/>
        <v>42650</v>
      </c>
      <c r="F3943" s="72" t="s">
        <v>1432</v>
      </c>
      <c r="G3943" s="67" t="s">
        <v>1551</v>
      </c>
      <c r="H3943" s="72" t="s">
        <v>1788</v>
      </c>
      <c r="I3943" s="429"/>
      <c r="J3943" s="429"/>
      <c r="K3943" s="420">
        <v>100000</v>
      </c>
      <c r="L3943" s="429">
        <v>22296</v>
      </c>
      <c r="M3943" s="65">
        <f t="shared" si="227"/>
        <v>2229600000</v>
      </c>
      <c r="N3943" s="66" t="s">
        <v>26</v>
      </c>
      <c r="O3943" s="66" t="s">
        <v>265</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hidden="1" customHeight="1">
      <c r="A3944" s="332" t="str">
        <f>IF(B3944&lt;&gt;"",IF(AND(B3944='IN-TC'!$S$4,OR(TH!N3944="1111",TH!O3944="1111")),TH!D3944,""),"")</f>
        <v/>
      </c>
      <c r="B3944" s="63">
        <f t="shared" si="224"/>
        <v>10</v>
      </c>
      <c r="C3944" s="64">
        <v>42650</v>
      </c>
      <c r="D3944" s="64" t="s">
        <v>697</v>
      </c>
      <c r="E3944" s="64">
        <f t="shared" si="226"/>
        <v>42650</v>
      </c>
      <c r="F3944" s="72" t="s">
        <v>2148</v>
      </c>
      <c r="G3944" s="67" t="s">
        <v>1551</v>
      </c>
      <c r="H3944" s="72" t="s">
        <v>1788</v>
      </c>
      <c r="I3944" s="429"/>
      <c r="J3944" s="429"/>
      <c r="K3944" s="420">
        <v>3</v>
      </c>
      <c r="L3944" s="429">
        <v>22290</v>
      </c>
      <c r="M3944" s="65">
        <f t="shared" si="227"/>
        <v>66870</v>
      </c>
      <c r="N3944" s="66" t="s">
        <v>101</v>
      </c>
      <c r="O3944" s="66" t="s">
        <v>265</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hidden="1" customHeight="1">
      <c r="A3945" s="332" t="str">
        <f>IF(B3945&lt;&gt;"",IF(AND(B3945='IN-TC'!$S$4,OR(TH!N3945="1111",TH!O3945="1111")),TH!D3945,""),"")</f>
        <v/>
      </c>
      <c r="B3945" s="63">
        <f t="shared" si="224"/>
        <v>10</v>
      </c>
      <c r="C3945" s="64">
        <v>42650</v>
      </c>
      <c r="D3945" s="64" t="s">
        <v>697</v>
      </c>
      <c r="E3945" s="64">
        <f t="shared" si="226"/>
        <v>42650</v>
      </c>
      <c r="F3945" s="72" t="s">
        <v>2149</v>
      </c>
      <c r="G3945" s="67" t="s">
        <v>1551</v>
      </c>
      <c r="H3945" s="72" t="s">
        <v>1788</v>
      </c>
      <c r="I3945" s="429"/>
      <c r="J3945" s="429"/>
      <c r="K3945" s="420">
        <v>0.3</v>
      </c>
      <c r="L3945" s="429">
        <v>22290</v>
      </c>
      <c r="M3945" s="65">
        <f t="shared" si="227"/>
        <v>6687</v>
      </c>
      <c r="N3945" s="66" t="s">
        <v>9</v>
      </c>
      <c r="O3945" s="66" t="s">
        <v>265</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hidden="1" customHeight="1">
      <c r="A3946" s="332" t="str">
        <f>IF(B3946&lt;&gt;"",IF(AND(B3946='IN-TC'!$S$4,OR(TH!N3946="1111",TH!O3946="1111")),TH!D3946,""),"")</f>
        <v/>
      </c>
      <c r="B3946" s="63">
        <f t="shared" si="224"/>
        <v>10</v>
      </c>
      <c r="C3946" s="64">
        <v>42660</v>
      </c>
      <c r="D3946" s="64" t="s">
        <v>694</v>
      </c>
      <c r="E3946" s="64">
        <f t="shared" si="226"/>
        <v>42660</v>
      </c>
      <c r="F3946" s="72" t="s">
        <v>1443</v>
      </c>
      <c r="G3946" s="67" t="s">
        <v>1551</v>
      </c>
      <c r="H3946" s="72" t="s">
        <v>1883</v>
      </c>
      <c r="I3946" s="429"/>
      <c r="J3946" s="429"/>
      <c r="K3946" s="420">
        <v>100626</v>
      </c>
      <c r="L3946" s="429">
        <v>22270</v>
      </c>
      <c r="M3946" s="65">
        <f t="shared" si="227"/>
        <v>2240941020</v>
      </c>
      <c r="N3946" s="66" t="s">
        <v>265</v>
      </c>
      <c r="O3946" s="66" t="s">
        <v>582</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hidden="1" customHeight="1">
      <c r="A3947" s="332" t="str">
        <f>IF(B3947&lt;&gt;"",IF(AND(B3947='IN-TC'!$S$4,OR(TH!N3947="1111",TH!O3947="1111")),TH!D3947,""),"")</f>
        <v/>
      </c>
      <c r="B3947" s="63">
        <f t="shared" si="224"/>
        <v>10</v>
      </c>
      <c r="C3947" s="64">
        <v>42660</v>
      </c>
      <c r="D3947" s="64" t="s">
        <v>697</v>
      </c>
      <c r="E3947" s="64">
        <f t="shared" si="226"/>
        <v>42660</v>
      </c>
      <c r="F3947" s="72" t="s">
        <v>1432</v>
      </c>
      <c r="G3947" s="67" t="s">
        <v>1551</v>
      </c>
      <c r="H3947" s="72" t="s">
        <v>1788</v>
      </c>
      <c r="I3947" s="429"/>
      <c r="J3947" s="429"/>
      <c r="K3947" s="420">
        <v>100000</v>
      </c>
      <c r="L3947" s="429">
        <v>22300</v>
      </c>
      <c r="M3947" s="65">
        <f t="shared" si="227"/>
        <v>2230000000</v>
      </c>
      <c r="N3947" s="66" t="s">
        <v>26</v>
      </c>
      <c r="O3947" s="66" t="s">
        <v>265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hidden="1" customHeight="1">
      <c r="A3948" s="332" t="str">
        <f>IF(B3948&lt;&gt;"",IF(AND(B3948='IN-TC'!$S$4,OR(TH!N3948="1111",TH!O3948="1111")),TH!D3948,""),"")</f>
        <v/>
      </c>
      <c r="B3948" s="63">
        <f t="shared" si="224"/>
        <v>10</v>
      </c>
      <c r="C3948" s="64">
        <v>42660</v>
      </c>
      <c r="D3948" s="64" t="s">
        <v>697</v>
      </c>
      <c r="E3948" s="64">
        <f t="shared" si="226"/>
        <v>42660</v>
      </c>
      <c r="F3948" s="72" t="s">
        <v>1179</v>
      </c>
      <c r="G3948" s="67" t="s">
        <v>1551</v>
      </c>
      <c r="H3948" s="72" t="s">
        <v>1788</v>
      </c>
      <c r="I3948" s="429"/>
      <c r="J3948" s="429"/>
      <c r="K3948" s="420">
        <v>30.33</v>
      </c>
      <c r="L3948" s="429">
        <v>22290</v>
      </c>
      <c r="M3948" s="65">
        <f t="shared" si="227"/>
        <v>676056</v>
      </c>
      <c r="N3948" s="66" t="s">
        <v>101</v>
      </c>
      <c r="O3948" s="66" t="s">
        <v>265</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hidden="1" customHeight="1">
      <c r="A3949" s="332" t="str">
        <f>IF(B3949&lt;&gt;"",IF(AND(B3949='IN-TC'!$S$4,OR(TH!N3949="1111",TH!O3949="1111")),TH!D3949,""),"")</f>
        <v/>
      </c>
      <c r="B3949" s="63">
        <f t="shared" si="224"/>
        <v>10</v>
      </c>
      <c r="C3949" s="64">
        <v>42664</v>
      </c>
      <c r="D3949" s="64" t="s">
        <v>694</v>
      </c>
      <c r="E3949" s="64">
        <f t="shared" si="226"/>
        <v>42664</v>
      </c>
      <c r="F3949" s="72" t="s">
        <v>2175</v>
      </c>
      <c r="G3949" s="67" t="s">
        <v>1551</v>
      </c>
      <c r="H3949" s="72" t="s">
        <v>2151</v>
      </c>
      <c r="I3949" s="429"/>
      <c r="J3949" s="429"/>
      <c r="K3949" s="420">
        <v>1500</v>
      </c>
      <c r="L3949" s="429">
        <v>22290</v>
      </c>
      <c r="M3949" s="65">
        <f t="shared" si="227"/>
        <v>33435000</v>
      </c>
      <c r="N3949" s="66" t="s">
        <v>265</v>
      </c>
      <c r="O3949" s="66" t="s">
        <v>259</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hidden="1" customHeight="1">
      <c r="A3950" s="332" t="str">
        <f>IF(B3950&lt;&gt;"",IF(AND(B3950='IN-TC'!$S$4,OR(TH!N3950="1111",TH!O3950="1111")),TH!D3950,""),"")</f>
        <v/>
      </c>
      <c r="B3950" s="63">
        <f t="shared" si="224"/>
        <v>10</v>
      </c>
      <c r="C3950" s="64">
        <v>42665</v>
      </c>
      <c r="D3950" s="64" t="s">
        <v>697</v>
      </c>
      <c r="E3950" s="64">
        <f t="shared" si="226"/>
        <v>42665</v>
      </c>
      <c r="F3950" s="72" t="s">
        <v>2017</v>
      </c>
      <c r="G3950" s="67" t="s">
        <v>1551</v>
      </c>
      <c r="H3950" s="72"/>
      <c r="I3950" s="429"/>
      <c r="J3950" s="429"/>
      <c r="K3950" s="420">
        <v>0.1</v>
      </c>
      <c r="L3950" s="429">
        <v>22290</v>
      </c>
      <c r="M3950" s="65">
        <f t="shared" si="227"/>
        <v>2229</v>
      </c>
      <c r="N3950" s="66" t="s">
        <v>99</v>
      </c>
      <c r="O3950" s="66" t="s">
        <v>265</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hidden="1" customHeight="1">
      <c r="A3951" s="332" t="str">
        <f>IF(B3951&lt;&gt;"",IF(AND(B3951='IN-TC'!$S$4,OR(TH!N3951="1111",TH!O3951="1111")),TH!D3951,""),"")</f>
        <v/>
      </c>
      <c r="B3951" s="63">
        <f t="shared" si="224"/>
        <v>10</v>
      </c>
      <c r="C3951" s="64">
        <v>42665</v>
      </c>
      <c r="D3951" s="64" t="s">
        <v>697</v>
      </c>
      <c r="E3951" s="64">
        <f t="shared" si="226"/>
        <v>42665</v>
      </c>
      <c r="F3951" s="72" t="s">
        <v>2152</v>
      </c>
      <c r="G3951" s="67" t="s">
        <v>1551</v>
      </c>
      <c r="H3951" s="72"/>
      <c r="I3951" s="429"/>
      <c r="J3951" s="429"/>
      <c r="K3951" s="420">
        <v>375</v>
      </c>
      <c r="L3951" s="429">
        <v>22290</v>
      </c>
      <c r="M3951" s="65">
        <f t="shared" si="227"/>
        <v>8358750</v>
      </c>
      <c r="N3951" s="66" t="s">
        <v>99</v>
      </c>
      <c r="O3951" s="66" t="s">
        <v>265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hidden="1" customHeight="1">
      <c r="A3952" s="332" t="str">
        <f>IF(B3952&lt;&gt;"",IF(AND(B3952='IN-TC'!$S$4,OR(TH!N3952="1111",TH!O3952="1111")),TH!D3952,""),"")</f>
        <v/>
      </c>
      <c r="B3952" s="63">
        <f t="shared" si="224"/>
        <v>10</v>
      </c>
      <c r="C3952" s="64">
        <v>42665</v>
      </c>
      <c r="D3952" s="64" t="s">
        <v>697</v>
      </c>
      <c r="E3952" s="64">
        <f t="shared" si="226"/>
        <v>42665</v>
      </c>
      <c r="F3952" s="72" t="s">
        <v>2017</v>
      </c>
      <c r="G3952" s="67" t="s">
        <v>1551</v>
      </c>
      <c r="H3952" s="72"/>
      <c r="I3952" s="429"/>
      <c r="J3952" s="429"/>
      <c r="K3952" s="420">
        <v>0.12</v>
      </c>
      <c r="L3952" s="429">
        <v>22290</v>
      </c>
      <c r="M3952" s="65">
        <f t="shared" si="227"/>
        <v>2675</v>
      </c>
      <c r="N3952" s="66" t="s">
        <v>99</v>
      </c>
      <c r="O3952" s="66" t="s">
        <v>265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hidden="1" customHeight="1">
      <c r="A3953" s="332" t="str">
        <f>IF(B3953&lt;&gt;"",IF(AND(B3953='IN-TC'!$S$4,OR(TH!N3953="1111",TH!O3953="1111")),TH!D3953,""),"")</f>
        <v/>
      </c>
      <c r="B3953" s="63">
        <f t="shared" si="224"/>
        <v>10</v>
      </c>
      <c r="C3953" s="64">
        <v>42665</v>
      </c>
      <c r="D3953" s="64" t="s">
        <v>697</v>
      </c>
      <c r="E3953" s="64">
        <f t="shared" si="226"/>
        <v>42665</v>
      </c>
      <c r="F3953" s="72" t="s">
        <v>2152</v>
      </c>
      <c r="G3953" s="67" t="s">
        <v>1551</v>
      </c>
      <c r="H3953" s="72"/>
      <c r="I3953" s="429"/>
      <c r="J3953" s="429"/>
      <c r="K3953" s="420">
        <v>223.75</v>
      </c>
      <c r="L3953" s="429">
        <v>22290</v>
      </c>
      <c r="M3953" s="65">
        <f t="shared" si="227"/>
        <v>4987388</v>
      </c>
      <c r="N3953" s="66" t="s">
        <v>99</v>
      </c>
      <c r="O3953" s="66" t="s">
        <v>265</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hidden="1" customHeight="1">
      <c r="A3954" s="332" t="str">
        <f>IF(B3954&lt;&gt;"",IF(AND(B3954='IN-TC'!$S$4,OR(TH!N3954="1111",TH!O3954="1111")),TH!D3954,""),"")</f>
        <v/>
      </c>
      <c r="B3954" s="63">
        <f t="shared" si="224"/>
        <v>10</v>
      </c>
      <c r="C3954" s="64">
        <v>42665</v>
      </c>
      <c r="D3954" s="64" t="s">
        <v>697</v>
      </c>
      <c r="E3954" s="64">
        <f t="shared" si="226"/>
        <v>42665</v>
      </c>
      <c r="F3954" s="72" t="s">
        <v>2017</v>
      </c>
      <c r="G3954" s="67" t="s">
        <v>1551</v>
      </c>
      <c r="H3954" s="72"/>
      <c r="I3954" s="429"/>
      <c r="J3954" s="429"/>
      <c r="K3954" s="420">
        <v>0.09</v>
      </c>
      <c r="L3954" s="429">
        <v>22290</v>
      </c>
      <c r="M3954" s="65">
        <f t="shared" si="227"/>
        <v>2006</v>
      </c>
      <c r="N3954" s="66" t="s">
        <v>99</v>
      </c>
      <c r="O3954" s="66" t="s">
        <v>265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hidden="1" customHeight="1">
      <c r="A3955" s="332" t="str">
        <f>IF(B3955&lt;&gt;"",IF(AND(B3955='IN-TC'!$S$4,OR(TH!N3955="1111",TH!O3955="1111")),TH!D3955,""),"")</f>
        <v/>
      </c>
      <c r="B3955" s="63">
        <f t="shared" si="224"/>
        <v>10</v>
      </c>
      <c r="C3955" s="64">
        <v>42665</v>
      </c>
      <c r="D3955" s="64" t="s">
        <v>697</v>
      </c>
      <c r="E3955" s="64">
        <f t="shared" si="226"/>
        <v>42665</v>
      </c>
      <c r="F3955" s="72" t="s">
        <v>2152</v>
      </c>
      <c r="G3955" s="67" t="s">
        <v>1551</v>
      </c>
      <c r="H3955" s="72"/>
      <c r="I3955" s="429"/>
      <c r="J3955" s="429"/>
      <c r="K3955" s="420">
        <v>222.5</v>
      </c>
      <c r="L3955" s="429">
        <v>22290</v>
      </c>
      <c r="M3955" s="65">
        <f t="shared" si="227"/>
        <v>4959525</v>
      </c>
      <c r="N3955" s="66" t="s">
        <v>99</v>
      </c>
      <c r="O3955" s="66" t="s">
        <v>265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hidden="1" customHeight="1">
      <c r="A3956" s="332" t="str">
        <f>IF(B3956&lt;&gt;"",IF(AND(B3956='IN-TC'!$S$4,OR(TH!N3956="1111",TH!O3956="1111")),TH!D3956,""),"")</f>
        <v/>
      </c>
      <c r="B3956" s="63">
        <f t="shared" si="224"/>
        <v>10</v>
      </c>
      <c r="C3956" s="64">
        <v>42665</v>
      </c>
      <c r="D3956" s="64" t="s">
        <v>697</v>
      </c>
      <c r="E3956" s="64">
        <f t="shared" si="226"/>
        <v>42665</v>
      </c>
      <c r="F3956" s="72" t="s">
        <v>2017</v>
      </c>
      <c r="G3956" s="67" t="s">
        <v>1551</v>
      </c>
      <c r="H3956" s="72"/>
      <c r="I3956" s="429"/>
      <c r="J3956" s="429"/>
      <c r="K3956" s="420">
        <v>0.13</v>
      </c>
      <c r="L3956" s="429">
        <v>22290</v>
      </c>
      <c r="M3956" s="65">
        <f t="shared" si="227"/>
        <v>2898</v>
      </c>
      <c r="N3956" s="66" t="s">
        <v>99</v>
      </c>
      <c r="O3956" s="66" t="s">
        <v>265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hidden="1" customHeight="1">
      <c r="A3957" s="332" t="str">
        <f>IF(B3957&lt;&gt;"",IF(AND(B3957='IN-TC'!$S$4,OR(TH!N3957="1111",TH!O3957="1111")),TH!D3957,""),"")</f>
        <v/>
      </c>
      <c r="B3957" s="63">
        <f t="shared" si="224"/>
        <v>10</v>
      </c>
      <c r="C3957" s="64">
        <v>42665</v>
      </c>
      <c r="D3957" s="64" t="s">
        <v>697</v>
      </c>
      <c r="E3957" s="64">
        <f t="shared" si="226"/>
        <v>42665</v>
      </c>
      <c r="F3957" s="72" t="s">
        <v>2152</v>
      </c>
      <c r="G3957" s="67" t="s">
        <v>1551</v>
      </c>
      <c r="H3957" s="72"/>
      <c r="I3957" s="429"/>
      <c r="J3957" s="429"/>
      <c r="K3957" s="420">
        <v>223.75</v>
      </c>
      <c r="L3957" s="429">
        <v>22290</v>
      </c>
      <c r="M3957" s="65">
        <f t="shared" si="227"/>
        <v>4987388</v>
      </c>
      <c r="N3957" s="66" t="s">
        <v>99</v>
      </c>
      <c r="O3957" s="66" t="s">
        <v>265</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hidden="1" customHeight="1">
      <c r="A3958" s="332" t="str">
        <f>IF(B3958&lt;&gt;"",IF(AND(B3958='IN-TC'!$S$4,OR(TH!N3958="1111",TH!O3958="1111")),TH!D3958,""),"")</f>
        <v/>
      </c>
      <c r="B3958" s="63">
        <f t="shared" si="224"/>
        <v>10</v>
      </c>
      <c r="C3958" s="64">
        <v>42665</v>
      </c>
      <c r="D3958" s="64" t="s">
        <v>697</v>
      </c>
      <c r="E3958" s="64">
        <f t="shared" si="226"/>
        <v>42665</v>
      </c>
      <c r="F3958" s="72" t="s">
        <v>2152</v>
      </c>
      <c r="G3958" s="67" t="s">
        <v>1551</v>
      </c>
      <c r="H3958" s="72"/>
      <c r="I3958" s="429"/>
      <c r="J3958" s="429"/>
      <c r="K3958" s="420">
        <v>341.25</v>
      </c>
      <c r="L3958" s="429">
        <v>22290</v>
      </c>
      <c r="M3958" s="65">
        <f t="shared" si="227"/>
        <v>7606463</v>
      </c>
      <c r="N3958" s="66" t="s">
        <v>99</v>
      </c>
      <c r="O3958" s="66" t="s">
        <v>265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hidden="1" customHeight="1">
      <c r="A3959" s="332" t="str">
        <f>IF(B3959&lt;&gt;"",IF(AND(B3959='IN-TC'!$S$4,OR(TH!N3959="1111",TH!O3959="1111")),TH!D3959,""),"")</f>
        <v/>
      </c>
      <c r="B3959" s="63">
        <f t="shared" si="224"/>
        <v>10</v>
      </c>
      <c r="C3959" s="64">
        <v>42665</v>
      </c>
      <c r="D3959" s="64" t="s">
        <v>697</v>
      </c>
      <c r="E3959" s="64">
        <f t="shared" si="226"/>
        <v>42665</v>
      </c>
      <c r="F3959" s="72" t="s">
        <v>2152</v>
      </c>
      <c r="G3959" s="67" t="s">
        <v>1551</v>
      </c>
      <c r="H3959" s="72"/>
      <c r="I3959" s="429"/>
      <c r="J3959" s="429"/>
      <c r="K3959" s="420">
        <v>40</v>
      </c>
      <c r="L3959" s="429">
        <v>22290</v>
      </c>
      <c r="M3959" s="65">
        <f t="shared" si="227"/>
        <v>891600</v>
      </c>
      <c r="N3959" s="66" t="s">
        <v>99</v>
      </c>
      <c r="O3959" s="66" t="s">
        <v>265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hidden="1" customHeight="1">
      <c r="A3960" s="332" t="str">
        <f>IF(B3960&lt;&gt;"",IF(AND(B3960='IN-TC'!$S$4,OR(TH!N3960="1111",TH!O3960="1111")),TH!D3960,""),"")</f>
        <v/>
      </c>
      <c r="B3960" s="63">
        <f t="shared" si="224"/>
        <v>10</v>
      </c>
      <c r="C3960" s="64">
        <v>42665</v>
      </c>
      <c r="D3960" s="64" t="s">
        <v>697</v>
      </c>
      <c r="E3960" s="64">
        <f t="shared" si="226"/>
        <v>42665</v>
      </c>
      <c r="F3960" s="72" t="s">
        <v>2017</v>
      </c>
      <c r="G3960" s="67" t="s">
        <v>1551</v>
      </c>
      <c r="H3960" s="72"/>
      <c r="I3960" s="429"/>
      <c r="J3960" s="429"/>
      <c r="K3960" s="420">
        <v>0.05</v>
      </c>
      <c r="L3960" s="429">
        <v>22290</v>
      </c>
      <c r="M3960" s="65">
        <f t="shared" si="227"/>
        <v>1115</v>
      </c>
      <c r="N3960" s="66" t="s">
        <v>99</v>
      </c>
      <c r="O3960" s="66" t="s">
        <v>265</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hidden="1" customHeight="1">
      <c r="A3961" s="332" t="str">
        <f>IF(B3961&lt;&gt;"",IF(AND(B3961='IN-TC'!$S$4,OR(TH!N3961="1111",TH!O3961="1111")),TH!D3961,""),"")</f>
        <v/>
      </c>
      <c r="B3961" s="63">
        <f t="shared" si="224"/>
        <v>10</v>
      </c>
      <c r="C3961" s="64">
        <v>42665</v>
      </c>
      <c r="D3961" s="64" t="s">
        <v>697</v>
      </c>
      <c r="E3961" s="64">
        <f t="shared" si="226"/>
        <v>42665</v>
      </c>
      <c r="F3961" s="72" t="s">
        <v>2152</v>
      </c>
      <c r="G3961" s="67" t="s">
        <v>1551</v>
      </c>
      <c r="H3961" s="72"/>
      <c r="I3961" s="429"/>
      <c r="J3961" s="429"/>
      <c r="K3961" s="420">
        <v>220</v>
      </c>
      <c r="L3961" s="429">
        <v>22290</v>
      </c>
      <c r="M3961" s="65">
        <f t="shared" si="227"/>
        <v>4903800</v>
      </c>
      <c r="N3961" s="66" t="s">
        <v>99</v>
      </c>
      <c r="O3961" s="66" t="s">
        <v>265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hidden="1" customHeight="1">
      <c r="A3962" s="332" t="str">
        <f>IF(B3962&lt;&gt;"",IF(AND(B3962='IN-TC'!$S$4,OR(TH!N3962="1111",TH!O3962="1111")),TH!D3962,""),"")</f>
        <v/>
      </c>
      <c r="B3962" s="63">
        <f t="shared" si="224"/>
        <v>10</v>
      </c>
      <c r="C3962" s="64">
        <v>42665</v>
      </c>
      <c r="D3962" s="64" t="s">
        <v>697</v>
      </c>
      <c r="E3962" s="64">
        <f t="shared" si="226"/>
        <v>42665</v>
      </c>
      <c r="F3962" s="72" t="s">
        <v>2152</v>
      </c>
      <c r="G3962" s="67" t="s">
        <v>1551</v>
      </c>
      <c r="H3962" s="72"/>
      <c r="I3962" s="429"/>
      <c r="J3962" s="429"/>
      <c r="K3962" s="420">
        <v>128</v>
      </c>
      <c r="L3962" s="429">
        <v>22290</v>
      </c>
      <c r="M3962" s="65">
        <f t="shared" si="227"/>
        <v>2853120</v>
      </c>
      <c r="N3962" s="66" t="s">
        <v>99</v>
      </c>
      <c r="O3962" s="66" t="s">
        <v>265</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hidden="1" customHeight="1">
      <c r="A3963" s="332" t="str">
        <f>IF(B3963&lt;&gt;"",IF(AND(B3963='IN-TC'!$S$4,OR(TH!N3963="1111",TH!O3963="1111")),TH!D3963,""),"")</f>
        <v/>
      </c>
      <c r="B3963" s="63">
        <f t="shared" si="224"/>
        <v>10</v>
      </c>
      <c r="C3963" s="64">
        <v>42674</v>
      </c>
      <c r="D3963" s="64" t="s">
        <v>697</v>
      </c>
      <c r="E3963" s="64">
        <f t="shared" si="226"/>
        <v>42674</v>
      </c>
      <c r="F3963" s="72" t="s">
        <v>2469</v>
      </c>
      <c r="G3963" s="67" t="s">
        <v>1551</v>
      </c>
      <c r="H3963" s="866" t="s">
        <v>1357</v>
      </c>
      <c r="I3963" s="429"/>
      <c r="J3963" s="429"/>
      <c r="K3963" s="420">
        <v>41590</v>
      </c>
      <c r="L3963" s="429">
        <v>22290</v>
      </c>
      <c r="M3963" s="65">
        <f t="shared" si="227"/>
        <v>927041100</v>
      </c>
      <c r="N3963" s="66" t="s">
        <v>265</v>
      </c>
      <c r="O3963" s="66" t="s">
        <v>582</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hidden="1" customHeight="1">
      <c r="A3964" s="332" t="str">
        <f>IF(B3964&lt;&gt;"",IF(AND(B3964='IN-TC'!$S$4,OR(TH!N3964="1111",TH!O3964="1111")),TH!D3964,""),"")</f>
        <v/>
      </c>
      <c r="B3964" s="63">
        <f t="shared" si="224"/>
        <v>10</v>
      </c>
      <c r="C3964" s="64">
        <v>42674</v>
      </c>
      <c r="D3964" s="64" t="s">
        <v>697</v>
      </c>
      <c r="E3964" s="64">
        <f t="shared" ref="E3964:E3995" si="228">C3964</f>
        <v>42674</v>
      </c>
      <c r="F3964" s="72" t="s">
        <v>1882</v>
      </c>
      <c r="G3964" s="67" t="s">
        <v>1551</v>
      </c>
      <c r="H3964" s="866" t="s">
        <v>1357</v>
      </c>
      <c r="I3964" s="429"/>
      <c r="J3964" s="429"/>
      <c r="K3964" s="420">
        <v>170</v>
      </c>
      <c r="L3964" s="429">
        <v>22290</v>
      </c>
      <c r="M3964" s="65">
        <f t="shared" si="227"/>
        <v>3789300</v>
      </c>
      <c r="N3964" s="66" t="s">
        <v>101</v>
      </c>
      <c r="O3964" s="66" t="s">
        <v>582</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hidden="1" customHeight="1">
      <c r="A3965" s="332" t="str">
        <f>IF(B3965&lt;&gt;"",IF(AND(B3965='IN-TC'!$S$4,OR(TH!N3965="1111",TH!O3965="1111")),TH!D3965,""),"")</f>
        <v/>
      </c>
      <c r="B3965" s="63">
        <f t="shared" si="224"/>
        <v>10</v>
      </c>
      <c r="C3965" s="64">
        <v>42674</v>
      </c>
      <c r="D3965" s="64" t="s">
        <v>697</v>
      </c>
      <c r="E3965" s="64">
        <f t="shared" si="228"/>
        <v>42674</v>
      </c>
      <c r="F3965" s="72" t="s">
        <v>1056</v>
      </c>
      <c r="G3965" s="67" t="s">
        <v>1551</v>
      </c>
      <c r="H3965" s="866" t="s">
        <v>1357</v>
      </c>
      <c r="I3965" s="429"/>
      <c r="J3965" s="429"/>
      <c r="K3965" s="420"/>
      <c r="L3965" s="429"/>
      <c r="M3965" s="65">
        <v>835200</v>
      </c>
      <c r="N3965" s="66" t="s">
        <v>582</v>
      </c>
      <c r="O3965" s="66" t="s">
        <v>43</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hidden="1" customHeight="1">
      <c r="A3966" s="332" t="str">
        <f>IF(B3966&lt;&gt;"",IF(AND(B3966='IN-TC'!$S$4,OR(TH!N3966="1111",TH!O3966="1111")),TH!D3966,""),"")</f>
        <v/>
      </c>
      <c r="B3966" s="63">
        <f t="shared" si="224"/>
        <v>10</v>
      </c>
      <c r="C3966" s="64">
        <v>42674</v>
      </c>
      <c r="D3966" s="64" t="s">
        <v>697</v>
      </c>
      <c r="E3966" s="64">
        <f t="shared" si="228"/>
        <v>42674</v>
      </c>
      <c r="F3966" s="72" t="s">
        <v>1906</v>
      </c>
      <c r="G3966" s="67" t="s">
        <v>1551</v>
      </c>
      <c r="H3966" s="866"/>
      <c r="I3966" s="429"/>
      <c r="J3966" s="429"/>
      <c r="K3966" s="420">
        <v>55.12</v>
      </c>
      <c r="L3966" s="429">
        <v>22290</v>
      </c>
      <c r="M3966" s="65">
        <f>ROUND(K3966*L3966,0)</f>
        <v>1228625</v>
      </c>
      <c r="N3966" s="66" t="s">
        <v>101</v>
      </c>
      <c r="O3966" s="66" t="s">
        <v>265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hidden="1" customHeight="1">
      <c r="A3967" s="332" t="str">
        <f>IF(B3967&lt;&gt;"",IF(AND(B3967='IN-TC'!$S$4,OR(TH!N3967="1111",TH!O3967="1111")),TH!D3967,""),"")</f>
        <v/>
      </c>
      <c r="B3967" s="63">
        <f t="shared" si="224"/>
        <v>10</v>
      </c>
      <c r="C3967" s="64">
        <v>42674</v>
      </c>
      <c r="D3967" s="64" t="s">
        <v>697</v>
      </c>
      <c r="E3967" s="64">
        <f t="shared" si="228"/>
        <v>42674</v>
      </c>
      <c r="F3967" s="72" t="s">
        <v>2153</v>
      </c>
      <c r="G3967" s="67" t="s">
        <v>1551</v>
      </c>
      <c r="H3967" s="866"/>
      <c r="I3967" s="429"/>
      <c r="J3967" s="429"/>
      <c r="K3967" s="420">
        <v>5.5</v>
      </c>
      <c r="L3967" s="429">
        <v>22290</v>
      </c>
      <c r="M3967" s="65">
        <f>ROUND(K3967*L3967,0)</f>
        <v>122595</v>
      </c>
      <c r="N3967" s="66" t="s">
        <v>9</v>
      </c>
      <c r="O3967" s="66" t="s">
        <v>265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hidden="1" customHeight="1">
      <c r="A3968" s="332" t="str">
        <f>IF(B3968&lt;&gt;"",IF(AND(B3968='IN-TC'!$S$4,OR(TH!N3968="1111",TH!O3968="1111")),TH!D3968,""),"")</f>
        <v/>
      </c>
      <c r="B3968" s="63">
        <f t="shared" si="224"/>
        <v>10</v>
      </c>
      <c r="C3968" s="64">
        <v>42674</v>
      </c>
      <c r="D3968" s="64" t="s">
        <v>697</v>
      </c>
      <c r="E3968" s="64">
        <f t="shared" si="228"/>
        <v>42674</v>
      </c>
      <c r="F3968" s="72" t="s">
        <v>1179</v>
      </c>
      <c r="G3968" s="67" t="s">
        <v>1551</v>
      </c>
      <c r="H3968" s="866"/>
      <c r="I3968" s="429"/>
      <c r="J3968" s="429"/>
      <c r="K3968" s="420">
        <v>30.33</v>
      </c>
      <c r="L3968" s="429">
        <v>22290</v>
      </c>
      <c r="M3968" s="65">
        <f>ROUND(K3968*L3968,0)</f>
        <v>676056</v>
      </c>
      <c r="N3968" s="66" t="s">
        <v>101</v>
      </c>
      <c r="O3968" s="66" t="s">
        <v>265</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hidden="1" customHeight="1">
      <c r="A3969" s="332" t="str">
        <f>IF(B3969&lt;&gt;"",IF(AND(B3969='IN-TC'!$S$4,OR(TH!N3969="1111",TH!O3969="1111")),TH!D3969,""),"")</f>
        <v/>
      </c>
      <c r="B3969" s="63">
        <f t="shared" si="224"/>
        <v>10</v>
      </c>
      <c r="C3969" s="64">
        <v>42674</v>
      </c>
      <c r="D3969" s="64" t="s">
        <v>697</v>
      </c>
      <c r="E3969" s="64">
        <f t="shared" si="228"/>
        <v>42674</v>
      </c>
      <c r="F3969" s="72" t="s">
        <v>2182</v>
      </c>
      <c r="G3969" s="67" t="s">
        <v>1551</v>
      </c>
      <c r="H3969" s="72" t="s">
        <v>2151</v>
      </c>
      <c r="I3969" s="429"/>
      <c r="J3969" s="429"/>
      <c r="K3969" s="420">
        <v>37611.32</v>
      </c>
      <c r="L3969" s="429">
        <v>22290</v>
      </c>
      <c r="M3969" s="65">
        <f>ROUND(K3969*L3969,0)</f>
        <v>838356323</v>
      </c>
      <c r="N3969" s="66" t="s">
        <v>259</v>
      </c>
      <c r="O3969" s="66" t="s">
        <v>265</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hidden="1" customHeight="1">
      <c r="A3970" s="332" t="str">
        <f>IF(B3970&lt;&gt;"",IF(AND(B3970='IN-TC'!$S$4,OR(TH!N3970="1111",TH!O3970="1111")),TH!D3970,""),"")</f>
        <v/>
      </c>
      <c r="B3970" s="63">
        <f t="shared" si="224"/>
        <v>10</v>
      </c>
      <c r="C3970" s="64">
        <v>42674</v>
      </c>
      <c r="D3970" s="64" t="s">
        <v>697</v>
      </c>
      <c r="E3970" s="64">
        <f t="shared" si="228"/>
        <v>42674</v>
      </c>
      <c r="F3970" s="72" t="s">
        <v>1179</v>
      </c>
      <c r="G3970" s="67" t="s">
        <v>1551</v>
      </c>
      <c r="H3970" s="72" t="s">
        <v>2151</v>
      </c>
      <c r="I3970" s="429"/>
      <c r="J3970" s="429"/>
      <c r="K3970" s="420">
        <v>31.32</v>
      </c>
      <c r="L3970" s="429">
        <v>22290</v>
      </c>
      <c r="M3970" s="65">
        <f>ROUND(K3970*L3970,0)</f>
        <v>698123</v>
      </c>
      <c r="N3970" s="66" t="s">
        <v>101</v>
      </c>
      <c r="O3970" s="66" t="s">
        <v>259</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hidden="1" customHeight="1">
      <c r="A3971" s="332" t="str">
        <f>IF(B3971&lt;&gt;"",IF(AND(B3971='IN-TC'!$S$4,OR(TH!N3971="1111",TH!O3971="1111")),TH!D3971,""),"")</f>
        <v/>
      </c>
      <c r="B3971" s="63">
        <f t="shared" si="224"/>
        <v>10</v>
      </c>
      <c r="C3971" s="64">
        <v>42674</v>
      </c>
      <c r="D3971" s="64" t="s">
        <v>697</v>
      </c>
      <c r="E3971" s="64">
        <f t="shared" si="228"/>
        <v>42674</v>
      </c>
      <c r="F3971" s="72" t="s">
        <v>1056</v>
      </c>
      <c r="G3971" s="67" t="s">
        <v>1551</v>
      </c>
      <c r="H3971" s="72" t="s">
        <v>2151</v>
      </c>
      <c r="I3971" s="429"/>
      <c r="J3971" s="429"/>
      <c r="K3971" s="420"/>
      <c r="L3971" s="429"/>
      <c r="M3971" s="65">
        <v>396880</v>
      </c>
      <c r="N3971" s="66" t="s">
        <v>259</v>
      </c>
      <c r="O3971" s="66" t="s">
        <v>43</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hidden="1" customHeight="1">
      <c r="A3972" s="332" t="str">
        <f>IF(B3972&lt;&gt;"",IF(AND(B3972='IN-TC'!$S$4,OR(TH!N3972="1111",TH!O3972="1111")),TH!D3972,""),"")</f>
        <v/>
      </c>
      <c r="B3972" s="63">
        <f t="shared" si="224"/>
        <v>10</v>
      </c>
      <c r="C3972" s="64">
        <v>42674</v>
      </c>
      <c r="D3972" s="64" t="s">
        <v>697</v>
      </c>
      <c r="E3972" s="64">
        <f t="shared" si="228"/>
        <v>42674</v>
      </c>
      <c r="F3972" s="72" t="s">
        <v>1432</v>
      </c>
      <c r="G3972" s="67" t="s">
        <v>1551</v>
      </c>
      <c r="H3972" s="72" t="s">
        <v>1788</v>
      </c>
      <c r="I3972" s="429"/>
      <c r="J3972" s="429"/>
      <c r="K3972" s="420">
        <v>4200</v>
      </c>
      <c r="L3972" s="429">
        <v>22290</v>
      </c>
      <c r="M3972" s="65">
        <f>ROUND(K3972*L3972,0)</f>
        <v>93618000</v>
      </c>
      <c r="N3972" s="66" t="s">
        <v>26</v>
      </c>
      <c r="O3972" s="66" t="s">
        <v>265</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hidden="1" customHeight="1">
      <c r="A3973" s="332" t="str">
        <f>IF(B3973&lt;&gt;"",IF(AND(B3973='IN-TC'!$S$4,OR(TH!N3973="1111",TH!O3973="1111")),TH!D3973,""),"")</f>
        <v/>
      </c>
      <c r="B3973" s="63">
        <f t="shared" si="224"/>
        <v>10</v>
      </c>
      <c r="C3973" s="64">
        <v>42648</v>
      </c>
      <c r="D3973" s="64" t="s">
        <v>697</v>
      </c>
      <c r="E3973" s="64">
        <f t="shared" si="228"/>
        <v>42648</v>
      </c>
      <c r="F3973" s="72" t="s">
        <v>2154</v>
      </c>
      <c r="G3973" s="67" t="s">
        <v>1551</v>
      </c>
      <c r="H3973" s="72" t="s">
        <v>2105</v>
      </c>
      <c r="I3973" s="429"/>
      <c r="J3973" s="429"/>
      <c r="K3973" s="420"/>
      <c r="L3973" s="429"/>
      <c r="M3973" s="65">
        <v>862400</v>
      </c>
      <c r="N3973" s="66" t="s">
        <v>8</v>
      </c>
      <c r="O3973" s="66" t="s">
        <v>26</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hidden="1" customHeight="1">
      <c r="A3974" s="332" t="str">
        <f>IF(B3974&lt;&gt;"",IF(AND(B3974='IN-TC'!$S$4,OR(TH!N3974="1111",TH!O3974="1111")),TH!D3974,""),"")</f>
        <v/>
      </c>
      <c r="B3974" s="63">
        <f t="shared" si="224"/>
        <v>10</v>
      </c>
      <c r="C3974" s="64">
        <v>42648</v>
      </c>
      <c r="D3974" s="64" t="s">
        <v>697</v>
      </c>
      <c r="E3974" s="64">
        <f t="shared" si="228"/>
        <v>42648</v>
      </c>
      <c r="F3974" s="72" t="s">
        <v>1186</v>
      </c>
      <c r="G3974" s="67" t="s">
        <v>1551</v>
      </c>
      <c r="H3974" s="72" t="s">
        <v>2105</v>
      </c>
      <c r="I3974" s="429"/>
      <c r="J3974" s="429"/>
      <c r="K3974" s="420"/>
      <c r="L3974" s="429"/>
      <c r="M3974" s="65">
        <v>11000</v>
      </c>
      <c r="N3974" s="66" t="s">
        <v>8</v>
      </c>
      <c r="O3974" s="66" t="s">
        <v>103</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hidden="1" customHeight="1">
      <c r="A3975" s="332" t="str">
        <f>IF(B3975&lt;&gt;"",IF(AND(B3975='IN-TC'!$S$4,OR(TH!N3975="1111",TH!O3975="1111")),TH!D3975,""),"")</f>
        <v/>
      </c>
      <c r="B3975" s="63">
        <f t="shared" si="224"/>
        <v>10</v>
      </c>
      <c r="C3975" s="64">
        <v>42648</v>
      </c>
      <c r="D3975" s="64" t="s">
        <v>697</v>
      </c>
      <c r="E3975" s="64">
        <f t="shared" si="228"/>
        <v>42648</v>
      </c>
      <c r="F3975" s="72" t="s">
        <v>2155</v>
      </c>
      <c r="G3975" s="67" t="s">
        <v>1551</v>
      </c>
      <c r="H3975" s="72" t="s">
        <v>2105</v>
      </c>
      <c r="I3975" s="429"/>
      <c r="J3975" s="429"/>
      <c r="K3975" s="420"/>
      <c r="L3975" s="429"/>
      <c r="M3975" s="65">
        <v>10000</v>
      </c>
      <c r="N3975" s="66" t="s">
        <v>101</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hidden="1" customHeight="1">
      <c r="A3976" s="332" t="str">
        <f>IF(B3976&lt;&gt;"",IF(AND(B3976='IN-TC'!$S$4,OR(TH!N3976="1111",TH!O3976="1111")),TH!D3976,""),"")</f>
        <v/>
      </c>
      <c r="B3976" s="63">
        <f t="shared" si="224"/>
        <v>10</v>
      </c>
      <c r="C3976" s="64">
        <v>42648</v>
      </c>
      <c r="D3976" s="64" t="s">
        <v>697</v>
      </c>
      <c r="E3976" s="64">
        <f t="shared" si="228"/>
        <v>42648</v>
      </c>
      <c r="F3976" s="72" t="s">
        <v>2156</v>
      </c>
      <c r="G3976" s="67" t="s">
        <v>1551</v>
      </c>
      <c r="H3976" s="72" t="s">
        <v>2105</v>
      </c>
      <c r="I3976" s="429"/>
      <c r="J3976" s="429"/>
      <c r="K3976" s="420"/>
      <c r="L3976" s="429"/>
      <c r="M3976" s="65">
        <v>1000</v>
      </c>
      <c r="N3976" s="66" t="s">
        <v>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hidden="1" customHeight="1">
      <c r="A3977" s="332" t="str">
        <f>IF(B3977&lt;&gt;"",IF(AND(B3977='IN-TC'!$S$4,OR(TH!N3977="1111",TH!O3977="1111")),TH!D3977,""),"")</f>
        <v/>
      </c>
      <c r="B3977" s="63">
        <f t="shared" si="224"/>
        <v>10</v>
      </c>
      <c r="C3977" s="64">
        <v>42649</v>
      </c>
      <c r="D3977" s="64" t="s">
        <v>697</v>
      </c>
      <c r="E3977" s="64">
        <f t="shared" si="228"/>
        <v>42649</v>
      </c>
      <c r="F3977" s="72" t="s">
        <v>2157</v>
      </c>
      <c r="G3977" s="67" t="s">
        <v>1551</v>
      </c>
      <c r="H3977" s="946" t="s">
        <v>1868</v>
      </c>
      <c r="I3977" s="429"/>
      <c r="J3977" s="429"/>
      <c r="K3977" s="420">
        <v>96469.73</v>
      </c>
      <c r="L3977" s="429">
        <v>22308</v>
      </c>
      <c r="M3977" s="65">
        <f>ROUND(K3977*L3977,0)</f>
        <v>2152046737</v>
      </c>
      <c r="N3977" s="66" t="s">
        <v>259</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hidden="1" customHeight="1">
      <c r="A3978" s="332" t="str">
        <f>IF(B3978&lt;&gt;"",IF(AND(B3978='IN-TC'!$S$4,OR(TH!N3978="1111",TH!O3978="1111")),TH!D3978,""),"")</f>
        <v/>
      </c>
      <c r="B3978" s="63">
        <f t="shared" si="224"/>
        <v>10</v>
      </c>
      <c r="C3978" s="64">
        <v>42649</v>
      </c>
      <c r="D3978" s="64" t="s">
        <v>697</v>
      </c>
      <c r="E3978" s="64">
        <f t="shared" si="228"/>
        <v>42649</v>
      </c>
      <c r="F3978" s="72" t="s">
        <v>2176</v>
      </c>
      <c r="G3978" s="67" t="s">
        <v>1551</v>
      </c>
      <c r="H3978" s="946"/>
      <c r="I3978" s="429"/>
      <c r="J3978" s="429"/>
      <c r="K3978" s="420"/>
      <c r="L3978" s="429"/>
      <c r="M3978" s="65">
        <v>8877346</v>
      </c>
      <c r="N3978" s="66" t="s">
        <v>99</v>
      </c>
      <c r="O3978" s="66" t="s">
        <v>26</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hidden="1" customHeight="1">
      <c r="A3979" s="332" t="str">
        <f>IF(B3979&lt;&gt;"",IF(AND(B3979='IN-TC'!$S$4,OR(TH!N3979="1111",TH!O3979="1111")),TH!D3979,""),"")</f>
        <v/>
      </c>
      <c r="B3979" s="63">
        <f t="shared" ref="B3979:B4042" si="229">IF(C3979&lt;&gt;"",MONTH(C3979),"")</f>
        <v>10</v>
      </c>
      <c r="C3979" s="64">
        <v>42649</v>
      </c>
      <c r="D3979" s="64" t="s">
        <v>694</v>
      </c>
      <c r="E3979" s="64">
        <f t="shared" si="228"/>
        <v>42649</v>
      </c>
      <c r="F3979" s="72" t="s">
        <v>2159</v>
      </c>
      <c r="G3979" s="67" t="s">
        <v>1551</v>
      </c>
      <c r="H3979" s="72" t="s">
        <v>2177</v>
      </c>
      <c r="I3979" s="429"/>
      <c r="J3979" s="429"/>
      <c r="K3979" s="420">
        <v>96000</v>
      </c>
      <c r="L3979" s="429">
        <v>22296</v>
      </c>
      <c r="M3979" s="65">
        <v>2140416000</v>
      </c>
      <c r="N3979" s="66" t="s">
        <v>26</v>
      </c>
      <c r="O3979" s="66" t="s">
        <v>259</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hidden="1" customHeight="1">
      <c r="A3980" s="332" t="str">
        <f>IF(B3980&lt;&gt;"",IF(AND(B3980='IN-TC'!$S$4,OR(TH!N3980="1111",TH!O3980="1111")),TH!D3980,""),"")</f>
        <v/>
      </c>
      <c r="B3980" s="63">
        <f t="shared" si="229"/>
        <v>10</v>
      </c>
      <c r="C3980" s="64">
        <v>42650</v>
      </c>
      <c r="D3980" s="64" t="s">
        <v>697</v>
      </c>
      <c r="E3980" s="64">
        <f t="shared" si="228"/>
        <v>42650</v>
      </c>
      <c r="F3980" s="72" t="s">
        <v>2207</v>
      </c>
      <c r="G3980" s="67" t="s">
        <v>1551</v>
      </c>
      <c r="H3980" s="72" t="s">
        <v>1788</v>
      </c>
      <c r="I3980" s="429"/>
      <c r="J3980" s="429"/>
      <c r="K3980" s="420"/>
      <c r="L3980" s="429"/>
      <c r="M3980" s="65">
        <v>2173905</v>
      </c>
      <c r="N3980" s="66" t="s">
        <v>101</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hidden="1" customHeight="1">
      <c r="A3981" s="332" t="str">
        <f>IF(B3981&lt;&gt;"",IF(AND(B3981='IN-TC'!$S$4,OR(TH!N3981="1111",TH!O3981="1111")),TH!D3981,""),"")</f>
        <v/>
      </c>
      <c r="B3981" s="63">
        <f t="shared" si="229"/>
        <v>10</v>
      </c>
      <c r="C3981" s="64">
        <v>42650</v>
      </c>
      <c r="D3981" s="64" t="s">
        <v>697</v>
      </c>
      <c r="E3981" s="64">
        <f t="shared" si="228"/>
        <v>42650</v>
      </c>
      <c r="F3981" s="72" t="s">
        <v>2208</v>
      </c>
      <c r="G3981" s="67" t="s">
        <v>1551</v>
      </c>
      <c r="H3981" s="72" t="s">
        <v>1788</v>
      </c>
      <c r="I3981" s="429"/>
      <c r="J3981" s="429"/>
      <c r="K3981" s="420"/>
      <c r="L3981" s="429"/>
      <c r="M3981" s="65">
        <v>217391</v>
      </c>
      <c r="N3981" s="66" t="s">
        <v>9</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hidden="1" customHeight="1">
      <c r="A3982" s="332" t="str">
        <f>IF(B3982&lt;&gt;"",IF(AND(B3982='IN-TC'!$S$4,OR(TH!N3982="1111",TH!O3982="1111")),TH!D3982,""),"")</f>
        <v/>
      </c>
      <c r="B3982" s="63">
        <f t="shared" si="229"/>
        <v>10</v>
      </c>
      <c r="C3982" s="64">
        <v>42650</v>
      </c>
      <c r="D3982" s="64" t="s">
        <v>697</v>
      </c>
      <c r="E3982" s="64">
        <f t="shared" si="228"/>
        <v>42650</v>
      </c>
      <c r="F3982" s="72" t="s">
        <v>2160</v>
      </c>
      <c r="G3982" s="67" t="s">
        <v>1551</v>
      </c>
      <c r="H3982" s="72" t="s">
        <v>2105</v>
      </c>
      <c r="I3982" s="429"/>
      <c r="J3982" s="429"/>
      <c r="K3982" s="420"/>
      <c r="L3982" s="429"/>
      <c r="M3982" s="65">
        <v>12313480</v>
      </c>
      <c r="N3982" s="66" t="s">
        <v>8</v>
      </c>
      <c r="O3982" s="66" t="s">
        <v>26</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hidden="1" customHeight="1">
      <c r="A3983" s="332" t="str">
        <f>IF(B3983&lt;&gt;"",IF(AND(B3983='IN-TC'!$S$4,OR(TH!N3983="1111",TH!O3983="1111")),TH!D3983,""),"")</f>
        <v/>
      </c>
      <c r="B3983" s="63">
        <f t="shared" si="229"/>
        <v>10</v>
      </c>
      <c r="C3983" s="64">
        <v>42650</v>
      </c>
      <c r="D3983" s="64" t="s">
        <v>697</v>
      </c>
      <c r="E3983" s="64">
        <f t="shared" si="228"/>
        <v>42650</v>
      </c>
      <c r="F3983" s="72" t="s">
        <v>1186</v>
      </c>
      <c r="G3983" s="67" t="s">
        <v>1551</v>
      </c>
      <c r="H3983" s="72" t="s">
        <v>2105</v>
      </c>
      <c r="I3983" s="429"/>
      <c r="J3983" s="429"/>
      <c r="K3983" s="420"/>
      <c r="L3983" s="429"/>
      <c r="M3983" s="65">
        <v>11000</v>
      </c>
      <c r="N3983" s="66" t="s">
        <v>8</v>
      </c>
      <c r="O3983" s="66" t="s">
        <v>103</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hidden="1" customHeight="1">
      <c r="A3984" s="332" t="str">
        <f>IF(B3984&lt;&gt;"",IF(AND(B3984='IN-TC'!$S$4,OR(TH!N3984="1111",TH!O3984="1111")),TH!D3984,""),"")</f>
        <v/>
      </c>
      <c r="B3984" s="63">
        <f t="shared" si="229"/>
        <v>10</v>
      </c>
      <c r="C3984" s="64">
        <v>42650</v>
      </c>
      <c r="D3984" s="64" t="s">
        <v>697</v>
      </c>
      <c r="E3984" s="64">
        <f t="shared" si="228"/>
        <v>42650</v>
      </c>
      <c r="F3984" s="72" t="s">
        <v>2155</v>
      </c>
      <c r="G3984" s="67" t="s">
        <v>1551</v>
      </c>
      <c r="H3984" s="72" t="s">
        <v>1788</v>
      </c>
      <c r="I3984" s="429"/>
      <c r="J3984" s="429"/>
      <c r="K3984" s="420"/>
      <c r="L3984" s="429"/>
      <c r="M3984" s="65">
        <v>10000</v>
      </c>
      <c r="N3984" s="66" t="s">
        <v>101</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hidden="1" customHeight="1">
      <c r="A3985" s="332" t="str">
        <f>IF(B3985&lt;&gt;"",IF(AND(B3985='IN-TC'!$S$4,OR(TH!N3985="1111",TH!O3985="1111")),TH!D3985,""),"")</f>
        <v/>
      </c>
      <c r="B3985" s="63">
        <f t="shared" si="229"/>
        <v>10</v>
      </c>
      <c r="C3985" s="64">
        <v>42650</v>
      </c>
      <c r="D3985" s="64" t="s">
        <v>697</v>
      </c>
      <c r="E3985" s="64">
        <f t="shared" si="228"/>
        <v>42650</v>
      </c>
      <c r="F3985" s="72" t="s">
        <v>2156</v>
      </c>
      <c r="G3985" s="67" t="s">
        <v>1551</v>
      </c>
      <c r="H3985" s="72" t="s">
        <v>1788</v>
      </c>
      <c r="I3985" s="429"/>
      <c r="J3985" s="429"/>
      <c r="K3985" s="420"/>
      <c r="L3985" s="429"/>
      <c r="M3985" s="65">
        <v>1000</v>
      </c>
      <c r="N3985" s="66" t="s">
        <v>9</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hidden="1" customHeight="1">
      <c r="A3986" s="332" t="str">
        <f>IF(B3986&lt;&gt;"",IF(AND(B3986='IN-TC'!$S$4,OR(TH!N3986="1111",TH!O3986="1111")),TH!D3986,""),"")</f>
        <v/>
      </c>
      <c r="B3986" s="63">
        <f t="shared" si="229"/>
        <v>10</v>
      </c>
      <c r="C3986" s="64">
        <v>42650</v>
      </c>
      <c r="D3986" s="64" t="s">
        <v>697</v>
      </c>
      <c r="E3986" s="64">
        <f t="shared" si="228"/>
        <v>42650</v>
      </c>
      <c r="F3986" s="72" t="s">
        <v>2161</v>
      </c>
      <c r="G3986" s="67" t="s">
        <v>1551</v>
      </c>
      <c r="H3986" s="72" t="s">
        <v>620</v>
      </c>
      <c r="I3986" s="429"/>
      <c r="J3986" s="429"/>
      <c r="K3986" s="420"/>
      <c r="L3986" s="429"/>
      <c r="M3986" s="65">
        <v>103180000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hidden="1" customHeight="1">
      <c r="A3987" s="332" t="str">
        <f>IF(B3987&lt;&gt;"",IF(AND(B3987='IN-TC'!$S$4,OR(TH!N3987="1111",TH!O3987="1111")),TH!D3987,""),"")</f>
        <v/>
      </c>
      <c r="B3987" s="63">
        <f t="shared" si="229"/>
        <v>10</v>
      </c>
      <c r="C3987" s="64">
        <v>42650</v>
      </c>
      <c r="D3987" s="64" t="s">
        <v>697</v>
      </c>
      <c r="E3987" s="64">
        <f t="shared" si="228"/>
        <v>42650</v>
      </c>
      <c r="F3987" s="72" t="s">
        <v>2162</v>
      </c>
      <c r="G3987" s="67" t="s">
        <v>1551</v>
      </c>
      <c r="H3987" s="72" t="s">
        <v>1834</v>
      </c>
      <c r="I3987" s="429"/>
      <c r="J3987" s="429"/>
      <c r="K3987" s="420"/>
      <c r="L3987" s="429"/>
      <c r="M3987" s="65">
        <v>84555900</v>
      </c>
      <c r="N3987" s="66" t="s">
        <v>8</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hidden="1" customHeight="1">
      <c r="A3988" s="332" t="str">
        <f>IF(B3988&lt;&gt;"",IF(AND(B3988='IN-TC'!$S$4,OR(TH!N3988="1111",TH!O3988="1111")),TH!D3988,""),"")</f>
        <v/>
      </c>
      <c r="B3988" s="63">
        <f t="shared" si="229"/>
        <v>10</v>
      </c>
      <c r="C3988" s="64">
        <v>42650</v>
      </c>
      <c r="D3988" s="64" t="s">
        <v>697</v>
      </c>
      <c r="E3988" s="64">
        <f t="shared" si="228"/>
        <v>42650</v>
      </c>
      <c r="F3988" s="72" t="s">
        <v>2155</v>
      </c>
      <c r="G3988" s="67" t="s">
        <v>1551</v>
      </c>
      <c r="H3988" s="72" t="s">
        <v>1788</v>
      </c>
      <c r="I3988" s="429"/>
      <c r="J3988" s="429"/>
      <c r="K3988" s="420"/>
      <c r="L3988" s="429"/>
      <c r="M3988" s="65">
        <v>10000</v>
      </c>
      <c r="N3988" s="66" t="s">
        <v>101</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hidden="1" customHeight="1">
      <c r="A3989" s="332" t="str">
        <f>IF(B3989&lt;&gt;"",IF(AND(B3989='IN-TC'!$S$4,OR(TH!N3989="1111",TH!O3989="1111")),TH!D3989,""),"")</f>
        <v/>
      </c>
      <c r="B3989" s="63">
        <f t="shared" si="229"/>
        <v>10</v>
      </c>
      <c r="C3989" s="64">
        <v>42650</v>
      </c>
      <c r="D3989" s="64" t="s">
        <v>697</v>
      </c>
      <c r="E3989" s="64">
        <f t="shared" si="228"/>
        <v>42650</v>
      </c>
      <c r="F3989" s="72" t="s">
        <v>2156</v>
      </c>
      <c r="G3989" s="67" t="s">
        <v>1551</v>
      </c>
      <c r="H3989" s="72" t="s">
        <v>1788</v>
      </c>
      <c r="I3989" s="429"/>
      <c r="J3989" s="429"/>
      <c r="K3989" s="420"/>
      <c r="L3989" s="429"/>
      <c r="M3989" s="65">
        <v>1000</v>
      </c>
      <c r="N3989" s="66" t="s">
        <v>9</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hidden="1" customHeight="1">
      <c r="A3990" s="332" t="str">
        <f>IF(B3990&lt;&gt;"",IF(AND(B3990='IN-TC'!$S$4,OR(TH!N3990="1111",TH!O3990="1111")),TH!D3990,""),"")</f>
        <v/>
      </c>
      <c r="B3990" s="63">
        <f t="shared" si="229"/>
        <v>10</v>
      </c>
      <c r="C3990" s="64">
        <v>42650</v>
      </c>
      <c r="D3990" s="64" t="s">
        <v>697</v>
      </c>
      <c r="E3990" s="64">
        <f t="shared" si="228"/>
        <v>42650</v>
      </c>
      <c r="F3990" s="72" t="s">
        <v>1644</v>
      </c>
      <c r="G3990" s="67" t="s">
        <v>1551</v>
      </c>
      <c r="H3990" s="72" t="s">
        <v>622</v>
      </c>
      <c r="I3990" s="429"/>
      <c r="J3990" s="429"/>
      <c r="K3990" s="420"/>
      <c r="L3990" s="429"/>
      <c r="M3990" s="65">
        <v>98045855</v>
      </c>
      <c r="N3990" s="66" t="s">
        <v>8</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hidden="1" customHeight="1">
      <c r="A3991" s="332" t="str">
        <f>IF(B3991&lt;&gt;"",IF(AND(B3991='IN-TC'!$S$4,OR(TH!N3991="1111",TH!O3991="1111")),TH!D3991,""),"")</f>
        <v/>
      </c>
      <c r="B3991" s="63">
        <f t="shared" si="229"/>
        <v>10</v>
      </c>
      <c r="C3991" s="64">
        <v>42650</v>
      </c>
      <c r="D3991" s="64" t="s">
        <v>697</v>
      </c>
      <c r="E3991" s="64">
        <f t="shared" si="228"/>
        <v>42650</v>
      </c>
      <c r="F3991" s="72" t="s">
        <v>2155</v>
      </c>
      <c r="G3991" s="67" t="s">
        <v>1551</v>
      </c>
      <c r="H3991" s="72" t="s">
        <v>1788</v>
      </c>
      <c r="I3991" s="429"/>
      <c r="J3991" s="429"/>
      <c r="K3991" s="420"/>
      <c r="L3991" s="429"/>
      <c r="M3991" s="65">
        <v>10000</v>
      </c>
      <c r="N3991" s="66" t="s">
        <v>101</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hidden="1" customHeight="1">
      <c r="A3992" s="332" t="str">
        <f>IF(B3992&lt;&gt;"",IF(AND(B3992='IN-TC'!$S$4,OR(TH!N3992="1111",TH!O3992="1111")),TH!D3992,""),"")</f>
        <v/>
      </c>
      <c r="B3992" s="63">
        <f t="shared" si="229"/>
        <v>10</v>
      </c>
      <c r="C3992" s="64">
        <v>42650</v>
      </c>
      <c r="D3992" s="64" t="s">
        <v>697</v>
      </c>
      <c r="E3992" s="64">
        <f t="shared" si="228"/>
        <v>42650</v>
      </c>
      <c r="F3992" s="72" t="s">
        <v>2156</v>
      </c>
      <c r="G3992" s="67" t="s">
        <v>1551</v>
      </c>
      <c r="H3992" s="72" t="s">
        <v>1788</v>
      </c>
      <c r="I3992" s="429"/>
      <c r="J3992" s="429"/>
      <c r="K3992" s="420"/>
      <c r="L3992" s="429"/>
      <c r="M3992" s="65">
        <v>1000</v>
      </c>
      <c r="N3992" s="66" t="s">
        <v>9</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hidden="1" customHeight="1">
      <c r="A3993" s="332" t="str">
        <f>IF(B3993&lt;&gt;"",IF(AND(B3993='IN-TC'!$S$4,OR(TH!N3993="1111",TH!O3993="1111")),TH!D3993,""),"")</f>
        <v/>
      </c>
      <c r="B3993" s="63">
        <f t="shared" si="229"/>
        <v>10</v>
      </c>
      <c r="C3993" s="64">
        <v>42650</v>
      </c>
      <c r="D3993" s="64" t="s">
        <v>697</v>
      </c>
      <c r="E3993" s="64">
        <f t="shared" si="228"/>
        <v>42650</v>
      </c>
      <c r="F3993" s="72" t="s">
        <v>1644</v>
      </c>
      <c r="G3993" s="67" t="s">
        <v>1551</v>
      </c>
      <c r="H3993" s="338" t="s">
        <v>625</v>
      </c>
      <c r="I3993" s="429"/>
      <c r="J3993" s="429"/>
      <c r="K3993" s="420"/>
      <c r="L3993" s="429"/>
      <c r="M3993" s="65">
        <v>37480000</v>
      </c>
      <c r="N3993" s="66" t="s">
        <v>8</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hidden="1" customHeight="1">
      <c r="A3994" s="332" t="str">
        <f>IF(B3994&lt;&gt;"",IF(AND(B3994='IN-TC'!$S$4,OR(TH!N3994="1111",TH!O3994="1111")),TH!D3994,""),"")</f>
        <v/>
      </c>
      <c r="B3994" s="63">
        <f t="shared" si="229"/>
        <v>10</v>
      </c>
      <c r="C3994" s="64">
        <v>42650</v>
      </c>
      <c r="D3994" s="64" t="s">
        <v>697</v>
      </c>
      <c r="E3994" s="64">
        <f t="shared" si="228"/>
        <v>42650</v>
      </c>
      <c r="F3994" s="72" t="s">
        <v>2155</v>
      </c>
      <c r="G3994" s="67" t="s">
        <v>1551</v>
      </c>
      <c r="H3994" s="72" t="s">
        <v>1788</v>
      </c>
      <c r="I3994" s="429"/>
      <c r="J3994" s="429"/>
      <c r="K3994" s="420"/>
      <c r="L3994" s="429"/>
      <c r="M3994" s="65">
        <v>10000</v>
      </c>
      <c r="N3994" s="66" t="s">
        <v>101</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hidden="1" customHeight="1">
      <c r="A3995" s="332" t="str">
        <f>IF(B3995&lt;&gt;"",IF(AND(B3995='IN-TC'!$S$4,OR(TH!N3995="1111",TH!O3995="1111")),TH!D3995,""),"")</f>
        <v/>
      </c>
      <c r="B3995" s="63">
        <f t="shared" si="229"/>
        <v>10</v>
      </c>
      <c r="C3995" s="64">
        <v>42650</v>
      </c>
      <c r="D3995" s="64" t="s">
        <v>697</v>
      </c>
      <c r="E3995" s="64">
        <f t="shared" si="228"/>
        <v>42650</v>
      </c>
      <c r="F3995" s="72" t="s">
        <v>2156</v>
      </c>
      <c r="G3995" s="67" t="s">
        <v>1551</v>
      </c>
      <c r="H3995" s="72" t="s">
        <v>1788</v>
      </c>
      <c r="I3995" s="429"/>
      <c r="J3995" s="429"/>
      <c r="K3995" s="420"/>
      <c r="L3995" s="429"/>
      <c r="M3995" s="65">
        <v>1000</v>
      </c>
      <c r="N3995" s="66" t="s">
        <v>9</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hidden="1" customHeight="1">
      <c r="A3996" s="332" t="str">
        <f>IF(B3996&lt;&gt;"",IF(AND(B3996='IN-TC'!$S$4,OR(TH!N3996="1111",TH!O3996="1111")),TH!D3996,""),"")</f>
        <v/>
      </c>
      <c r="B3996" s="63">
        <f t="shared" si="229"/>
        <v>10</v>
      </c>
      <c r="C3996" s="64">
        <v>42653</v>
      </c>
      <c r="D3996" s="64" t="s">
        <v>697</v>
      </c>
      <c r="E3996" s="64">
        <f t="shared" ref="E3996:E4025" si="230">C3996</f>
        <v>42653</v>
      </c>
      <c r="F3996" s="72" t="s">
        <v>2163</v>
      </c>
      <c r="G3996" s="67" t="s">
        <v>1551</v>
      </c>
      <c r="H3996" s="338" t="s">
        <v>624</v>
      </c>
      <c r="I3996" s="429"/>
      <c r="J3996" s="429"/>
      <c r="K3996" s="420"/>
      <c r="L3996" s="429"/>
      <c r="M3996" s="65">
        <v>21023640</v>
      </c>
      <c r="N3996" s="66" t="s">
        <v>8</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hidden="1" customHeight="1">
      <c r="A3997" s="332" t="str">
        <f>IF(B3997&lt;&gt;"",IF(AND(B3997='IN-TC'!$S$4,OR(TH!N3997="1111",TH!O3997="1111")),TH!D3997,""),"")</f>
        <v/>
      </c>
      <c r="B3997" s="63">
        <f t="shared" si="229"/>
        <v>10</v>
      </c>
      <c r="C3997" s="64">
        <v>42653</v>
      </c>
      <c r="D3997" s="64" t="s">
        <v>697</v>
      </c>
      <c r="E3997" s="64">
        <f t="shared" si="230"/>
        <v>42653</v>
      </c>
      <c r="F3997" s="72" t="s">
        <v>2155</v>
      </c>
      <c r="G3997" s="67" t="s">
        <v>1551</v>
      </c>
      <c r="H3997" s="72" t="s">
        <v>1788</v>
      </c>
      <c r="I3997" s="429"/>
      <c r="J3997" s="429"/>
      <c r="K3997" s="420"/>
      <c r="L3997" s="429"/>
      <c r="M3997" s="65">
        <v>10000</v>
      </c>
      <c r="N3997" s="66" t="s">
        <v>101</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hidden="1" customHeight="1">
      <c r="A3998" s="332" t="str">
        <f>IF(B3998&lt;&gt;"",IF(AND(B3998='IN-TC'!$S$4,OR(TH!N3998="1111",TH!O3998="1111")),TH!D3998,""),"")</f>
        <v/>
      </c>
      <c r="B3998" s="63">
        <f t="shared" si="229"/>
        <v>10</v>
      </c>
      <c r="C3998" s="64">
        <v>42653</v>
      </c>
      <c r="D3998" s="64" t="s">
        <v>697</v>
      </c>
      <c r="E3998" s="64">
        <f t="shared" si="230"/>
        <v>42653</v>
      </c>
      <c r="F3998" s="72" t="s">
        <v>2156</v>
      </c>
      <c r="G3998" s="67" t="s">
        <v>1551</v>
      </c>
      <c r="H3998" s="72" t="s">
        <v>1788</v>
      </c>
      <c r="I3998" s="429"/>
      <c r="J3998" s="429"/>
      <c r="K3998" s="420"/>
      <c r="L3998" s="429"/>
      <c r="M3998" s="65">
        <v>1000</v>
      </c>
      <c r="N3998" s="66" t="s">
        <v>9</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hidden="1" customHeight="1">
      <c r="A3999" s="332" t="str">
        <f>IF(B3999&lt;&gt;"",IF(AND(B3999='IN-TC'!$S$4,OR(TH!N3999="1111",TH!O3999="1111")),TH!D3999,""),"")</f>
        <v/>
      </c>
      <c r="B3999" s="63">
        <f t="shared" si="229"/>
        <v>10</v>
      </c>
      <c r="C3999" s="64">
        <v>42660</v>
      </c>
      <c r="D3999" s="64" t="s">
        <v>697</v>
      </c>
      <c r="E3999" s="64">
        <f t="shared" si="230"/>
        <v>42660</v>
      </c>
      <c r="F3999" s="72" t="s">
        <v>2207</v>
      </c>
      <c r="G3999" s="67" t="s">
        <v>1551</v>
      </c>
      <c r="H3999" s="72" t="s">
        <v>1788</v>
      </c>
      <c r="I3999" s="429"/>
      <c r="J3999" s="429"/>
      <c r="K3999" s="420"/>
      <c r="L3999" s="429"/>
      <c r="M3999" s="65">
        <v>1236318</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hidden="1" customHeight="1">
      <c r="A4000" s="332" t="str">
        <f>IF(B4000&lt;&gt;"",IF(AND(B4000='IN-TC'!$S$4,OR(TH!N4000="1111",TH!O4000="1111")),TH!D4000,""),"")</f>
        <v/>
      </c>
      <c r="B4000" s="63">
        <f t="shared" si="229"/>
        <v>10</v>
      </c>
      <c r="C4000" s="64">
        <v>42660</v>
      </c>
      <c r="D4000" s="64" t="s">
        <v>697</v>
      </c>
      <c r="E4000" s="64">
        <f t="shared" si="230"/>
        <v>42660</v>
      </c>
      <c r="F4000" s="72" t="s">
        <v>1179</v>
      </c>
      <c r="G4000" s="67" t="s">
        <v>1551</v>
      </c>
      <c r="H4000" s="72" t="s">
        <v>1788</v>
      </c>
      <c r="I4000" s="429"/>
      <c r="J4000" s="429"/>
      <c r="K4000" s="420"/>
      <c r="L4000" s="429"/>
      <c r="M4000" s="65">
        <v>223400</v>
      </c>
      <c r="N4000" s="66" t="s">
        <v>101</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hidden="1" customHeight="1">
      <c r="A4001" s="332" t="str">
        <f>IF(B4001&lt;&gt;"",IF(AND(B4001='IN-TC'!$S$4,OR(TH!N4001="1111",TH!O4001="1111")),TH!D4001,""),"")</f>
        <v/>
      </c>
      <c r="B4001" s="63">
        <f t="shared" si="229"/>
        <v>10</v>
      </c>
      <c r="C4001" s="64">
        <v>42660</v>
      </c>
      <c r="D4001" s="64" t="s">
        <v>697</v>
      </c>
      <c r="E4001" s="64">
        <f t="shared" si="230"/>
        <v>42660</v>
      </c>
      <c r="F4001" s="72" t="s">
        <v>2157</v>
      </c>
      <c r="G4001" s="67" t="s">
        <v>1551</v>
      </c>
      <c r="H4001" s="946" t="s">
        <v>1868</v>
      </c>
      <c r="I4001" s="429"/>
      <c r="J4001" s="429"/>
      <c r="K4001" s="420">
        <v>97000</v>
      </c>
      <c r="L4001" s="429">
        <v>22308</v>
      </c>
      <c r="M4001" s="65">
        <f>ROUND(K4001*L4001,0)</f>
        <v>2163876000</v>
      </c>
      <c r="N4001" s="66" t="s">
        <v>259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hidden="1" customHeight="1">
      <c r="A4002" s="332" t="str">
        <f>IF(B4002&lt;&gt;"",IF(AND(B4002='IN-TC'!$S$4,OR(TH!N4002="1111",TH!O4002="1111")),TH!D4002,""),"")</f>
        <v/>
      </c>
      <c r="B4002" s="63">
        <f t="shared" si="229"/>
        <v>10</v>
      </c>
      <c r="C4002" s="64">
        <v>42660</v>
      </c>
      <c r="D4002" s="64" t="s">
        <v>697</v>
      </c>
      <c r="E4002" s="64">
        <f t="shared" si="230"/>
        <v>42660</v>
      </c>
      <c r="F4002" s="72" t="s">
        <v>2176</v>
      </c>
      <c r="G4002" s="67" t="s">
        <v>1551</v>
      </c>
      <c r="H4002" s="946"/>
      <c r="I4002" s="429"/>
      <c r="J4002" s="429"/>
      <c r="K4002" s="420"/>
      <c r="L4002" s="429"/>
      <c r="M4002" s="65">
        <v>11316518</v>
      </c>
      <c r="N4002" s="66" t="s">
        <v>99</v>
      </c>
      <c r="O4002" s="66" t="s">
        <v>26</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hidden="1" customHeight="1">
      <c r="A4003" s="332" t="str">
        <f>IF(B4003&lt;&gt;"",IF(AND(B4003='IN-TC'!$S$4,OR(TH!N4003="1111",TH!O4003="1111")),TH!D4003,""),"")</f>
        <v/>
      </c>
      <c r="B4003" s="63">
        <f t="shared" si="229"/>
        <v>10</v>
      </c>
      <c r="C4003" s="64">
        <v>42660</v>
      </c>
      <c r="D4003" s="64" t="s">
        <v>694</v>
      </c>
      <c r="E4003" s="64">
        <f t="shared" si="230"/>
        <v>42660</v>
      </c>
      <c r="F4003" s="72" t="s">
        <v>2150</v>
      </c>
      <c r="G4003" s="67" t="s">
        <v>1551</v>
      </c>
      <c r="H4003" s="72" t="s">
        <v>2178</v>
      </c>
      <c r="I4003" s="429"/>
      <c r="J4003" s="429"/>
      <c r="K4003" s="420">
        <v>96000</v>
      </c>
      <c r="L4003" s="429">
        <v>22301</v>
      </c>
      <c r="M4003" s="65">
        <v>2140896000</v>
      </c>
      <c r="N4003" s="66" t="s">
        <v>26</v>
      </c>
      <c r="O4003" s="66" t="s">
        <v>259</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hidden="1" customHeight="1">
      <c r="A4004" s="332" t="str">
        <f>IF(B4004&lt;&gt;"",IF(AND(B4004='IN-TC'!$S$4,OR(TH!N4004="1111",TH!O4004="1111")),TH!D4004,""),"")</f>
        <v/>
      </c>
      <c r="B4004" s="63">
        <f t="shared" si="229"/>
        <v>10</v>
      </c>
      <c r="C4004" s="64">
        <v>42661</v>
      </c>
      <c r="D4004" s="64" t="s">
        <v>697</v>
      </c>
      <c r="E4004" s="64">
        <f t="shared" si="230"/>
        <v>42661</v>
      </c>
      <c r="F4004" s="72" t="s">
        <v>2164</v>
      </c>
      <c r="G4004" s="67" t="s">
        <v>1551</v>
      </c>
      <c r="H4004" s="72" t="s">
        <v>1788</v>
      </c>
      <c r="I4004" s="429"/>
      <c r="J4004" s="429"/>
      <c r="K4004" s="420"/>
      <c r="L4004" s="429"/>
      <c r="M4004" s="65">
        <v>111700</v>
      </c>
      <c r="N4004" s="66" t="s">
        <v>101</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hidden="1" customHeight="1">
      <c r="A4005" s="332" t="str">
        <f>IF(B4005&lt;&gt;"",IF(AND(B4005='IN-TC'!$S$4,OR(TH!N4005="1111",TH!O4005="1111")),TH!D4005,""),"")</f>
        <v/>
      </c>
      <c r="B4005" s="63">
        <f t="shared" si="229"/>
        <v>10</v>
      </c>
      <c r="C4005" s="64">
        <v>42662</v>
      </c>
      <c r="D4005" s="64" t="s">
        <v>697</v>
      </c>
      <c r="E4005" s="64">
        <f t="shared" si="230"/>
        <v>42662</v>
      </c>
      <c r="F4005" s="72" t="s">
        <v>2165</v>
      </c>
      <c r="G4005" s="67" t="s">
        <v>1551</v>
      </c>
      <c r="H4005" s="338" t="s">
        <v>1372</v>
      </c>
      <c r="I4005" s="429"/>
      <c r="J4005" s="429"/>
      <c r="K4005" s="420"/>
      <c r="L4005" s="429"/>
      <c r="M4005" s="65">
        <v>16302356</v>
      </c>
      <c r="N4005" s="66" t="s">
        <v>8</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hidden="1" customHeight="1">
      <c r="A4006" s="332" t="str">
        <f>IF(B4006&lt;&gt;"",IF(AND(B4006='IN-TC'!$S$4,OR(TH!N4006="1111",TH!O4006="1111")),TH!D4006,""),"")</f>
        <v/>
      </c>
      <c r="B4006" s="63">
        <f t="shared" si="229"/>
        <v>10</v>
      </c>
      <c r="C4006" s="64">
        <v>42662</v>
      </c>
      <c r="D4006" s="64" t="s">
        <v>697</v>
      </c>
      <c r="E4006" s="64">
        <f t="shared" si="230"/>
        <v>42662</v>
      </c>
      <c r="F4006" s="72" t="s">
        <v>2155</v>
      </c>
      <c r="G4006" s="67" t="s">
        <v>1551</v>
      </c>
      <c r="H4006" s="72" t="s">
        <v>1788</v>
      </c>
      <c r="I4006" s="429"/>
      <c r="J4006" s="429"/>
      <c r="K4006" s="420"/>
      <c r="L4006" s="429"/>
      <c r="M4006" s="65">
        <v>20000</v>
      </c>
      <c r="N4006" s="66" t="s">
        <v>101</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hidden="1" customHeight="1">
      <c r="A4007" s="332" t="str">
        <f>IF(B4007&lt;&gt;"",IF(AND(B4007='IN-TC'!$S$4,OR(TH!N4007="1111",TH!O4007="1111")),TH!D4007,""),"")</f>
        <v/>
      </c>
      <c r="B4007" s="63">
        <f t="shared" si="229"/>
        <v>10</v>
      </c>
      <c r="C4007" s="64">
        <v>42662</v>
      </c>
      <c r="D4007" s="64" t="s">
        <v>697</v>
      </c>
      <c r="E4007" s="64">
        <f t="shared" si="230"/>
        <v>42662</v>
      </c>
      <c r="F4007" s="72" t="s">
        <v>2156</v>
      </c>
      <c r="G4007" s="67" t="s">
        <v>1551</v>
      </c>
      <c r="H4007" s="72" t="s">
        <v>1788</v>
      </c>
      <c r="I4007" s="429"/>
      <c r="J4007" s="429"/>
      <c r="K4007" s="420"/>
      <c r="L4007" s="429"/>
      <c r="M4007" s="65">
        <v>2000</v>
      </c>
      <c r="N4007" s="66" t="s">
        <v>9</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hidden="1" customHeight="1">
      <c r="A4008" s="332" t="str">
        <f>IF(B4008&lt;&gt;"",IF(AND(B4008='IN-TC'!$S$4,OR(TH!N4008="1111",TH!O4008="1111")),TH!D4008,""),"")</f>
        <v/>
      </c>
      <c r="B4008" s="63">
        <f t="shared" si="229"/>
        <v>10</v>
      </c>
      <c r="C4008" s="64">
        <v>42662</v>
      </c>
      <c r="D4008" s="64" t="s">
        <v>697</v>
      </c>
      <c r="E4008" s="64">
        <f t="shared" si="230"/>
        <v>42662</v>
      </c>
      <c r="F4008" s="72" t="s">
        <v>1436</v>
      </c>
      <c r="G4008" s="67" t="s">
        <v>1551</v>
      </c>
      <c r="H4008" s="338" t="s">
        <v>1205</v>
      </c>
      <c r="I4008" s="429"/>
      <c r="J4008" s="429"/>
      <c r="K4008" s="420"/>
      <c r="L4008" s="429"/>
      <c r="M4008" s="65">
        <v>42930000</v>
      </c>
      <c r="N4008" s="66" t="s">
        <v>72</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hidden="1" customHeight="1">
      <c r="A4009" s="332" t="str">
        <f>IF(B4009&lt;&gt;"",IF(AND(B4009='IN-TC'!$S$4,OR(TH!N4009="1111",TH!O4009="1111")),TH!D4009,""),"")</f>
        <v/>
      </c>
      <c r="B4009" s="63">
        <f t="shared" si="229"/>
        <v>10</v>
      </c>
      <c r="C4009" s="64">
        <v>42662</v>
      </c>
      <c r="D4009" s="64" t="s">
        <v>697</v>
      </c>
      <c r="E4009" s="64">
        <f t="shared" si="230"/>
        <v>42662</v>
      </c>
      <c r="F4009" s="72" t="s">
        <v>2155</v>
      </c>
      <c r="G4009" s="67" t="s">
        <v>1551</v>
      </c>
      <c r="H4009" s="72" t="s">
        <v>1788</v>
      </c>
      <c r="I4009" s="429"/>
      <c r="J4009" s="429"/>
      <c r="K4009" s="420"/>
      <c r="L4009" s="429"/>
      <c r="M4009" s="65">
        <v>22879</v>
      </c>
      <c r="N4009" s="66" t="s">
        <v>101</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hidden="1" customHeight="1">
      <c r="A4010" s="332" t="str">
        <f>IF(B4010&lt;&gt;"",IF(AND(B4010='IN-TC'!$S$4,OR(TH!N4010="1111",TH!O4010="1111")),TH!D4010,""),"")</f>
        <v/>
      </c>
      <c r="B4010" s="63">
        <f t="shared" si="229"/>
        <v>10</v>
      </c>
      <c r="C4010" s="64">
        <v>42662</v>
      </c>
      <c r="D4010" s="64" t="s">
        <v>697</v>
      </c>
      <c r="E4010" s="64">
        <f t="shared" si="230"/>
        <v>42662</v>
      </c>
      <c r="F4010" s="72" t="s">
        <v>2156</v>
      </c>
      <c r="G4010" s="67" t="s">
        <v>1551</v>
      </c>
      <c r="H4010" s="72" t="s">
        <v>1788</v>
      </c>
      <c r="I4010" s="429"/>
      <c r="J4010" s="429"/>
      <c r="K4010" s="420"/>
      <c r="L4010" s="429"/>
      <c r="M4010" s="65">
        <v>2288</v>
      </c>
      <c r="N4010" s="66" t="s">
        <v>9</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hidden="1" customHeight="1">
      <c r="A4011" s="332" t="str">
        <f>IF(B4011&lt;&gt;"",IF(AND(B4011='IN-TC'!$S$4,OR(TH!N4011="1111",TH!O4011="1111")),TH!D4011,""),"")</f>
        <v/>
      </c>
      <c r="B4011" s="63">
        <f t="shared" si="229"/>
        <v>10</v>
      </c>
      <c r="C4011" s="64">
        <v>42662</v>
      </c>
      <c r="D4011" s="64" t="s">
        <v>697</v>
      </c>
      <c r="E4011" s="64">
        <f t="shared" si="230"/>
        <v>42662</v>
      </c>
      <c r="F4011" s="72" t="s">
        <v>2166</v>
      </c>
      <c r="G4011" s="67" t="s">
        <v>1551</v>
      </c>
      <c r="H4011" s="338" t="s">
        <v>624</v>
      </c>
      <c r="I4011" s="429"/>
      <c r="J4011" s="429"/>
      <c r="K4011" s="420"/>
      <c r="L4011" s="429"/>
      <c r="M4011" s="65">
        <v>20797260</v>
      </c>
      <c r="N4011" s="66" t="s">
        <v>8</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hidden="1" customHeight="1">
      <c r="A4012" s="332" t="str">
        <f>IF(B4012&lt;&gt;"",IF(AND(B4012='IN-TC'!$S$4,OR(TH!N4012="1111",TH!O4012="1111")),TH!D4012,""),"")</f>
        <v/>
      </c>
      <c r="B4012" s="63">
        <f t="shared" si="229"/>
        <v>10</v>
      </c>
      <c r="C4012" s="64">
        <v>42662</v>
      </c>
      <c r="D4012" s="64" t="s">
        <v>697</v>
      </c>
      <c r="E4012" s="64">
        <f t="shared" si="230"/>
        <v>42662</v>
      </c>
      <c r="F4012" s="72" t="s">
        <v>2155</v>
      </c>
      <c r="G4012" s="67" t="s">
        <v>1551</v>
      </c>
      <c r="H4012" s="72" t="s">
        <v>1788</v>
      </c>
      <c r="I4012" s="429"/>
      <c r="J4012" s="429"/>
      <c r="K4012" s="420"/>
      <c r="L4012" s="429"/>
      <c r="M4012" s="65">
        <v>20000</v>
      </c>
      <c r="N4012" s="66" t="s">
        <v>101</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hidden="1" customHeight="1">
      <c r="A4013" s="332" t="str">
        <f>IF(B4013&lt;&gt;"",IF(AND(B4013='IN-TC'!$S$4,OR(TH!N4013="1111",TH!O4013="1111")),TH!D4013,""),"")</f>
        <v/>
      </c>
      <c r="B4013" s="63">
        <f t="shared" si="229"/>
        <v>10</v>
      </c>
      <c r="C4013" s="64">
        <v>42662</v>
      </c>
      <c r="D4013" s="64" t="s">
        <v>697</v>
      </c>
      <c r="E4013" s="64">
        <f t="shared" si="230"/>
        <v>42662</v>
      </c>
      <c r="F4013" s="72" t="s">
        <v>2156</v>
      </c>
      <c r="G4013" s="67" t="s">
        <v>1551</v>
      </c>
      <c r="H4013" s="72" t="s">
        <v>1788</v>
      </c>
      <c r="I4013" s="429"/>
      <c r="J4013" s="429"/>
      <c r="K4013" s="420"/>
      <c r="L4013" s="429"/>
      <c r="M4013" s="65">
        <v>2000</v>
      </c>
      <c r="N4013" s="66" t="s">
        <v>9</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hidden="1" customHeight="1">
      <c r="A4014" s="332" t="str">
        <f>IF(B4014&lt;&gt;"",IF(AND(B4014='IN-TC'!$S$4,OR(TH!N4014="1111",TH!O4014="1111")),TH!D4014,""),"")</f>
        <v/>
      </c>
      <c r="B4014" s="63">
        <f t="shared" si="229"/>
        <v>10</v>
      </c>
      <c r="C4014" s="64">
        <v>42662</v>
      </c>
      <c r="D4014" s="64" t="s">
        <v>697</v>
      </c>
      <c r="E4014" s="64">
        <f t="shared" si="230"/>
        <v>42662</v>
      </c>
      <c r="F4014" s="72" t="s">
        <v>1631</v>
      </c>
      <c r="G4014" s="67" t="s">
        <v>1551</v>
      </c>
      <c r="H4014" s="338" t="s">
        <v>1491</v>
      </c>
      <c r="I4014" s="429"/>
      <c r="J4014" s="429"/>
      <c r="K4014" s="420"/>
      <c r="L4014" s="429"/>
      <c r="M4014" s="65">
        <v>100000000</v>
      </c>
      <c r="N4014" s="66" t="s">
        <v>8</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hidden="1" customHeight="1">
      <c r="A4015" s="332" t="str">
        <f>IF(B4015&lt;&gt;"",IF(AND(B4015='IN-TC'!$S$4,OR(TH!N4015="1111",TH!O4015="1111")),TH!D4015,""),"")</f>
        <v/>
      </c>
      <c r="B4015" s="63">
        <f t="shared" si="229"/>
        <v>10</v>
      </c>
      <c r="C4015" s="64">
        <v>42662</v>
      </c>
      <c r="D4015" s="64" t="s">
        <v>697</v>
      </c>
      <c r="E4015" s="64">
        <f t="shared" si="230"/>
        <v>42662</v>
      </c>
      <c r="F4015" s="72" t="s">
        <v>2155</v>
      </c>
      <c r="G4015" s="67" t="s">
        <v>1551</v>
      </c>
      <c r="H4015" s="72" t="s">
        <v>1788</v>
      </c>
      <c r="I4015" s="429"/>
      <c r="J4015" s="429"/>
      <c r="K4015" s="420"/>
      <c r="L4015" s="429"/>
      <c r="M4015" s="65">
        <v>40000</v>
      </c>
      <c r="N4015" s="66" t="s">
        <v>101</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hidden="1" customHeight="1">
      <c r="A4016" s="332" t="str">
        <f>IF(B4016&lt;&gt;"",IF(AND(B4016='IN-TC'!$S$4,OR(TH!N4016="1111",TH!O4016="1111")),TH!D4016,""),"")</f>
        <v/>
      </c>
      <c r="B4016" s="63">
        <f t="shared" si="229"/>
        <v>10</v>
      </c>
      <c r="C4016" s="64">
        <v>42662</v>
      </c>
      <c r="D4016" s="64" t="s">
        <v>697</v>
      </c>
      <c r="E4016" s="64">
        <f t="shared" si="230"/>
        <v>42662</v>
      </c>
      <c r="F4016" s="72" t="s">
        <v>2156</v>
      </c>
      <c r="G4016" s="67" t="s">
        <v>1551</v>
      </c>
      <c r="H4016" s="72" t="s">
        <v>1788</v>
      </c>
      <c r="I4016" s="429"/>
      <c r="J4016" s="429"/>
      <c r="K4016" s="420"/>
      <c r="L4016" s="429"/>
      <c r="M4016" s="65">
        <v>4000</v>
      </c>
      <c r="N4016" s="66" t="s">
        <v>9</v>
      </c>
      <c r="O4016" s="66" t="s">
        <v>26</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1" ht="15.75" hidden="1" customHeight="1">
      <c r="A4017" s="332" t="str">
        <f>IF(B4017&lt;&gt;"",IF(AND(B4017='IN-TC'!$S$4,OR(TH!N4017="1111",TH!O4017="1111")),TH!D4017,""),"")</f>
        <v/>
      </c>
      <c r="B4017" s="63">
        <f t="shared" si="229"/>
        <v>10</v>
      </c>
      <c r="C4017" s="64">
        <v>42664</v>
      </c>
      <c r="D4017" s="64" t="s">
        <v>694</v>
      </c>
      <c r="E4017" s="64">
        <f t="shared" si="230"/>
        <v>42664</v>
      </c>
      <c r="F4017" s="72" t="s">
        <v>2175</v>
      </c>
      <c r="G4017" s="67" t="s">
        <v>1551</v>
      </c>
      <c r="H4017" s="72" t="s">
        <v>2151</v>
      </c>
      <c r="I4017" s="429"/>
      <c r="J4017" s="429"/>
      <c r="K4017" s="420">
        <v>36080</v>
      </c>
      <c r="L4017" s="429">
        <v>22301</v>
      </c>
      <c r="M4017" s="65">
        <v>804620080</v>
      </c>
      <c r="N4017" s="66" t="s">
        <v>26</v>
      </c>
      <c r="O4017" s="66" t="s">
        <v>259</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1" ht="15.75" hidden="1" customHeight="1">
      <c r="A4018" s="332" t="str">
        <f>IF(B4018&lt;&gt;"",IF(AND(B4018='IN-TC'!$S$4,OR(TH!N4018="1111",TH!O4018="1111")),TH!D4018,""),"")</f>
        <v/>
      </c>
      <c r="B4018" s="63">
        <f t="shared" si="229"/>
        <v>10</v>
      </c>
      <c r="C4018" s="64">
        <v>42665</v>
      </c>
      <c r="D4018" s="64" t="s">
        <v>697</v>
      </c>
      <c r="E4018" s="64">
        <f t="shared" si="230"/>
        <v>42665</v>
      </c>
      <c r="F4018" s="72" t="s">
        <v>2017</v>
      </c>
      <c r="G4018" s="67" t="s">
        <v>1551</v>
      </c>
      <c r="H4018" s="72"/>
      <c r="I4018" s="429"/>
      <c r="J4018" s="429"/>
      <c r="K4018" s="420"/>
      <c r="L4018" s="429"/>
      <c r="M4018" s="65">
        <v>5104</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1" ht="15.75" hidden="1" customHeight="1">
      <c r="A4019" s="332" t="str">
        <f>IF(B4019&lt;&gt;"",IF(AND(B4019='IN-TC'!$S$4,OR(TH!N4019="1111",TH!O4019="1111")),TH!D4019,""),"")</f>
        <v/>
      </c>
      <c r="B4019" s="63">
        <f t="shared" si="229"/>
        <v>10</v>
      </c>
      <c r="C4019" s="64">
        <v>42665</v>
      </c>
      <c r="D4019" s="64" t="s">
        <v>697</v>
      </c>
      <c r="E4019" s="64">
        <f t="shared" si="230"/>
        <v>42665</v>
      </c>
      <c r="F4019" s="72" t="s">
        <v>2152</v>
      </c>
      <c r="G4019" s="67" t="s">
        <v>1551</v>
      </c>
      <c r="H4019" s="72"/>
      <c r="I4019" s="429"/>
      <c r="J4019" s="429"/>
      <c r="K4019" s="420"/>
      <c r="L4019" s="429"/>
      <c r="M4019" s="65">
        <v>5487768</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1" ht="15.75" hidden="1" customHeight="1">
      <c r="A4020" s="332" t="str">
        <f>IF(B4020&lt;&gt;"",IF(AND(B4020='IN-TC'!$S$4,OR(TH!N4020="1111",TH!O4020="1111")),TH!D4020,""),"")</f>
        <v/>
      </c>
      <c r="B4020" s="63">
        <f t="shared" si="229"/>
        <v>10</v>
      </c>
      <c r="C4020" s="64">
        <v>42665</v>
      </c>
      <c r="D4020" s="64" t="s">
        <v>697</v>
      </c>
      <c r="E4020" s="64">
        <f t="shared" si="230"/>
        <v>42665</v>
      </c>
      <c r="F4020" s="72" t="s">
        <v>2017</v>
      </c>
      <c r="G4020" s="67" t="s">
        <v>1551</v>
      </c>
      <c r="H4020" s="72"/>
      <c r="I4020" s="429"/>
      <c r="J4020" s="429"/>
      <c r="K4020" s="420"/>
      <c r="L4020" s="429"/>
      <c r="M4020" s="65">
        <v>5602</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1" ht="15.75" hidden="1" customHeight="1">
      <c r="A4021" s="332" t="str">
        <f>IF(B4021&lt;&gt;"",IF(AND(B4021='IN-TC'!$S$4,OR(TH!N4021="1111",TH!O4021="1111")),TH!D4021,""),"")</f>
        <v/>
      </c>
      <c r="B4021" s="63">
        <f t="shared" si="229"/>
        <v>10</v>
      </c>
      <c r="C4021" s="64">
        <v>42665</v>
      </c>
      <c r="D4021" s="64" t="s">
        <v>697</v>
      </c>
      <c r="E4021" s="64">
        <f t="shared" si="230"/>
        <v>42665</v>
      </c>
      <c r="F4021" s="72" t="s">
        <v>2152</v>
      </c>
      <c r="G4021" s="67" t="s">
        <v>1551</v>
      </c>
      <c r="H4021" s="72"/>
      <c r="I4021" s="429"/>
      <c r="J4021" s="429"/>
      <c r="K4021" s="420"/>
      <c r="L4021" s="429"/>
      <c r="M4021" s="65">
        <v>6023160</v>
      </c>
      <c r="N4021" s="66" t="s">
        <v>99</v>
      </c>
      <c r="O4021" s="66" t="s">
        <v>26</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1" ht="15.75" hidden="1" customHeight="1">
      <c r="A4022" s="332" t="str">
        <f>IF(B4022&lt;&gt;"",IF(AND(B4022='IN-TC'!$S$4,OR(TH!N4022="1111",TH!O4022="1111")),TH!D4022,""),"")</f>
        <v/>
      </c>
      <c r="B4022" s="63">
        <f t="shared" si="229"/>
        <v>10</v>
      </c>
      <c r="C4022" s="64">
        <v>42668</v>
      </c>
      <c r="D4022" s="64" t="s">
        <v>694</v>
      </c>
      <c r="E4022" s="64">
        <f t="shared" si="230"/>
        <v>42668</v>
      </c>
      <c r="F4022" s="72" t="s">
        <v>1640</v>
      </c>
      <c r="G4022" s="67" t="s">
        <v>1551</v>
      </c>
      <c r="H4022" s="72" t="s">
        <v>1788</v>
      </c>
      <c r="I4022" s="429"/>
      <c r="J4022" s="429"/>
      <c r="K4022" s="420"/>
      <c r="L4022" s="429"/>
      <c r="M4022" s="65">
        <v>61188</v>
      </c>
      <c r="N4022" s="66" t="s">
        <v>26</v>
      </c>
      <c r="O4022" s="66" t="s">
        <v>43</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1" ht="15.75" hidden="1" customHeight="1">
      <c r="A4023" s="332" t="str">
        <f>IF(B4023&lt;&gt;"",IF(AND(B4023='IN-TC'!$S$4,OR(TH!N4023="1111",TH!O4023="1111")),TH!D4023,""),"")</f>
        <v/>
      </c>
      <c r="B4023" s="63">
        <f t="shared" si="229"/>
        <v>10</v>
      </c>
      <c r="C4023" s="64">
        <v>42668</v>
      </c>
      <c r="D4023" s="64" t="s">
        <v>697</v>
      </c>
      <c r="E4023" s="64">
        <f t="shared" si="230"/>
        <v>42668</v>
      </c>
      <c r="F4023" s="72" t="s">
        <v>1179</v>
      </c>
      <c r="G4023" s="67" t="s">
        <v>1551</v>
      </c>
      <c r="H4023" s="72" t="s">
        <v>1788</v>
      </c>
      <c r="I4023" s="429"/>
      <c r="J4023" s="429"/>
      <c r="K4023" s="420"/>
      <c r="L4023" s="429"/>
      <c r="M4023" s="65">
        <v>223700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1" ht="15.75" hidden="1" customHeight="1">
      <c r="A4024" s="332" t="str">
        <f>IF(B4024&lt;&gt;"",IF(AND(B4024='IN-TC'!$S$4,OR(TH!N4024="1111",TH!O4024="1111")),TH!D4024,""),"")</f>
        <v/>
      </c>
      <c r="B4024" s="63">
        <f t="shared" si="229"/>
        <v>10</v>
      </c>
      <c r="C4024" s="64">
        <v>42674</v>
      </c>
      <c r="D4024" s="64" t="s">
        <v>697</v>
      </c>
      <c r="E4024" s="64">
        <f t="shared" si="230"/>
        <v>42674</v>
      </c>
      <c r="F4024" s="72" t="s">
        <v>2164</v>
      </c>
      <c r="G4024" s="67" t="s">
        <v>1551</v>
      </c>
      <c r="H4024" s="72" t="s">
        <v>1788</v>
      </c>
      <c r="I4024" s="429"/>
      <c r="J4024" s="429"/>
      <c r="K4024" s="420"/>
      <c r="L4024" s="429"/>
      <c r="M4024" s="65">
        <v>111850</v>
      </c>
      <c r="N4024" s="66" t="s">
        <v>101</v>
      </c>
      <c r="O4024" s="66" t="s">
        <v>26</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1" ht="15.75" hidden="1" customHeight="1">
      <c r="A4025" s="332" t="str">
        <f>IF(B4025&lt;&gt;"",IF(AND(B4025='IN-TC'!$S$4,OR(TH!N4025="1111",TH!O4025="1111")),TH!D4025,""),"")</f>
        <v/>
      </c>
      <c r="B4025" s="63">
        <f t="shared" si="229"/>
        <v>10</v>
      </c>
      <c r="C4025" s="64">
        <v>42674</v>
      </c>
      <c r="D4025" s="64" t="s">
        <v>694</v>
      </c>
      <c r="E4025" s="64">
        <f t="shared" si="230"/>
        <v>42674</v>
      </c>
      <c r="F4025" s="72" t="s">
        <v>2150</v>
      </c>
      <c r="G4025" s="67" t="s">
        <v>1551</v>
      </c>
      <c r="H4025" s="72" t="s">
        <v>2179</v>
      </c>
      <c r="I4025" s="429"/>
      <c r="J4025" s="429"/>
      <c r="K4025" s="420">
        <v>33400</v>
      </c>
      <c r="L4025" s="429">
        <v>22308</v>
      </c>
      <c r="M4025" s="65">
        <v>745087200</v>
      </c>
      <c r="N4025" s="66" t="s">
        <v>26</v>
      </c>
      <c r="O4025" s="66" t="s">
        <v>259</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1" ht="15.75" hidden="1" customHeight="1">
      <c r="A4026" s="1196" t="s">
        <v>2491</v>
      </c>
      <c r="B4026" s="63">
        <f t="shared" si="229"/>
        <v>11</v>
      </c>
      <c r="C4026" s="78">
        <v>42689</v>
      </c>
      <c r="D4026" s="78" t="s">
        <v>576</v>
      </c>
      <c r="E4026" s="78">
        <v>42689</v>
      </c>
      <c r="F4026" s="80" t="s">
        <v>2492</v>
      </c>
      <c r="G4026" s="958"/>
      <c r="H4026" s="80"/>
      <c r="I4026" s="427"/>
      <c r="J4026" s="427"/>
      <c r="K4026" s="418"/>
      <c r="L4026" s="427"/>
      <c r="M4026" s="81">
        <v>9805400</v>
      </c>
      <c r="N4026" s="82" t="s">
        <v>9</v>
      </c>
      <c r="O4026" s="82" t="s">
        <v>1576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c r="AE4026">
        <v>1</v>
      </c>
    </row>
    <row r="4027" spans="1:31" ht="15.75" hidden="1" customHeight="1">
      <c r="A4027" s="332" t="str">
        <f>IF(B4027&lt;&gt;"",IF(AND(B4027='IN-TC'!$S$4,OR(TH!N4027="1111",TH!O4027="1111")),TH!D4027,""),"")</f>
        <v/>
      </c>
      <c r="B4027" s="63">
        <f t="shared" si="229"/>
        <v>11</v>
      </c>
      <c r="C4027" s="64">
        <v>42676</v>
      </c>
      <c r="D4027" s="64" t="s">
        <v>864</v>
      </c>
      <c r="E4027" s="64">
        <f t="shared" ref="E4027:E4037" si="231">C4027</f>
        <v>42676</v>
      </c>
      <c r="F4027" s="72" t="s">
        <v>1133</v>
      </c>
      <c r="G4027" s="67" t="s">
        <v>909</v>
      </c>
      <c r="H4027" s="72" t="s">
        <v>755</v>
      </c>
      <c r="I4027" s="429"/>
      <c r="J4027" s="429"/>
      <c r="K4027" s="420"/>
      <c r="L4027" s="429"/>
      <c r="M4027" s="65">
        <v>1250000000</v>
      </c>
      <c r="N4027" s="66" t="s">
        <v>63</v>
      </c>
      <c r="O4027" s="66" t="s">
        <v>26</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1" ht="15.75" hidden="1" customHeight="1">
      <c r="A4028" s="332" t="str">
        <f>IF(B4028&lt;&gt;"",IF(AND(B4028='IN-TC'!$S$4,OR(TH!N4028="1111",TH!O4028="1111")),TH!D4028,""),"")</f>
        <v/>
      </c>
      <c r="B4028" s="63">
        <f t="shared" si="229"/>
        <v>11</v>
      </c>
      <c r="C4028" s="64">
        <v>42676</v>
      </c>
      <c r="D4028" s="64" t="s">
        <v>893</v>
      </c>
      <c r="E4028" s="64">
        <f t="shared" si="231"/>
        <v>42676</v>
      </c>
      <c r="F4028" s="72" t="s">
        <v>2522</v>
      </c>
      <c r="G4028" s="67"/>
      <c r="H4028" s="72" t="s">
        <v>1205</v>
      </c>
      <c r="I4028" s="429"/>
      <c r="J4028" s="429"/>
      <c r="K4028" s="420"/>
      <c r="L4028" s="429"/>
      <c r="M4028" s="65">
        <v>38000000</v>
      </c>
      <c r="N4028" s="66" t="s">
        <v>63</v>
      </c>
      <c r="O4028" s="66" t="s">
        <v>72</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1" ht="15.75" hidden="1" customHeight="1">
      <c r="A4029" s="332" t="str">
        <f>IF(B4029&lt;&gt;"",IF(AND(B4029='IN-TC'!$S$4,OR(TH!N4029="1111",TH!O4029="1111")),TH!D4029,""),"")</f>
        <v/>
      </c>
      <c r="B4029" s="63">
        <f t="shared" si="229"/>
        <v>11</v>
      </c>
      <c r="C4029" s="64">
        <v>42679</v>
      </c>
      <c r="D4029" s="64" t="s">
        <v>896</v>
      </c>
      <c r="E4029" s="64">
        <f t="shared" si="231"/>
        <v>42679</v>
      </c>
      <c r="F4029" s="72" t="s">
        <v>1133</v>
      </c>
      <c r="G4029" s="67" t="s">
        <v>909</v>
      </c>
      <c r="H4029" s="72" t="s">
        <v>755</v>
      </c>
      <c r="I4029" s="429"/>
      <c r="J4029" s="429"/>
      <c r="K4029" s="420"/>
      <c r="L4029" s="429"/>
      <c r="M4029" s="65">
        <v>270000000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1" ht="15.75" hidden="1" customHeight="1">
      <c r="A4030" s="332" t="str">
        <f>IF(B4030&lt;&gt;"",IF(AND(B4030='IN-TC'!$S$4,OR(TH!N4030="1111",TH!O4030="1111")),TH!D4030,""),"")</f>
        <v/>
      </c>
      <c r="B4030" s="63">
        <f t="shared" si="229"/>
        <v>11</v>
      </c>
      <c r="C4030" s="64">
        <v>42684</v>
      </c>
      <c r="D4030" s="64" t="s">
        <v>899</v>
      </c>
      <c r="E4030" s="64">
        <f t="shared" si="231"/>
        <v>42684</v>
      </c>
      <c r="F4030" s="72" t="s">
        <v>1133</v>
      </c>
      <c r="G4030" s="67" t="s">
        <v>1551</v>
      </c>
      <c r="H4030" s="72" t="s">
        <v>755</v>
      </c>
      <c r="I4030" s="429"/>
      <c r="J4030" s="429"/>
      <c r="K4030" s="420"/>
      <c r="L4030" s="429"/>
      <c r="M4030" s="65">
        <v>1400000000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1" ht="15.75" hidden="1" customHeight="1">
      <c r="A4031" s="332" t="str">
        <f>IF(B4031&lt;&gt;"",IF(AND(B4031='IN-TC'!$S$4,OR(TH!N4031="1111",TH!O4031="1111")),TH!D4031,""),"")</f>
        <v/>
      </c>
      <c r="B4031" s="63">
        <f t="shared" si="229"/>
        <v>11</v>
      </c>
      <c r="C4031" s="64">
        <v>42685</v>
      </c>
      <c r="D4031" s="64" t="s">
        <v>900</v>
      </c>
      <c r="E4031" s="64">
        <f t="shared" si="231"/>
        <v>42685</v>
      </c>
      <c r="F4031" s="72" t="s">
        <v>1133</v>
      </c>
      <c r="G4031" s="67" t="s">
        <v>1551</v>
      </c>
      <c r="H4031" s="72" t="s">
        <v>755</v>
      </c>
      <c r="I4031" s="429"/>
      <c r="J4031" s="429"/>
      <c r="K4031" s="420"/>
      <c r="L4031" s="429"/>
      <c r="M4031" s="65">
        <v>1850000000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1" ht="15.75" hidden="1" customHeight="1">
      <c r="A4032" s="332" t="str">
        <f>IF(B4032&lt;&gt;"",IF(AND(B4032='IN-TC'!$S$4,OR(TH!N4032="1111",TH!O4032="1111")),TH!D4032,""),"")</f>
        <v/>
      </c>
      <c r="B4032" s="63">
        <f t="shared" si="229"/>
        <v>11</v>
      </c>
      <c r="C4032" s="64">
        <v>42686</v>
      </c>
      <c r="D4032" s="64" t="s">
        <v>907</v>
      </c>
      <c r="E4032" s="64">
        <f t="shared" si="231"/>
        <v>42686</v>
      </c>
      <c r="F4032" s="72" t="s">
        <v>1133</v>
      </c>
      <c r="G4032" s="67" t="s">
        <v>1551</v>
      </c>
      <c r="H4032" s="72" t="s">
        <v>755</v>
      </c>
      <c r="I4032" s="429"/>
      <c r="J4032" s="429"/>
      <c r="K4032" s="420"/>
      <c r="L4032" s="429"/>
      <c r="M4032" s="65">
        <v>1400000000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1" ht="15.75" hidden="1" customHeight="1">
      <c r="A4033" s="332" t="str">
        <f>IF(B4033&lt;&gt;"",IF(AND(B4033='IN-TC'!$S$4,OR(TH!N4033="1111",TH!O4033="1111")),TH!D4033,""),"")</f>
        <v/>
      </c>
      <c r="B4033" s="63">
        <f t="shared" si="229"/>
        <v>11</v>
      </c>
      <c r="C4033" s="64">
        <v>42688</v>
      </c>
      <c r="D4033" s="64" t="s">
        <v>1549</v>
      </c>
      <c r="E4033" s="64">
        <f t="shared" si="231"/>
        <v>42688</v>
      </c>
      <c r="F4033" s="72" t="s">
        <v>1133</v>
      </c>
      <c r="G4033" s="67" t="s">
        <v>908</v>
      </c>
      <c r="H4033" s="72" t="s">
        <v>755</v>
      </c>
      <c r="I4033" s="429"/>
      <c r="J4033" s="429"/>
      <c r="K4033" s="420"/>
      <c r="L4033" s="429"/>
      <c r="M4033" s="65">
        <v>1500000000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1" ht="15.75" hidden="1" customHeight="1">
      <c r="A4034" s="332" t="str">
        <f>IF(B4034&lt;&gt;"",IF(AND(B4034='IN-TC'!$S$4,OR(TH!N4034="1111",TH!O4034="1111")),TH!D4034,""),"")</f>
        <v/>
      </c>
      <c r="B4034" s="63">
        <f t="shared" si="229"/>
        <v>11</v>
      </c>
      <c r="C4034" s="64">
        <v>42690</v>
      </c>
      <c r="D4034" s="64" t="s">
        <v>2068</v>
      </c>
      <c r="E4034" s="64">
        <f t="shared" si="231"/>
        <v>42690</v>
      </c>
      <c r="F4034" s="72" t="s">
        <v>1133</v>
      </c>
      <c r="G4034" s="67" t="s">
        <v>908</v>
      </c>
      <c r="H4034" s="72" t="s">
        <v>755</v>
      </c>
      <c r="I4034" s="429"/>
      <c r="J4034" s="429"/>
      <c r="K4034" s="420"/>
      <c r="L4034" s="429"/>
      <c r="M4034" s="65">
        <v>250000000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1" ht="15.75" hidden="1" customHeight="1">
      <c r="A4035" s="332" t="str">
        <f>IF(B4035&lt;&gt;"",IF(AND(B4035='IN-TC'!$S$4,OR(TH!N4035="1111",TH!O4035="1111")),TH!D4035,""),"")</f>
        <v/>
      </c>
      <c r="B4035" s="63">
        <f t="shared" si="229"/>
        <v>11</v>
      </c>
      <c r="C4035" s="64">
        <v>42690</v>
      </c>
      <c r="D4035" s="64" t="s">
        <v>1550</v>
      </c>
      <c r="E4035" s="64">
        <f t="shared" si="231"/>
        <v>42690</v>
      </c>
      <c r="F4035" s="72" t="s">
        <v>1133</v>
      </c>
      <c r="G4035" s="67" t="s">
        <v>1551</v>
      </c>
      <c r="H4035" s="72" t="s">
        <v>755</v>
      </c>
      <c r="I4035" s="429"/>
      <c r="J4035" s="429"/>
      <c r="K4035" s="420"/>
      <c r="L4035" s="429"/>
      <c r="M4035" s="65">
        <v>3120000000</v>
      </c>
      <c r="N4035" s="66" t="s">
        <v>63</v>
      </c>
      <c r="O4035" s="66" t="s">
        <v>26</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1" ht="15.75" hidden="1" customHeight="1">
      <c r="A4036" s="332" t="str">
        <f>IF(B4036&lt;&gt;"",IF(AND(B4036='IN-TC'!$S$4,OR(TH!N4036="1111",TH!O4036="1111")),TH!D4036,""),"")</f>
        <v/>
      </c>
      <c r="B4036" s="63">
        <f t="shared" si="229"/>
        <v>11</v>
      </c>
      <c r="C4036" s="64">
        <v>42675</v>
      </c>
      <c r="D4036" s="64" t="s">
        <v>858</v>
      </c>
      <c r="E4036" s="64">
        <f t="shared" si="231"/>
        <v>42675</v>
      </c>
      <c r="F4036" s="72" t="s">
        <v>2041</v>
      </c>
      <c r="G4036" s="955" t="s">
        <v>2395</v>
      </c>
      <c r="H4036" s="72" t="s">
        <v>1425</v>
      </c>
      <c r="I4036" s="429"/>
      <c r="J4036" s="429"/>
      <c r="K4036" s="420"/>
      <c r="L4036" s="429"/>
      <c r="M4036" s="65">
        <v>1803000</v>
      </c>
      <c r="N4036" s="66" t="s">
        <v>101</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v>1</v>
      </c>
    </row>
    <row r="4037" spans="1:31" ht="15.75" hidden="1" customHeight="1">
      <c r="A4037" s="332" t="str">
        <f>IF(B4037&lt;&gt;"",IF(AND(B4037='IN-TC'!$S$4,OR(TH!N4037="1111",TH!O4037="1111")),TH!D4037,""),"")</f>
        <v/>
      </c>
      <c r="B4037" s="63">
        <f t="shared" si="229"/>
        <v>11</v>
      </c>
      <c r="C4037" s="64">
        <v>42675</v>
      </c>
      <c r="D4037" s="64" t="s">
        <v>858</v>
      </c>
      <c r="E4037" s="64">
        <f t="shared" si="231"/>
        <v>42675</v>
      </c>
      <c r="F4037" s="72" t="s">
        <v>2042</v>
      </c>
      <c r="G4037" s="955" t="s">
        <v>2395</v>
      </c>
      <c r="H4037" s="72" t="s">
        <v>1425</v>
      </c>
      <c r="I4037" s="429"/>
      <c r="J4037" s="429"/>
      <c r="K4037" s="420"/>
      <c r="L4037" s="429"/>
      <c r="M4037" s="65">
        <v>180300</v>
      </c>
      <c r="N4037" s="66" t="s">
        <v>9</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E4037">
        <v>1</v>
      </c>
    </row>
    <row r="4038" spans="1:31" ht="15.75" hidden="1" customHeight="1">
      <c r="A4038" s="332" t="str">
        <f>IF(B4038&lt;&gt;"",IF(AND(B4038='IN-TC'!$S$4,OR(TH!N4038="1111",TH!O4038="1111")),TH!D4038,""),"")</f>
        <v/>
      </c>
      <c r="B4038" s="63">
        <f t="shared" si="229"/>
        <v>11</v>
      </c>
      <c r="C4038" s="64">
        <v>42675</v>
      </c>
      <c r="D4038" s="64" t="s">
        <v>859</v>
      </c>
      <c r="E4038" s="64">
        <v>42665</v>
      </c>
      <c r="F4038" s="72" t="s">
        <v>1686</v>
      </c>
      <c r="G4038" s="955" t="s">
        <v>2396</v>
      </c>
      <c r="H4038" s="72" t="s">
        <v>1521</v>
      </c>
      <c r="I4038" s="429"/>
      <c r="J4038" s="429"/>
      <c r="K4038" s="420"/>
      <c r="L4038" s="429"/>
      <c r="M4038" s="65">
        <v>300000</v>
      </c>
      <c r="N4038" s="66" t="s">
        <v>101</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E4038">
        <v>1</v>
      </c>
    </row>
    <row r="4039" spans="1:31" ht="15.75" hidden="1" customHeight="1">
      <c r="A4039" s="332" t="str">
        <f>IF(B4039&lt;&gt;"",IF(AND(B4039='IN-TC'!$S$4,OR(TH!N4039="1111",TH!O4039="1111")),TH!D4039,""),"")</f>
        <v/>
      </c>
      <c r="B4039" s="63">
        <f t="shared" si="229"/>
        <v>11</v>
      </c>
      <c r="C4039" s="64">
        <v>42675</v>
      </c>
      <c r="D4039" s="64" t="s">
        <v>859</v>
      </c>
      <c r="E4039" s="64">
        <v>42665</v>
      </c>
      <c r="F4039" s="72" t="s">
        <v>1791</v>
      </c>
      <c r="G4039" s="955" t="s">
        <v>2396</v>
      </c>
      <c r="H4039" s="72" t="s">
        <v>1521</v>
      </c>
      <c r="I4039" s="429"/>
      <c r="J4039" s="429"/>
      <c r="K4039" s="420"/>
      <c r="L4039" s="429"/>
      <c r="M4039" s="65">
        <v>15000</v>
      </c>
      <c r="N4039" s="66" t="s">
        <v>9</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v>1</v>
      </c>
    </row>
    <row r="4040" spans="1:31" ht="15.75" hidden="1" customHeight="1">
      <c r="A4040" s="332" t="str">
        <f>IF(B4040&lt;&gt;"",IF(AND(B4040='IN-TC'!$S$4,OR(TH!N4040="1111",TH!O4040="1111")),TH!D4040,""),"")</f>
        <v/>
      </c>
      <c r="B4040" s="63">
        <f t="shared" si="229"/>
        <v>11</v>
      </c>
      <c r="C4040" s="64">
        <v>42675</v>
      </c>
      <c r="D4040" s="64" t="s">
        <v>860</v>
      </c>
      <c r="E4040" s="64">
        <f t="shared" ref="E4040:E4103" si="232">C4040</f>
        <v>42675</v>
      </c>
      <c r="F4040" s="72" t="s">
        <v>2397</v>
      </c>
      <c r="G4040" s="955" t="s">
        <v>2399</v>
      </c>
      <c r="H4040" s="72" t="s">
        <v>793</v>
      </c>
      <c r="I4040" s="429"/>
      <c r="J4040" s="429"/>
      <c r="K4040" s="420"/>
      <c r="L4040" s="429"/>
      <c r="M4040" s="65">
        <v>132825</v>
      </c>
      <c r="N4040" s="66" t="s">
        <v>101</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E4040">
        <v>1</v>
      </c>
    </row>
    <row r="4041" spans="1:31" ht="15.75" hidden="1" customHeight="1">
      <c r="A4041" s="332" t="str">
        <f>IF(B4041&lt;&gt;"",IF(AND(B4041='IN-TC'!$S$4,OR(TH!N4041="1111",TH!O4041="1111")),TH!D4041,""),"")</f>
        <v/>
      </c>
      <c r="B4041" s="63">
        <f t="shared" si="229"/>
        <v>11</v>
      </c>
      <c r="C4041" s="64">
        <v>42675</v>
      </c>
      <c r="D4041" s="64" t="s">
        <v>860</v>
      </c>
      <c r="E4041" s="64">
        <f t="shared" si="232"/>
        <v>42675</v>
      </c>
      <c r="F4041" s="72" t="s">
        <v>2398</v>
      </c>
      <c r="G4041" s="955" t="s">
        <v>2399</v>
      </c>
      <c r="H4041" s="72" t="s">
        <v>793</v>
      </c>
      <c r="I4041" s="429"/>
      <c r="J4041" s="429"/>
      <c r="K4041" s="420"/>
      <c r="L4041" s="429"/>
      <c r="M4041" s="65">
        <v>13283</v>
      </c>
      <c r="N4041" s="66" t="s">
        <v>9</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E4041">
        <v>1</v>
      </c>
    </row>
    <row r="4042" spans="1:31" ht="15.75" hidden="1" customHeight="1">
      <c r="A4042" s="332" t="str">
        <f>IF(B4042&lt;&gt;"",IF(AND(B4042='IN-TC'!$S$4,OR(TH!N4042="1111",TH!O4042="1111")),TH!D4042,""),"")</f>
        <v/>
      </c>
      <c r="B4042" s="63">
        <f t="shared" si="229"/>
        <v>11</v>
      </c>
      <c r="C4042" s="64">
        <v>42675</v>
      </c>
      <c r="D4042" s="64" t="s">
        <v>861</v>
      </c>
      <c r="E4042" s="64">
        <f t="shared" si="232"/>
        <v>42675</v>
      </c>
      <c r="F4042" s="72" t="s">
        <v>777</v>
      </c>
      <c r="G4042" s="955" t="s">
        <v>2400</v>
      </c>
      <c r="H4042" s="72" t="s">
        <v>799</v>
      </c>
      <c r="I4042" s="429"/>
      <c r="J4042" s="429"/>
      <c r="K4042" s="420"/>
      <c r="L4042" s="429"/>
      <c r="M4042" s="65">
        <v>1881564</v>
      </c>
      <c r="N4042" s="66" t="s">
        <v>101</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E4042">
        <v>1</v>
      </c>
    </row>
    <row r="4043" spans="1:31" ht="15.75" hidden="1" customHeight="1">
      <c r="A4043" s="332" t="str">
        <f>IF(B4043&lt;&gt;"",IF(AND(B4043='IN-TC'!$S$4,OR(TH!N4043="1111",TH!O4043="1111")),TH!D4043,""),"")</f>
        <v/>
      </c>
      <c r="B4043" s="63">
        <f t="shared" ref="B4043:B4106" si="233">IF(C4043&lt;&gt;"",MONTH(C4043),"")</f>
        <v>11</v>
      </c>
      <c r="C4043" s="64">
        <v>42675</v>
      </c>
      <c r="D4043" s="64" t="s">
        <v>861</v>
      </c>
      <c r="E4043" s="64">
        <f t="shared" si="232"/>
        <v>42675</v>
      </c>
      <c r="F4043" s="72" t="s">
        <v>778</v>
      </c>
      <c r="G4043" s="955" t="s">
        <v>2400</v>
      </c>
      <c r="H4043" s="72" t="s">
        <v>799</v>
      </c>
      <c r="I4043" s="429"/>
      <c r="J4043" s="429"/>
      <c r="K4043" s="420"/>
      <c r="L4043" s="429"/>
      <c r="M4043" s="65">
        <v>188156</v>
      </c>
      <c r="N4043" s="66" t="s">
        <v>9</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E4043">
        <v>1</v>
      </c>
    </row>
    <row r="4044" spans="1:31" ht="15.75" hidden="1" customHeight="1">
      <c r="A4044" s="332" t="str">
        <f>IF(B4044&lt;&gt;"",IF(AND(B4044='IN-TC'!$S$4,OR(TH!N4044="1111",TH!O4044="1111")),TH!D4044,""),"")</f>
        <v/>
      </c>
      <c r="B4044" s="63">
        <f t="shared" si="233"/>
        <v>11</v>
      </c>
      <c r="C4044" s="64">
        <v>42675</v>
      </c>
      <c r="D4044" s="64" t="s">
        <v>862</v>
      </c>
      <c r="E4044" s="64">
        <f t="shared" si="232"/>
        <v>42675</v>
      </c>
      <c r="F4044" s="72" t="s">
        <v>2401</v>
      </c>
      <c r="G4044" s="955" t="s">
        <v>2403</v>
      </c>
      <c r="H4044" s="72" t="s">
        <v>613</v>
      </c>
      <c r="I4044" s="429">
        <v>450</v>
      </c>
      <c r="J4044" s="429">
        <v>21080.808000000001</v>
      </c>
      <c r="K4044" s="420"/>
      <c r="L4044" s="429"/>
      <c r="M4044" s="65">
        <v>9486364</v>
      </c>
      <c r="N4044" s="66" t="s">
        <v>281</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v>1</v>
      </c>
    </row>
    <row r="4045" spans="1:31" ht="15.75" hidden="1" customHeight="1">
      <c r="A4045" s="332" t="str">
        <f>IF(B4045&lt;&gt;"",IF(AND(B4045='IN-TC'!$S$4,OR(TH!N4045="1111",TH!O4045="1111")),TH!D4045,""),"")</f>
        <v/>
      </c>
      <c r="B4045" s="63">
        <f t="shared" si="233"/>
        <v>11</v>
      </c>
      <c r="C4045" s="64">
        <v>42675</v>
      </c>
      <c r="D4045" s="64" t="s">
        <v>862</v>
      </c>
      <c r="E4045" s="64">
        <f t="shared" si="232"/>
        <v>42675</v>
      </c>
      <c r="F4045" s="72" t="s">
        <v>2402</v>
      </c>
      <c r="G4045" s="955" t="s">
        <v>2403</v>
      </c>
      <c r="H4045" s="72" t="s">
        <v>613</v>
      </c>
      <c r="I4045" s="429"/>
      <c r="J4045" s="429"/>
      <c r="K4045" s="420"/>
      <c r="L4045" s="429"/>
      <c r="M4045" s="65">
        <v>948636</v>
      </c>
      <c r="N4045" s="66" t="s">
        <v>9</v>
      </c>
      <c r="O4045" s="66"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E4045">
        <v>1</v>
      </c>
    </row>
    <row r="4046" spans="1:31" ht="15.75" hidden="1" customHeight="1">
      <c r="A4046" s="332" t="str">
        <f>IF(B4046&lt;&gt;"",IF(AND(B4046='IN-TC'!$S$4,OR(TH!N4046="1111",TH!O4046="1111")),TH!D4046,""),"")</f>
        <v/>
      </c>
      <c r="B4046" s="63">
        <f t="shared" si="233"/>
        <v>11</v>
      </c>
      <c r="C4046" s="1123">
        <v>42675</v>
      </c>
      <c r="D4046" s="1123" t="s">
        <v>863</v>
      </c>
      <c r="E4046" s="1123">
        <f t="shared" si="232"/>
        <v>42675</v>
      </c>
      <c r="F4046" s="503" t="s">
        <v>954</v>
      </c>
      <c r="G4046" s="1125"/>
      <c r="H4046" s="1205" t="s">
        <v>953</v>
      </c>
      <c r="I4046" s="1126"/>
      <c r="J4046" s="1126"/>
      <c r="K4046" s="1127"/>
      <c r="L4046" s="1126"/>
      <c r="M4046" s="1128">
        <v>500000000</v>
      </c>
      <c r="N4046" s="1129" t="s">
        <v>271</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1" ht="15.75" hidden="1" customHeight="1">
      <c r="A4047" s="332" t="str">
        <f>IF(B4047&lt;&gt;"",IF(AND(B4047='IN-TC'!$S$4,OR(TH!N4047="1111",TH!O4047="1111")),TH!D4047,""),"")</f>
        <v/>
      </c>
      <c r="B4047" s="63">
        <f t="shared" si="233"/>
        <v>11</v>
      </c>
      <c r="C4047" s="1123">
        <v>42675</v>
      </c>
      <c r="D4047" s="1123" t="s">
        <v>865</v>
      </c>
      <c r="E4047" s="1123">
        <f t="shared" si="232"/>
        <v>42675</v>
      </c>
      <c r="F4047" s="503" t="s">
        <v>954</v>
      </c>
      <c r="G4047" s="1125"/>
      <c r="H4047" s="961" t="s">
        <v>3009</v>
      </c>
      <c r="I4047" s="1126"/>
      <c r="J4047" s="1126"/>
      <c r="K4047" s="1127"/>
      <c r="L4047" s="1126"/>
      <c r="M4047" s="1128">
        <v>700000000</v>
      </c>
      <c r="N4047" s="1129" t="s">
        <v>271</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1" ht="15.75" hidden="1" customHeight="1">
      <c r="A4048" s="332" t="str">
        <f>IF(B4048&lt;&gt;"",IF(AND(B4048='IN-TC'!$S$4,OR(TH!N4048="1111",TH!O4048="1111")),TH!D4048,""),"")</f>
        <v/>
      </c>
      <c r="B4048" s="63">
        <f t="shared" si="233"/>
        <v>11</v>
      </c>
      <c r="C4048" s="1123">
        <v>42677</v>
      </c>
      <c r="D4048" s="1123" t="s">
        <v>866</v>
      </c>
      <c r="E4048" s="1123">
        <f t="shared" si="232"/>
        <v>42677</v>
      </c>
      <c r="F4048" s="503" t="s">
        <v>954</v>
      </c>
      <c r="G4048" s="1125"/>
      <c r="H4048" s="1205" t="s">
        <v>953</v>
      </c>
      <c r="I4048" s="1126"/>
      <c r="J4048" s="1126"/>
      <c r="K4048" s="1127"/>
      <c r="L4048" s="1126"/>
      <c r="M4048" s="1128">
        <v>500000000</v>
      </c>
      <c r="N4048" s="1129" t="s">
        <v>271</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1" ht="15.75" hidden="1" customHeight="1">
      <c r="A4049" s="332" t="str">
        <f>IF(B4049&lt;&gt;"",IF(AND(B4049='IN-TC'!$S$4,OR(TH!N4049="1111",TH!O4049="1111")),TH!D4049,""),"")</f>
        <v/>
      </c>
      <c r="B4049" s="63">
        <f t="shared" si="233"/>
        <v>11</v>
      </c>
      <c r="C4049" s="1123">
        <v>42677</v>
      </c>
      <c r="D4049" s="1123" t="s">
        <v>867</v>
      </c>
      <c r="E4049" s="1123">
        <f t="shared" si="232"/>
        <v>42677</v>
      </c>
      <c r="F4049" s="503" t="s">
        <v>954</v>
      </c>
      <c r="G4049" s="1125"/>
      <c r="H4049" s="961" t="s">
        <v>3009</v>
      </c>
      <c r="I4049" s="1126"/>
      <c r="J4049" s="1126"/>
      <c r="K4049" s="1127"/>
      <c r="L4049" s="1126"/>
      <c r="M4049" s="1128">
        <v>600000000</v>
      </c>
      <c r="N4049" s="1129" t="s">
        <v>271</v>
      </c>
      <c r="O4049" s="1129"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1" ht="15.75" hidden="1" customHeight="1">
      <c r="A4050" s="332" t="str">
        <f>IF(B4050&lt;&gt;"",IF(AND(B4050='IN-TC'!$S$4,OR(TH!N4050="1111",TH!O4050="1111")),TH!D4050,""),"")</f>
        <v/>
      </c>
      <c r="B4050" s="63">
        <f t="shared" si="233"/>
        <v>11</v>
      </c>
      <c r="C4050" s="64">
        <v>42677</v>
      </c>
      <c r="D4050" s="64" t="s">
        <v>868</v>
      </c>
      <c r="E4050" s="64">
        <f t="shared" si="232"/>
        <v>42677</v>
      </c>
      <c r="F4050" s="72" t="s">
        <v>2082</v>
      </c>
      <c r="G4050" s="955" t="s">
        <v>2404</v>
      </c>
      <c r="H4050" s="72" t="s">
        <v>2084</v>
      </c>
      <c r="I4050" s="429"/>
      <c r="J4050" s="429"/>
      <c r="K4050" s="420"/>
      <c r="L4050" s="429"/>
      <c r="M4050" s="65">
        <v>9609156</v>
      </c>
      <c r="N4050" s="66" t="s">
        <v>585</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v>1</v>
      </c>
    </row>
    <row r="4051" spans="1:31" ht="15.75" hidden="1" customHeight="1">
      <c r="A4051" s="332" t="str">
        <f>IF(B4051&lt;&gt;"",IF(AND(B4051='IN-TC'!$S$4,OR(TH!N4051="1111",TH!O4051="1111")),TH!D4051,""),"")</f>
        <v/>
      </c>
      <c r="B4051" s="63">
        <f t="shared" si="233"/>
        <v>11</v>
      </c>
      <c r="C4051" s="64">
        <v>42677</v>
      </c>
      <c r="D4051" s="64" t="s">
        <v>868</v>
      </c>
      <c r="E4051" s="64">
        <f t="shared" si="232"/>
        <v>42677</v>
      </c>
      <c r="F4051" s="72" t="s">
        <v>2083</v>
      </c>
      <c r="G4051" s="955" t="s">
        <v>2404</v>
      </c>
      <c r="H4051" s="72" t="s">
        <v>2084</v>
      </c>
      <c r="I4051" s="429"/>
      <c r="J4051" s="429"/>
      <c r="K4051" s="420"/>
      <c r="L4051" s="429"/>
      <c r="M4051" s="65">
        <v>505744</v>
      </c>
      <c r="N4051" s="66" t="s">
        <v>9</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v>1</v>
      </c>
    </row>
    <row r="4052" spans="1:31" ht="15.75" hidden="1" customHeight="1">
      <c r="A4052" s="332" t="str">
        <f>IF(B4052&lt;&gt;"",IF(AND(B4052='IN-TC'!$S$4,OR(TH!N4052="1111",TH!O4052="1111")),TH!D4052,""),"")</f>
        <v/>
      </c>
      <c r="B4052" s="63">
        <f t="shared" si="233"/>
        <v>11</v>
      </c>
      <c r="C4052" s="64">
        <v>42677</v>
      </c>
      <c r="D4052" s="64" t="s">
        <v>869</v>
      </c>
      <c r="E4052" s="64">
        <f t="shared" si="232"/>
        <v>42677</v>
      </c>
      <c r="F4052" s="72" t="s">
        <v>2405</v>
      </c>
      <c r="G4052" s="955" t="s">
        <v>2407</v>
      </c>
      <c r="H4052" s="72" t="s">
        <v>1307</v>
      </c>
      <c r="I4052" s="429"/>
      <c r="J4052" s="429"/>
      <c r="K4052" s="420"/>
      <c r="L4052" s="429"/>
      <c r="M4052" s="65">
        <v>1150000</v>
      </c>
      <c r="N4052" s="66" t="s">
        <v>101</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E4052">
        <v>1</v>
      </c>
    </row>
    <row r="4053" spans="1:31" ht="15.75" hidden="1" customHeight="1">
      <c r="A4053" s="332" t="str">
        <f>IF(B4053&lt;&gt;"",IF(AND(B4053='IN-TC'!$S$4,OR(TH!N4053="1111",TH!O4053="1111")),TH!D4053,""),"")</f>
        <v/>
      </c>
      <c r="B4053" s="63">
        <f t="shared" si="233"/>
        <v>11</v>
      </c>
      <c r="C4053" s="64">
        <v>42677</v>
      </c>
      <c r="D4053" s="64" t="s">
        <v>869</v>
      </c>
      <c r="E4053" s="64">
        <f t="shared" si="232"/>
        <v>42677</v>
      </c>
      <c r="F4053" s="72" t="s">
        <v>2406</v>
      </c>
      <c r="G4053" s="955" t="s">
        <v>2407</v>
      </c>
      <c r="H4053" s="72" t="s">
        <v>1307</v>
      </c>
      <c r="I4053" s="429"/>
      <c r="J4053" s="429"/>
      <c r="K4053" s="420"/>
      <c r="L4053" s="429"/>
      <c r="M4053" s="65">
        <v>115000</v>
      </c>
      <c r="N4053" s="66" t="s">
        <v>9</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v>1</v>
      </c>
    </row>
    <row r="4054" spans="1:31" ht="15.75" hidden="1" customHeight="1">
      <c r="A4054" s="332" t="str">
        <f>IF(B4054&lt;&gt;"",IF(AND(B4054='IN-TC'!$S$4,OR(TH!N4054="1111",TH!O4054="1111")),TH!D4054,""),"")</f>
        <v/>
      </c>
      <c r="B4054" s="63">
        <f t="shared" si="233"/>
        <v>11</v>
      </c>
      <c r="C4054" s="64">
        <v>42678</v>
      </c>
      <c r="D4054" s="64" t="s">
        <v>870</v>
      </c>
      <c r="E4054" s="64">
        <f t="shared" si="232"/>
        <v>42678</v>
      </c>
      <c r="F4054" s="72" t="s">
        <v>777</v>
      </c>
      <c r="G4054" s="955" t="s">
        <v>2408</v>
      </c>
      <c r="H4054" s="72" t="s">
        <v>799</v>
      </c>
      <c r="I4054" s="429"/>
      <c r="J4054" s="429"/>
      <c r="K4054" s="420"/>
      <c r="L4054" s="429"/>
      <c r="M4054" s="65">
        <v>797273</v>
      </c>
      <c r="N4054" s="66" t="s">
        <v>101</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v>1</v>
      </c>
    </row>
    <row r="4055" spans="1:31" ht="15.75" hidden="1" customHeight="1">
      <c r="A4055" s="332" t="str">
        <f>IF(B4055&lt;&gt;"",IF(AND(B4055='IN-TC'!$S$4,OR(TH!N4055="1111",TH!O4055="1111")),TH!D4055,""),"")</f>
        <v/>
      </c>
      <c r="B4055" s="63">
        <f t="shared" si="233"/>
        <v>11</v>
      </c>
      <c r="C4055" s="64">
        <v>42678</v>
      </c>
      <c r="D4055" s="64" t="s">
        <v>870</v>
      </c>
      <c r="E4055" s="64">
        <f t="shared" si="232"/>
        <v>42678</v>
      </c>
      <c r="F4055" s="72" t="s">
        <v>778</v>
      </c>
      <c r="G4055" s="955" t="s">
        <v>2408</v>
      </c>
      <c r="H4055" s="72" t="s">
        <v>799</v>
      </c>
      <c r="I4055" s="429"/>
      <c r="J4055" s="429"/>
      <c r="K4055" s="420"/>
      <c r="L4055" s="429"/>
      <c r="M4055" s="65">
        <v>79727</v>
      </c>
      <c r="N4055" s="66" t="s">
        <v>9</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E4055">
        <v>1</v>
      </c>
    </row>
    <row r="4056" spans="1:31" ht="15.75" hidden="1" customHeight="1">
      <c r="A4056" s="332" t="str">
        <f>IF(B4056&lt;&gt;"",IF(AND(B4056='IN-TC'!$S$4,OR(TH!N4056="1111",TH!O4056="1111")),TH!D4056,""),"")</f>
        <v/>
      </c>
      <c r="B4056" s="63">
        <f t="shared" si="233"/>
        <v>11</v>
      </c>
      <c r="C4056" s="64">
        <v>42678</v>
      </c>
      <c r="D4056" s="64" t="s">
        <v>871</v>
      </c>
      <c r="E4056" s="64">
        <f t="shared" si="232"/>
        <v>42678</v>
      </c>
      <c r="F4056" s="72" t="s">
        <v>772</v>
      </c>
      <c r="G4056" s="955" t="s">
        <v>2463</v>
      </c>
      <c r="H4056" s="316" t="s">
        <v>667</v>
      </c>
      <c r="I4056" s="429"/>
      <c r="J4056" s="429"/>
      <c r="K4056" s="420"/>
      <c r="L4056" s="429"/>
      <c r="M4056" s="65">
        <v>16000000</v>
      </c>
      <c r="N4056" s="66" t="s">
        <v>8</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1" ht="15.75" hidden="1" customHeight="1">
      <c r="A4057" s="332" t="str">
        <f>IF(B4057&lt;&gt;"",IF(AND(B4057='IN-TC'!$S$4,OR(TH!N4057="1111",TH!O4057="1111")),TH!D4057,""),"")</f>
        <v/>
      </c>
      <c r="B4057" s="63">
        <f t="shared" si="233"/>
        <v>11</v>
      </c>
      <c r="C4057" s="64">
        <v>42679</v>
      </c>
      <c r="D4057" s="64" t="s">
        <v>872</v>
      </c>
      <c r="E4057" s="64">
        <f t="shared" si="232"/>
        <v>42679</v>
      </c>
      <c r="F4057" s="72" t="s">
        <v>1003</v>
      </c>
      <c r="G4057" s="955" t="s">
        <v>2409</v>
      </c>
      <c r="H4057" s="72" t="s">
        <v>1027</v>
      </c>
      <c r="I4057" s="429"/>
      <c r="J4057" s="429"/>
      <c r="K4057" s="420"/>
      <c r="L4057" s="429"/>
      <c r="M4057" s="65">
        <v>3750000</v>
      </c>
      <c r="N4057" s="66" t="s">
        <v>101</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1" ht="15.75" hidden="1" customHeight="1">
      <c r="A4058" s="332" t="str">
        <f>IF(B4058&lt;&gt;"",IF(AND(B4058='IN-TC'!$S$4,OR(TH!N4058="1111",TH!O4058="1111")),TH!D4058,""),"")</f>
        <v/>
      </c>
      <c r="B4058" s="63">
        <f t="shared" si="233"/>
        <v>11</v>
      </c>
      <c r="C4058" s="64">
        <v>42679</v>
      </c>
      <c r="D4058" s="64" t="s">
        <v>873</v>
      </c>
      <c r="E4058" s="64">
        <f t="shared" si="232"/>
        <v>42679</v>
      </c>
      <c r="F4058" s="72" t="s">
        <v>772</v>
      </c>
      <c r="G4058" s="955" t="s">
        <v>2525</v>
      </c>
      <c r="H4058" s="316" t="s">
        <v>667</v>
      </c>
      <c r="I4058" s="429"/>
      <c r="J4058" s="429"/>
      <c r="K4058" s="420"/>
      <c r="L4058" s="429"/>
      <c r="M4058" s="65">
        <v>16000000</v>
      </c>
      <c r="N4058" s="66" t="s">
        <v>8</v>
      </c>
      <c r="O4058" s="66"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1" ht="15.75" hidden="1" customHeight="1">
      <c r="A4059" s="332" t="str">
        <f>IF(B4059&lt;&gt;"",IF(AND(B4059='IN-TC'!$S$4,OR(TH!N4059="1111",TH!O4059="1111")),TH!D4059,""),"")</f>
        <v/>
      </c>
      <c r="B4059" s="63">
        <f t="shared" si="233"/>
        <v>11</v>
      </c>
      <c r="C4059" s="1123">
        <v>42679</v>
      </c>
      <c r="D4059" s="1123" t="s">
        <v>874</v>
      </c>
      <c r="E4059" s="1123">
        <f t="shared" si="232"/>
        <v>42679</v>
      </c>
      <c r="F4059" s="503" t="s">
        <v>954</v>
      </c>
      <c r="G4059" s="1125"/>
      <c r="H4059" s="1205" t="s">
        <v>953</v>
      </c>
      <c r="I4059" s="1126"/>
      <c r="J4059" s="1126"/>
      <c r="K4059" s="1127"/>
      <c r="L4059" s="1126"/>
      <c r="M4059" s="1128">
        <v>500000000</v>
      </c>
      <c r="N4059" s="1129" t="s">
        <v>271</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1" ht="15.75" hidden="1" customHeight="1">
      <c r="A4060" s="332" t="str">
        <f>IF(B4060&lt;&gt;"",IF(AND(B4060='IN-TC'!$S$4,OR(TH!N4060="1111",TH!O4060="1111")),TH!D4060,""),"")</f>
        <v/>
      </c>
      <c r="B4060" s="63">
        <f t="shared" si="233"/>
        <v>11</v>
      </c>
      <c r="C4060" s="1123">
        <v>42679</v>
      </c>
      <c r="D4060" s="1123" t="s">
        <v>875</v>
      </c>
      <c r="E4060" s="1123">
        <f t="shared" si="232"/>
        <v>42679</v>
      </c>
      <c r="F4060" s="503" t="s">
        <v>954</v>
      </c>
      <c r="G4060" s="1125"/>
      <c r="H4060" s="961" t="s">
        <v>3009</v>
      </c>
      <c r="I4060" s="1126"/>
      <c r="J4060" s="1126"/>
      <c r="K4060" s="1127"/>
      <c r="L4060" s="1126"/>
      <c r="M4060" s="1128">
        <v>750000000</v>
      </c>
      <c r="N4060" s="1129" t="s">
        <v>271</v>
      </c>
      <c r="O4060" s="1129"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1" ht="15.75" hidden="1" customHeight="1">
      <c r="A4061" s="332" t="str">
        <f>IF(B4061&lt;&gt;"",IF(AND(B4061='IN-TC'!$S$4,OR(TH!N4061="1111",TH!O4061="1111")),TH!D4061,""),"")</f>
        <v/>
      </c>
      <c r="B4061" s="63">
        <f t="shared" si="233"/>
        <v>11</v>
      </c>
      <c r="C4061" s="64">
        <v>42680</v>
      </c>
      <c r="D4061" s="64" t="s">
        <v>876</v>
      </c>
      <c r="E4061" s="64">
        <f t="shared" si="232"/>
        <v>42680</v>
      </c>
      <c r="F4061" s="72" t="s">
        <v>777</v>
      </c>
      <c r="G4061" s="955" t="s">
        <v>2410</v>
      </c>
      <c r="H4061" s="72" t="s">
        <v>799</v>
      </c>
      <c r="I4061" s="429"/>
      <c r="J4061" s="429"/>
      <c r="K4061" s="420"/>
      <c r="L4061" s="429"/>
      <c r="M4061" s="65">
        <v>815536</v>
      </c>
      <c r="N4061" s="66" t="s">
        <v>101</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v>1</v>
      </c>
    </row>
    <row r="4062" spans="1:31" ht="15.75" hidden="1" customHeight="1">
      <c r="A4062" s="332" t="str">
        <f>IF(B4062&lt;&gt;"",IF(AND(B4062='IN-TC'!$S$4,OR(TH!N4062="1111",TH!O4062="1111")),TH!D4062,""),"")</f>
        <v/>
      </c>
      <c r="B4062" s="63">
        <f t="shared" si="233"/>
        <v>11</v>
      </c>
      <c r="C4062" s="64">
        <v>42680</v>
      </c>
      <c r="D4062" s="64" t="s">
        <v>876</v>
      </c>
      <c r="E4062" s="64">
        <f t="shared" si="232"/>
        <v>42680</v>
      </c>
      <c r="F4062" s="72" t="s">
        <v>778</v>
      </c>
      <c r="G4062" s="955" t="s">
        <v>2410</v>
      </c>
      <c r="H4062" s="72" t="s">
        <v>799</v>
      </c>
      <c r="I4062" s="429"/>
      <c r="J4062" s="429"/>
      <c r="K4062" s="420"/>
      <c r="L4062" s="429"/>
      <c r="M4062" s="65">
        <v>81554</v>
      </c>
      <c r="N4062" s="66" t="s">
        <v>9</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E4062">
        <v>1</v>
      </c>
    </row>
    <row r="4063" spans="1:31" ht="15.75" hidden="1" customHeight="1">
      <c r="A4063" s="332" t="str">
        <f>IF(B4063&lt;&gt;"",IF(AND(B4063='IN-TC'!$S$4,OR(TH!N4063="1111",TH!O4063="1111")),TH!D4063,""),"")</f>
        <v/>
      </c>
      <c r="B4063" s="63">
        <f t="shared" si="233"/>
        <v>11</v>
      </c>
      <c r="C4063" s="64">
        <v>42680</v>
      </c>
      <c r="D4063" s="64" t="s">
        <v>877</v>
      </c>
      <c r="E4063" s="64">
        <f t="shared" si="232"/>
        <v>42680</v>
      </c>
      <c r="F4063" s="72" t="s">
        <v>2411</v>
      </c>
      <c r="G4063" s="955" t="s">
        <v>2413</v>
      </c>
      <c r="H4063" s="72" t="s">
        <v>837</v>
      </c>
      <c r="I4063" s="429"/>
      <c r="J4063" s="429"/>
      <c r="K4063" s="420"/>
      <c r="L4063" s="429"/>
      <c r="M4063" s="65">
        <v>2002043</v>
      </c>
      <c r="N4063" s="66" t="s">
        <v>101</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v>1</v>
      </c>
    </row>
    <row r="4064" spans="1:31" ht="15.75" hidden="1" customHeight="1">
      <c r="A4064" s="332" t="str">
        <f>IF(B4064&lt;&gt;"",IF(AND(B4064='IN-TC'!$S$4,OR(TH!N4064="1111",TH!O4064="1111")),TH!D4064,""),"")</f>
        <v/>
      </c>
      <c r="B4064" s="63">
        <f t="shared" si="233"/>
        <v>11</v>
      </c>
      <c r="C4064" s="64">
        <v>42680</v>
      </c>
      <c r="D4064" s="64" t="s">
        <v>877</v>
      </c>
      <c r="E4064" s="64">
        <f t="shared" si="232"/>
        <v>42680</v>
      </c>
      <c r="F4064" s="72" t="s">
        <v>2412</v>
      </c>
      <c r="G4064" s="955" t="s">
        <v>2413</v>
      </c>
      <c r="H4064" s="72" t="s">
        <v>837</v>
      </c>
      <c r="I4064" s="429"/>
      <c r="J4064" s="429"/>
      <c r="K4064" s="420"/>
      <c r="L4064" s="429"/>
      <c r="M4064" s="65">
        <v>200204</v>
      </c>
      <c r="N4064" s="66" t="s">
        <v>9</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v>1</v>
      </c>
    </row>
    <row r="4065" spans="1:31" ht="15.75" hidden="1" customHeight="1">
      <c r="A4065" s="332" t="str">
        <f>IF(B4065&lt;&gt;"",IF(AND(B4065='IN-TC'!$S$4,OR(TH!N4065="1111",TH!O4065="1111")),TH!D4065,""),"")</f>
        <v/>
      </c>
      <c r="B4065" s="63">
        <f t="shared" si="233"/>
        <v>11</v>
      </c>
      <c r="C4065" s="64">
        <v>42681</v>
      </c>
      <c r="D4065" s="64" t="s">
        <v>878</v>
      </c>
      <c r="E4065" s="64">
        <f t="shared" si="232"/>
        <v>42681</v>
      </c>
      <c r="F4065" s="72" t="s">
        <v>2401</v>
      </c>
      <c r="G4065" s="955" t="s">
        <v>1388</v>
      </c>
      <c r="H4065" s="72" t="s">
        <v>2414</v>
      </c>
      <c r="I4065" s="429">
        <v>384</v>
      </c>
      <c r="J4065" s="429">
        <v>20719</v>
      </c>
      <c r="K4065" s="420"/>
      <c r="L4065" s="429"/>
      <c r="M4065" s="65">
        <v>7956096</v>
      </c>
      <c r="N4065" s="66" t="s">
        <v>281</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E4065">
        <v>1</v>
      </c>
    </row>
    <row r="4066" spans="1:31" ht="15.75" hidden="1" customHeight="1">
      <c r="A4066" s="332" t="str">
        <f>IF(B4066&lt;&gt;"",IF(AND(B4066='IN-TC'!$S$4,OR(TH!N4066="1111",TH!O4066="1111")),TH!D4066,""),"")</f>
        <v/>
      </c>
      <c r="B4066" s="63">
        <f t="shared" si="233"/>
        <v>11</v>
      </c>
      <c r="C4066" s="64">
        <v>42681</v>
      </c>
      <c r="D4066" s="64" t="s">
        <v>878</v>
      </c>
      <c r="E4066" s="64">
        <f t="shared" si="232"/>
        <v>42681</v>
      </c>
      <c r="F4066" s="72" t="s">
        <v>2402</v>
      </c>
      <c r="G4066" s="955" t="s">
        <v>1388</v>
      </c>
      <c r="H4066" s="72" t="s">
        <v>2414</v>
      </c>
      <c r="I4066" s="429"/>
      <c r="J4066" s="429"/>
      <c r="K4066" s="420"/>
      <c r="L4066" s="429"/>
      <c r="M4066" s="65">
        <v>795610</v>
      </c>
      <c r="N4066" s="66" t="s">
        <v>9</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c r="AE4066">
        <v>1</v>
      </c>
    </row>
    <row r="4067" spans="1:31" ht="15.75" hidden="1" customHeight="1">
      <c r="A4067" s="332" t="str">
        <f>IF(B4067&lt;&gt;"",IF(AND(B4067='IN-TC'!$S$4,OR(TH!N4067="1111",TH!O4067="1111")),TH!D4067,""),"")</f>
        <v/>
      </c>
      <c r="B4067" s="63">
        <f t="shared" si="233"/>
        <v>11</v>
      </c>
      <c r="C4067" s="64">
        <v>42681</v>
      </c>
      <c r="D4067" s="64" t="s">
        <v>879</v>
      </c>
      <c r="E4067" s="64">
        <f t="shared" si="232"/>
        <v>42681</v>
      </c>
      <c r="F4067" s="72" t="s">
        <v>2415</v>
      </c>
      <c r="G4067" s="955" t="s">
        <v>2416</v>
      </c>
      <c r="H4067" s="72" t="s">
        <v>2417</v>
      </c>
      <c r="I4067" s="429"/>
      <c r="J4067" s="429"/>
      <c r="K4067" s="420"/>
      <c r="L4067" s="429"/>
      <c r="M4067" s="65">
        <v>3547000</v>
      </c>
      <c r="N4067" s="66" t="s">
        <v>101</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1" ht="15.75" hidden="1" customHeight="1">
      <c r="A4068" s="332" t="str">
        <f>IF(B4068&lt;&gt;"",IF(AND(B4068='IN-TC'!$S$4,OR(TH!N4068="1111",TH!O4068="1111")),TH!D4068,""),"")</f>
        <v/>
      </c>
      <c r="B4068" s="63">
        <f t="shared" si="233"/>
        <v>11</v>
      </c>
      <c r="C4068" s="64">
        <v>42683</v>
      </c>
      <c r="D4068" s="64" t="s">
        <v>880</v>
      </c>
      <c r="E4068" s="64">
        <f t="shared" si="232"/>
        <v>42683</v>
      </c>
      <c r="F4068" s="72" t="s">
        <v>2518</v>
      </c>
      <c r="G4068" s="955" t="s">
        <v>2504</v>
      </c>
      <c r="H4068" s="316" t="s">
        <v>2519</v>
      </c>
      <c r="I4068" s="429"/>
      <c r="J4068" s="429"/>
      <c r="K4068" s="420"/>
      <c r="L4068" s="429"/>
      <c r="M4068" s="65">
        <v>19800000</v>
      </c>
      <c r="N4068" s="66" t="s">
        <v>8</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1" ht="15.75" hidden="1" customHeight="1">
      <c r="A4069" s="332" t="str">
        <f>IF(B4069&lt;&gt;"",IF(AND(B4069='IN-TC'!$S$4,OR(TH!N4069="1111",TH!O4069="1111")),TH!D4069,""),"")</f>
        <v/>
      </c>
      <c r="B4069" s="63">
        <f t="shared" si="233"/>
        <v>11</v>
      </c>
      <c r="C4069" s="64">
        <v>42684</v>
      </c>
      <c r="D4069" s="64" t="s">
        <v>881</v>
      </c>
      <c r="E4069" s="64">
        <f t="shared" si="232"/>
        <v>42684</v>
      </c>
      <c r="F4069" s="72" t="s">
        <v>2401</v>
      </c>
      <c r="G4069" s="955" t="s">
        <v>2418</v>
      </c>
      <c r="H4069" s="72" t="s">
        <v>613</v>
      </c>
      <c r="I4069" s="429">
        <v>450</v>
      </c>
      <c r="J4069" s="429">
        <v>21080.808000000001</v>
      </c>
      <c r="K4069" s="420"/>
      <c r="L4069" s="429"/>
      <c r="M4069" s="65">
        <v>9486364</v>
      </c>
      <c r="N4069" s="66" t="s">
        <v>281</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c r="AE4069">
        <v>1</v>
      </c>
    </row>
    <row r="4070" spans="1:31" ht="15.75" hidden="1" customHeight="1">
      <c r="A4070" s="332" t="str">
        <f>IF(B4070&lt;&gt;"",IF(AND(B4070='IN-TC'!$S$4,OR(TH!N4070="1111",TH!O4070="1111")),TH!D4070,""),"")</f>
        <v/>
      </c>
      <c r="B4070" s="63">
        <f t="shared" si="233"/>
        <v>11</v>
      </c>
      <c r="C4070" s="64">
        <v>42684</v>
      </c>
      <c r="D4070" s="64" t="s">
        <v>881</v>
      </c>
      <c r="E4070" s="64">
        <f t="shared" si="232"/>
        <v>42684</v>
      </c>
      <c r="F4070" s="72" t="s">
        <v>2402</v>
      </c>
      <c r="G4070" s="955" t="s">
        <v>2418</v>
      </c>
      <c r="H4070" s="72" t="s">
        <v>613</v>
      </c>
      <c r="I4070" s="429"/>
      <c r="J4070" s="429"/>
      <c r="K4070" s="420"/>
      <c r="L4070" s="429"/>
      <c r="M4070" s="65">
        <v>948636</v>
      </c>
      <c r="N4070" s="66" t="s">
        <v>9</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c r="AE4070">
        <v>1</v>
      </c>
    </row>
    <row r="4071" spans="1:31" ht="15.75" hidden="1" customHeight="1">
      <c r="A4071" s="332" t="str">
        <f>IF(B4071&lt;&gt;"",IF(AND(B4071='IN-TC'!$S$4,OR(TH!N4071="1111",TH!O4071="1111")),TH!D4071,""),"")</f>
        <v/>
      </c>
      <c r="B4071" s="63">
        <f t="shared" si="233"/>
        <v>11</v>
      </c>
      <c r="C4071" s="64">
        <v>42684</v>
      </c>
      <c r="D4071" s="64" t="s">
        <v>882</v>
      </c>
      <c r="E4071" s="64">
        <f t="shared" si="232"/>
        <v>42684</v>
      </c>
      <c r="F4071" s="72" t="s">
        <v>2518</v>
      </c>
      <c r="G4071" s="955" t="s">
        <v>2505</v>
      </c>
      <c r="H4071" s="316" t="s">
        <v>2519</v>
      </c>
      <c r="I4071" s="429"/>
      <c r="J4071" s="429"/>
      <c r="K4071" s="420"/>
      <c r="L4071" s="429"/>
      <c r="M4071" s="65">
        <v>19800000</v>
      </c>
      <c r="N4071" s="66" t="s">
        <v>8</v>
      </c>
      <c r="O4071" s="66"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1" ht="15.75" hidden="1" customHeight="1">
      <c r="A4072" s="332" t="str">
        <f>IF(B4072&lt;&gt;"",IF(AND(B4072='IN-TC'!$S$4,OR(TH!N4072="1111",TH!O4072="1111")),TH!D4072,""),"")</f>
        <v/>
      </c>
      <c r="B4072" s="63">
        <f t="shared" si="233"/>
        <v>11</v>
      </c>
      <c r="C4072" s="1123">
        <v>42684</v>
      </c>
      <c r="D4072" s="1123" t="s">
        <v>883</v>
      </c>
      <c r="E4072" s="1123">
        <f t="shared" si="232"/>
        <v>42684</v>
      </c>
      <c r="F4072" s="503" t="s">
        <v>954</v>
      </c>
      <c r="G4072" s="1125"/>
      <c r="H4072" s="961" t="s">
        <v>3009</v>
      </c>
      <c r="I4072" s="1126"/>
      <c r="J4072" s="1126"/>
      <c r="K4072" s="1127"/>
      <c r="L4072" s="1126"/>
      <c r="M4072" s="1128">
        <v>750000000</v>
      </c>
      <c r="N4072" s="1129" t="s">
        <v>271</v>
      </c>
      <c r="O4072" s="1129"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1" ht="15.75" hidden="1" customHeight="1">
      <c r="A4073" s="332" t="str">
        <f>IF(B4073&lt;&gt;"",IF(AND(B4073='IN-TC'!$S$4,OR(TH!N4073="1111",TH!O4073="1111")),TH!D4073,""),"")</f>
        <v/>
      </c>
      <c r="B4073" s="63">
        <f t="shared" si="233"/>
        <v>11</v>
      </c>
      <c r="C4073" s="64">
        <v>42685</v>
      </c>
      <c r="D4073" s="64" t="s">
        <v>884</v>
      </c>
      <c r="E4073" s="64">
        <f t="shared" si="232"/>
        <v>42685</v>
      </c>
      <c r="F4073" s="72" t="s">
        <v>2420</v>
      </c>
      <c r="G4073" s="955" t="s">
        <v>2419</v>
      </c>
      <c r="H4073" s="72" t="s">
        <v>1027</v>
      </c>
      <c r="I4073" s="429"/>
      <c r="J4073" s="429"/>
      <c r="K4073" s="420"/>
      <c r="L4073" s="429"/>
      <c r="M4073" s="65">
        <v>2600000</v>
      </c>
      <c r="N4073" s="66" t="s">
        <v>101</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1" ht="15.75" hidden="1" customHeight="1">
      <c r="A4074" s="332" t="str">
        <f>IF(B4074&lt;&gt;"",IF(AND(B4074='IN-TC'!$S$4,OR(TH!N4074="1111",TH!O4074="1111")),TH!D4074,""),"")</f>
        <v/>
      </c>
      <c r="B4074" s="63">
        <f t="shared" si="233"/>
        <v>11</v>
      </c>
      <c r="C4074" s="64">
        <v>42685</v>
      </c>
      <c r="D4074" s="64" t="s">
        <v>885</v>
      </c>
      <c r="E4074" s="64">
        <f t="shared" si="232"/>
        <v>42685</v>
      </c>
      <c r="F4074" s="72" t="s">
        <v>1169</v>
      </c>
      <c r="G4074" s="955" t="s">
        <v>2197</v>
      </c>
      <c r="H4074" s="316" t="s">
        <v>611</v>
      </c>
      <c r="I4074" s="429"/>
      <c r="J4074" s="429"/>
      <c r="K4074" s="420"/>
      <c r="L4074" s="429"/>
      <c r="M4074" s="65">
        <v>5280000</v>
      </c>
      <c r="N4074" s="66" t="s">
        <v>8</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1" ht="15.75" hidden="1" customHeight="1">
      <c r="A4075" s="332" t="str">
        <f>IF(B4075&lt;&gt;"",IF(AND(B4075='IN-TC'!$S$4,OR(TH!N4075="1111",TH!O4075="1111")),TH!D4075,""),"")</f>
        <v/>
      </c>
      <c r="B4075" s="63">
        <f t="shared" si="233"/>
        <v>11</v>
      </c>
      <c r="C4075" s="64">
        <v>42686</v>
      </c>
      <c r="D4075" s="64" t="s">
        <v>886</v>
      </c>
      <c r="E4075" s="64">
        <f t="shared" si="232"/>
        <v>42686</v>
      </c>
      <c r="F4075" s="72" t="s">
        <v>2401</v>
      </c>
      <c r="G4075" s="955" t="s">
        <v>2421</v>
      </c>
      <c r="H4075" s="72" t="s">
        <v>2414</v>
      </c>
      <c r="I4075" s="429">
        <v>384</v>
      </c>
      <c r="J4075" s="429">
        <v>20719</v>
      </c>
      <c r="K4075" s="420"/>
      <c r="L4075" s="429"/>
      <c r="M4075" s="65">
        <v>7956096</v>
      </c>
      <c r="N4075" s="66" t="s">
        <v>281</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v>1</v>
      </c>
    </row>
    <row r="4076" spans="1:31" ht="15.75" hidden="1" customHeight="1">
      <c r="A4076" s="332" t="str">
        <f>IF(B4076&lt;&gt;"",IF(AND(B4076='IN-TC'!$S$4,OR(TH!N4076="1111",TH!O4076="1111")),TH!D4076,""),"")</f>
        <v/>
      </c>
      <c r="B4076" s="63">
        <f t="shared" si="233"/>
        <v>11</v>
      </c>
      <c r="C4076" s="64">
        <v>42686</v>
      </c>
      <c r="D4076" s="64" t="s">
        <v>886</v>
      </c>
      <c r="E4076" s="64">
        <f t="shared" si="232"/>
        <v>42686</v>
      </c>
      <c r="F4076" s="72" t="s">
        <v>2402</v>
      </c>
      <c r="G4076" s="955" t="s">
        <v>2421</v>
      </c>
      <c r="H4076" s="72" t="s">
        <v>2414</v>
      </c>
      <c r="I4076" s="429"/>
      <c r="J4076" s="429"/>
      <c r="K4076" s="420"/>
      <c r="L4076" s="429"/>
      <c r="M4076" s="65">
        <v>795610</v>
      </c>
      <c r="N4076" s="66" t="s">
        <v>9</v>
      </c>
      <c r="O4076" s="66"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E4076">
        <v>1</v>
      </c>
    </row>
    <row r="4077" spans="1:31" ht="15.75" hidden="1" customHeight="1">
      <c r="A4077" s="332" t="str">
        <f>IF(B4077&lt;&gt;"",IF(AND(B4077='IN-TC'!$S$4,OR(TH!N4077="1111",TH!O4077="1111")),TH!D4077,""),"")</f>
        <v/>
      </c>
      <c r="B4077" s="63">
        <f t="shared" si="233"/>
        <v>11</v>
      </c>
      <c r="C4077" s="1123">
        <v>42686</v>
      </c>
      <c r="D4077" s="1123" t="s">
        <v>887</v>
      </c>
      <c r="E4077" s="1123">
        <f t="shared" si="232"/>
        <v>42686</v>
      </c>
      <c r="F4077" s="503" t="s">
        <v>954</v>
      </c>
      <c r="G4077" s="1125"/>
      <c r="H4077" s="961" t="s">
        <v>3009</v>
      </c>
      <c r="I4077" s="1126"/>
      <c r="J4077" s="1126"/>
      <c r="K4077" s="1127"/>
      <c r="L4077" s="1126"/>
      <c r="M4077" s="1128">
        <v>800000000</v>
      </c>
      <c r="N4077" s="1129" t="s">
        <v>271</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1" ht="15.75" hidden="1" customHeight="1">
      <c r="A4078" s="332" t="str">
        <f>IF(B4078&lt;&gt;"",IF(AND(B4078='IN-TC'!$S$4,OR(TH!N4078="1111",TH!O4078="1111")),TH!D4078,""),"")</f>
        <v/>
      </c>
      <c r="B4078" s="63">
        <f t="shared" si="233"/>
        <v>11</v>
      </c>
      <c r="C4078" s="1123">
        <v>42686</v>
      </c>
      <c r="D4078" s="1123" t="s">
        <v>888</v>
      </c>
      <c r="E4078" s="1123">
        <f t="shared" si="232"/>
        <v>42686</v>
      </c>
      <c r="F4078" s="503" t="s">
        <v>954</v>
      </c>
      <c r="G4078" s="1125"/>
      <c r="H4078" s="1205" t="s">
        <v>953</v>
      </c>
      <c r="I4078" s="1126"/>
      <c r="J4078" s="1126"/>
      <c r="K4078" s="1127"/>
      <c r="L4078" s="1126"/>
      <c r="M4078" s="1128">
        <v>731640000</v>
      </c>
      <c r="N4078" s="1129" t="s">
        <v>271</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1" ht="15.75" hidden="1" customHeight="1">
      <c r="A4079" s="332" t="str">
        <f>IF(B4079&lt;&gt;"",IF(AND(B4079='IN-TC'!$S$4,OR(TH!N4079="1111",TH!O4079="1111")),TH!D4079,""),"")</f>
        <v/>
      </c>
      <c r="B4079" s="63">
        <f t="shared" si="233"/>
        <v>11</v>
      </c>
      <c r="C4079" s="1123">
        <v>42688</v>
      </c>
      <c r="D4079" s="1123" t="s">
        <v>889</v>
      </c>
      <c r="E4079" s="1123">
        <f t="shared" si="232"/>
        <v>42688</v>
      </c>
      <c r="F4079" s="503" t="s">
        <v>954</v>
      </c>
      <c r="G4079" s="1125"/>
      <c r="H4079" s="961" t="s">
        <v>3009</v>
      </c>
      <c r="I4079" s="1126"/>
      <c r="J4079" s="1126"/>
      <c r="K4079" s="1127"/>
      <c r="L4079" s="1126"/>
      <c r="M4079" s="1128">
        <v>800000000</v>
      </c>
      <c r="N4079" s="1129" t="s">
        <v>271</v>
      </c>
      <c r="O4079" s="1129"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1" ht="15.75" hidden="1" customHeight="1">
      <c r="A4080" s="332" t="str">
        <f>IF(B4080&lt;&gt;"",IF(AND(B4080='IN-TC'!$S$4,OR(TH!N4080="1111",TH!O4080="1111")),TH!D4080,""),"")</f>
        <v/>
      </c>
      <c r="B4080" s="63">
        <f t="shared" si="233"/>
        <v>11</v>
      </c>
      <c r="C4080" s="64">
        <v>42689</v>
      </c>
      <c r="D4080" s="64" t="s">
        <v>890</v>
      </c>
      <c r="E4080" s="64">
        <f t="shared" si="232"/>
        <v>42689</v>
      </c>
      <c r="F4080" s="72" t="s">
        <v>1686</v>
      </c>
      <c r="G4080" s="955" t="s">
        <v>2422</v>
      </c>
      <c r="H4080" s="72" t="s">
        <v>1521</v>
      </c>
      <c r="I4080" s="429"/>
      <c r="J4080" s="429"/>
      <c r="K4080" s="420"/>
      <c r="L4080" s="429"/>
      <c r="M4080" s="65">
        <v>1600000</v>
      </c>
      <c r="N4080" s="66" t="s">
        <v>101</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c r="AE4080">
        <v>1</v>
      </c>
    </row>
    <row r="4081" spans="1:31" ht="15.75" hidden="1" customHeight="1">
      <c r="A4081" s="332" t="str">
        <f>IF(B4081&lt;&gt;"",IF(AND(B4081='IN-TC'!$S$4,OR(TH!N4081="1111",TH!O4081="1111")),TH!D4081,""),"")</f>
        <v/>
      </c>
      <c r="B4081" s="63">
        <f t="shared" si="233"/>
        <v>11</v>
      </c>
      <c r="C4081" s="64">
        <v>42689</v>
      </c>
      <c r="D4081" s="64" t="s">
        <v>890</v>
      </c>
      <c r="E4081" s="64">
        <f t="shared" si="232"/>
        <v>42689</v>
      </c>
      <c r="F4081" s="72" t="s">
        <v>1791</v>
      </c>
      <c r="G4081" s="955" t="s">
        <v>2422</v>
      </c>
      <c r="H4081" s="72" t="s">
        <v>1521</v>
      </c>
      <c r="I4081" s="429"/>
      <c r="J4081" s="429"/>
      <c r="K4081" s="420"/>
      <c r="L4081" s="429"/>
      <c r="M4081" s="65">
        <v>80000</v>
      </c>
      <c r="N4081" s="66" t="s">
        <v>9</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c r="AE4081">
        <v>1</v>
      </c>
    </row>
    <row r="4082" spans="1:31" ht="15.75" hidden="1" customHeight="1">
      <c r="A4082" s="332" t="str">
        <f>IF(B4082&lt;&gt;"",IF(AND(B4082='IN-TC'!$S$4,OR(TH!N4082="1111",TH!O4082="1111")),TH!D4082,""),"")</f>
        <v/>
      </c>
      <c r="B4082" s="63">
        <f t="shared" si="233"/>
        <v>11</v>
      </c>
      <c r="C4082" s="64">
        <v>42689</v>
      </c>
      <c r="D4082" s="64" t="s">
        <v>891</v>
      </c>
      <c r="E4082" s="64">
        <f t="shared" si="232"/>
        <v>42689</v>
      </c>
      <c r="F4082" s="72" t="s">
        <v>2423</v>
      </c>
      <c r="G4082" s="955" t="s">
        <v>2425</v>
      </c>
      <c r="H4082" s="72" t="s">
        <v>2426</v>
      </c>
      <c r="I4082" s="429"/>
      <c r="J4082" s="429"/>
      <c r="K4082" s="420"/>
      <c r="L4082" s="429"/>
      <c r="M4082" s="65">
        <v>3855076</v>
      </c>
      <c r="N4082" s="66" t="s">
        <v>585</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v>1</v>
      </c>
    </row>
    <row r="4083" spans="1:31" ht="15.75" hidden="1" customHeight="1">
      <c r="A4083" s="332" t="str">
        <f>IF(B4083&lt;&gt;"",IF(AND(B4083='IN-TC'!$S$4,OR(TH!N4083="1111",TH!O4083="1111")),TH!D4083,""),"")</f>
        <v/>
      </c>
      <c r="B4083" s="63">
        <f t="shared" si="233"/>
        <v>11</v>
      </c>
      <c r="C4083" s="64">
        <v>42689</v>
      </c>
      <c r="D4083" s="64" t="s">
        <v>891</v>
      </c>
      <c r="E4083" s="64">
        <f t="shared" si="232"/>
        <v>42689</v>
      </c>
      <c r="F4083" s="72" t="s">
        <v>2424</v>
      </c>
      <c r="G4083" s="955" t="s">
        <v>2425</v>
      </c>
      <c r="H4083" s="72" t="s">
        <v>2426</v>
      </c>
      <c r="I4083" s="429"/>
      <c r="J4083" s="429"/>
      <c r="K4083" s="420"/>
      <c r="L4083" s="429"/>
      <c r="M4083" s="65">
        <v>385507</v>
      </c>
      <c r="N4083" s="66" t="s">
        <v>9</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v>1</v>
      </c>
    </row>
    <row r="4084" spans="1:31" ht="15.75" hidden="1" customHeight="1">
      <c r="A4084" s="332" t="str">
        <f>IF(B4084&lt;&gt;"",IF(AND(B4084='IN-TC'!$S$4,OR(TH!N4084="1111",TH!O4084="1111")),TH!D4084,""),"")</f>
        <v/>
      </c>
      <c r="B4084" s="63">
        <f t="shared" si="233"/>
        <v>11</v>
      </c>
      <c r="C4084" s="64">
        <v>42689</v>
      </c>
      <c r="D4084" s="64" t="s">
        <v>892</v>
      </c>
      <c r="E4084" s="64">
        <f t="shared" si="232"/>
        <v>42689</v>
      </c>
      <c r="F4084" s="72" t="s">
        <v>2427</v>
      </c>
      <c r="G4084" s="955" t="s">
        <v>2429</v>
      </c>
      <c r="H4084" s="72" t="s">
        <v>799</v>
      </c>
      <c r="I4084" s="429"/>
      <c r="J4084" s="429"/>
      <c r="K4084" s="420"/>
      <c r="L4084" s="429"/>
      <c r="M4084" s="65">
        <v>3166273</v>
      </c>
      <c r="N4084" s="66" t="s">
        <v>101</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v>1</v>
      </c>
    </row>
    <row r="4085" spans="1:31" ht="15.75" hidden="1" customHeight="1">
      <c r="A4085" s="332" t="str">
        <f>IF(B4085&lt;&gt;"",IF(AND(B4085='IN-TC'!$S$4,OR(TH!N4085="1111",TH!O4085="1111")),TH!D4085,""),"")</f>
        <v/>
      </c>
      <c r="B4085" s="63">
        <f t="shared" si="233"/>
        <v>11</v>
      </c>
      <c r="C4085" s="64">
        <v>42689</v>
      </c>
      <c r="D4085" s="64" t="s">
        <v>892</v>
      </c>
      <c r="E4085" s="64">
        <f t="shared" si="232"/>
        <v>42689</v>
      </c>
      <c r="F4085" s="72" t="s">
        <v>2428</v>
      </c>
      <c r="G4085" s="955" t="s">
        <v>2429</v>
      </c>
      <c r="H4085" s="72" t="s">
        <v>799</v>
      </c>
      <c r="I4085" s="429"/>
      <c r="J4085" s="429"/>
      <c r="K4085" s="420"/>
      <c r="L4085" s="429"/>
      <c r="M4085" s="65">
        <v>316627</v>
      </c>
      <c r="N4085" s="66" t="s">
        <v>9</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c r="AE4085">
        <v>1</v>
      </c>
    </row>
    <row r="4086" spans="1:31" ht="15.75" hidden="1" customHeight="1">
      <c r="A4086" s="332" t="str">
        <f>IF(B4086&lt;&gt;"",IF(AND(B4086='IN-TC'!$S$4,OR(TH!N4086="1111",TH!O4086="1111")),TH!D4086,""),"")</f>
        <v/>
      </c>
      <c r="B4086" s="63">
        <f t="shared" si="233"/>
        <v>11</v>
      </c>
      <c r="C4086" s="64">
        <v>42689</v>
      </c>
      <c r="D4086" s="64" t="s">
        <v>894</v>
      </c>
      <c r="E4086" s="64">
        <f t="shared" si="232"/>
        <v>42689</v>
      </c>
      <c r="F4086" s="72" t="s">
        <v>2518</v>
      </c>
      <c r="G4086" s="955" t="s">
        <v>2506</v>
      </c>
      <c r="H4086" s="316" t="s">
        <v>2520</v>
      </c>
      <c r="I4086" s="429"/>
      <c r="J4086" s="429"/>
      <c r="K4086" s="420"/>
      <c r="L4086" s="429"/>
      <c r="M4086" s="65">
        <v>19305000</v>
      </c>
      <c r="N4086" s="66" t="s">
        <v>8</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1" ht="15.75" hidden="1" customHeight="1">
      <c r="A4087" s="332" t="str">
        <f>IF(B4087&lt;&gt;"",IF(AND(B4087='IN-TC'!$S$4,OR(TH!N4087="1111",TH!O4087="1111")),TH!D4087,""),"")</f>
        <v/>
      </c>
      <c r="B4087" s="63">
        <f t="shared" si="233"/>
        <v>11</v>
      </c>
      <c r="C4087" s="64">
        <v>42690</v>
      </c>
      <c r="D4087" s="64" t="s">
        <v>895</v>
      </c>
      <c r="E4087" s="64">
        <f t="shared" si="232"/>
        <v>42690</v>
      </c>
      <c r="F4087" s="72" t="s">
        <v>1557</v>
      </c>
      <c r="G4087" s="67" t="s">
        <v>2430</v>
      </c>
      <c r="H4087" s="72" t="s">
        <v>1021</v>
      </c>
      <c r="I4087" s="429"/>
      <c r="J4087" s="429"/>
      <c r="K4087" s="420"/>
      <c r="L4087" s="429"/>
      <c r="M4087" s="65">
        <v>155000</v>
      </c>
      <c r="N4087" s="66" t="s">
        <v>101</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1" ht="15.75" hidden="1" customHeight="1">
      <c r="A4088" s="332" t="str">
        <f>IF(B4088&lt;&gt;"",IF(AND(B4088='IN-TC'!$S$4,OR(TH!N4088="1111",TH!O4088="1111")),TH!D4088,""),"")</f>
        <v/>
      </c>
      <c r="B4088" s="63">
        <f t="shared" si="233"/>
        <v>11</v>
      </c>
      <c r="C4088" s="64">
        <v>42690</v>
      </c>
      <c r="D4088" s="64" t="s">
        <v>897</v>
      </c>
      <c r="E4088" s="64">
        <f t="shared" si="232"/>
        <v>42690</v>
      </c>
      <c r="F4088" s="72" t="s">
        <v>2431</v>
      </c>
      <c r="G4088" s="955" t="s">
        <v>2432</v>
      </c>
      <c r="H4088" s="72" t="s">
        <v>756</v>
      </c>
      <c r="I4088" s="429"/>
      <c r="J4088" s="429"/>
      <c r="K4088" s="420"/>
      <c r="L4088" s="429"/>
      <c r="M4088" s="65">
        <v>9805400</v>
      </c>
      <c r="N4088" s="66" t="s">
        <v>1576</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1" ht="15.75" hidden="1" customHeight="1">
      <c r="A4089" s="332" t="str">
        <f>IF(B4089&lt;&gt;"",IF(AND(B4089='IN-TC'!$S$4,OR(TH!N4089="1111",TH!O4089="1111")),TH!D4089,""),"")</f>
        <v/>
      </c>
      <c r="B4089" s="63">
        <f t="shared" si="233"/>
        <v>11</v>
      </c>
      <c r="C4089" s="64">
        <v>42690</v>
      </c>
      <c r="D4089" s="64" t="s">
        <v>897</v>
      </c>
      <c r="E4089" s="64">
        <f t="shared" si="232"/>
        <v>42690</v>
      </c>
      <c r="F4089" s="72" t="s">
        <v>2433</v>
      </c>
      <c r="G4089" s="67"/>
      <c r="H4089" s="72" t="s">
        <v>756</v>
      </c>
      <c r="I4089" s="429"/>
      <c r="J4089" s="429"/>
      <c r="K4089" s="420"/>
      <c r="L4089" s="429"/>
      <c r="M4089" s="65">
        <v>22000</v>
      </c>
      <c r="N4089" s="66" t="s">
        <v>101</v>
      </c>
      <c r="O4089" s="66"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1" ht="15.75" hidden="1" customHeight="1">
      <c r="A4090" s="332" t="str">
        <f>IF(B4090&lt;&gt;"",IF(AND(B4090='IN-TC'!$S$4,OR(TH!N4090="1111",TH!O4090="1111")),TH!D4090,""),"")</f>
        <v/>
      </c>
      <c r="B4090" s="63">
        <f t="shared" si="233"/>
        <v>11</v>
      </c>
      <c r="C4090" s="1123">
        <v>42690</v>
      </c>
      <c r="D4090" s="1123" t="s">
        <v>898</v>
      </c>
      <c r="E4090" s="1123">
        <f t="shared" si="232"/>
        <v>42690</v>
      </c>
      <c r="F4090" s="503" t="s">
        <v>954</v>
      </c>
      <c r="G4090" s="1125"/>
      <c r="H4090" s="961" t="s">
        <v>3009</v>
      </c>
      <c r="I4090" s="1126"/>
      <c r="J4090" s="1126"/>
      <c r="K4090" s="1127"/>
      <c r="L4090" s="1126"/>
      <c r="M4090" s="1128">
        <v>850000000</v>
      </c>
      <c r="N4090" s="1129" t="s">
        <v>271</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1" ht="15.75" hidden="1" customHeight="1">
      <c r="A4091" s="332" t="str">
        <f>IF(B4091&lt;&gt;"",IF(AND(B4091='IN-TC'!$S$4,OR(TH!N4091="1111",TH!O4091="1111")),TH!D4091,""),"")</f>
        <v/>
      </c>
      <c r="B4091" s="63">
        <f t="shared" si="233"/>
        <v>11</v>
      </c>
      <c r="C4091" s="1123">
        <v>42690</v>
      </c>
      <c r="D4091" s="1123" t="s">
        <v>901</v>
      </c>
      <c r="E4091" s="1123">
        <f t="shared" si="232"/>
        <v>42690</v>
      </c>
      <c r="F4091" s="503" t="s">
        <v>954</v>
      </c>
      <c r="G4091" s="1125"/>
      <c r="H4091" s="1205" t="s">
        <v>953</v>
      </c>
      <c r="I4091" s="1126"/>
      <c r="J4091" s="1126"/>
      <c r="K4091" s="1127"/>
      <c r="L4091" s="1126"/>
      <c r="M4091" s="1128">
        <v>600000000</v>
      </c>
      <c r="N4091" s="1129" t="s">
        <v>271</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1" ht="15.75" hidden="1" customHeight="1">
      <c r="A4092" s="332" t="str">
        <f>IF(B4092&lt;&gt;"",IF(AND(B4092='IN-TC'!$S$4,OR(TH!N4092="1111",TH!O4092="1111")),TH!D4092,""),"")</f>
        <v/>
      </c>
      <c r="B4092" s="63">
        <f t="shared" si="233"/>
        <v>11</v>
      </c>
      <c r="C4092" s="1123">
        <v>42691</v>
      </c>
      <c r="D4092" s="1123" t="s">
        <v>902</v>
      </c>
      <c r="E4092" s="1123">
        <f t="shared" si="232"/>
        <v>42691</v>
      </c>
      <c r="F4092" s="503" t="s">
        <v>954</v>
      </c>
      <c r="G4092" s="1125"/>
      <c r="H4092" s="961" t="s">
        <v>3009</v>
      </c>
      <c r="I4092" s="1126"/>
      <c r="J4092" s="1126"/>
      <c r="K4092" s="1127"/>
      <c r="L4092" s="1126"/>
      <c r="M4092" s="1128">
        <v>600000000</v>
      </c>
      <c r="N4092" s="1129" t="s">
        <v>271</v>
      </c>
      <c r="O4092" s="1129"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1" ht="15.75" hidden="1" customHeight="1">
      <c r="A4093" s="332" t="str">
        <f>IF(B4093&lt;&gt;"",IF(AND(B4093='IN-TC'!$S$4,OR(TH!N4093="1111",TH!O4093="1111")),TH!D4093,""),"")</f>
        <v/>
      </c>
      <c r="B4093" s="63">
        <f t="shared" si="233"/>
        <v>11</v>
      </c>
      <c r="C4093" s="64">
        <v>42692</v>
      </c>
      <c r="D4093" s="64" t="s">
        <v>903</v>
      </c>
      <c r="E4093" s="64">
        <f t="shared" si="232"/>
        <v>42692</v>
      </c>
      <c r="F4093" s="72" t="s">
        <v>1557</v>
      </c>
      <c r="G4093" s="67" t="s">
        <v>2434</v>
      </c>
      <c r="H4093" s="72" t="s">
        <v>1417</v>
      </c>
      <c r="I4093" s="429"/>
      <c r="J4093" s="429"/>
      <c r="K4093" s="420"/>
      <c r="L4093" s="429"/>
      <c r="M4093" s="65">
        <v>150000</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1" ht="15.75" hidden="1" customHeight="1">
      <c r="A4094" s="332" t="str">
        <f>IF(B4094&lt;&gt;"",IF(AND(B4094='IN-TC'!$S$4,OR(TH!N4094="1111",TH!O4094="1111")),TH!D4094,""),"")</f>
        <v/>
      </c>
      <c r="B4094" s="63">
        <f t="shared" si="233"/>
        <v>11</v>
      </c>
      <c r="C4094" s="64">
        <v>42692</v>
      </c>
      <c r="D4094" s="64" t="s">
        <v>904</v>
      </c>
      <c r="E4094" s="64">
        <f t="shared" si="232"/>
        <v>42692</v>
      </c>
      <c r="F4094" s="72" t="s">
        <v>2435</v>
      </c>
      <c r="G4094" s="955" t="s">
        <v>2437</v>
      </c>
      <c r="H4094" s="72" t="s">
        <v>1417</v>
      </c>
      <c r="I4094" s="429"/>
      <c r="J4094" s="429"/>
      <c r="K4094" s="420"/>
      <c r="L4094" s="429"/>
      <c r="M4094" s="65">
        <v>909091</v>
      </c>
      <c r="N4094" s="66" t="s">
        <v>101</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E4094">
        <v>1</v>
      </c>
    </row>
    <row r="4095" spans="1:31" ht="15.75" hidden="1" customHeight="1">
      <c r="A4095" s="332" t="str">
        <f>IF(B4095&lt;&gt;"",IF(AND(B4095='IN-TC'!$S$4,OR(TH!N4095="1111",TH!O4095="1111")),TH!D4095,""),"")</f>
        <v/>
      </c>
      <c r="B4095" s="63">
        <f t="shared" si="233"/>
        <v>11</v>
      </c>
      <c r="C4095" s="64">
        <v>42692</v>
      </c>
      <c r="D4095" s="64" t="s">
        <v>904</v>
      </c>
      <c r="E4095" s="64">
        <f t="shared" si="232"/>
        <v>42692</v>
      </c>
      <c r="F4095" s="72" t="s">
        <v>2436</v>
      </c>
      <c r="G4095" s="955" t="s">
        <v>2437</v>
      </c>
      <c r="H4095" s="72" t="s">
        <v>1417</v>
      </c>
      <c r="I4095" s="429"/>
      <c r="J4095" s="429"/>
      <c r="K4095" s="420"/>
      <c r="L4095" s="429"/>
      <c r="M4095" s="65">
        <v>90909</v>
      </c>
      <c r="N4095" s="66" t="s">
        <v>9</v>
      </c>
      <c r="O4095" s="66"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c r="AE4095">
        <v>1</v>
      </c>
    </row>
    <row r="4096" spans="1:31" ht="15.75" hidden="1" customHeight="1">
      <c r="A4096" s="332" t="str">
        <f>IF(B4096&lt;&gt;"",IF(AND(B4096='IN-TC'!$S$4,OR(TH!N4096="1111",TH!O4096="1111")),TH!D4096,""),"")</f>
        <v/>
      </c>
      <c r="B4096" s="63">
        <f t="shared" si="233"/>
        <v>11</v>
      </c>
      <c r="C4096" s="1123">
        <v>42692</v>
      </c>
      <c r="D4096" s="1123" t="s">
        <v>905</v>
      </c>
      <c r="E4096" s="1123">
        <f t="shared" si="232"/>
        <v>42692</v>
      </c>
      <c r="F4096" s="503" t="s">
        <v>954</v>
      </c>
      <c r="G4096" s="1125"/>
      <c r="H4096" s="961" t="s">
        <v>3009</v>
      </c>
      <c r="I4096" s="1126"/>
      <c r="J4096" s="1126"/>
      <c r="K4096" s="1127"/>
      <c r="L4096" s="1126"/>
      <c r="M4096" s="1128">
        <v>750000000</v>
      </c>
      <c r="N4096" s="1129" t="s">
        <v>271</v>
      </c>
      <c r="O4096" s="1129"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1" ht="15.75" hidden="1" customHeight="1">
      <c r="A4097" s="332" t="str">
        <f>IF(B4097&lt;&gt;"",IF(AND(B4097='IN-TC'!$S$4,OR(TH!N4097="1111",TH!O4097="1111")),TH!D4097,""),"")</f>
        <v/>
      </c>
      <c r="B4097" s="63">
        <f t="shared" si="233"/>
        <v>11</v>
      </c>
      <c r="C4097" s="64">
        <v>42693</v>
      </c>
      <c r="D4097" s="64" t="s">
        <v>906</v>
      </c>
      <c r="E4097" s="64">
        <f t="shared" si="232"/>
        <v>42693</v>
      </c>
      <c r="F4097" s="72" t="s">
        <v>777</v>
      </c>
      <c r="G4097" s="955" t="s">
        <v>2438</v>
      </c>
      <c r="H4097" s="72" t="s">
        <v>799</v>
      </c>
      <c r="I4097" s="429"/>
      <c r="J4097" s="429"/>
      <c r="K4097" s="420"/>
      <c r="L4097" s="429"/>
      <c r="M4097" s="65">
        <v>927473</v>
      </c>
      <c r="N4097" s="66" t="s">
        <v>101</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E4097">
        <v>1</v>
      </c>
    </row>
    <row r="4098" spans="1:31" ht="15.75" hidden="1" customHeight="1">
      <c r="A4098" s="332" t="str">
        <f>IF(B4098&lt;&gt;"",IF(AND(B4098='IN-TC'!$S$4,OR(TH!N4098="1111",TH!O4098="1111")),TH!D4098,""),"")</f>
        <v/>
      </c>
      <c r="B4098" s="63">
        <f t="shared" si="233"/>
        <v>11</v>
      </c>
      <c r="C4098" s="64">
        <v>42693</v>
      </c>
      <c r="D4098" s="64" t="s">
        <v>906</v>
      </c>
      <c r="E4098" s="64">
        <f t="shared" si="232"/>
        <v>42693</v>
      </c>
      <c r="F4098" s="72" t="s">
        <v>778</v>
      </c>
      <c r="G4098" s="955" t="s">
        <v>2438</v>
      </c>
      <c r="H4098" s="72" t="s">
        <v>799</v>
      </c>
      <c r="I4098" s="429"/>
      <c r="J4098" s="429"/>
      <c r="K4098" s="420"/>
      <c r="L4098" s="429"/>
      <c r="M4098" s="65">
        <v>92747</v>
      </c>
      <c r="N4098" s="66" t="s">
        <v>9</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c r="AE4098">
        <v>1</v>
      </c>
    </row>
    <row r="4099" spans="1:31" ht="15.75" hidden="1" customHeight="1">
      <c r="A4099" s="332" t="str">
        <f>IF(B4099&lt;&gt;"",IF(AND(B4099='IN-TC'!$S$4,OR(TH!N4099="1111",TH!O4099="1111")),TH!D4099,""),"")</f>
        <v/>
      </c>
      <c r="B4099" s="63">
        <f t="shared" si="233"/>
        <v>11</v>
      </c>
      <c r="C4099" s="64">
        <v>42693</v>
      </c>
      <c r="D4099" s="64" t="s">
        <v>955</v>
      </c>
      <c r="E4099" s="64">
        <f t="shared" si="232"/>
        <v>42693</v>
      </c>
      <c r="F4099" s="72" t="s">
        <v>2518</v>
      </c>
      <c r="G4099" s="955" t="s">
        <v>2509</v>
      </c>
      <c r="H4099" s="316" t="s">
        <v>2519</v>
      </c>
      <c r="I4099" s="429"/>
      <c r="J4099" s="429"/>
      <c r="K4099" s="420"/>
      <c r="L4099" s="429"/>
      <c r="M4099" s="65">
        <v>19800000</v>
      </c>
      <c r="N4099" s="66" t="s">
        <v>8</v>
      </c>
      <c r="O4099" s="66"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1" ht="15.75" hidden="1" customHeight="1">
      <c r="A4100" s="332" t="str">
        <f>IF(B4100&lt;&gt;"",IF(AND(B4100='IN-TC'!$S$4,OR(TH!N4100="1111",TH!O4100="1111")),TH!D4100,""),"")</f>
        <v/>
      </c>
      <c r="B4100" s="63">
        <f t="shared" si="233"/>
        <v>11</v>
      </c>
      <c r="C4100" s="1123">
        <v>42695</v>
      </c>
      <c r="D4100" s="1123" t="s">
        <v>956</v>
      </c>
      <c r="E4100" s="1123">
        <f t="shared" si="232"/>
        <v>42695</v>
      </c>
      <c r="F4100" s="503" t="s">
        <v>954</v>
      </c>
      <c r="G4100" s="1125"/>
      <c r="H4100" s="961" t="s">
        <v>3009</v>
      </c>
      <c r="I4100" s="1126"/>
      <c r="J4100" s="1126"/>
      <c r="K4100" s="1127"/>
      <c r="L4100" s="1126"/>
      <c r="M4100" s="1128">
        <v>800000000</v>
      </c>
      <c r="N4100" s="1129" t="s">
        <v>271</v>
      </c>
      <c r="O4100" s="1129"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1" ht="15.75" hidden="1" customHeight="1">
      <c r="A4101" s="332" t="str">
        <f>IF(B4101&lt;&gt;"",IF(AND(B4101='IN-TC'!$S$4,OR(TH!N4101="1111",TH!O4101="1111")),TH!D4101,""),"")</f>
        <v/>
      </c>
      <c r="B4101" s="63">
        <f t="shared" si="233"/>
        <v>11</v>
      </c>
      <c r="C4101" s="64">
        <v>42697</v>
      </c>
      <c r="D4101" s="64" t="s">
        <v>957</v>
      </c>
      <c r="E4101" s="64">
        <f t="shared" si="232"/>
        <v>42697</v>
      </c>
      <c r="F4101" s="72" t="s">
        <v>2439</v>
      </c>
      <c r="G4101" s="955" t="s">
        <v>2440</v>
      </c>
      <c r="H4101" s="72" t="s">
        <v>2084</v>
      </c>
      <c r="I4101" s="429"/>
      <c r="J4101" s="429"/>
      <c r="K4101" s="420"/>
      <c r="L4101" s="429"/>
      <c r="M4101" s="65">
        <v>2269000</v>
      </c>
      <c r="N4101" s="66" t="s">
        <v>585</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1" ht="15.75" hidden="1" customHeight="1">
      <c r="A4102" s="332" t="str">
        <f>IF(B4102&lt;&gt;"",IF(AND(B4102='IN-TC'!$S$4,OR(TH!N4102="1111",TH!O4102="1111")),TH!D4102,""),"")</f>
        <v/>
      </c>
      <c r="B4102" s="63">
        <f t="shared" si="233"/>
        <v>11</v>
      </c>
      <c r="C4102" s="64">
        <v>42697</v>
      </c>
      <c r="D4102" s="64" t="s">
        <v>958</v>
      </c>
      <c r="E4102" s="64">
        <f t="shared" si="232"/>
        <v>42697</v>
      </c>
      <c r="F4102" s="72" t="s">
        <v>1592</v>
      </c>
      <c r="G4102" s="955" t="s">
        <v>2441</v>
      </c>
      <c r="H4102" s="72" t="s">
        <v>1579</v>
      </c>
      <c r="I4102" s="429"/>
      <c r="J4102" s="429"/>
      <c r="K4102" s="420"/>
      <c r="L4102" s="429"/>
      <c r="M4102" s="65">
        <v>59236</v>
      </c>
      <c r="N4102" s="66" t="s">
        <v>585</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E4102">
        <v>1</v>
      </c>
    </row>
    <row r="4103" spans="1:31" ht="15.75" hidden="1" customHeight="1">
      <c r="A4103" s="332" t="str">
        <f>IF(B4103&lt;&gt;"",IF(AND(B4103='IN-TC'!$S$4,OR(TH!N4103="1111",TH!O4103="1111")),TH!D4103,""),"")</f>
        <v/>
      </c>
      <c r="B4103" s="63">
        <f t="shared" si="233"/>
        <v>11</v>
      </c>
      <c r="C4103" s="64">
        <v>42697</v>
      </c>
      <c r="D4103" s="64" t="s">
        <v>958</v>
      </c>
      <c r="E4103" s="64">
        <f t="shared" si="232"/>
        <v>42697</v>
      </c>
      <c r="F4103" s="72" t="s">
        <v>1593</v>
      </c>
      <c r="G4103" s="955" t="s">
        <v>2441</v>
      </c>
      <c r="H4103" s="72" t="s">
        <v>1579</v>
      </c>
      <c r="I4103" s="429"/>
      <c r="J4103" s="429"/>
      <c r="K4103" s="420"/>
      <c r="L4103" s="429"/>
      <c r="M4103" s="65">
        <v>5924</v>
      </c>
      <c r="N4103" s="66" t="s">
        <v>9</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E4103">
        <v>1</v>
      </c>
    </row>
    <row r="4104" spans="1:31" ht="15.75" hidden="1" customHeight="1">
      <c r="A4104" s="332" t="str">
        <f>IF(B4104&lt;&gt;"",IF(AND(B4104='IN-TC'!$S$4,OR(TH!N4104="1111",TH!O4104="1111")),TH!D4104,""),"")</f>
        <v/>
      </c>
      <c r="B4104" s="63">
        <f t="shared" si="233"/>
        <v>11</v>
      </c>
      <c r="C4104" s="64">
        <v>42697</v>
      </c>
      <c r="D4104" s="64" t="s">
        <v>959</v>
      </c>
      <c r="E4104" s="64">
        <f t="shared" ref="E4104:E4167" si="234">C4104</f>
        <v>42697</v>
      </c>
      <c r="F4104" s="72" t="s">
        <v>2442</v>
      </c>
      <c r="G4104" s="955" t="s">
        <v>2444</v>
      </c>
      <c r="H4104" s="72" t="s">
        <v>1598</v>
      </c>
      <c r="I4104" s="429"/>
      <c r="J4104" s="429"/>
      <c r="K4104" s="420"/>
      <c r="L4104" s="429"/>
      <c r="M4104" s="65">
        <v>800000</v>
      </c>
      <c r="N4104" s="66" t="s">
        <v>585</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E4104">
        <v>1</v>
      </c>
    </row>
    <row r="4105" spans="1:31" ht="15.75" hidden="1" customHeight="1">
      <c r="A4105" s="332" t="str">
        <f>IF(B4105&lt;&gt;"",IF(AND(B4105='IN-TC'!$S$4,OR(TH!N4105="1111",TH!O4105="1111")),TH!D4105,""),"")</f>
        <v/>
      </c>
      <c r="B4105" s="63">
        <f t="shared" si="233"/>
        <v>11</v>
      </c>
      <c r="C4105" s="64">
        <v>42697</v>
      </c>
      <c r="D4105" s="64" t="s">
        <v>959</v>
      </c>
      <c r="E4105" s="64">
        <f t="shared" si="234"/>
        <v>42697</v>
      </c>
      <c r="F4105" s="72" t="s">
        <v>2443</v>
      </c>
      <c r="G4105" s="955" t="s">
        <v>2444</v>
      </c>
      <c r="H4105" s="72" t="s">
        <v>1598</v>
      </c>
      <c r="I4105" s="429"/>
      <c r="J4105" s="429"/>
      <c r="K4105" s="420"/>
      <c r="L4105" s="429"/>
      <c r="M4105" s="65">
        <v>80000</v>
      </c>
      <c r="N4105" s="66" t="s">
        <v>9</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c r="AE4105">
        <v>1</v>
      </c>
    </row>
    <row r="4106" spans="1:31" ht="15.75" hidden="1" customHeight="1">
      <c r="A4106" s="332" t="str">
        <f>IF(B4106&lt;&gt;"",IF(AND(B4106='IN-TC'!$S$4,OR(TH!N4106="1111",TH!O4106="1111")),TH!D4106,""),"")</f>
        <v/>
      </c>
      <c r="B4106" s="63">
        <f t="shared" si="233"/>
        <v>11</v>
      </c>
      <c r="C4106" s="64">
        <v>42697</v>
      </c>
      <c r="D4106" s="64" t="s">
        <v>1374</v>
      </c>
      <c r="E4106" s="64">
        <f t="shared" si="234"/>
        <v>42697</v>
      </c>
      <c r="F4106" s="72" t="s">
        <v>2518</v>
      </c>
      <c r="G4106" s="955" t="s">
        <v>2511</v>
      </c>
      <c r="H4106" s="316" t="s">
        <v>2519</v>
      </c>
      <c r="I4106" s="429"/>
      <c r="J4106" s="429"/>
      <c r="K4106" s="420"/>
      <c r="L4106" s="429"/>
      <c r="M4106" s="65">
        <v>16597350</v>
      </c>
      <c r="N4106" s="66" t="s">
        <v>8</v>
      </c>
      <c r="O4106" s="66"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1" ht="15.75" hidden="1" customHeight="1">
      <c r="A4107" s="332" t="str">
        <f>IF(B4107&lt;&gt;"",IF(AND(B4107='IN-TC'!$S$4,OR(TH!N4107="1111",TH!O4107="1111")),TH!D4107,""),"")</f>
        <v/>
      </c>
      <c r="B4107" s="63">
        <f t="shared" ref="B4107:B4170" si="235">IF(C4107&lt;&gt;"",MONTH(C4107),"")</f>
        <v>11</v>
      </c>
      <c r="C4107" s="1123">
        <v>42697</v>
      </c>
      <c r="D4107" s="1123" t="s">
        <v>1375</v>
      </c>
      <c r="E4107" s="1123">
        <f t="shared" si="234"/>
        <v>42697</v>
      </c>
      <c r="F4107" s="503" t="s">
        <v>954</v>
      </c>
      <c r="G4107" s="1125"/>
      <c r="H4107" s="961" t="s">
        <v>3009</v>
      </c>
      <c r="I4107" s="1126"/>
      <c r="J4107" s="1126"/>
      <c r="K4107" s="1127"/>
      <c r="L4107" s="1126"/>
      <c r="M4107" s="1128">
        <v>850000000</v>
      </c>
      <c r="N4107" s="1129" t="s">
        <v>271</v>
      </c>
      <c r="O4107" s="1129"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1" ht="15.75" hidden="1" customHeight="1">
      <c r="A4108" s="332" t="str">
        <f>IF(B4108&lt;&gt;"",IF(AND(B4108='IN-TC'!$S$4,OR(TH!N4108="1111",TH!O4108="1111")),TH!D4108,""),"")</f>
        <v/>
      </c>
      <c r="B4108" s="63">
        <f t="shared" si="235"/>
        <v>11</v>
      </c>
      <c r="C4108" s="64">
        <v>42698</v>
      </c>
      <c r="D4108" s="64" t="s">
        <v>2225</v>
      </c>
      <c r="E4108" s="64">
        <f t="shared" si="234"/>
        <v>42698</v>
      </c>
      <c r="F4108" s="72" t="s">
        <v>2447</v>
      </c>
      <c r="G4108" s="955" t="s">
        <v>2449</v>
      </c>
      <c r="H4108" s="72" t="s">
        <v>2450</v>
      </c>
      <c r="I4108" s="429"/>
      <c r="J4108" s="429"/>
      <c r="K4108" s="420"/>
      <c r="L4108" s="429"/>
      <c r="M4108" s="65">
        <v>5760000</v>
      </c>
      <c r="N4108" s="66" t="s">
        <v>101</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E4108">
        <v>1</v>
      </c>
    </row>
    <row r="4109" spans="1:31" ht="15.75" hidden="1" customHeight="1">
      <c r="A4109" s="332" t="str">
        <f>IF(B4109&lt;&gt;"",IF(AND(B4109='IN-TC'!$S$4,OR(TH!N4109="1111",TH!O4109="1111")),TH!D4109,""),"")</f>
        <v/>
      </c>
      <c r="B4109" s="63">
        <f t="shared" si="235"/>
        <v>11</v>
      </c>
      <c r="C4109" s="64">
        <v>42698</v>
      </c>
      <c r="D4109" s="64" t="s">
        <v>2225</v>
      </c>
      <c r="E4109" s="64">
        <f t="shared" si="234"/>
        <v>42698</v>
      </c>
      <c r="F4109" s="72" t="s">
        <v>2448</v>
      </c>
      <c r="G4109" s="955" t="s">
        <v>2449</v>
      </c>
      <c r="H4109" s="72" t="s">
        <v>2450</v>
      </c>
      <c r="I4109" s="429"/>
      <c r="J4109" s="429"/>
      <c r="K4109" s="420"/>
      <c r="L4109" s="429"/>
      <c r="M4109" s="65">
        <v>576000</v>
      </c>
      <c r="N4109" s="66" t="s">
        <v>9</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v>1</v>
      </c>
    </row>
    <row r="4110" spans="1:31" ht="15.75" hidden="1" customHeight="1">
      <c r="A4110" s="332" t="str">
        <f>IF(B4110&lt;&gt;"",IF(AND(B4110='IN-TC'!$S$4,OR(TH!N4110="1111",TH!O4110="1111")),TH!D4110,""),"")</f>
        <v/>
      </c>
      <c r="B4110" s="63">
        <f t="shared" si="235"/>
        <v>11</v>
      </c>
      <c r="C4110" s="64">
        <v>42699</v>
      </c>
      <c r="D4110" s="64" t="s">
        <v>2226</v>
      </c>
      <c r="E4110" s="64">
        <f t="shared" si="234"/>
        <v>42699</v>
      </c>
      <c r="F4110" s="72" t="s">
        <v>2493</v>
      </c>
      <c r="G4110" s="955" t="s">
        <v>2495</v>
      </c>
      <c r="H4110" s="72" t="s">
        <v>620</v>
      </c>
      <c r="I4110" s="429"/>
      <c r="J4110" s="429"/>
      <c r="K4110" s="420"/>
      <c r="L4110" s="429"/>
      <c r="M4110" s="65">
        <v>100500</v>
      </c>
      <c r="N4110" s="66" t="s">
        <v>101</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v>1</v>
      </c>
    </row>
    <row r="4111" spans="1:31" ht="15.75" hidden="1" customHeight="1">
      <c r="A4111" s="332" t="str">
        <f>IF(B4111&lt;&gt;"",IF(AND(B4111='IN-TC'!$S$4,OR(TH!N4111="1111",TH!O4111="1111")),TH!D4111,""),"")</f>
        <v/>
      </c>
      <c r="B4111" s="63">
        <f t="shared" si="235"/>
        <v>11</v>
      </c>
      <c r="C4111" s="64">
        <v>42699</v>
      </c>
      <c r="D4111" s="64" t="s">
        <v>2226</v>
      </c>
      <c r="E4111" s="64">
        <f t="shared" si="234"/>
        <v>42699</v>
      </c>
      <c r="F4111" s="72" t="s">
        <v>2494</v>
      </c>
      <c r="G4111" s="955" t="s">
        <v>2495</v>
      </c>
      <c r="H4111" s="72" t="s">
        <v>620</v>
      </c>
      <c r="I4111" s="429"/>
      <c r="J4111" s="429"/>
      <c r="K4111" s="420"/>
      <c r="L4111" s="429"/>
      <c r="M4111" s="65">
        <v>10050</v>
      </c>
      <c r="N4111" s="66" t="s">
        <v>9</v>
      </c>
      <c r="O4111" s="66"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c r="AE4111">
        <v>1</v>
      </c>
    </row>
    <row r="4112" spans="1:31" ht="15.75" hidden="1" customHeight="1">
      <c r="A4112" s="332" t="str">
        <f>IF(B4112&lt;&gt;"",IF(AND(B4112='IN-TC'!$S$4,OR(TH!N4112="1111",TH!O4112="1111")),TH!D4112,""),"")</f>
        <v/>
      </c>
      <c r="B4112" s="63">
        <f t="shared" si="235"/>
        <v>11</v>
      </c>
      <c r="C4112" s="1123">
        <v>42699</v>
      </c>
      <c r="D4112" s="1123" t="s">
        <v>2227</v>
      </c>
      <c r="E4112" s="1123">
        <f t="shared" si="234"/>
        <v>42699</v>
      </c>
      <c r="F4112" s="503" t="s">
        <v>954</v>
      </c>
      <c r="G4112" s="1125"/>
      <c r="H4112" s="961" t="s">
        <v>3009</v>
      </c>
      <c r="I4112" s="1126"/>
      <c r="J4112" s="1126"/>
      <c r="K4112" s="1127"/>
      <c r="L4112" s="1126"/>
      <c r="M4112" s="1128">
        <v>800000000</v>
      </c>
      <c r="N4112" s="1129" t="s">
        <v>271</v>
      </c>
      <c r="O4112" s="1129"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1" ht="15.75" hidden="1" customHeight="1">
      <c r="A4113" s="332" t="str">
        <f>IF(B4113&lt;&gt;"",IF(AND(B4113='IN-TC'!$S$4,OR(TH!N4113="1111",TH!O4113="1111")),TH!D4113,""),"")</f>
        <v/>
      </c>
      <c r="B4113" s="63">
        <f t="shared" si="235"/>
        <v>11</v>
      </c>
      <c r="C4113" s="64">
        <v>42701</v>
      </c>
      <c r="D4113" s="64" t="s">
        <v>2228</v>
      </c>
      <c r="E4113" s="64">
        <f t="shared" si="234"/>
        <v>42701</v>
      </c>
      <c r="F4113" s="72" t="s">
        <v>2518</v>
      </c>
      <c r="G4113" s="955" t="s">
        <v>2513</v>
      </c>
      <c r="H4113" s="316" t="s">
        <v>2520</v>
      </c>
      <c r="I4113" s="429"/>
      <c r="J4113" s="429"/>
      <c r="K4113" s="420"/>
      <c r="L4113" s="429"/>
      <c r="M4113" s="65">
        <v>19800000</v>
      </c>
      <c r="N4113" s="66" t="s">
        <v>8</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1" ht="15.75" hidden="1" customHeight="1">
      <c r="A4114" s="332" t="str">
        <f>IF(B4114&lt;&gt;"",IF(AND(B4114='IN-TC'!$S$4,OR(TH!N4114="1111",TH!O4114="1111")),TH!D4114,""),"")</f>
        <v/>
      </c>
      <c r="B4114" s="63">
        <f t="shared" si="235"/>
        <v>11</v>
      </c>
      <c r="C4114" s="64">
        <v>42702</v>
      </c>
      <c r="D4114" s="64" t="s">
        <v>2229</v>
      </c>
      <c r="E4114" s="64">
        <f t="shared" si="234"/>
        <v>42702</v>
      </c>
      <c r="F4114" s="72" t="s">
        <v>2451</v>
      </c>
      <c r="G4114" s="955" t="s">
        <v>2453</v>
      </c>
      <c r="H4114" s="72" t="s">
        <v>830</v>
      </c>
      <c r="I4114" s="429"/>
      <c r="J4114" s="429"/>
      <c r="K4114" s="420"/>
      <c r="L4114" s="429"/>
      <c r="M4114" s="65">
        <v>16050000</v>
      </c>
      <c r="N4114" s="66" t="s">
        <v>101</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E4114">
        <v>1</v>
      </c>
    </row>
    <row r="4115" spans="1:31" ht="15.75" hidden="1" customHeight="1">
      <c r="A4115" s="332" t="str">
        <f>IF(B4115&lt;&gt;"",IF(AND(B4115='IN-TC'!$S$4,OR(TH!N4115="1111",TH!O4115="1111")),TH!D4115,""),"")</f>
        <v/>
      </c>
      <c r="B4115" s="63">
        <f t="shared" si="235"/>
        <v>11</v>
      </c>
      <c r="C4115" s="64">
        <v>42702</v>
      </c>
      <c r="D4115" s="64" t="s">
        <v>2229</v>
      </c>
      <c r="E4115" s="64">
        <f t="shared" si="234"/>
        <v>42702</v>
      </c>
      <c r="F4115" s="72" t="s">
        <v>2452</v>
      </c>
      <c r="G4115" s="955" t="s">
        <v>2453</v>
      </c>
      <c r="H4115" s="72" t="s">
        <v>830</v>
      </c>
      <c r="I4115" s="429"/>
      <c r="J4115" s="429"/>
      <c r="K4115" s="420"/>
      <c r="L4115" s="429"/>
      <c r="M4115" s="65">
        <v>1605000</v>
      </c>
      <c r="N4115" s="66" t="s">
        <v>9</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c r="AE4115">
        <v>1</v>
      </c>
    </row>
    <row r="4116" spans="1:31" ht="15.75" hidden="1" customHeight="1">
      <c r="A4116" s="332" t="str">
        <f>IF(B4116&lt;&gt;"",IF(AND(B4116='IN-TC'!$S$4,OR(TH!N4116="1111",TH!O4116="1111")),TH!D4116,""),"")</f>
        <v/>
      </c>
      <c r="B4116" s="63">
        <f t="shared" si="235"/>
        <v>11</v>
      </c>
      <c r="C4116" s="64">
        <v>42702</v>
      </c>
      <c r="D4116" s="64" t="s">
        <v>2931</v>
      </c>
      <c r="E4116" s="64">
        <f t="shared" si="234"/>
        <v>42702</v>
      </c>
      <c r="F4116" s="72" t="s">
        <v>2518</v>
      </c>
      <c r="G4116" s="955" t="s">
        <v>1394</v>
      </c>
      <c r="H4116" s="316" t="s">
        <v>2520</v>
      </c>
      <c r="I4116" s="429"/>
      <c r="J4116" s="429"/>
      <c r="K4116" s="420"/>
      <c r="L4116" s="429"/>
      <c r="M4116" s="65">
        <v>8415000</v>
      </c>
      <c r="N4116" s="66" t="s">
        <v>8</v>
      </c>
      <c r="O4116" s="66"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1" ht="15.75" hidden="1" customHeight="1">
      <c r="A4117" s="332" t="str">
        <f>IF(B4117&lt;&gt;"",IF(AND(B4117='IN-TC'!$S$4,OR(TH!N4117="1111",TH!O4117="1111")),TH!D4117,""),"")</f>
        <v/>
      </c>
      <c r="B4117" s="63">
        <f t="shared" si="235"/>
        <v>11</v>
      </c>
      <c r="C4117" s="1123">
        <v>42702</v>
      </c>
      <c r="D4117" s="1123" t="s">
        <v>2932</v>
      </c>
      <c r="E4117" s="1123">
        <f t="shared" si="234"/>
        <v>42702</v>
      </c>
      <c r="F4117" s="503" t="s">
        <v>954</v>
      </c>
      <c r="G4117" s="1125"/>
      <c r="H4117" s="961" t="s">
        <v>3009</v>
      </c>
      <c r="I4117" s="1126"/>
      <c r="J4117" s="1126"/>
      <c r="K4117" s="1127"/>
      <c r="L4117" s="1126"/>
      <c r="M4117" s="1128">
        <v>850000000</v>
      </c>
      <c r="N4117" s="1129" t="s">
        <v>271</v>
      </c>
      <c r="O4117" s="1129"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1" ht="15.75" hidden="1" customHeight="1">
      <c r="A4118" s="332" t="str">
        <f>IF(B4118&lt;&gt;"",IF(AND(B4118='IN-TC'!$S$4,OR(TH!N4118="1111",TH!O4118="1111")),TH!D4118,""),"")</f>
        <v/>
      </c>
      <c r="B4118" s="63">
        <f t="shared" si="235"/>
        <v>11</v>
      </c>
      <c r="C4118" s="64">
        <v>42703</v>
      </c>
      <c r="D4118" s="64" t="s">
        <v>2933</v>
      </c>
      <c r="E4118" s="64">
        <f t="shared" si="234"/>
        <v>42703</v>
      </c>
      <c r="F4118" s="72" t="s">
        <v>2415</v>
      </c>
      <c r="G4118" s="955" t="s">
        <v>2454</v>
      </c>
      <c r="H4118" s="72" t="s">
        <v>1027</v>
      </c>
      <c r="I4118" s="429"/>
      <c r="J4118" s="429"/>
      <c r="K4118" s="420"/>
      <c r="L4118" s="429"/>
      <c r="M4118" s="65">
        <v>1620000</v>
      </c>
      <c r="N4118" s="66" t="s">
        <v>101</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1" ht="15.75" hidden="1" customHeight="1">
      <c r="A4119" s="332" t="str">
        <f>IF(B4119&lt;&gt;"",IF(AND(B4119='IN-TC'!$S$4,OR(TH!N4119="1111",TH!O4119="1111")),TH!D4119,""),"")</f>
        <v/>
      </c>
      <c r="B4119" s="63">
        <f t="shared" si="235"/>
        <v>11</v>
      </c>
      <c r="C4119" s="64">
        <v>42703</v>
      </c>
      <c r="D4119" s="64" t="s">
        <v>2934</v>
      </c>
      <c r="E4119" s="64">
        <f t="shared" si="234"/>
        <v>42703</v>
      </c>
      <c r="F4119" s="72" t="s">
        <v>2518</v>
      </c>
      <c r="G4119" s="955" t="s">
        <v>2515</v>
      </c>
      <c r="H4119" s="316" t="s">
        <v>2520</v>
      </c>
      <c r="I4119" s="429"/>
      <c r="J4119" s="429"/>
      <c r="K4119" s="420"/>
      <c r="L4119" s="429"/>
      <c r="M4119" s="65">
        <v>19800000</v>
      </c>
      <c r="N4119" s="66" t="s">
        <v>8</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1" ht="15.75" hidden="1" customHeight="1">
      <c r="A4120" s="332" t="str">
        <f>IF(B4120&lt;&gt;"",IF(AND(B4120='IN-TC'!$S$4,OR(TH!N4120="1111",TH!O4120="1111")),TH!D4120,""),"")</f>
        <v/>
      </c>
      <c r="B4120" s="63">
        <f t="shared" si="235"/>
        <v>11</v>
      </c>
      <c r="C4120" s="64">
        <v>42704</v>
      </c>
      <c r="D4120" s="64" t="s">
        <v>2935</v>
      </c>
      <c r="E4120" s="64">
        <f t="shared" si="234"/>
        <v>42704</v>
      </c>
      <c r="F4120" s="72" t="s">
        <v>2427</v>
      </c>
      <c r="G4120" s="955" t="s">
        <v>2455</v>
      </c>
      <c r="H4120" s="72" t="s">
        <v>799</v>
      </c>
      <c r="I4120" s="429"/>
      <c r="J4120" s="429"/>
      <c r="K4120" s="420"/>
      <c r="L4120" s="429"/>
      <c r="M4120" s="65">
        <v>2943191</v>
      </c>
      <c r="N4120" s="66" t="s">
        <v>101</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v>1</v>
      </c>
    </row>
    <row r="4121" spans="1:31" ht="15.75" hidden="1" customHeight="1">
      <c r="A4121" s="332" t="str">
        <f>IF(B4121&lt;&gt;"",IF(AND(B4121='IN-TC'!$S$4,OR(TH!N4121="1111",TH!O4121="1111")),TH!D4121,""),"")</f>
        <v/>
      </c>
      <c r="B4121" s="63">
        <f t="shared" si="235"/>
        <v>11</v>
      </c>
      <c r="C4121" s="64">
        <v>42704</v>
      </c>
      <c r="D4121" s="64" t="s">
        <v>2935</v>
      </c>
      <c r="E4121" s="64">
        <f t="shared" si="234"/>
        <v>42704</v>
      </c>
      <c r="F4121" s="72" t="s">
        <v>2428</v>
      </c>
      <c r="G4121" s="955" t="s">
        <v>2455</v>
      </c>
      <c r="H4121" s="72" t="s">
        <v>799</v>
      </c>
      <c r="I4121" s="429"/>
      <c r="J4121" s="429"/>
      <c r="K4121" s="420"/>
      <c r="L4121" s="429"/>
      <c r="M4121" s="65">
        <v>294319</v>
      </c>
      <c r="N4121" s="66" t="s">
        <v>9</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v>1</v>
      </c>
    </row>
    <row r="4122" spans="1:31" ht="15.75" hidden="1" customHeight="1">
      <c r="A4122" s="332" t="str">
        <f>IF(B4122&lt;&gt;"",IF(AND(B4122='IN-TC'!$S$4,OR(TH!N4122="1111",TH!O4122="1111")),TH!D4122,""),"")</f>
        <v/>
      </c>
      <c r="B4122" s="63">
        <f t="shared" si="235"/>
        <v>11</v>
      </c>
      <c r="C4122" s="64">
        <v>42704</v>
      </c>
      <c r="D4122" s="64" t="s">
        <v>2936</v>
      </c>
      <c r="E4122" s="64">
        <f t="shared" si="234"/>
        <v>42704</v>
      </c>
      <c r="F4122" s="72" t="s">
        <v>1348</v>
      </c>
      <c r="G4122" s="955"/>
      <c r="H4122" s="72" t="s">
        <v>1350</v>
      </c>
      <c r="I4122" s="429"/>
      <c r="J4122" s="429"/>
      <c r="K4122" s="420"/>
      <c r="L4122" s="429"/>
      <c r="M4122" s="65">
        <v>1945455</v>
      </c>
      <c r="N4122" s="66" t="s">
        <v>101</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v>1</v>
      </c>
    </row>
    <row r="4123" spans="1:31" ht="15.75" hidden="1" customHeight="1">
      <c r="A4123" s="332" t="str">
        <f>IF(B4123&lt;&gt;"",IF(AND(B4123='IN-TC'!$S$4,OR(TH!N4123="1111",TH!O4123="1111")),TH!D4123,""),"")</f>
        <v/>
      </c>
      <c r="B4123" s="63">
        <f t="shared" si="235"/>
        <v>11</v>
      </c>
      <c r="C4123" s="64">
        <v>42704</v>
      </c>
      <c r="D4123" s="64" t="s">
        <v>2936</v>
      </c>
      <c r="E4123" s="64">
        <f t="shared" si="234"/>
        <v>42704</v>
      </c>
      <c r="F4123" s="72" t="s">
        <v>1349</v>
      </c>
      <c r="G4123" s="955"/>
      <c r="H4123" s="72" t="s">
        <v>1350</v>
      </c>
      <c r="I4123" s="429"/>
      <c r="J4123" s="429"/>
      <c r="K4123" s="420"/>
      <c r="L4123" s="429"/>
      <c r="M4123" s="65">
        <v>194545</v>
      </c>
      <c r="N4123" s="66" t="s">
        <v>9</v>
      </c>
      <c r="O4123" s="66"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c r="AE4123">
        <v>1</v>
      </c>
    </row>
    <row r="4124" spans="1:31" s="1312" customFormat="1" ht="15.75" hidden="1" customHeight="1">
      <c r="A4124" s="1196" t="str">
        <f>IF(B4124&lt;&gt;"",IF(AND(B4124='IN-TC'!$S$4,OR(TH!N4124="1111",TH!O4124="1111")),TH!D4124,""),"")</f>
        <v/>
      </c>
      <c r="B4124" s="973">
        <f t="shared" si="235"/>
        <v>11</v>
      </c>
      <c r="C4124" s="78">
        <v>42704</v>
      </c>
      <c r="D4124" s="78" t="s">
        <v>2937</v>
      </c>
      <c r="E4124" s="78">
        <f t="shared" si="234"/>
        <v>42704</v>
      </c>
      <c r="F4124" s="80" t="s">
        <v>2456</v>
      </c>
      <c r="G4124" s="79"/>
      <c r="H4124" s="80" t="s">
        <v>839</v>
      </c>
      <c r="I4124" s="427"/>
      <c r="J4124" s="427"/>
      <c r="K4124" s="418"/>
      <c r="L4124" s="427"/>
      <c r="M4124" s="81">
        <f>M214+M215-M216-M217-M220-M221-M224-M225</f>
        <v>96078628</v>
      </c>
      <c r="N4124" s="82" t="s">
        <v>586</v>
      </c>
      <c r="O4124" s="82"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1" ht="15.75" hidden="1" customHeight="1">
      <c r="A4125" s="332" t="str">
        <f>IF(B4125&lt;&gt;"",IF(AND(B4125='IN-TC'!$S$4,OR(TH!N4125="1111",TH!O4125="1111")),TH!D4125,""),"")</f>
        <v/>
      </c>
      <c r="B4125" s="63">
        <f t="shared" si="235"/>
        <v>11</v>
      </c>
      <c r="C4125" s="1123">
        <v>42704</v>
      </c>
      <c r="D4125" s="1123" t="s">
        <v>2938</v>
      </c>
      <c r="E4125" s="1123">
        <f t="shared" si="234"/>
        <v>42704</v>
      </c>
      <c r="F4125" s="503" t="s">
        <v>954</v>
      </c>
      <c r="G4125" s="1125"/>
      <c r="H4125" s="961" t="s">
        <v>3009</v>
      </c>
      <c r="I4125" s="1126"/>
      <c r="J4125" s="1126"/>
      <c r="K4125" s="1127"/>
      <c r="L4125" s="1126"/>
      <c r="M4125" s="1128">
        <v>715736500</v>
      </c>
      <c r="N4125" s="1129" t="s">
        <v>271</v>
      </c>
      <c r="O4125" s="1129" t="s">
        <v>63</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1" ht="15.75" hidden="1" customHeight="1">
      <c r="A4126" s="332" t="str">
        <f>IF(B4126&lt;&gt;"",IF(AND(B4126='IN-TC'!$S$4,OR(TH!N4126="1111",TH!O4126="1111")),TH!D4126,""),"")</f>
        <v/>
      </c>
      <c r="B4126" s="63">
        <f t="shared" si="235"/>
        <v>11</v>
      </c>
      <c r="C4126" s="64">
        <v>42688</v>
      </c>
      <c r="D4126" s="64" t="s">
        <v>694</v>
      </c>
      <c r="E4126" s="64">
        <f t="shared" si="234"/>
        <v>42688</v>
      </c>
      <c r="F4126" s="72" t="s">
        <v>1443</v>
      </c>
      <c r="G4126" s="67" t="s">
        <v>908</v>
      </c>
      <c r="H4126" s="72" t="s">
        <v>2189</v>
      </c>
      <c r="I4126" s="429"/>
      <c r="J4126" s="429"/>
      <c r="K4126" s="420">
        <v>80000</v>
      </c>
      <c r="L4126" s="429">
        <v>22330</v>
      </c>
      <c r="M4126" s="65">
        <v>1786400000</v>
      </c>
      <c r="N4126" s="66" t="s">
        <v>26</v>
      </c>
      <c r="O4126" s="66" t="s">
        <v>582</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1" ht="15.75" hidden="1" customHeight="1">
      <c r="A4127" s="332" t="str">
        <f>IF(B4127&lt;&gt;"",IF(AND(B4127='IN-TC'!$S$4,OR(TH!N4127="1111",TH!O4127="1111")),TH!D4127,""),"")</f>
        <v/>
      </c>
      <c r="B4127" s="63">
        <f t="shared" si="235"/>
        <v>11</v>
      </c>
      <c r="C4127" s="64">
        <v>42689</v>
      </c>
      <c r="D4127" s="64" t="s">
        <v>697</v>
      </c>
      <c r="E4127" s="64">
        <f t="shared" si="234"/>
        <v>42689</v>
      </c>
      <c r="F4127" s="72" t="s">
        <v>2349</v>
      </c>
      <c r="G4127" s="67" t="s">
        <v>908</v>
      </c>
      <c r="H4127" s="72" t="s">
        <v>624</v>
      </c>
      <c r="I4127" s="429"/>
      <c r="J4127" s="429"/>
      <c r="K4127" s="420"/>
      <c r="L4127" s="429"/>
      <c r="M4127" s="65">
        <v>22634810</v>
      </c>
      <c r="N4127" s="66" t="s">
        <v>8</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1" ht="15.75" hidden="1" customHeight="1">
      <c r="A4128" s="332" t="str">
        <f>IF(B4128&lt;&gt;"",IF(AND(B4128='IN-TC'!$S$4,OR(TH!N4128="1111",TH!O4128="1111")),TH!D4128,""),"")</f>
        <v/>
      </c>
      <c r="B4128" s="63">
        <f t="shared" si="235"/>
        <v>11</v>
      </c>
      <c r="C4128" s="64">
        <v>42689</v>
      </c>
      <c r="D4128" s="64" t="s">
        <v>697</v>
      </c>
      <c r="E4128" s="64">
        <f t="shared" si="234"/>
        <v>42689</v>
      </c>
      <c r="F4128" s="72" t="s">
        <v>2155</v>
      </c>
      <c r="G4128" s="67" t="s">
        <v>908</v>
      </c>
      <c r="H4128" s="72" t="s">
        <v>2056</v>
      </c>
      <c r="I4128" s="429"/>
      <c r="J4128" s="429"/>
      <c r="K4128" s="420"/>
      <c r="L4128" s="429"/>
      <c r="M4128" s="65">
        <v>25000</v>
      </c>
      <c r="N4128" s="66" t="s">
        <v>101</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E4128">
        <v>1</v>
      </c>
    </row>
    <row r="4129" spans="1:31" ht="15.75" hidden="1" customHeight="1">
      <c r="A4129" s="332" t="str">
        <f>IF(B4129&lt;&gt;"",IF(AND(B4129='IN-TC'!$S$4,OR(TH!N4129="1111",TH!O4129="1111")),TH!D4129,""),"")</f>
        <v/>
      </c>
      <c r="B4129" s="63">
        <f t="shared" si="235"/>
        <v>11</v>
      </c>
      <c r="C4129" s="64">
        <v>42689</v>
      </c>
      <c r="D4129" s="64" t="s">
        <v>697</v>
      </c>
      <c r="E4129" s="64">
        <f t="shared" si="234"/>
        <v>42689</v>
      </c>
      <c r="F4129" s="72" t="s">
        <v>2350</v>
      </c>
      <c r="G4129" s="67" t="s">
        <v>908</v>
      </c>
      <c r="H4129" s="72" t="s">
        <v>2056</v>
      </c>
      <c r="I4129" s="429"/>
      <c r="J4129" s="429"/>
      <c r="K4129" s="420"/>
      <c r="L4129" s="429"/>
      <c r="M4129" s="65">
        <v>2500</v>
      </c>
      <c r="N4129" s="66" t="s">
        <v>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c r="AE4129">
        <v>1</v>
      </c>
    </row>
    <row r="4130" spans="1:31" ht="15.75" hidden="1" customHeight="1">
      <c r="A4130" s="332" t="str">
        <f>IF(B4130&lt;&gt;"",IF(AND(B4130='IN-TC'!$S$4,OR(TH!N4130="1111",TH!O4130="1111")),TH!D4130,""),"")</f>
        <v/>
      </c>
      <c r="B4130" s="63">
        <f t="shared" si="235"/>
        <v>11</v>
      </c>
      <c r="C4130" s="64">
        <v>42689</v>
      </c>
      <c r="D4130" s="64" t="s">
        <v>697</v>
      </c>
      <c r="E4130" s="64">
        <f t="shared" si="234"/>
        <v>42689</v>
      </c>
      <c r="F4130" s="72" t="s">
        <v>1775</v>
      </c>
      <c r="G4130" s="67" t="s">
        <v>908</v>
      </c>
      <c r="H4130" s="72" t="s">
        <v>1658</v>
      </c>
      <c r="I4130" s="429"/>
      <c r="J4130" s="420"/>
      <c r="K4130" s="420">
        <f>M4130/L4130</f>
        <v>213.67999106744082</v>
      </c>
      <c r="L4130" s="429">
        <v>22390</v>
      </c>
      <c r="M4130" s="65">
        <v>4784295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1" ht="15.75" hidden="1" customHeight="1">
      <c r="A4131" s="332" t="str">
        <f>IF(B4131&lt;&gt;"",IF(AND(B4131='IN-TC'!$S$4,OR(TH!N4131="1111",TH!O4131="1111")),TH!D4131,""),"")</f>
        <v/>
      </c>
      <c r="B4131" s="63">
        <f t="shared" si="235"/>
        <v>11</v>
      </c>
      <c r="C4131" s="64">
        <v>42689</v>
      </c>
      <c r="D4131" s="64" t="s">
        <v>697</v>
      </c>
      <c r="E4131" s="64">
        <f t="shared" si="234"/>
        <v>42689</v>
      </c>
      <c r="F4131" s="72" t="s">
        <v>1775</v>
      </c>
      <c r="G4131" s="67" t="s">
        <v>908</v>
      </c>
      <c r="H4131" s="72" t="s">
        <v>1660</v>
      </c>
      <c r="I4131" s="429"/>
      <c r="J4131" s="420"/>
      <c r="K4131" s="420">
        <f>M4131/L4131</f>
        <v>286.32000893255918</v>
      </c>
      <c r="L4131" s="429">
        <v>22390</v>
      </c>
      <c r="M4131" s="65">
        <v>6410705</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1" ht="15.75" hidden="1" customHeight="1">
      <c r="A4132" s="332" t="str">
        <f>IF(B4132&lt;&gt;"",IF(AND(B4132='IN-TC'!$S$4,OR(TH!N4132="1111",TH!O4132="1111")),TH!D4132,""),"")</f>
        <v/>
      </c>
      <c r="B4132" s="63">
        <f t="shared" si="235"/>
        <v>11</v>
      </c>
      <c r="C4132" s="64">
        <v>42689</v>
      </c>
      <c r="D4132" s="64" t="s">
        <v>697</v>
      </c>
      <c r="E4132" s="64">
        <f t="shared" si="234"/>
        <v>42689</v>
      </c>
      <c r="F4132" s="72" t="s">
        <v>1775</v>
      </c>
      <c r="G4132" s="67" t="s">
        <v>908</v>
      </c>
      <c r="H4132" s="72" t="s">
        <v>1885</v>
      </c>
      <c r="I4132" s="429"/>
      <c r="J4132" s="420"/>
      <c r="K4132" s="420">
        <f>M4132/L4132</f>
        <v>111.07999106744082</v>
      </c>
      <c r="L4132" s="429">
        <v>22390</v>
      </c>
      <c r="M4132" s="65">
        <v>2487081</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1" ht="15.75" hidden="1" customHeight="1">
      <c r="A4133" s="332" t="str">
        <f>IF(B4133&lt;&gt;"",IF(AND(B4133='IN-TC'!$S$4,OR(TH!N4133="1111",TH!O4133="1111")),TH!D4133,""),"")</f>
        <v/>
      </c>
      <c r="B4133" s="63">
        <f t="shared" si="235"/>
        <v>11</v>
      </c>
      <c r="C4133" s="64">
        <v>42689</v>
      </c>
      <c r="D4133" s="64" t="s">
        <v>697</v>
      </c>
      <c r="E4133" s="64">
        <f t="shared" si="234"/>
        <v>42689</v>
      </c>
      <c r="F4133" s="72" t="s">
        <v>1775</v>
      </c>
      <c r="G4133" s="67" t="s">
        <v>908</v>
      </c>
      <c r="H4133" s="72" t="s">
        <v>1888</v>
      </c>
      <c r="I4133" s="429"/>
      <c r="J4133" s="420"/>
      <c r="K4133" s="420">
        <f>M4133/L4133</f>
        <v>135.11000446627958</v>
      </c>
      <c r="L4133" s="429">
        <v>22390</v>
      </c>
      <c r="M4133" s="65">
        <v>3025113</v>
      </c>
      <c r="N4133" s="66" t="s">
        <v>99</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1" ht="15.75" hidden="1" customHeight="1">
      <c r="A4134" s="332" t="str">
        <f>IF(B4134&lt;&gt;"",IF(AND(B4134='IN-TC'!$S$4,OR(TH!N4134="1111",TH!O4134="1111")),TH!D4134,""),"")</f>
        <v/>
      </c>
      <c r="B4134" s="63">
        <f t="shared" si="235"/>
        <v>11</v>
      </c>
      <c r="C4134" s="64">
        <v>42690</v>
      </c>
      <c r="D4134" s="64" t="s">
        <v>697</v>
      </c>
      <c r="E4134" s="64">
        <f t="shared" si="234"/>
        <v>42690</v>
      </c>
      <c r="F4134" s="72" t="s">
        <v>2351</v>
      </c>
      <c r="G4134" s="67" t="s">
        <v>908</v>
      </c>
      <c r="H4134" s="72" t="s">
        <v>2056</v>
      </c>
      <c r="I4134" s="429"/>
      <c r="J4134" s="429"/>
      <c r="K4134" s="420"/>
      <c r="L4134" s="429"/>
      <c r="M4134" s="65">
        <v>50000</v>
      </c>
      <c r="N4134" s="66" t="s">
        <v>101</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c r="AE4134">
        <v>1</v>
      </c>
    </row>
    <row r="4135" spans="1:31" ht="15.75" hidden="1" customHeight="1">
      <c r="A4135" s="332" t="str">
        <f>IF(B4135&lt;&gt;"",IF(AND(B4135='IN-TC'!$S$4,OR(TH!N4135="1111",TH!O4135="1111")),TH!D4135,""),"")</f>
        <v/>
      </c>
      <c r="B4135" s="63">
        <f t="shared" si="235"/>
        <v>11</v>
      </c>
      <c r="C4135" s="64">
        <v>42690</v>
      </c>
      <c r="D4135" s="64" t="s">
        <v>697</v>
      </c>
      <c r="E4135" s="64">
        <f t="shared" si="234"/>
        <v>42690</v>
      </c>
      <c r="F4135" s="72" t="s">
        <v>2352</v>
      </c>
      <c r="G4135" s="67" t="s">
        <v>908</v>
      </c>
      <c r="H4135" s="72" t="s">
        <v>2056</v>
      </c>
      <c r="I4135" s="429"/>
      <c r="J4135" s="429"/>
      <c r="K4135" s="420"/>
      <c r="L4135" s="429"/>
      <c r="M4135" s="65">
        <v>5000</v>
      </c>
      <c r="N4135" s="66" t="s">
        <v>9</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E4135">
        <v>1</v>
      </c>
    </row>
    <row r="4136" spans="1:31" ht="15.75" hidden="1" customHeight="1">
      <c r="A4136" s="332" t="str">
        <f>IF(B4136&lt;&gt;"",IF(AND(B4136='IN-TC'!$S$4,OR(TH!N4136="1111",TH!O4136="1111")),TH!D4136,""),"")</f>
        <v/>
      </c>
      <c r="B4136" s="63">
        <f t="shared" si="235"/>
        <v>11</v>
      </c>
      <c r="C4136" s="64">
        <v>42690</v>
      </c>
      <c r="D4136" s="64" t="s">
        <v>697</v>
      </c>
      <c r="E4136" s="64">
        <f t="shared" si="234"/>
        <v>42690</v>
      </c>
      <c r="F4136" s="72" t="s">
        <v>2351</v>
      </c>
      <c r="G4136" s="67" t="s">
        <v>908</v>
      </c>
      <c r="H4136" s="72" t="s">
        <v>2056</v>
      </c>
      <c r="I4136" s="429"/>
      <c r="J4136" s="429"/>
      <c r="K4136" s="420"/>
      <c r="L4136" s="429"/>
      <c r="M4136" s="65">
        <v>50000</v>
      </c>
      <c r="N4136" s="66" t="s">
        <v>101</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E4136">
        <v>1</v>
      </c>
    </row>
    <row r="4137" spans="1:31" ht="15.75" hidden="1" customHeight="1">
      <c r="A4137" s="332" t="str">
        <f>IF(B4137&lt;&gt;"",IF(AND(B4137='IN-TC'!$S$4,OR(TH!N4137="1111",TH!O4137="1111")),TH!D4137,""),"")</f>
        <v/>
      </c>
      <c r="B4137" s="63">
        <f t="shared" si="235"/>
        <v>11</v>
      </c>
      <c r="C4137" s="64">
        <v>42690</v>
      </c>
      <c r="D4137" s="64" t="s">
        <v>697</v>
      </c>
      <c r="E4137" s="64">
        <f t="shared" si="234"/>
        <v>42690</v>
      </c>
      <c r="F4137" s="72" t="s">
        <v>2352</v>
      </c>
      <c r="G4137" s="67" t="s">
        <v>908</v>
      </c>
      <c r="H4137" s="72" t="s">
        <v>2056</v>
      </c>
      <c r="I4137" s="429"/>
      <c r="J4137" s="429"/>
      <c r="K4137" s="420"/>
      <c r="L4137" s="429"/>
      <c r="M4137" s="65">
        <v>5000</v>
      </c>
      <c r="N4137" s="66" t="s">
        <v>9</v>
      </c>
      <c r="O4137" s="66" t="s">
        <v>26</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c r="AE4137">
        <v>1</v>
      </c>
    </row>
    <row r="4138" spans="1:31" ht="15.75" hidden="1" customHeight="1">
      <c r="A4138" s="332" t="str">
        <f>IF(B4138&lt;&gt;"",IF(AND(B4138='IN-TC'!$S$4,OR(TH!N4138="1111",TH!O4138="1111")),TH!D4138,""),"")</f>
        <v/>
      </c>
      <c r="B4138" s="63">
        <f t="shared" si="235"/>
        <v>11</v>
      </c>
      <c r="C4138" s="64">
        <v>42698</v>
      </c>
      <c r="D4138" s="64" t="s">
        <v>694</v>
      </c>
      <c r="E4138" s="64">
        <f t="shared" si="234"/>
        <v>42698</v>
      </c>
      <c r="F4138" s="72" t="s">
        <v>1432</v>
      </c>
      <c r="G4138" s="67" t="s">
        <v>908</v>
      </c>
      <c r="H4138" s="72" t="s">
        <v>2056</v>
      </c>
      <c r="I4138" s="429"/>
      <c r="J4138" s="429"/>
      <c r="K4138" s="420">
        <f>M4138/L4138</f>
        <v>4600</v>
      </c>
      <c r="L4138" s="429">
        <v>22720</v>
      </c>
      <c r="M4138" s="65">
        <v>104512000</v>
      </c>
      <c r="N4138" s="66" t="s">
        <v>26</v>
      </c>
      <c r="O4138" s="66" t="s">
        <v>265</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1" ht="15.75" hidden="1" customHeight="1">
      <c r="A4139" s="332" t="str">
        <f>IF(B4139&lt;&gt;"",IF(AND(B4139='IN-TC'!$S$4,OR(TH!N4139="1111",TH!O4139="1111")),TH!D4139,""),"")</f>
        <v/>
      </c>
      <c r="B4139" s="63">
        <f t="shared" si="235"/>
        <v>11</v>
      </c>
      <c r="C4139" s="64">
        <v>42698</v>
      </c>
      <c r="D4139" s="64" t="s">
        <v>697</v>
      </c>
      <c r="E4139" s="64">
        <f t="shared" si="234"/>
        <v>42698</v>
      </c>
      <c r="F4139" s="72" t="s">
        <v>1200</v>
      </c>
      <c r="G4139" s="67" t="s">
        <v>908</v>
      </c>
      <c r="H4139" s="72" t="s">
        <v>2056</v>
      </c>
      <c r="I4139" s="429"/>
      <c r="J4139" s="429"/>
      <c r="K4139" s="420"/>
      <c r="L4139" s="429"/>
      <c r="M4139" s="65">
        <v>50490600</v>
      </c>
      <c r="N4139" s="66" t="s">
        <v>587</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x</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1" ht="15.75" hidden="1" customHeight="1">
      <c r="A4140" s="332" t="str">
        <f>IF(B4140&lt;&gt;"",IF(AND(B4140='IN-TC'!$S$4,OR(TH!N4140="1111",TH!O4140="1111")),TH!D4140,""),"")</f>
        <v/>
      </c>
      <c r="B4140" s="63">
        <f t="shared" si="235"/>
        <v>11</v>
      </c>
      <c r="C4140" s="64">
        <v>42698</v>
      </c>
      <c r="D4140" s="64" t="s">
        <v>697</v>
      </c>
      <c r="E4140" s="64">
        <f t="shared" si="234"/>
        <v>42698</v>
      </c>
      <c r="F4140" s="72" t="s">
        <v>1201</v>
      </c>
      <c r="G4140" s="67" t="s">
        <v>908</v>
      </c>
      <c r="H4140" s="72" t="s">
        <v>2056</v>
      </c>
      <c r="I4140" s="429"/>
      <c r="J4140" s="429"/>
      <c r="K4140" s="420"/>
      <c r="L4140" s="429"/>
      <c r="M4140" s="65">
        <v>21490560</v>
      </c>
      <c r="N4140" s="66" t="s">
        <v>588</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1" ht="15.75" hidden="1" customHeight="1">
      <c r="A4141" s="332" t="str">
        <f>IF(B4141&lt;&gt;"",IF(AND(B4141='IN-TC'!$S$4,OR(TH!N4141="1111",TH!O4141="1111")),TH!D4141,""),"")</f>
        <v/>
      </c>
      <c r="B4141" s="63">
        <f t="shared" si="235"/>
        <v>11</v>
      </c>
      <c r="C4141" s="64">
        <v>42698</v>
      </c>
      <c r="D4141" s="64" t="s">
        <v>697</v>
      </c>
      <c r="E4141" s="64">
        <f t="shared" si="234"/>
        <v>42698</v>
      </c>
      <c r="F4141" s="72" t="s">
        <v>1202</v>
      </c>
      <c r="G4141" s="67" t="s">
        <v>908</v>
      </c>
      <c r="H4141" s="72" t="s">
        <v>2056</v>
      </c>
      <c r="I4141" s="429"/>
      <c r="J4141" s="429"/>
      <c r="K4141" s="420"/>
      <c r="L4141" s="429"/>
      <c r="M4141" s="65">
        <v>8018840</v>
      </c>
      <c r="N4141" s="66" t="s">
        <v>589</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1" ht="15.75" hidden="1" customHeight="1">
      <c r="A4142" s="332" t="str">
        <f>IF(B4142&lt;&gt;"",IF(AND(B4142='IN-TC'!$S$4,OR(TH!N4142="1111",TH!O4142="1111")),TH!D4142,""),"")</f>
        <v/>
      </c>
      <c r="B4142" s="63">
        <f t="shared" si="235"/>
        <v>11</v>
      </c>
      <c r="C4142" s="64">
        <v>42698</v>
      </c>
      <c r="D4142" s="64" t="s">
        <v>697</v>
      </c>
      <c r="E4142" s="64">
        <f t="shared" si="234"/>
        <v>42698</v>
      </c>
      <c r="F4142" s="72" t="s">
        <v>1163</v>
      </c>
      <c r="G4142" s="67" t="s">
        <v>908</v>
      </c>
      <c r="H4142" s="72" t="s">
        <v>2056</v>
      </c>
      <c r="I4142" s="429"/>
      <c r="J4142" s="429"/>
      <c r="K4142" s="420"/>
      <c r="L4142" s="429"/>
      <c r="M4142" s="65">
        <v>40000</v>
      </c>
      <c r="N4142" s="66" t="s">
        <v>101</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v>1</v>
      </c>
    </row>
    <row r="4143" spans="1:31" ht="15.75" hidden="1" customHeight="1">
      <c r="A4143" s="332" t="str">
        <f>IF(B4143&lt;&gt;"",IF(AND(B4143='IN-TC'!$S$4,OR(TH!N4143="1111",TH!O4143="1111")),TH!D4143,""),"")</f>
        <v/>
      </c>
      <c r="B4143" s="63">
        <f t="shared" si="235"/>
        <v>11</v>
      </c>
      <c r="C4143" s="64">
        <v>42698</v>
      </c>
      <c r="D4143" s="64" t="s">
        <v>697</v>
      </c>
      <c r="E4143" s="64">
        <f t="shared" si="234"/>
        <v>42698</v>
      </c>
      <c r="F4143" s="72" t="s">
        <v>1624</v>
      </c>
      <c r="G4143" s="67" t="s">
        <v>908</v>
      </c>
      <c r="H4143" s="72" t="s">
        <v>2056</v>
      </c>
      <c r="I4143" s="429"/>
      <c r="J4143" s="429"/>
      <c r="K4143" s="420"/>
      <c r="L4143" s="429"/>
      <c r="M4143" s="65">
        <v>4000</v>
      </c>
      <c r="N4143" s="66" t="s">
        <v>9</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c r="AE4143">
        <v>1</v>
      </c>
    </row>
    <row r="4144" spans="1:31" ht="15.75" hidden="1" customHeight="1">
      <c r="A4144" s="332" t="str">
        <f>IF(B4144&lt;&gt;"",IF(AND(B4144='IN-TC'!$S$4,OR(TH!N4144="1111",TH!O4144="1111")),TH!D4144,""),"")</f>
        <v/>
      </c>
      <c r="B4144" s="63">
        <f t="shared" si="235"/>
        <v>11</v>
      </c>
      <c r="C4144" s="64">
        <v>42698</v>
      </c>
      <c r="D4144" s="64" t="s">
        <v>697</v>
      </c>
      <c r="E4144" s="64">
        <f t="shared" si="234"/>
        <v>42698</v>
      </c>
      <c r="F4144" s="72" t="s">
        <v>2353</v>
      </c>
      <c r="G4144" s="67" t="s">
        <v>908</v>
      </c>
      <c r="H4144" s="72" t="s">
        <v>621</v>
      </c>
      <c r="I4144" s="429"/>
      <c r="J4144" s="429"/>
      <c r="K4144" s="420"/>
      <c r="L4144" s="429"/>
      <c r="M4144" s="65">
        <v>810000</v>
      </c>
      <c r="N4144" s="66" t="s">
        <v>8</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1" ht="15.75" hidden="1" customHeight="1">
      <c r="A4145" s="332" t="str">
        <f>IF(B4145&lt;&gt;"",IF(AND(B4145='IN-TC'!$S$4,OR(TH!N4145="1111",TH!O4145="1111")),TH!D4145,""),"")</f>
        <v/>
      </c>
      <c r="B4145" s="63">
        <f t="shared" si="235"/>
        <v>11</v>
      </c>
      <c r="C4145" s="64">
        <v>42698</v>
      </c>
      <c r="D4145" s="64" t="s">
        <v>697</v>
      </c>
      <c r="E4145" s="64">
        <f t="shared" si="234"/>
        <v>42698</v>
      </c>
      <c r="F4145" s="72" t="s">
        <v>2155</v>
      </c>
      <c r="G4145" s="67" t="s">
        <v>908</v>
      </c>
      <c r="H4145" s="72" t="s">
        <v>2056</v>
      </c>
      <c r="I4145" s="429"/>
      <c r="J4145" s="429"/>
      <c r="K4145" s="420"/>
      <c r="L4145" s="429"/>
      <c r="M4145" s="65">
        <v>20000</v>
      </c>
      <c r="N4145" s="66" t="s">
        <v>101</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E4145">
        <v>1</v>
      </c>
    </row>
    <row r="4146" spans="1:31" ht="15.75" hidden="1" customHeight="1">
      <c r="A4146" s="332" t="str">
        <f>IF(B4146&lt;&gt;"",IF(AND(B4146='IN-TC'!$S$4,OR(TH!N4146="1111",TH!O4146="1111")),TH!D4146,""),"")</f>
        <v/>
      </c>
      <c r="B4146" s="63">
        <f t="shared" si="235"/>
        <v>11</v>
      </c>
      <c r="C4146" s="64">
        <v>42698</v>
      </c>
      <c r="D4146" s="64" t="s">
        <v>697</v>
      </c>
      <c r="E4146" s="64">
        <f t="shared" si="234"/>
        <v>42698</v>
      </c>
      <c r="F4146" s="72" t="s">
        <v>2350</v>
      </c>
      <c r="G4146" s="67" t="s">
        <v>908</v>
      </c>
      <c r="H4146" s="72" t="s">
        <v>2056</v>
      </c>
      <c r="I4146" s="429"/>
      <c r="J4146" s="429"/>
      <c r="K4146" s="420"/>
      <c r="L4146" s="429"/>
      <c r="M4146" s="65">
        <v>2000</v>
      </c>
      <c r="N4146" s="66" t="s">
        <v>9</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c r="AE4146">
        <v>1</v>
      </c>
    </row>
    <row r="4147" spans="1:31" ht="15.75" hidden="1" customHeight="1">
      <c r="A4147" s="332" t="str">
        <f>IF(B4147&lt;&gt;"",IF(AND(B4147='IN-TC'!$S$4,OR(TH!N4147="1111",TH!O4147="1111")),TH!D4147,""),"")</f>
        <v/>
      </c>
      <c r="B4147" s="63">
        <f t="shared" si="235"/>
        <v>11</v>
      </c>
      <c r="C4147" s="64">
        <v>42698</v>
      </c>
      <c r="D4147" s="64" t="s">
        <v>697</v>
      </c>
      <c r="E4147" s="64">
        <f t="shared" si="234"/>
        <v>42698</v>
      </c>
      <c r="F4147" s="72" t="s">
        <v>2353</v>
      </c>
      <c r="G4147" s="67" t="s">
        <v>908</v>
      </c>
      <c r="H4147" s="72" t="s">
        <v>621</v>
      </c>
      <c r="I4147" s="429"/>
      <c r="J4147" s="429"/>
      <c r="K4147" s="420"/>
      <c r="L4147" s="429"/>
      <c r="M4147" s="65">
        <v>2230000</v>
      </c>
      <c r="N4147" s="66" t="s">
        <v>8</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1" ht="15.75" hidden="1" customHeight="1">
      <c r="A4148" s="332" t="str">
        <f>IF(B4148&lt;&gt;"",IF(AND(B4148='IN-TC'!$S$4,OR(TH!N4148="1111",TH!O4148="1111")),TH!D4148,""),"")</f>
        <v/>
      </c>
      <c r="B4148" s="63">
        <f t="shared" si="235"/>
        <v>11</v>
      </c>
      <c r="C4148" s="64">
        <v>42698</v>
      </c>
      <c r="D4148" s="64" t="s">
        <v>697</v>
      </c>
      <c r="E4148" s="64">
        <f t="shared" si="234"/>
        <v>42698</v>
      </c>
      <c r="F4148" s="72" t="s">
        <v>2155</v>
      </c>
      <c r="G4148" s="67" t="s">
        <v>908</v>
      </c>
      <c r="H4148" s="72" t="s">
        <v>2056</v>
      </c>
      <c r="I4148" s="429"/>
      <c r="J4148" s="429"/>
      <c r="K4148" s="420"/>
      <c r="L4148" s="429"/>
      <c r="M4148" s="65">
        <v>20000</v>
      </c>
      <c r="N4148" s="66" t="s">
        <v>101</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E4148">
        <v>1</v>
      </c>
    </row>
    <row r="4149" spans="1:31" ht="15.75" hidden="1" customHeight="1">
      <c r="A4149" s="332" t="str">
        <f>IF(B4149&lt;&gt;"",IF(AND(B4149='IN-TC'!$S$4,OR(TH!N4149="1111",TH!O4149="1111")),TH!D4149,""),"")</f>
        <v/>
      </c>
      <c r="B4149" s="63">
        <f t="shared" si="235"/>
        <v>11</v>
      </c>
      <c r="C4149" s="64">
        <v>42698</v>
      </c>
      <c r="D4149" s="64" t="s">
        <v>697</v>
      </c>
      <c r="E4149" s="64">
        <f t="shared" si="234"/>
        <v>42698</v>
      </c>
      <c r="F4149" s="72" t="s">
        <v>2350</v>
      </c>
      <c r="G4149" s="67" t="s">
        <v>908</v>
      </c>
      <c r="H4149" s="72" t="s">
        <v>2056</v>
      </c>
      <c r="I4149" s="429"/>
      <c r="J4149" s="429"/>
      <c r="K4149" s="420"/>
      <c r="L4149" s="429"/>
      <c r="M4149" s="65">
        <v>2000</v>
      </c>
      <c r="N4149" s="66" t="s">
        <v>9</v>
      </c>
      <c r="O4149" s="66" t="s">
        <v>26</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c r="AE4149">
        <v>1</v>
      </c>
    </row>
    <row r="4150" spans="1:31" ht="15.75" hidden="1" customHeight="1">
      <c r="A4150" s="332" t="str">
        <f>IF(B4150&lt;&gt;"",IF(AND(B4150='IN-TC'!$S$4,OR(TH!N4150="1111",TH!O4150="1111")),TH!D4150,""),"")</f>
        <v/>
      </c>
      <c r="B4150" s="63">
        <f t="shared" si="235"/>
        <v>11</v>
      </c>
      <c r="C4150" s="64">
        <v>42698</v>
      </c>
      <c r="D4150" s="64" t="s">
        <v>694</v>
      </c>
      <c r="E4150" s="64">
        <f t="shared" si="234"/>
        <v>42698</v>
      </c>
      <c r="F4150" s="72" t="s">
        <v>1640</v>
      </c>
      <c r="G4150" s="67" t="s">
        <v>908</v>
      </c>
      <c r="H4150" s="72" t="s">
        <v>2056</v>
      </c>
      <c r="I4150" s="429"/>
      <c r="J4150" s="429"/>
      <c r="K4150" s="420"/>
      <c r="L4150" s="429"/>
      <c r="M4150" s="65">
        <v>6045</v>
      </c>
      <c r="N4150" s="66" t="s">
        <v>26</v>
      </c>
      <c r="O4150" s="66" t="s">
        <v>43</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1" ht="15.75" hidden="1" customHeight="1">
      <c r="A4151" s="332" t="str">
        <f>IF(B4151&lt;&gt;"",IF(AND(B4151='IN-TC'!$S$4,OR(TH!N4151="1111",TH!O4151="1111")),TH!D4151,""),"")</f>
        <v/>
      </c>
      <c r="B4151" s="63">
        <f t="shared" si="235"/>
        <v>11</v>
      </c>
      <c r="C4151" s="64">
        <v>42704</v>
      </c>
      <c r="D4151" s="64" t="s">
        <v>694</v>
      </c>
      <c r="E4151" s="64">
        <f t="shared" si="234"/>
        <v>42704</v>
      </c>
      <c r="F4151" s="72" t="s">
        <v>1188</v>
      </c>
      <c r="G4151" s="67" t="s">
        <v>1908</v>
      </c>
      <c r="H4151" s="72" t="s">
        <v>2056</v>
      </c>
      <c r="I4151" s="429"/>
      <c r="J4151" s="429"/>
      <c r="K4151" s="420"/>
      <c r="L4151" s="429"/>
      <c r="M4151" s="65">
        <v>20000000</v>
      </c>
      <c r="N4151" s="66" t="s">
        <v>26</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1" ht="15.75" hidden="1" customHeight="1">
      <c r="A4152" s="332" t="str">
        <f>IF(B4152&lt;&gt;"",IF(AND(B4152='IN-TC'!$S$4,OR(TH!N4152="1111",TH!O4152="1111")),TH!D4152,""),"")</f>
        <v/>
      </c>
      <c r="B4152" s="63">
        <f t="shared" si="235"/>
        <v>11</v>
      </c>
      <c r="C4152" s="64">
        <v>42704</v>
      </c>
      <c r="D4152" s="64" t="s">
        <v>697</v>
      </c>
      <c r="E4152" s="64">
        <f t="shared" si="234"/>
        <v>42704</v>
      </c>
      <c r="F4152" s="72" t="s">
        <v>2354</v>
      </c>
      <c r="G4152" s="67" t="s">
        <v>908</v>
      </c>
      <c r="H4152" s="72" t="s">
        <v>624</v>
      </c>
      <c r="I4152" s="429"/>
      <c r="J4152" s="429"/>
      <c r="K4152" s="420"/>
      <c r="L4152" s="429"/>
      <c r="M4152" s="65">
        <v>34187120</v>
      </c>
      <c r="N4152" s="66" t="s">
        <v>8</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1" ht="15.75" hidden="1" customHeight="1">
      <c r="A4153" s="332" t="str">
        <f>IF(B4153&lt;&gt;"",IF(AND(B4153='IN-TC'!$S$4,OR(TH!N4153="1111",TH!O4153="1111")),TH!D4153,""),"")</f>
        <v/>
      </c>
      <c r="B4153" s="63">
        <f t="shared" si="235"/>
        <v>11</v>
      </c>
      <c r="C4153" s="64">
        <v>42704</v>
      </c>
      <c r="D4153" s="64" t="s">
        <v>697</v>
      </c>
      <c r="E4153" s="64">
        <f t="shared" si="234"/>
        <v>42704</v>
      </c>
      <c r="F4153" s="72" t="s">
        <v>2155</v>
      </c>
      <c r="G4153" s="67" t="s">
        <v>908</v>
      </c>
      <c r="H4153" s="72" t="s">
        <v>2056</v>
      </c>
      <c r="I4153" s="429"/>
      <c r="J4153" s="429"/>
      <c r="K4153" s="420"/>
      <c r="L4153" s="429"/>
      <c r="M4153" s="65">
        <v>25000</v>
      </c>
      <c r="N4153" s="66" t="s">
        <v>101</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v>1</v>
      </c>
    </row>
    <row r="4154" spans="1:31" ht="15.75" hidden="1" customHeight="1">
      <c r="A4154" s="332" t="str">
        <f>IF(B4154&lt;&gt;"",IF(AND(B4154='IN-TC'!$S$4,OR(TH!N4154="1111",TH!O4154="1111")),TH!D4154,""),"")</f>
        <v/>
      </c>
      <c r="B4154" s="63">
        <f t="shared" si="235"/>
        <v>11</v>
      </c>
      <c r="C4154" s="64">
        <v>42704</v>
      </c>
      <c r="D4154" s="64" t="s">
        <v>697</v>
      </c>
      <c r="E4154" s="64">
        <f t="shared" si="234"/>
        <v>42704</v>
      </c>
      <c r="F4154" s="72" t="s">
        <v>2350</v>
      </c>
      <c r="G4154" s="67" t="s">
        <v>908</v>
      </c>
      <c r="H4154" s="72" t="s">
        <v>2056</v>
      </c>
      <c r="I4154" s="429"/>
      <c r="J4154" s="429"/>
      <c r="K4154" s="420"/>
      <c r="L4154" s="429"/>
      <c r="M4154" s="65">
        <v>2500</v>
      </c>
      <c r="N4154" s="66" t="s">
        <v>9</v>
      </c>
      <c r="O4154" s="66" t="s">
        <v>26</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v>1</v>
      </c>
    </row>
    <row r="4155" spans="1:31" ht="15.75" hidden="1" customHeight="1">
      <c r="A4155" s="332" t="str">
        <f>IF(B4155&lt;&gt;"",IF(AND(B4155='IN-TC'!$S$4,OR(TH!N4155="1111",TH!O4155="1111")),TH!D4155,""),"")</f>
        <v/>
      </c>
      <c r="B4155" s="63">
        <f t="shared" si="235"/>
        <v>11</v>
      </c>
      <c r="C4155" s="64">
        <v>42676</v>
      </c>
      <c r="D4155" s="64" t="s">
        <v>697</v>
      </c>
      <c r="E4155" s="64">
        <f t="shared" si="234"/>
        <v>42676</v>
      </c>
      <c r="F4155" s="72" t="s">
        <v>1179</v>
      </c>
      <c r="G4155" s="67" t="s">
        <v>908</v>
      </c>
      <c r="H4155" s="72"/>
      <c r="I4155" s="429"/>
      <c r="J4155" s="429"/>
      <c r="K4155" s="420">
        <v>5</v>
      </c>
      <c r="L4155" s="429">
        <v>22300</v>
      </c>
      <c r="M4155" s="65">
        <f t="shared" ref="M4155:M4167" si="236">ROUND(K4155*L4155,0)</f>
        <v>111500</v>
      </c>
      <c r="N4155" s="66" t="s">
        <v>101</v>
      </c>
      <c r="O4155" s="66" t="s">
        <v>265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v>1</v>
      </c>
    </row>
    <row r="4156" spans="1:31" ht="15.75" hidden="1" customHeight="1">
      <c r="A4156" s="332" t="str">
        <f>IF(B4156&lt;&gt;"",IF(AND(B4156='IN-TC'!$S$4,OR(TH!N4156="1111",TH!O4156="1111")),TH!D4156,""),"")</f>
        <v/>
      </c>
      <c r="B4156" s="63">
        <f t="shared" si="235"/>
        <v>11</v>
      </c>
      <c r="C4156" s="64">
        <v>42676</v>
      </c>
      <c r="D4156" s="64" t="s">
        <v>697</v>
      </c>
      <c r="E4156" s="64">
        <f t="shared" si="234"/>
        <v>42676</v>
      </c>
      <c r="F4156" s="72" t="s">
        <v>1180</v>
      </c>
      <c r="G4156" s="67" t="s">
        <v>908</v>
      </c>
      <c r="H4156" s="72" t="s">
        <v>2056</v>
      </c>
      <c r="I4156" s="429"/>
      <c r="J4156" s="429"/>
      <c r="K4156" s="420">
        <v>0.5</v>
      </c>
      <c r="L4156" s="429">
        <v>22300</v>
      </c>
      <c r="M4156" s="65">
        <f t="shared" si="236"/>
        <v>11150</v>
      </c>
      <c r="N4156" s="66" t="s">
        <v>9</v>
      </c>
      <c r="O4156" s="66" t="s">
        <v>265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v>1</v>
      </c>
    </row>
    <row r="4157" spans="1:31" ht="15.75" hidden="1" customHeight="1">
      <c r="A4157" s="332" t="str">
        <f>IF(B4157&lt;&gt;"",IF(AND(B4157='IN-TC'!$S$4,OR(TH!N4157="1111",TH!O4157="1111")),TH!D4157,""),"")</f>
        <v/>
      </c>
      <c r="B4157" s="63">
        <f t="shared" si="235"/>
        <v>11</v>
      </c>
      <c r="C4157" s="64">
        <v>42676</v>
      </c>
      <c r="D4157" s="64" t="s">
        <v>697</v>
      </c>
      <c r="E4157" s="64">
        <f t="shared" si="234"/>
        <v>42676</v>
      </c>
      <c r="F4157" s="72" t="s">
        <v>608</v>
      </c>
      <c r="G4157" s="67" t="s">
        <v>908</v>
      </c>
      <c r="H4157" s="72"/>
      <c r="I4157" s="429"/>
      <c r="J4157" s="429"/>
      <c r="K4157" s="420">
        <v>5</v>
      </c>
      <c r="L4157" s="429">
        <v>22300</v>
      </c>
      <c r="M4157" s="65">
        <f t="shared" si="236"/>
        <v>111500</v>
      </c>
      <c r="N4157" s="66" t="s">
        <v>101</v>
      </c>
      <c r="O4157" s="66" t="s">
        <v>265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v>1</v>
      </c>
    </row>
    <row r="4158" spans="1:31" ht="15.75" hidden="1" customHeight="1">
      <c r="A4158" s="332" t="str">
        <f>IF(B4158&lt;&gt;"",IF(AND(B4158='IN-TC'!$S$4,OR(TH!N4158="1111",TH!O4158="1111")),TH!D4158,""),"")</f>
        <v/>
      </c>
      <c r="B4158" s="63">
        <f t="shared" si="235"/>
        <v>11</v>
      </c>
      <c r="C4158" s="64">
        <v>42676</v>
      </c>
      <c r="D4158" s="64" t="s">
        <v>697</v>
      </c>
      <c r="E4158" s="64">
        <f t="shared" si="234"/>
        <v>42676</v>
      </c>
      <c r="F4158" s="72" t="s">
        <v>1185</v>
      </c>
      <c r="G4158" s="67" t="s">
        <v>908</v>
      </c>
      <c r="H4158" s="72" t="s">
        <v>2056</v>
      </c>
      <c r="I4158" s="429"/>
      <c r="J4158" s="429"/>
      <c r="K4158" s="420">
        <v>0.5</v>
      </c>
      <c r="L4158" s="429">
        <v>22300</v>
      </c>
      <c r="M4158" s="65">
        <f t="shared" si="236"/>
        <v>11150</v>
      </c>
      <c r="N4158" s="66" t="s">
        <v>9</v>
      </c>
      <c r="O4158" s="66" t="s">
        <v>265</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c r="AE4158">
        <v>1</v>
      </c>
    </row>
    <row r="4159" spans="1:31" ht="15.75" hidden="1" customHeight="1">
      <c r="A4159" s="332" t="str">
        <f>IF(B4159&lt;&gt;"",IF(AND(B4159='IN-TC'!$S$4,OR(TH!N4159="1111",TH!O4159="1111")),TH!D4159,""),"")</f>
        <v/>
      </c>
      <c r="B4159" s="63">
        <f t="shared" si="235"/>
        <v>11</v>
      </c>
      <c r="C4159" s="64">
        <v>42697</v>
      </c>
      <c r="D4159" s="64" t="s">
        <v>694</v>
      </c>
      <c r="E4159" s="64">
        <f t="shared" si="234"/>
        <v>42697</v>
      </c>
      <c r="F4159" s="72" t="s">
        <v>1443</v>
      </c>
      <c r="G4159" s="67" t="s">
        <v>908</v>
      </c>
      <c r="H4159" s="72" t="s">
        <v>2189</v>
      </c>
      <c r="I4159" s="429"/>
      <c r="J4159" s="429"/>
      <c r="K4159" s="420">
        <v>4568.6099999999997</v>
      </c>
      <c r="L4159" s="429">
        <v>22610</v>
      </c>
      <c r="M4159" s="65">
        <f t="shared" si="236"/>
        <v>103296272</v>
      </c>
      <c r="N4159" s="66" t="s">
        <v>265</v>
      </c>
      <c r="O4159" s="66" t="s">
        <v>582</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1" ht="15.75" hidden="1" customHeight="1">
      <c r="A4160" s="332" t="str">
        <f>IF(B4160&lt;&gt;"",IF(AND(B4160='IN-TC'!$S$4,OR(TH!N4160="1111",TH!O4160="1111")),TH!D4160,""),"")</f>
        <v/>
      </c>
      <c r="B4160" s="63">
        <f t="shared" si="235"/>
        <v>11</v>
      </c>
      <c r="C4160" s="64">
        <v>42697</v>
      </c>
      <c r="D4160" s="64" t="s">
        <v>576</v>
      </c>
      <c r="E4160" s="64">
        <f t="shared" si="234"/>
        <v>42697</v>
      </c>
      <c r="F4160" s="72" t="s">
        <v>1052</v>
      </c>
      <c r="G4160" s="67" t="s">
        <v>908</v>
      </c>
      <c r="H4160" s="72" t="s">
        <v>2189</v>
      </c>
      <c r="I4160" s="429"/>
      <c r="J4160" s="429"/>
      <c r="K4160" s="420">
        <v>127.5</v>
      </c>
      <c r="L4160" s="429">
        <v>22610</v>
      </c>
      <c r="M4160" s="65">
        <f t="shared" si="236"/>
        <v>2882775</v>
      </c>
      <c r="N4160" s="66" t="s">
        <v>101</v>
      </c>
      <c r="O4160" s="66" t="s">
        <v>582</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c r="AE4160">
        <v>1</v>
      </c>
    </row>
    <row r="4161" spans="1:31" ht="15.75" hidden="1" customHeight="1">
      <c r="A4161" s="332" t="str">
        <f>IF(B4161&lt;&gt;"",IF(AND(B4161='IN-TC'!$S$4,OR(TH!N4161="1111",TH!O4161="1111")),TH!D4161,""),"")</f>
        <v/>
      </c>
      <c r="B4161" s="63">
        <f t="shared" si="235"/>
        <v>11</v>
      </c>
      <c r="C4161" s="64">
        <v>42697</v>
      </c>
      <c r="D4161" s="64" t="s">
        <v>576</v>
      </c>
      <c r="E4161" s="64">
        <f t="shared" si="234"/>
        <v>42697</v>
      </c>
      <c r="F4161" s="72" t="s">
        <v>1053</v>
      </c>
      <c r="G4161" s="67" t="s">
        <v>908</v>
      </c>
      <c r="H4161" s="72" t="s">
        <v>2189</v>
      </c>
      <c r="I4161" s="429"/>
      <c r="J4161" s="429"/>
      <c r="K4161" s="420">
        <v>12.75</v>
      </c>
      <c r="L4161" s="429">
        <v>22610</v>
      </c>
      <c r="M4161" s="65">
        <f t="shared" si="236"/>
        <v>288278</v>
      </c>
      <c r="N4161" s="66" t="s">
        <v>9</v>
      </c>
      <c r="O4161" s="66" t="s">
        <v>582</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E4161">
        <v>1</v>
      </c>
    </row>
    <row r="4162" spans="1:31" ht="15.75" hidden="1" customHeight="1">
      <c r="A4162" s="332" t="str">
        <f>IF(B4162&lt;&gt;"",IF(AND(B4162='IN-TC'!$S$4,OR(TH!N4162="1111",TH!O4162="1111")),TH!D4162,""),"")</f>
        <v/>
      </c>
      <c r="B4162" s="63">
        <f t="shared" si="235"/>
        <v>11</v>
      </c>
      <c r="C4162" s="64">
        <v>42697</v>
      </c>
      <c r="D4162" s="64" t="s">
        <v>576</v>
      </c>
      <c r="E4162" s="64">
        <f t="shared" si="234"/>
        <v>42697</v>
      </c>
      <c r="F4162" s="72" t="s">
        <v>606</v>
      </c>
      <c r="G4162" s="67" t="s">
        <v>908</v>
      </c>
      <c r="H4162" s="72" t="s">
        <v>2189</v>
      </c>
      <c r="I4162" s="429"/>
      <c r="J4162" s="429"/>
      <c r="K4162" s="420">
        <v>10</v>
      </c>
      <c r="L4162" s="429">
        <v>22610</v>
      </c>
      <c r="M4162" s="65">
        <f t="shared" si="236"/>
        <v>226100</v>
      </c>
      <c r="N4162" s="66" t="s">
        <v>101</v>
      </c>
      <c r="O4162" s="66" t="s">
        <v>582</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E4162">
        <v>1</v>
      </c>
    </row>
    <row r="4163" spans="1:31" ht="15.75" hidden="1" customHeight="1">
      <c r="A4163" s="332" t="str">
        <f>IF(B4163&lt;&gt;"",IF(AND(B4163='IN-TC'!$S$4,OR(TH!N4163="1111",TH!O4163="1111")),TH!D4163,""),"")</f>
        <v/>
      </c>
      <c r="B4163" s="63">
        <f t="shared" si="235"/>
        <v>11</v>
      </c>
      <c r="C4163" s="64">
        <v>42697</v>
      </c>
      <c r="D4163" s="64" t="s">
        <v>576</v>
      </c>
      <c r="E4163" s="64">
        <f t="shared" si="234"/>
        <v>42697</v>
      </c>
      <c r="F4163" s="72" t="s">
        <v>1181</v>
      </c>
      <c r="G4163" s="67" t="s">
        <v>908</v>
      </c>
      <c r="H4163" s="72" t="s">
        <v>2189</v>
      </c>
      <c r="I4163" s="429"/>
      <c r="J4163" s="429"/>
      <c r="K4163" s="420">
        <v>1</v>
      </c>
      <c r="L4163" s="429">
        <v>22610</v>
      </c>
      <c r="M4163" s="65">
        <f t="shared" si="236"/>
        <v>22610</v>
      </c>
      <c r="N4163" s="66" t="s">
        <v>9</v>
      </c>
      <c r="O4163" s="66" t="s">
        <v>582</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c r="AE4163">
        <v>1</v>
      </c>
    </row>
    <row r="4164" spans="1:31" ht="15.75" hidden="1" customHeight="1">
      <c r="A4164" s="332" t="str">
        <f>IF(B4164&lt;&gt;"",IF(AND(B4164='IN-TC'!$S$4,OR(TH!N4164="1111",TH!O4164="1111")),TH!D4164,""),"")</f>
        <v/>
      </c>
      <c r="B4164" s="63">
        <f t="shared" si="235"/>
        <v>11</v>
      </c>
      <c r="C4164" s="64">
        <v>42697</v>
      </c>
      <c r="D4164" s="64" t="s">
        <v>576</v>
      </c>
      <c r="E4164" s="64">
        <f t="shared" si="234"/>
        <v>42697</v>
      </c>
      <c r="F4164" s="72" t="s">
        <v>1054</v>
      </c>
      <c r="G4164" s="67" t="s">
        <v>908</v>
      </c>
      <c r="H4164" s="72" t="s">
        <v>2189</v>
      </c>
      <c r="I4164" s="429"/>
      <c r="J4164" s="429"/>
      <c r="K4164" s="420">
        <v>80</v>
      </c>
      <c r="L4164" s="429">
        <v>22610</v>
      </c>
      <c r="M4164" s="65">
        <f t="shared" si="236"/>
        <v>1808800</v>
      </c>
      <c r="N4164" s="66" t="s">
        <v>101</v>
      </c>
      <c r="O4164" s="66" t="s">
        <v>582</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1" ht="15.75" hidden="1" customHeight="1">
      <c r="A4165" s="332" t="str">
        <f>IF(B4165&lt;&gt;"",IF(AND(B4165='IN-TC'!$S$4,OR(TH!N4165="1111",TH!O4165="1111")),TH!D4165,""),"")</f>
        <v/>
      </c>
      <c r="B4165" s="63">
        <f t="shared" si="235"/>
        <v>11</v>
      </c>
      <c r="C4165" s="64">
        <v>42697</v>
      </c>
      <c r="D4165" s="64" t="s">
        <v>576</v>
      </c>
      <c r="E4165" s="64">
        <f t="shared" si="234"/>
        <v>42697</v>
      </c>
      <c r="F4165" s="72" t="s">
        <v>1182</v>
      </c>
      <c r="G4165" s="67" t="s">
        <v>908</v>
      </c>
      <c r="H4165" s="72" t="s">
        <v>2189</v>
      </c>
      <c r="I4165" s="429"/>
      <c r="J4165" s="429"/>
      <c r="K4165" s="420">
        <v>29.22</v>
      </c>
      <c r="L4165" s="429">
        <v>22610</v>
      </c>
      <c r="M4165" s="65">
        <f t="shared" si="236"/>
        <v>660664</v>
      </c>
      <c r="N4165" s="66" t="s">
        <v>101</v>
      </c>
      <c r="O4165" s="66" t="s">
        <v>582</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E4165">
        <v>1</v>
      </c>
    </row>
    <row r="4166" spans="1:31" ht="15.75" hidden="1" customHeight="1">
      <c r="A4166" s="332" t="str">
        <f>IF(B4166&lt;&gt;"",IF(AND(B4166='IN-TC'!$S$4,OR(TH!N4166="1111",TH!O4166="1111")),TH!D4166,""),"")</f>
        <v/>
      </c>
      <c r="B4166" s="63">
        <f t="shared" si="235"/>
        <v>11</v>
      </c>
      <c r="C4166" s="64">
        <v>42697</v>
      </c>
      <c r="D4166" s="64" t="s">
        <v>576</v>
      </c>
      <c r="E4166" s="64">
        <f t="shared" si="234"/>
        <v>42697</v>
      </c>
      <c r="F4166" s="72" t="s">
        <v>1183</v>
      </c>
      <c r="G4166" s="67" t="s">
        <v>908</v>
      </c>
      <c r="H4166" s="72" t="s">
        <v>2189</v>
      </c>
      <c r="I4166" s="429"/>
      <c r="J4166" s="429"/>
      <c r="K4166" s="420">
        <v>2.92</v>
      </c>
      <c r="L4166" s="429">
        <v>22610</v>
      </c>
      <c r="M4166" s="65">
        <f t="shared" si="236"/>
        <v>66021</v>
      </c>
      <c r="N4166" s="66" t="s">
        <v>9</v>
      </c>
      <c r="O4166" s="66" t="s">
        <v>582</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c r="AE4166">
        <v>1</v>
      </c>
    </row>
    <row r="4167" spans="1:31" ht="15.75" hidden="1" customHeight="1">
      <c r="A4167" s="332" t="str">
        <f>IF(B4167&lt;&gt;"",IF(AND(B4167='IN-TC'!$S$4,OR(TH!N4167="1111",TH!O4167="1111")),TH!D4167,""),"")</f>
        <v/>
      </c>
      <c r="B4167" s="63">
        <f t="shared" si="235"/>
        <v>11</v>
      </c>
      <c r="C4167" s="64">
        <v>42697</v>
      </c>
      <c r="D4167" s="64" t="s">
        <v>576</v>
      </c>
      <c r="E4167" s="64">
        <f t="shared" si="234"/>
        <v>42697</v>
      </c>
      <c r="F4167" s="72" t="s">
        <v>1976</v>
      </c>
      <c r="G4167" s="67" t="s">
        <v>908</v>
      </c>
      <c r="H4167" s="72" t="s">
        <v>2189</v>
      </c>
      <c r="I4167" s="429"/>
      <c r="J4167" s="429"/>
      <c r="K4167" s="420">
        <v>168</v>
      </c>
      <c r="L4167" s="429">
        <v>22610</v>
      </c>
      <c r="M4167" s="65">
        <f t="shared" si="236"/>
        <v>3798480</v>
      </c>
      <c r="N4167" s="66" t="s">
        <v>101</v>
      </c>
      <c r="O4167" s="66" t="s">
        <v>582</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1" ht="15.75" hidden="1" customHeight="1">
      <c r="A4168" s="1196" t="str">
        <f>IF(B4168&lt;&gt;"",IF(AND(B4168='IN-TC'!$S$4,OR(TH!N4168="1111",TH!O4168="1111")),TH!D4168,""),"")</f>
        <v/>
      </c>
      <c r="B4168" s="63">
        <f t="shared" si="235"/>
        <v>11</v>
      </c>
      <c r="C4168" s="78">
        <v>42697</v>
      </c>
      <c r="D4168" s="78" t="s">
        <v>576</v>
      </c>
      <c r="E4168" s="78">
        <f t="shared" ref="E4168:E4231" si="237">C4168</f>
        <v>42697</v>
      </c>
      <c r="F4168" s="80" t="s">
        <v>1056</v>
      </c>
      <c r="G4168" s="79" t="s">
        <v>908</v>
      </c>
      <c r="H4168" s="80" t="s">
        <v>2189</v>
      </c>
      <c r="I4168" s="427"/>
      <c r="J4168" s="427"/>
      <c r="K4168" s="418"/>
      <c r="L4168" s="427"/>
      <c r="M4168" s="81">
        <v>5225000</v>
      </c>
      <c r="N4168" s="82" t="s">
        <v>582</v>
      </c>
      <c r="O4168" s="82" t="s">
        <v>43</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1" ht="15.75" hidden="1" customHeight="1">
      <c r="A4169" s="332" t="str">
        <f>IF(B4169&lt;&gt;"",IF(AND(B4169='IN-TC'!$S$4,OR(TH!N4169="1111",TH!O4169="1111")),TH!D4169,""),"")</f>
        <v/>
      </c>
      <c r="B4169" s="63">
        <f t="shared" si="235"/>
        <v>11</v>
      </c>
      <c r="C4169" s="64">
        <v>42675</v>
      </c>
      <c r="D4169" s="64" t="s">
        <v>694</v>
      </c>
      <c r="E4169" s="64">
        <f t="shared" si="237"/>
        <v>42675</v>
      </c>
      <c r="F4169" s="72" t="s">
        <v>1432</v>
      </c>
      <c r="G4169" s="67" t="s">
        <v>909</v>
      </c>
      <c r="H4169" s="72" t="s">
        <v>1787</v>
      </c>
      <c r="I4169" s="429"/>
      <c r="J4169" s="429"/>
      <c r="K4169" s="420">
        <v>87500</v>
      </c>
      <c r="L4169" s="429">
        <v>22320</v>
      </c>
      <c r="M4169" s="65">
        <f>ROUND(K4169*L4169,0)</f>
        <v>1953000000</v>
      </c>
      <c r="N4169" s="66" t="s">
        <v>26</v>
      </c>
      <c r="O4169" s="66" t="s">
        <v>265</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1" ht="15.75" hidden="1" customHeight="1">
      <c r="A4170" s="332" t="str">
        <f>IF(B4170&lt;&gt;"",IF(AND(B4170='IN-TC'!$S$4,OR(TH!N4170="1111",TH!O4170="1111")),TH!D4170,""),"")</f>
        <v/>
      </c>
      <c r="B4170" s="63">
        <f t="shared" si="235"/>
        <v>11</v>
      </c>
      <c r="C4170" s="64">
        <v>42676</v>
      </c>
      <c r="D4170" s="64" t="s">
        <v>697</v>
      </c>
      <c r="E4170" s="64">
        <f t="shared" si="237"/>
        <v>42676</v>
      </c>
      <c r="F4170" s="72" t="s">
        <v>1436</v>
      </c>
      <c r="G4170" s="67" t="s">
        <v>909</v>
      </c>
      <c r="H4170" s="72" t="s">
        <v>1205</v>
      </c>
      <c r="I4170" s="429"/>
      <c r="J4170" s="429"/>
      <c r="K4170" s="420"/>
      <c r="L4170" s="429"/>
      <c r="M4170" s="65">
        <v>38000000</v>
      </c>
      <c r="N4170" s="66" t="s">
        <v>72</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1" ht="15.75" hidden="1" customHeight="1">
      <c r="A4171" s="332" t="str">
        <f>IF(B4171&lt;&gt;"",IF(AND(B4171='IN-TC'!$S$4,OR(TH!N4171="1111",TH!O4171="1111")),TH!D4171,""),"")</f>
        <v/>
      </c>
      <c r="B4171" s="63">
        <f t="shared" ref="B4171:B4234" si="238">IF(C4171&lt;&gt;"",MONTH(C4171),"")</f>
        <v>11</v>
      </c>
      <c r="C4171" s="64">
        <v>42676</v>
      </c>
      <c r="D4171" s="64" t="s">
        <v>697</v>
      </c>
      <c r="E4171" s="64">
        <f t="shared" si="237"/>
        <v>42676</v>
      </c>
      <c r="F4171" s="72" t="s">
        <v>1199</v>
      </c>
      <c r="G4171" s="67" t="s">
        <v>909</v>
      </c>
      <c r="H4171" s="338" t="s">
        <v>615</v>
      </c>
      <c r="I4171" s="429"/>
      <c r="J4171" s="429"/>
      <c r="K4171" s="420"/>
      <c r="L4171" s="429"/>
      <c r="M4171" s="65">
        <v>100000000</v>
      </c>
      <c r="N4171" s="66" t="s">
        <v>8</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1" ht="15.75" hidden="1" customHeight="1">
      <c r="A4172" s="332" t="str">
        <f>IF(B4172&lt;&gt;"",IF(AND(B4172='IN-TC'!$S$4,OR(TH!N4172="1111",TH!O4172="1111")),TH!D4172,""),"")</f>
        <v/>
      </c>
      <c r="B4172" s="63">
        <f t="shared" si="238"/>
        <v>11</v>
      </c>
      <c r="C4172" s="64">
        <v>42676</v>
      </c>
      <c r="D4172" s="64" t="s">
        <v>697</v>
      </c>
      <c r="E4172" s="64">
        <f t="shared" si="237"/>
        <v>42676</v>
      </c>
      <c r="F4172" s="72" t="s">
        <v>2155</v>
      </c>
      <c r="G4172" s="67" t="s">
        <v>909</v>
      </c>
      <c r="H4172" s="72" t="s">
        <v>1787</v>
      </c>
      <c r="I4172" s="429"/>
      <c r="J4172" s="429"/>
      <c r="K4172" s="420"/>
      <c r="L4172" s="429"/>
      <c r="M4172" s="65">
        <v>30000</v>
      </c>
      <c r="N4172" s="66" t="s">
        <v>101</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v>1</v>
      </c>
    </row>
    <row r="4173" spans="1:31" ht="15.75" hidden="1" customHeight="1">
      <c r="A4173" s="332" t="str">
        <f>IF(B4173&lt;&gt;"",IF(AND(B4173='IN-TC'!$S$4,OR(TH!N4173="1111",TH!O4173="1111")),TH!D4173,""),"")</f>
        <v/>
      </c>
      <c r="B4173" s="63">
        <f t="shared" si="238"/>
        <v>11</v>
      </c>
      <c r="C4173" s="64">
        <v>42676</v>
      </c>
      <c r="D4173" s="64" t="s">
        <v>697</v>
      </c>
      <c r="E4173" s="64">
        <f t="shared" si="237"/>
        <v>42676</v>
      </c>
      <c r="F4173" s="72" t="s">
        <v>2156</v>
      </c>
      <c r="G4173" s="67" t="s">
        <v>909</v>
      </c>
      <c r="H4173" s="72" t="s">
        <v>1787</v>
      </c>
      <c r="I4173" s="429"/>
      <c r="J4173" s="429"/>
      <c r="K4173" s="420"/>
      <c r="L4173" s="429"/>
      <c r="M4173" s="65">
        <v>3000</v>
      </c>
      <c r="N4173" s="66" t="s">
        <v>9</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c r="AE4173">
        <v>1</v>
      </c>
    </row>
    <row r="4174" spans="1:31" ht="15.75" hidden="1" customHeight="1">
      <c r="A4174" s="332" t="str">
        <f>IF(B4174&lt;&gt;"",IF(AND(B4174='IN-TC'!$S$4,OR(TH!N4174="1111",TH!O4174="1111")),TH!D4174,""),"")</f>
        <v/>
      </c>
      <c r="B4174" s="63">
        <f t="shared" si="238"/>
        <v>11</v>
      </c>
      <c r="C4174" s="64">
        <v>42676</v>
      </c>
      <c r="D4174" s="64" t="s">
        <v>697</v>
      </c>
      <c r="E4174" s="64">
        <f t="shared" si="237"/>
        <v>42676</v>
      </c>
      <c r="F4174" s="72" t="s">
        <v>1644</v>
      </c>
      <c r="G4174" s="67" t="s">
        <v>909</v>
      </c>
      <c r="H4174" s="338" t="s">
        <v>622</v>
      </c>
      <c r="I4174" s="429"/>
      <c r="J4174" s="429"/>
      <c r="K4174" s="420"/>
      <c r="L4174" s="429"/>
      <c r="M4174" s="65">
        <v>100000000</v>
      </c>
      <c r="N4174" s="66" t="s">
        <v>8</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1" ht="15.75" hidden="1" customHeight="1">
      <c r="A4175" s="332" t="str">
        <f>IF(B4175&lt;&gt;"",IF(AND(B4175='IN-TC'!$S$4,OR(TH!N4175="1111",TH!O4175="1111")),TH!D4175,""),"")</f>
        <v/>
      </c>
      <c r="B4175" s="63">
        <f t="shared" si="238"/>
        <v>11</v>
      </c>
      <c r="C4175" s="64">
        <v>42676</v>
      </c>
      <c r="D4175" s="64" t="s">
        <v>697</v>
      </c>
      <c r="E4175" s="64">
        <f t="shared" si="237"/>
        <v>42676</v>
      </c>
      <c r="F4175" s="72" t="s">
        <v>2155</v>
      </c>
      <c r="G4175" s="67" t="s">
        <v>909</v>
      </c>
      <c r="H4175" s="72" t="s">
        <v>1787</v>
      </c>
      <c r="I4175" s="429"/>
      <c r="J4175" s="429"/>
      <c r="K4175" s="420"/>
      <c r="L4175" s="429"/>
      <c r="M4175" s="65">
        <v>50000</v>
      </c>
      <c r="N4175" s="66" t="s">
        <v>101</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c r="AE4175">
        <v>1</v>
      </c>
    </row>
    <row r="4176" spans="1:31" ht="15.75" hidden="1" customHeight="1">
      <c r="A4176" s="332" t="str">
        <f>IF(B4176&lt;&gt;"",IF(AND(B4176='IN-TC'!$S$4,OR(TH!N4176="1111",TH!O4176="1111")),TH!D4176,""),"")</f>
        <v/>
      </c>
      <c r="B4176" s="63">
        <f t="shared" si="238"/>
        <v>11</v>
      </c>
      <c r="C4176" s="64">
        <v>42676</v>
      </c>
      <c r="D4176" s="64" t="s">
        <v>697</v>
      </c>
      <c r="E4176" s="64">
        <f t="shared" si="237"/>
        <v>42676</v>
      </c>
      <c r="F4176" s="72" t="s">
        <v>2156</v>
      </c>
      <c r="G4176" s="67" t="s">
        <v>909</v>
      </c>
      <c r="H4176" s="72" t="s">
        <v>1787</v>
      </c>
      <c r="I4176" s="429"/>
      <c r="J4176" s="429"/>
      <c r="K4176" s="420"/>
      <c r="L4176" s="429"/>
      <c r="M4176" s="65">
        <v>5000</v>
      </c>
      <c r="N4176" s="66" t="s">
        <v>9</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c r="AE4176">
        <v>1</v>
      </c>
    </row>
    <row r="4177" spans="1:31" ht="15.75" hidden="1" customHeight="1">
      <c r="A4177" s="332" t="str">
        <f>IF(B4177&lt;&gt;"",IF(AND(B4177='IN-TC'!$S$4,OR(TH!N4177="1111",TH!O4177="1111")),TH!D4177,""),"")</f>
        <v/>
      </c>
      <c r="B4177" s="63">
        <f t="shared" si="238"/>
        <v>11</v>
      </c>
      <c r="C4177" s="64">
        <v>42676</v>
      </c>
      <c r="D4177" s="64" t="s">
        <v>697</v>
      </c>
      <c r="E4177" s="64">
        <f t="shared" si="237"/>
        <v>42676</v>
      </c>
      <c r="F4177" s="72" t="s">
        <v>1634</v>
      </c>
      <c r="G4177" s="67" t="s">
        <v>909</v>
      </c>
      <c r="H4177" s="72" t="s">
        <v>1421</v>
      </c>
      <c r="I4177" s="429"/>
      <c r="J4177" s="429"/>
      <c r="K4177" s="420"/>
      <c r="L4177" s="429"/>
      <c r="M4177" s="65">
        <v>29656000</v>
      </c>
      <c r="N4177" s="66" t="s">
        <v>8</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1" ht="15.75" hidden="1" customHeight="1">
      <c r="A4178" s="332" t="str">
        <f>IF(B4178&lt;&gt;"",IF(AND(B4178='IN-TC'!$S$4,OR(TH!N4178="1111",TH!O4178="1111")),TH!D4178,""),"")</f>
        <v/>
      </c>
      <c r="B4178" s="63">
        <f t="shared" si="238"/>
        <v>11</v>
      </c>
      <c r="C4178" s="64">
        <v>42676</v>
      </c>
      <c r="D4178" s="64" t="s">
        <v>697</v>
      </c>
      <c r="E4178" s="64">
        <f t="shared" si="237"/>
        <v>42676</v>
      </c>
      <c r="F4178" s="72" t="s">
        <v>2155</v>
      </c>
      <c r="G4178" s="67" t="s">
        <v>909</v>
      </c>
      <c r="H4178" s="72" t="s">
        <v>1787</v>
      </c>
      <c r="I4178" s="429"/>
      <c r="J4178" s="429"/>
      <c r="K4178" s="420"/>
      <c r="L4178" s="429"/>
      <c r="M4178" s="65">
        <v>20000</v>
      </c>
      <c r="N4178" s="66" t="s">
        <v>101</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v>1</v>
      </c>
    </row>
    <row r="4179" spans="1:31" ht="15.75" hidden="1" customHeight="1">
      <c r="A4179" s="332" t="str">
        <f>IF(B4179&lt;&gt;"",IF(AND(B4179='IN-TC'!$S$4,OR(TH!N4179="1111",TH!O4179="1111")),TH!D4179,""),"")</f>
        <v/>
      </c>
      <c r="B4179" s="63">
        <f t="shared" si="238"/>
        <v>11</v>
      </c>
      <c r="C4179" s="64">
        <v>42676</v>
      </c>
      <c r="D4179" s="64" t="s">
        <v>697</v>
      </c>
      <c r="E4179" s="64">
        <f t="shared" si="237"/>
        <v>42676</v>
      </c>
      <c r="F4179" s="72" t="s">
        <v>2156</v>
      </c>
      <c r="G4179" s="67" t="s">
        <v>909</v>
      </c>
      <c r="H4179" s="72" t="s">
        <v>1787</v>
      </c>
      <c r="I4179" s="429"/>
      <c r="J4179" s="429"/>
      <c r="K4179" s="420"/>
      <c r="L4179" s="429"/>
      <c r="M4179" s="65">
        <v>2000</v>
      </c>
      <c r="N4179" s="66" t="s">
        <v>9</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E4179">
        <v>1</v>
      </c>
    </row>
    <row r="4180" spans="1:31" ht="15.75" hidden="1" customHeight="1">
      <c r="A4180" s="332" t="str">
        <f>IF(B4180&lt;&gt;"",IF(AND(B4180='IN-TC'!$S$4,OR(TH!N4180="1111",TH!O4180="1111")),TH!D4180,""),"")</f>
        <v/>
      </c>
      <c r="B4180" s="63">
        <f t="shared" si="238"/>
        <v>11</v>
      </c>
      <c r="C4180" s="64">
        <v>42676</v>
      </c>
      <c r="D4180" s="64" t="s">
        <v>697</v>
      </c>
      <c r="E4180" s="64">
        <f t="shared" si="237"/>
        <v>42676</v>
      </c>
      <c r="F4180" s="72" t="s">
        <v>2361</v>
      </c>
      <c r="G4180" s="67" t="s">
        <v>909</v>
      </c>
      <c r="H4180" s="338" t="s">
        <v>620</v>
      </c>
      <c r="I4180" s="429"/>
      <c r="J4180" s="429"/>
      <c r="K4180" s="420"/>
      <c r="L4180" s="429"/>
      <c r="M4180" s="65">
        <v>102960000</v>
      </c>
      <c r="N4180" s="66" t="s">
        <v>8</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row>
    <row r="4181" spans="1:31" ht="15.75" hidden="1" customHeight="1">
      <c r="A4181" s="332" t="str">
        <f>IF(B4181&lt;&gt;"",IF(AND(B4181='IN-TC'!$S$4,OR(TH!N4181="1111",TH!O4181="1111")),TH!D4181,""),"")</f>
        <v/>
      </c>
      <c r="B4181" s="63">
        <f t="shared" si="238"/>
        <v>11</v>
      </c>
      <c r="C4181" s="64">
        <v>42676</v>
      </c>
      <c r="D4181" s="64" t="s">
        <v>697</v>
      </c>
      <c r="E4181" s="64">
        <f t="shared" si="237"/>
        <v>42676</v>
      </c>
      <c r="F4181" s="72" t="s">
        <v>2155</v>
      </c>
      <c r="G4181" s="67" t="s">
        <v>909</v>
      </c>
      <c r="H4181" s="72" t="s">
        <v>1787</v>
      </c>
      <c r="I4181" s="429"/>
      <c r="J4181" s="429"/>
      <c r="K4181" s="420"/>
      <c r="L4181" s="429"/>
      <c r="M4181" s="65">
        <v>30888</v>
      </c>
      <c r="N4181" s="66" t="s">
        <v>101</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v>1</v>
      </c>
    </row>
    <row r="4182" spans="1:31" ht="15.75" hidden="1" customHeight="1">
      <c r="A4182" s="332" t="str">
        <f>IF(B4182&lt;&gt;"",IF(AND(B4182='IN-TC'!$S$4,OR(TH!N4182="1111",TH!O4182="1111")),TH!D4182,""),"")</f>
        <v/>
      </c>
      <c r="B4182" s="63">
        <f t="shared" si="238"/>
        <v>11</v>
      </c>
      <c r="C4182" s="64">
        <v>42676</v>
      </c>
      <c r="D4182" s="64" t="s">
        <v>697</v>
      </c>
      <c r="E4182" s="64">
        <f t="shared" si="237"/>
        <v>42676</v>
      </c>
      <c r="F4182" s="72" t="s">
        <v>2156</v>
      </c>
      <c r="G4182" s="67" t="s">
        <v>909</v>
      </c>
      <c r="H4182" s="72" t="s">
        <v>1787</v>
      </c>
      <c r="I4182" s="429"/>
      <c r="J4182" s="429"/>
      <c r="K4182" s="420"/>
      <c r="L4182" s="429"/>
      <c r="M4182" s="65">
        <v>3089</v>
      </c>
      <c r="N4182" s="66" t="s">
        <v>9</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c r="AE4182">
        <v>1</v>
      </c>
    </row>
    <row r="4183" spans="1:31" ht="15.75" hidden="1" customHeight="1">
      <c r="A4183" s="332" t="str">
        <f>IF(B4183&lt;&gt;"",IF(AND(B4183='IN-TC'!$S$4,OR(TH!N4183="1111",TH!O4183="1111")),TH!D4183,""),"")</f>
        <v/>
      </c>
      <c r="B4183" s="63">
        <f t="shared" si="238"/>
        <v>11</v>
      </c>
      <c r="C4183" s="64">
        <v>42676</v>
      </c>
      <c r="D4183" s="64" t="s">
        <v>697</v>
      </c>
      <c r="E4183" s="64">
        <f t="shared" si="237"/>
        <v>42676</v>
      </c>
      <c r="F4183" s="72" t="s">
        <v>2362</v>
      </c>
      <c r="G4183" s="67" t="s">
        <v>909</v>
      </c>
      <c r="H4183" s="72" t="s">
        <v>1740</v>
      </c>
      <c r="I4183" s="429"/>
      <c r="J4183" s="429"/>
      <c r="K4183" s="420"/>
      <c r="L4183" s="429"/>
      <c r="M4183" s="65">
        <v>58750000</v>
      </c>
      <c r="N4183" s="66" t="s">
        <v>8</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1" ht="15.75" hidden="1" customHeight="1">
      <c r="A4184" s="332" t="str">
        <f>IF(B4184&lt;&gt;"",IF(AND(B4184='IN-TC'!$S$4,OR(TH!N4184="1111",TH!O4184="1111")),TH!D4184,""),"")</f>
        <v/>
      </c>
      <c r="B4184" s="63">
        <f t="shared" si="238"/>
        <v>11</v>
      </c>
      <c r="C4184" s="64">
        <v>42685</v>
      </c>
      <c r="D4184" s="64" t="s">
        <v>697</v>
      </c>
      <c r="E4184" s="64">
        <f t="shared" si="237"/>
        <v>42685</v>
      </c>
      <c r="F4184" s="72" t="s">
        <v>1625</v>
      </c>
      <c r="G4184" s="67" t="s">
        <v>909</v>
      </c>
      <c r="H4184" s="72" t="s">
        <v>1787</v>
      </c>
      <c r="I4184" s="429"/>
      <c r="J4184" s="429"/>
      <c r="K4184" s="420"/>
      <c r="L4184" s="429"/>
      <c r="M4184" s="65">
        <v>111800</v>
      </c>
      <c r="N4184" s="66" t="s">
        <v>101</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v>1</v>
      </c>
    </row>
    <row r="4185" spans="1:31" ht="15.75" hidden="1" customHeight="1">
      <c r="A4185" s="332" t="str">
        <f>IF(B4185&lt;&gt;"",IF(AND(B4185='IN-TC'!$S$4,OR(TH!N4185="1111",TH!O4185="1111")),TH!D4185,""),"")</f>
        <v/>
      </c>
      <c r="B4185" s="63">
        <f t="shared" si="238"/>
        <v>11</v>
      </c>
      <c r="C4185" s="64">
        <v>42685</v>
      </c>
      <c r="D4185" s="64" t="s">
        <v>697</v>
      </c>
      <c r="E4185" s="64">
        <f t="shared" si="237"/>
        <v>42685</v>
      </c>
      <c r="F4185" s="72" t="s">
        <v>1626</v>
      </c>
      <c r="G4185" s="67" t="s">
        <v>909</v>
      </c>
      <c r="H4185" s="72" t="s">
        <v>1787</v>
      </c>
      <c r="I4185" s="429"/>
      <c r="J4185" s="429"/>
      <c r="K4185" s="420"/>
      <c r="L4185" s="429"/>
      <c r="M4185" s="65">
        <v>11180</v>
      </c>
      <c r="N4185" s="66" t="s">
        <v>9</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c r="AE4185">
        <v>1</v>
      </c>
    </row>
    <row r="4186" spans="1:31" ht="15.75" hidden="1" customHeight="1">
      <c r="A4186" s="332" t="str">
        <f>IF(B4186&lt;&gt;"",IF(AND(B4186='IN-TC'!$S$4,OR(TH!N4186="1111",TH!O4186="1111")),TH!D4186,""),"")</f>
        <v/>
      </c>
      <c r="B4186" s="63">
        <f t="shared" si="238"/>
        <v>11</v>
      </c>
      <c r="C4186" s="64">
        <v>42691</v>
      </c>
      <c r="D4186" s="64" t="s">
        <v>697</v>
      </c>
      <c r="E4186" s="64">
        <f t="shared" si="237"/>
        <v>42691</v>
      </c>
      <c r="F4186" s="72" t="s">
        <v>1635</v>
      </c>
      <c r="G4186" s="67" t="s">
        <v>909</v>
      </c>
      <c r="H4186" s="72" t="s">
        <v>1787</v>
      </c>
      <c r="I4186" s="429"/>
      <c r="J4186" s="429"/>
      <c r="K4186" s="420"/>
      <c r="L4186" s="429"/>
      <c r="M4186" s="65">
        <v>493900</v>
      </c>
      <c r="N4186" s="66" t="s">
        <v>101</v>
      </c>
      <c r="O4186" s="66" t="s">
        <v>26</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1" ht="15.75" hidden="1" customHeight="1">
      <c r="A4187" s="332" t="str">
        <f>IF(B4187&lt;&gt;"",IF(AND(B4187='IN-TC'!$S$4,OR(TH!N4187="1111",TH!O4187="1111")),TH!D4187,""),"")</f>
        <v/>
      </c>
      <c r="B4187" s="63">
        <f t="shared" si="238"/>
        <v>11</v>
      </c>
      <c r="C4187" s="64">
        <v>42698</v>
      </c>
      <c r="D4187" s="64" t="s">
        <v>694</v>
      </c>
      <c r="E4187" s="64">
        <f t="shared" si="237"/>
        <v>42698</v>
      </c>
      <c r="F4187" s="72" t="s">
        <v>1640</v>
      </c>
      <c r="G4187" s="67" t="s">
        <v>909</v>
      </c>
      <c r="H4187" s="72" t="s">
        <v>1787</v>
      </c>
      <c r="I4187" s="429"/>
      <c r="J4187" s="429"/>
      <c r="K4187" s="420"/>
      <c r="L4187" s="429"/>
      <c r="M4187" s="65">
        <v>23833</v>
      </c>
      <c r="N4187" s="66" t="s">
        <v>26</v>
      </c>
      <c r="O4187" s="66" t="s">
        <v>43</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1" ht="15.75" hidden="1" customHeight="1">
      <c r="A4188" s="332" t="str">
        <f>IF(B4188&lt;&gt;"",IF(AND(B4188='IN-TC'!$S$4,OR(TH!N4188="1111",TH!O4188="1111")),TH!D4188,""),"")</f>
        <v/>
      </c>
      <c r="B4188" s="63">
        <f t="shared" si="238"/>
        <v>11</v>
      </c>
      <c r="C4188" s="64">
        <v>42675</v>
      </c>
      <c r="D4188" s="64" t="s">
        <v>694</v>
      </c>
      <c r="E4188" s="64">
        <f t="shared" si="237"/>
        <v>42675</v>
      </c>
      <c r="F4188" s="72" t="s">
        <v>1656</v>
      </c>
      <c r="G4188" s="67" t="s">
        <v>1648</v>
      </c>
      <c r="H4188" s="72" t="s">
        <v>1787</v>
      </c>
      <c r="I4188" s="429"/>
      <c r="J4188" s="429"/>
      <c r="K4188" s="420">
        <v>87500</v>
      </c>
      <c r="L4188" s="429">
        <v>22320</v>
      </c>
      <c r="M4188" s="65">
        <f>ROUND(K4188*L4188,0)</f>
        <v>1953000000</v>
      </c>
      <c r="N4188" s="66" t="s">
        <v>265</v>
      </c>
      <c r="O4188" s="66" t="s">
        <v>265</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1" ht="15.75" hidden="1" customHeight="1">
      <c r="A4189" s="332" t="str">
        <f>IF(B4189&lt;&gt;"",IF(AND(B4189='IN-TC'!$S$4,OR(TH!N4189="1111",TH!O4189="1111")),TH!D4189,""),"")</f>
        <v/>
      </c>
      <c r="B4189" s="63">
        <f t="shared" si="238"/>
        <v>11</v>
      </c>
      <c r="C4189" s="64">
        <v>42689</v>
      </c>
      <c r="D4189" s="64" t="s">
        <v>694</v>
      </c>
      <c r="E4189" s="64">
        <f t="shared" si="237"/>
        <v>42689</v>
      </c>
      <c r="F4189" s="72" t="s">
        <v>1656</v>
      </c>
      <c r="G4189" s="67" t="s">
        <v>1648</v>
      </c>
      <c r="H4189" s="72" t="s">
        <v>1787</v>
      </c>
      <c r="I4189" s="429"/>
      <c r="J4189" s="429"/>
      <c r="K4189" s="420">
        <v>4400</v>
      </c>
      <c r="L4189" s="429">
        <v>22320</v>
      </c>
      <c r="M4189" s="65">
        <f>ROUND(K4189*L4189,0)</f>
        <v>98208000</v>
      </c>
      <c r="N4189" s="66" t="s">
        <v>265</v>
      </c>
      <c r="O4189" s="66" t="s">
        <v>265</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1" ht="15.75" hidden="1" customHeight="1">
      <c r="A4190" s="1197" t="str">
        <f>IF(B4190&lt;&gt;"",IF(AND(B4190='IN-TC'!$S$4,OR(TH!N4190="1111",TH!O4190="1111")),TH!D4190,""),"")</f>
        <v/>
      </c>
      <c r="B4190" s="63">
        <f t="shared" si="238"/>
        <v>11</v>
      </c>
      <c r="C4190" s="1198">
        <v>42691</v>
      </c>
      <c r="D4190" s="1198" t="s">
        <v>697</v>
      </c>
      <c r="E4190" s="1198">
        <f t="shared" si="237"/>
        <v>42691</v>
      </c>
      <c r="F4190" s="1199" t="s">
        <v>2363</v>
      </c>
      <c r="G4190" s="1200" t="s">
        <v>909</v>
      </c>
      <c r="H4190" s="1222" t="s">
        <v>1967</v>
      </c>
      <c r="I4190" s="1201"/>
      <c r="J4190" s="1201"/>
      <c r="K4190" s="1202">
        <v>4400</v>
      </c>
      <c r="L4190" s="1201">
        <v>22350</v>
      </c>
      <c r="M4190" s="1203">
        <f>ROUND(K4190*L4190,0)</f>
        <v>98340000</v>
      </c>
      <c r="N4190" s="1204" t="s">
        <v>8</v>
      </c>
      <c r="O4190" s="1204" t="s">
        <v>265</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1" ht="15.75" hidden="1" customHeight="1">
      <c r="A4191" s="1197" t="str">
        <f>IF(B4191&lt;&gt;"",IF(AND(B4191='IN-TC'!$S$4,OR(TH!N4191="1111",TH!O4191="1111")),TH!D4191,""),"")</f>
        <v/>
      </c>
      <c r="B4191" s="63">
        <f t="shared" si="238"/>
        <v>11</v>
      </c>
      <c r="C4191" s="1198">
        <v>42691</v>
      </c>
      <c r="D4191" s="1198" t="s">
        <v>576</v>
      </c>
      <c r="E4191" s="1198">
        <f t="shared" si="237"/>
        <v>42691</v>
      </c>
      <c r="F4191" s="1199" t="s">
        <v>1056</v>
      </c>
      <c r="G4191" s="1200"/>
      <c r="H4191" s="1222" t="s">
        <v>1967</v>
      </c>
      <c r="I4191" s="1201"/>
      <c r="J4191" s="1201"/>
      <c r="K4191" s="1202"/>
      <c r="L4191" s="1201"/>
      <c r="M4191" s="1203">
        <v>286000</v>
      </c>
      <c r="N4191" s="1204" t="s">
        <v>99</v>
      </c>
      <c r="O4191" s="1204" t="s">
        <v>8</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1" ht="15.75" hidden="1" customHeight="1">
      <c r="A4192" s="332" t="str">
        <f>IF(B4192&lt;&gt;"",IF(AND(B4192='IN-TC'!$S$4,OR(TH!N4192="1111",TH!O4192="1111")),TH!D4192,""),"")</f>
        <v/>
      </c>
      <c r="B4192" s="63">
        <f t="shared" si="238"/>
        <v>11</v>
      </c>
      <c r="C4192" s="64">
        <v>42675</v>
      </c>
      <c r="D4192" s="64" t="s">
        <v>697</v>
      </c>
      <c r="E4192" s="64">
        <f t="shared" si="237"/>
        <v>42675</v>
      </c>
      <c r="F4192" s="72" t="s">
        <v>2458</v>
      </c>
      <c r="G4192" s="67" t="s">
        <v>1551</v>
      </c>
      <c r="H4192" s="72" t="s">
        <v>1788</v>
      </c>
      <c r="I4192" s="429"/>
      <c r="J4192" s="429"/>
      <c r="K4192" s="420"/>
      <c r="L4192" s="429"/>
      <c r="M4192" s="65">
        <v>1079509</v>
      </c>
      <c r="N4192" s="66" t="s">
        <v>101</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1" ht="15.75" hidden="1" customHeight="1">
      <c r="A4193" s="332" t="str">
        <f>IF(B4193&lt;&gt;"",IF(AND(B4193='IN-TC'!$S$4,OR(TH!N4193="1111",TH!O4193="1111")),TH!D4193,""),"")</f>
        <v/>
      </c>
      <c r="B4193" s="63">
        <f t="shared" si="238"/>
        <v>11</v>
      </c>
      <c r="C4193" s="64">
        <v>42675</v>
      </c>
      <c r="D4193" s="64" t="s">
        <v>697</v>
      </c>
      <c r="E4193" s="64">
        <f t="shared" si="237"/>
        <v>42675</v>
      </c>
      <c r="F4193" s="72" t="s">
        <v>2364</v>
      </c>
      <c r="G4193" s="67" t="s">
        <v>1551</v>
      </c>
      <c r="H4193" s="72" t="s">
        <v>624</v>
      </c>
      <c r="I4193" s="429"/>
      <c r="J4193" s="429"/>
      <c r="K4193" s="420"/>
      <c r="L4193" s="429"/>
      <c r="M4193" s="65">
        <v>24338820</v>
      </c>
      <c r="N4193" s="66" t="s">
        <v>8</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row>
    <row r="4194" spans="1:31" ht="15.75" hidden="1" customHeight="1">
      <c r="A4194" s="332" t="str">
        <f>IF(B4194&lt;&gt;"",IF(AND(B4194='IN-TC'!$S$4,OR(TH!N4194="1111",TH!O4194="1111")),TH!D4194,""),"")</f>
        <v/>
      </c>
      <c r="B4194" s="63">
        <f t="shared" si="238"/>
        <v>11</v>
      </c>
      <c r="C4194" s="64">
        <v>42675</v>
      </c>
      <c r="D4194" s="64" t="s">
        <v>697</v>
      </c>
      <c r="E4194" s="64">
        <f t="shared" si="237"/>
        <v>42675</v>
      </c>
      <c r="F4194" s="72" t="s">
        <v>2155</v>
      </c>
      <c r="G4194" s="67" t="s">
        <v>1551</v>
      </c>
      <c r="H4194" s="72" t="s">
        <v>1788</v>
      </c>
      <c r="I4194" s="429"/>
      <c r="J4194" s="429"/>
      <c r="K4194" s="420"/>
      <c r="L4194" s="429"/>
      <c r="M4194" s="65">
        <v>10000</v>
      </c>
      <c r="N4194" s="66" t="s">
        <v>101</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v>1</v>
      </c>
    </row>
    <row r="4195" spans="1:31" ht="15.75" hidden="1" customHeight="1">
      <c r="A4195" s="332" t="str">
        <f>IF(B4195&lt;&gt;"",IF(AND(B4195='IN-TC'!$S$4,OR(TH!N4195="1111",TH!O4195="1111")),TH!D4195,""),"")</f>
        <v/>
      </c>
      <c r="B4195" s="63">
        <f t="shared" si="238"/>
        <v>11</v>
      </c>
      <c r="C4195" s="64">
        <v>42675</v>
      </c>
      <c r="D4195" s="64" t="s">
        <v>697</v>
      </c>
      <c r="E4195" s="64">
        <f t="shared" si="237"/>
        <v>42675</v>
      </c>
      <c r="F4195" s="72" t="s">
        <v>2350</v>
      </c>
      <c r="G4195" s="67" t="s">
        <v>1551</v>
      </c>
      <c r="H4195" s="72" t="s">
        <v>1788</v>
      </c>
      <c r="I4195" s="429"/>
      <c r="J4195" s="429"/>
      <c r="K4195" s="420"/>
      <c r="L4195" s="429"/>
      <c r="M4195" s="65">
        <v>1000</v>
      </c>
      <c r="N4195" s="66" t="s">
        <v>9</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v>1</v>
      </c>
    </row>
    <row r="4196" spans="1:31" ht="15.75" hidden="1" customHeight="1">
      <c r="A4196" s="332" t="str">
        <f>IF(B4196&lt;&gt;"",IF(AND(B4196='IN-TC'!$S$4,OR(TH!N4196="1111",TH!O4196="1111")),TH!D4196,""),"")</f>
        <v/>
      </c>
      <c r="B4196" s="63">
        <f t="shared" si="238"/>
        <v>11</v>
      </c>
      <c r="C4196" s="64">
        <v>42684</v>
      </c>
      <c r="D4196" s="64" t="s">
        <v>697</v>
      </c>
      <c r="E4196" s="64">
        <f t="shared" si="237"/>
        <v>42684</v>
      </c>
      <c r="F4196" s="72" t="s">
        <v>2459</v>
      </c>
      <c r="G4196" s="67" t="s">
        <v>1551</v>
      </c>
      <c r="H4196" s="72" t="s">
        <v>1788</v>
      </c>
      <c r="I4196" s="429"/>
      <c r="J4196" s="429"/>
      <c r="K4196" s="420"/>
      <c r="L4196" s="429"/>
      <c r="M4196" s="65">
        <v>1628313</v>
      </c>
      <c r="N4196" s="66" t="s">
        <v>101</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v>1</v>
      </c>
    </row>
    <row r="4197" spans="1:31" ht="15.75" hidden="1" customHeight="1">
      <c r="A4197" s="332" t="str">
        <f>IF(B4197&lt;&gt;"",IF(AND(B4197='IN-TC'!$S$4,OR(TH!N4197="1111",TH!O4197="1111")),TH!D4197,""),"")</f>
        <v/>
      </c>
      <c r="B4197" s="63">
        <f t="shared" si="238"/>
        <v>11</v>
      </c>
      <c r="C4197" s="64">
        <v>42684</v>
      </c>
      <c r="D4197" s="64" t="s">
        <v>697</v>
      </c>
      <c r="E4197" s="64">
        <f t="shared" si="237"/>
        <v>42684</v>
      </c>
      <c r="F4197" s="72" t="s">
        <v>2485</v>
      </c>
      <c r="G4197" s="67" t="s">
        <v>1551</v>
      </c>
      <c r="H4197" s="72" t="s">
        <v>1788</v>
      </c>
      <c r="I4197" s="429"/>
      <c r="J4197" s="429"/>
      <c r="K4197" s="420"/>
      <c r="L4197" s="429"/>
      <c r="M4197" s="65">
        <v>162831</v>
      </c>
      <c r="N4197" s="66" t="s">
        <v>9</v>
      </c>
      <c r="O4197" s="66" t="s">
        <v>26</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c r="AE4197">
        <v>1</v>
      </c>
    </row>
    <row r="4198" spans="1:31" ht="15.75" hidden="1" customHeight="1">
      <c r="A4198" s="332" t="str">
        <f>IF(B4198&lt;&gt;"",IF(AND(B4198='IN-TC'!$S$4,OR(TH!N4198="1111",TH!O4198="1111")),TH!D4198,""),"")</f>
        <v/>
      </c>
      <c r="B4198" s="63">
        <f t="shared" si="238"/>
        <v>11</v>
      </c>
      <c r="C4198" s="64">
        <v>42684</v>
      </c>
      <c r="D4198" s="64" t="s">
        <v>694</v>
      </c>
      <c r="E4198" s="64">
        <f t="shared" si="237"/>
        <v>42684</v>
      </c>
      <c r="F4198" s="72" t="s">
        <v>1432</v>
      </c>
      <c r="G4198" s="67" t="s">
        <v>1551</v>
      </c>
      <c r="H4198" s="72" t="s">
        <v>1788</v>
      </c>
      <c r="I4198" s="429"/>
      <c r="J4198" s="429"/>
      <c r="K4198" s="420">
        <v>145600</v>
      </c>
      <c r="L4198" s="429">
        <v>22321</v>
      </c>
      <c r="M4198" s="65">
        <f>ROUND(K4198*L4198,0)</f>
        <v>3249937600</v>
      </c>
      <c r="N4198" s="66" t="s">
        <v>26</v>
      </c>
      <c r="O4198" s="66" t="s">
        <v>265</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1" ht="15.75" hidden="1" customHeight="1">
      <c r="A4199" s="332" t="str">
        <f>IF(B4199&lt;&gt;"",IF(AND(B4199='IN-TC'!$S$4,OR(TH!N4199="1111",TH!O4199="1111")),TH!D4199,""),"")</f>
        <v/>
      </c>
      <c r="B4199" s="63">
        <f t="shared" si="238"/>
        <v>11</v>
      </c>
      <c r="C4199" s="64">
        <v>42684</v>
      </c>
      <c r="D4199" s="64" t="s">
        <v>697</v>
      </c>
      <c r="E4199" s="64">
        <f t="shared" si="237"/>
        <v>42684</v>
      </c>
      <c r="F4199" s="72" t="s">
        <v>1177</v>
      </c>
      <c r="G4199" s="67" t="s">
        <v>1551</v>
      </c>
      <c r="H4199" s="946" t="s">
        <v>1868</v>
      </c>
      <c r="I4199" s="429"/>
      <c r="J4199" s="429"/>
      <c r="K4199" s="420">
        <v>82000</v>
      </c>
      <c r="L4199" s="429">
        <v>22308</v>
      </c>
      <c r="M4199" s="65">
        <f>ROUND(K4199*L4199,0)</f>
        <v>1829256000</v>
      </c>
      <c r="N4199" s="66" t="s">
        <v>259</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1" ht="15.75" hidden="1" customHeight="1">
      <c r="A4200" s="332" t="str">
        <f>IF(B4200&lt;&gt;"",IF(AND(B4200='IN-TC'!$S$4,OR(TH!N4200="1111",TH!O4200="1111")),TH!D4200,""),"")</f>
        <v/>
      </c>
      <c r="B4200" s="63">
        <f t="shared" si="238"/>
        <v>11</v>
      </c>
      <c r="C4200" s="64">
        <v>42684</v>
      </c>
      <c r="D4200" s="64" t="s">
        <v>697</v>
      </c>
      <c r="E4200" s="64">
        <f t="shared" si="237"/>
        <v>42684</v>
      </c>
      <c r="F4200" s="72" t="s">
        <v>2541</v>
      </c>
      <c r="G4200" s="67" t="s">
        <v>1551</v>
      </c>
      <c r="H4200" s="946" t="s">
        <v>1868</v>
      </c>
      <c r="I4200" s="429"/>
      <c r="J4200" s="429"/>
      <c r="K4200" s="420"/>
      <c r="L4200" s="429"/>
      <c r="M4200" s="65">
        <v>10059092</v>
      </c>
      <c r="N4200" s="66" t="s">
        <v>99</v>
      </c>
      <c r="O4200" s="66" t="s">
        <v>26</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1" ht="15.75" hidden="1" customHeight="1">
      <c r="A4201" s="332" t="str">
        <f>IF(B4201&lt;&gt;"",IF(AND(B4201='IN-TC'!$S$4,OR(TH!N4201="1111",TH!O4201="1111")),TH!D4201,""),"")</f>
        <v/>
      </c>
      <c r="B4201" s="63">
        <f t="shared" si="238"/>
        <v>11</v>
      </c>
      <c r="C4201" s="64">
        <v>42684</v>
      </c>
      <c r="D4201" s="64" t="s">
        <v>694</v>
      </c>
      <c r="E4201" s="64">
        <f t="shared" si="237"/>
        <v>42684</v>
      </c>
      <c r="F4201" s="72" t="s">
        <v>2366</v>
      </c>
      <c r="G4201" s="67" t="s">
        <v>1551</v>
      </c>
      <c r="H4201" s="1317" t="s">
        <v>3006</v>
      </c>
      <c r="I4201" s="429"/>
      <c r="J4201" s="429"/>
      <c r="K4201" s="420">
        <v>82000</v>
      </c>
      <c r="L4201" s="429">
        <f>M4201/K4201</f>
        <v>22313</v>
      </c>
      <c r="M4201" s="65">
        <v>1829666000</v>
      </c>
      <c r="N4201" s="66" t="s">
        <v>26</v>
      </c>
      <c r="O4201" s="66" t="s">
        <v>259</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1" ht="15.75" hidden="1" customHeight="1">
      <c r="A4202" s="332" t="str">
        <f>IF(B4202&lt;&gt;"",IF(AND(B4202='IN-TC'!$S$4,OR(TH!N4202="1111",TH!O4202="1111")),TH!D4202,""),"")</f>
        <v/>
      </c>
      <c r="B4202" s="63">
        <f t="shared" si="238"/>
        <v>11</v>
      </c>
      <c r="C4202" s="64">
        <v>42685</v>
      </c>
      <c r="D4202" s="64" t="s">
        <v>694</v>
      </c>
      <c r="E4202" s="64">
        <f t="shared" si="237"/>
        <v>42685</v>
      </c>
      <c r="F4202" s="72" t="s">
        <v>1178</v>
      </c>
      <c r="G4202" s="67" t="s">
        <v>1551</v>
      </c>
      <c r="H4202" s="1317" t="s">
        <v>3007</v>
      </c>
      <c r="I4202" s="429"/>
      <c r="J4202" s="429"/>
      <c r="K4202" s="420">
        <v>63000</v>
      </c>
      <c r="L4202" s="429">
        <f>M4202/K4202</f>
        <v>22322</v>
      </c>
      <c r="M4202" s="65">
        <v>1406286000</v>
      </c>
      <c r="N4202" s="66" t="s">
        <v>26</v>
      </c>
      <c r="O4202" s="66" t="s">
        <v>259</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row>
    <row r="4203" spans="1:31" ht="15.75" hidden="1" customHeight="1">
      <c r="A4203" s="332" t="str">
        <f>IF(B4203&lt;&gt;"",IF(AND(B4203='IN-TC'!$S$4,OR(TH!N4203="1111",TH!O4203="1111")),TH!D4203,""),"")</f>
        <v/>
      </c>
      <c r="B4203" s="63">
        <f t="shared" si="238"/>
        <v>11</v>
      </c>
      <c r="C4203" s="64">
        <v>42689</v>
      </c>
      <c r="D4203" s="64" t="s">
        <v>697</v>
      </c>
      <c r="E4203" s="64">
        <f t="shared" si="237"/>
        <v>42689</v>
      </c>
      <c r="F4203" s="72" t="s">
        <v>2460</v>
      </c>
      <c r="G4203" s="67" t="s">
        <v>1551</v>
      </c>
      <c r="H4203" s="72" t="s">
        <v>1788</v>
      </c>
      <c r="I4203" s="429"/>
      <c r="J4203" s="429"/>
      <c r="K4203" s="420"/>
      <c r="L4203" s="429"/>
      <c r="M4203" s="65">
        <v>1628313</v>
      </c>
      <c r="N4203" s="66" t="s">
        <v>101</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v>1</v>
      </c>
    </row>
    <row r="4204" spans="1:31" ht="15.75" hidden="1" customHeight="1">
      <c r="A4204" s="332" t="str">
        <f>IF(B4204&lt;&gt;"",IF(AND(B4204='IN-TC'!$S$4,OR(TH!N4204="1111",TH!O4204="1111")),TH!D4204,""),"")</f>
        <v/>
      </c>
      <c r="B4204" s="63">
        <f t="shared" si="238"/>
        <v>11</v>
      </c>
      <c r="C4204" s="64">
        <v>42689</v>
      </c>
      <c r="D4204" s="64" t="s">
        <v>697</v>
      </c>
      <c r="E4204" s="64">
        <f t="shared" si="237"/>
        <v>42689</v>
      </c>
      <c r="F4204" s="72" t="s">
        <v>2486</v>
      </c>
      <c r="G4204" s="67" t="s">
        <v>1551</v>
      </c>
      <c r="H4204" s="72" t="s">
        <v>1788</v>
      </c>
      <c r="I4204" s="429"/>
      <c r="J4204" s="429"/>
      <c r="K4204" s="420"/>
      <c r="L4204" s="429"/>
      <c r="M4204" s="65">
        <v>162831</v>
      </c>
      <c r="N4204" s="66" t="s">
        <v>9</v>
      </c>
      <c r="O4204" s="66" t="s">
        <v>26</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c r="AE4204">
        <v>1</v>
      </c>
    </row>
    <row r="4205" spans="1:31" ht="15.75" hidden="1" customHeight="1">
      <c r="A4205" s="332" t="str">
        <f>IF(B4205&lt;&gt;"",IF(AND(B4205='IN-TC'!$S$4,OR(TH!N4205="1111",TH!O4205="1111")),TH!D4205,""),"")</f>
        <v/>
      </c>
      <c r="B4205" s="63">
        <f t="shared" si="238"/>
        <v>11</v>
      </c>
      <c r="C4205" s="64">
        <v>42689</v>
      </c>
      <c r="D4205" s="64" t="s">
        <v>694</v>
      </c>
      <c r="E4205" s="64">
        <f t="shared" si="237"/>
        <v>42689</v>
      </c>
      <c r="F4205" s="72" t="s">
        <v>1432</v>
      </c>
      <c r="G4205" s="67" t="s">
        <v>1551</v>
      </c>
      <c r="H4205" s="72" t="s">
        <v>1788</v>
      </c>
      <c r="I4205" s="429"/>
      <c r="J4205" s="429"/>
      <c r="K4205" s="420">
        <v>141000</v>
      </c>
      <c r="L4205" s="429">
        <v>22340</v>
      </c>
      <c r="M4205" s="65">
        <f>ROUND(K4205*L4205,0)</f>
        <v>3149940000</v>
      </c>
      <c r="N4205" s="66" t="s">
        <v>26</v>
      </c>
      <c r="O4205" s="66" t="s">
        <v>265</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1" ht="15.75" hidden="1" customHeight="1">
      <c r="A4206" s="332" t="str">
        <f>IF(B4206&lt;&gt;"",IF(AND(B4206='IN-TC'!$S$4,OR(TH!N4206="1111",TH!O4206="1111")),TH!D4206,""),"")</f>
        <v/>
      </c>
      <c r="B4206" s="63">
        <f t="shared" si="238"/>
        <v>11</v>
      </c>
      <c r="C4206" s="64">
        <v>42689</v>
      </c>
      <c r="D4206" s="64" t="s">
        <v>697</v>
      </c>
      <c r="E4206" s="64">
        <f t="shared" si="237"/>
        <v>42689</v>
      </c>
      <c r="F4206" s="72" t="s">
        <v>1177</v>
      </c>
      <c r="G4206" s="67" t="s">
        <v>1551</v>
      </c>
      <c r="H4206" s="946" t="s">
        <v>1868</v>
      </c>
      <c r="I4206" s="429"/>
      <c r="J4206" s="429"/>
      <c r="K4206" s="420">
        <v>90000</v>
      </c>
      <c r="L4206" s="429">
        <v>22308</v>
      </c>
      <c r="M4206" s="65">
        <f>ROUND(K4206*L4206,0)</f>
        <v>2007720000</v>
      </c>
      <c r="N4206" s="66" t="s">
        <v>259</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1" ht="15.75" hidden="1" customHeight="1">
      <c r="A4207" s="332" t="str">
        <f>IF(B4207&lt;&gt;"",IF(AND(B4207='IN-TC'!$S$4,OR(TH!N4207="1111",TH!O4207="1111")),TH!D4207,""),"")</f>
        <v/>
      </c>
      <c r="B4207" s="63">
        <f t="shared" si="238"/>
        <v>11</v>
      </c>
      <c r="C4207" s="64">
        <v>42689</v>
      </c>
      <c r="D4207" s="64" t="s">
        <v>697</v>
      </c>
      <c r="E4207" s="64">
        <f t="shared" si="237"/>
        <v>42689</v>
      </c>
      <c r="F4207" s="72" t="s">
        <v>2541</v>
      </c>
      <c r="G4207" s="67" t="s">
        <v>1551</v>
      </c>
      <c r="H4207" s="946" t="s">
        <v>1868</v>
      </c>
      <c r="I4207" s="429"/>
      <c r="J4207" s="429"/>
      <c r="K4207" s="420"/>
      <c r="L4207" s="429"/>
      <c r="M4207" s="65">
        <v>14335662</v>
      </c>
      <c r="N4207" s="66" t="s">
        <v>99</v>
      </c>
      <c r="O4207" s="66" t="s">
        <v>26</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1" ht="15.75" hidden="1" customHeight="1">
      <c r="A4208" s="332" t="str">
        <f>IF(B4208&lt;&gt;"",IF(AND(B4208='IN-TC'!$S$4,OR(TH!N4208="1111",TH!O4208="1111")),TH!D4208,""),"")</f>
        <v/>
      </c>
      <c r="B4208" s="63">
        <f t="shared" si="238"/>
        <v>11</v>
      </c>
      <c r="C4208" s="64">
        <v>42689</v>
      </c>
      <c r="D4208" s="64" t="s">
        <v>694</v>
      </c>
      <c r="E4208" s="64">
        <f t="shared" si="237"/>
        <v>42689</v>
      </c>
      <c r="F4208" s="72" t="s">
        <v>2366</v>
      </c>
      <c r="G4208" s="67" t="s">
        <v>1551</v>
      </c>
      <c r="H4208" s="1317" t="s">
        <v>3005</v>
      </c>
      <c r="I4208" s="429"/>
      <c r="J4208" s="429"/>
      <c r="K4208" s="420">
        <v>89000</v>
      </c>
      <c r="L4208" s="429">
        <f>M4208/K4208</f>
        <v>22345</v>
      </c>
      <c r="M4208" s="65">
        <v>1988705000</v>
      </c>
      <c r="N4208" s="66" t="s">
        <v>26</v>
      </c>
      <c r="O4208" s="66" t="s">
        <v>259</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1" ht="15.75" hidden="1" customHeight="1">
      <c r="A4209" s="332" t="str">
        <f>IF(B4209&lt;&gt;"",IF(AND(B4209='IN-TC'!$S$4,OR(TH!N4209="1111",TH!O4209="1111")),TH!D4209,""),"")</f>
        <v/>
      </c>
      <c r="B4209" s="63">
        <f t="shared" si="238"/>
        <v>11</v>
      </c>
      <c r="C4209" s="64">
        <v>42690</v>
      </c>
      <c r="D4209" s="64" t="s">
        <v>697</v>
      </c>
      <c r="E4209" s="64">
        <f t="shared" si="237"/>
        <v>42690</v>
      </c>
      <c r="F4209" s="72" t="s">
        <v>2487</v>
      </c>
      <c r="G4209" s="67" t="s">
        <v>1551</v>
      </c>
      <c r="H4209" s="72" t="s">
        <v>1788</v>
      </c>
      <c r="I4209" s="429"/>
      <c r="J4209" s="429"/>
      <c r="K4209" s="420"/>
      <c r="L4209" s="429"/>
      <c r="M4209" s="65">
        <v>1880760</v>
      </c>
      <c r="N4209" s="66" t="s">
        <v>101</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c r="AE4209">
        <v>1</v>
      </c>
    </row>
    <row r="4210" spans="1:31" ht="15.75" hidden="1" customHeight="1">
      <c r="A4210" s="332" t="str">
        <f>IF(B4210&lt;&gt;"",IF(AND(B4210='IN-TC'!$S$4,OR(TH!N4210="1111",TH!O4210="1111")),TH!D4210,""),"")</f>
        <v/>
      </c>
      <c r="B4210" s="63">
        <f t="shared" si="238"/>
        <v>11</v>
      </c>
      <c r="C4210" s="64">
        <v>42690</v>
      </c>
      <c r="D4210" s="64" t="s">
        <v>697</v>
      </c>
      <c r="E4210" s="64">
        <f t="shared" si="237"/>
        <v>42690</v>
      </c>
      <c r="F4210" s="72" t="s">
        <v>2488</v>
      </c>
      <c r="G4210" s="67" t="s">
        <v>1551</v>
      </c>
      <c r="H4210" s="72" t="s">
        <v>1788</v>
      </c>
      <c r="I4210" s="429"/>
      <c r="J4210" s="429"/>
      <c r="K4210" s="420"/>
      <c r="L4210" s="429"/>
      <c r="M4210" s="65">
        <v>188076</v>
      </c>
      <c r="N4210" s="66" t="s">
        <v>9</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c r="AE4210">
        <v>1</v>
      </c>
    </row>
    <row r="4211" spans="1:31" ht="15.75" hidden="1" customHeight="1">
      <c r="A4211" s="332" t="str">
        <f>IF(B4211&lt;&gt;"",IF(AND(B4211='IN-TC'!$S$4,OR(TH!N4211="1111",TH!O4211="1111")),TH!D4211,""),"")</f>
        <v/>
      </c>
      <c r="B4211" s="63">
        <f t="shared" si="238"/>
        <v>11</v>
      </c>
      <c r="C4211" s="64">
        <v>42690</v>
      </c>
      <c r="D4211" s="64" t="s">
        <v>697</v>
      </c>
      <c r="E4211" s="64">
        <f t="shared" si="237"/>
        <v>42690</v>
      </c>
      <c r="F4211" s="72" t="s">
        <v>2487</v>
      </c>
      <c r="G4211" s="67" t="s">
        <v>1551</v>
      </c>
      <c r="H4211" s="72" t="s">
        <v>1788</v>
      </c>
      <c r="I4211" s="429"/>
      <c r="J4211" s="429"/>
      <c r="K4211" s="420"/>
      <c r="L4211" s="429"/>
      <c r="M4211" s="65">
        <v>111950</v>
      </c>
      <c r="N4211" s="66" t="s">
        <v>101</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v>1</v>
      </c>
    </row>
    <row r="4212" spans="1:31" ht="15.75" hidden="1" customHeight="1">
      <c r="A4212" s="332" t="str">
        <f>IF(B4212&lt;&gt;"",IF(AND(B4212='IN-TC'!$S$4,OR(TH!N4212="1111",TH!O4212="1111")),TH!D4212,""),"")</f>
        <v/>
      </c>
      <c r="B4212" s="63">
        <f t="shared" si="238"/>
        <v>11</v>
      </c>
      <c r="C4212" s="64">
        <v>42690</v>
      </c>
      <c r="D4212" s="64" t="s">
        <v>697</v>
      </c>
      <c r="E4212" s="64">
        <f t="shared" si="237"/>
        <v>42690</v>
      </c>
      <c r="F4212" s="72" t="s">
        <v>2488</v>
      </c>
      <c r="G4212" s="67" t="s">
        <v>1551</v>
      </c>
      <c r="H4212" s="72" t="s">
        <v>1788</v>
      </c>
      <c r="I4212" s="429"/>
      <c r="J4212" s="429"/>
      <c r="K4212" s="420"/>
      <c r="L4212" s="429"/>
      <c r="M4212" s="65">
        <v>11195</v>
      </c>
      <c r="N4212" s="66" t="s">
        <v>9</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c r="AE4212">
        <v>1</v>
      </c>
    </row>
    <row r="4213" spans="1:31" ht="15.75" hidden="1" customHeight="1">
      <c r="A4213" s="332" t="str">
        <f>IF(B4213&lt;&gt;"",IF(AND(B4213='IN-TC'!$S$4,OR(TH!N4213="1111",TH!O4213="1111")),TH!D4213,""),"")</f>
        <v/>
      </c>
      <c r="B4213" s="63">
        <f t="shared" si="238"/>
        <v>11</v>
      </c>
      <c r="C4213" s="64">
        <v>42690</v>
      </c>
      <c r="D4213" s="64" t="s">
        <v>697</v>
      </c>
      <c r="E4213" s="64">
        <f t="shared" si="237"/>
        <v>42690</v>
      </c>
      <c r="F4213" s="72" t="s">
        <v>2464</v>
      </c>
      <c r="G4213" s="67" t="s">
        <v>1551</v>
      </c>
      <c r="H4213" s="72" t="s">
        <v>1788</v>
      </c>
      <c r="I4213" s="429"/>
      <c r="J4213" s="429"/>
      <c r="K4213" s="420"/>
      <c r="L4213" s="429"/>
      <c r="M4213" s="65">
        <v>224500</v>
      </c>
      <c r="N4213" s="66" t="s">
        <v>101</v>
      </c>
      <c r="O4213" s="66" t="s">
        <v>26</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1" ht="15.75" hidden="1" customHeight="1">
      <c r="A4214" s="332" t="str">
        <f>IF(B4214&lt;&gt;"",IF(AND(B4214='IN-TC'!$S$4,OR(TH!N4214="1111",TH!O4214="1111")),TH!D4214,""),"")</f>
        <v/>
      </c>
      <c r="B4214" s="63">
        <f t="shared" si="238"/>
        <v>11</v>
      </c>
      <c r="C4214" s="64">
        <v>42697</v>
      </c>
      <c r="D4214" s="64" t="s">
        <v>694</v>
      </c>
      <c r="E4214" s="64">
        <f t="shared" si="237"/>
        <v>42697</v>
      </c>
      <c r="F4214" s="72" t="s">
        <v>1432</v>
      </c>
      <c r="G4214" s="67" t="s">
        <v>1551</v>
      </c>
      <c r="H4214" s="72" t="s">
        <v>1788</v>
      </c>
      <c r="I4214" s="429"/>
      <c r="J4214" s="429"/>
      <c r="K4214" s="420">
        <v>296100</v>
      </c>
      <c r="L4214" s="429">
        <v>22569</v>
      </c>
      <c r="M4214" s="65">
        <f>K4214*L4214</f>
        <v>6682680900</v>
      </c>
      <c r="N4214" s="66" t="s">
        <v>26</v>
      </c>
      <c r="O4214" s="66" t="s">
        <v>265</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1" ht="15.75" hidden="1" customHeight="1">
      <c r="A4215" s="332" t="str">
        <f>IF(B4215&lt;&gt;"",IF(AND(B4215='IN-TC'!$S$4,OR(TH!N4215="1111",TH!O4215="1111")),TH!D4215,""),"")</f>
        <v/>
      </c>
      <c r="B4215" s="63">
        <f t="shared" si="238"/>
        <v>11</v>
      </c>
      <c r="C4215" s="64">
        <v>42697</v>
      </c>
      <c r="D4215" s="64" t="s">
        <v>697</v>
      </c>
      <c r="E4215" s="64">
        <f t="shared" si="237"/>
        <v>42697</v>
      </c>
      <c r="F4215" s="72" t="s">
        <v>1539</v>
      </c>
      <c r="G4215" s="67" t="s">
        <v>1551</v>
      </c>
      <c r="H4215" s="72" t="s">
        <v>1205</v>
      </c>
      <c r="I4215" s="429"/>
      <c r="J4215" s="429"/>
      <c r="K4215" s="420"/>
      <c r="L4215" s="429"/>
      <c r="M4215" s="65">
        <v>2250000000</v>
      </c>
      <c r="N4215" s="66" t="s">
        <v>8</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1" ht="15.75" hidden="1" customHeight="1">
      <c r="A4216" s="332" t="str">
        <f>IF(B4216&lt;&gt;"",IF(AND(B4216='IN-TC'!$S$4,OR(TH!N4216="1111",TH!O4216="1111")),TH!D4216,""),"")</f>
        <v/>
      </c>
      <c r="B4216" s="63">
        <f t="shared" si="238"/>
        <v>11</v>
      </c>
      <c r="C4216" s="64">
        <v>42697</v>
      </c>
      <c r="D4216" s="64" t="s">
        <v>697</v>
      </c>
      <c r="E4216" s="64">
        <f t="shared" si="237"/>
        <v>42697</v>
      </c>
      <c r="F4216" s="72" t="s">
        <v>1163</v>
      </c>
      <c r="G4216" s="67" t="s">
        <v>1551</v>
      </c>
      <c r="H4216" s="72" t="s">
        <v>1788</v>
      </c>
      <c r="I4216" s="429"/>
      <c r="J4216" s="429"/>
      <c r="K4216" s="420"/>
      <c r="L4216" s="429"/>
      <c r="M4216" s="65">
        <v>675000</v>
      </c>
      <c r="N4216" s="66" t="s">
        <v>101</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v>1</v>
      </c>
    </row>
    <row r="4217" spans="1:31" ht="15.75" hidden="1" customHeight="1">
      <c r="A4217" s="332" t="str">
        <f>IF(B4217&lt;&gt;"",IF(AND(B4217='IN-TC'!$S$4,OR(TH!N4217="1111",TH!O4217="1111")),TH!D4217,""),"")</f>
        <v/>
      </c>
      <c r="B4217" s="63">
        <f t="shared" si="238"/>
        <v>11</v>
      </c>
      <c r="C4217" s="64">
        <v>42697</v>
      </c>
      <c r="D4217" s="64" t="s">
        <v>697</v>
      </c>
      <c r="E4217" s="64">
        <f t="shared" si="237"/>
        <v>42697</v>
      </c>
      <c r="F4217" s="72" t="s">
        <v>1624</v>
      </c>
      <c r="G4217" s="67" t="s">
        <v>1551</v>
      </c>
      <c r="H4217" s="72" t="s">
        <v>1788</v>
      </c>
      <c r="I4217" s="429"/>
      <c r="J4217" s="429"/>
      <c r="K4217" s="420"/>
      <c r="L4217" s="429"/>
      <c r="M4217" s="65">
        <v>67500</v>
      </c>
      <c r="N4217" s="66" t="s">
        <v>9</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c r="AE4217">
        <v>1</v>
      </c>
    </row>
    <row r="4218" spans="1:31" ht="15.75" hidden="1" customHeight="1">
      <c r="A4218" s="332" t="str">
        <f>IF(B4218&lt;&gt;"",IF(AND(B4218='IN-TC'!$S$4,OR(TH!N4218="1111",TH!O4218="1111")),TH!D4218,""),"")</f>
        <v/>
      </c>
      <c r="B4218" s="63">
        <f t="shared" si="238"/>
        <v>11</v>
      </c>
      <c r="C4218" s="64">
        <v>42697</v>
      </c>
      <c r="D4218" s="64" t="s">
        <v>697</v>
      </c>
      <c r="E4218" s="64">
        <f t="shared" si="237"/>
        <v>42697</v>
      </c>
      <c r="F4218" s="72" t="s">
        <v>1539</v>
      </c>
      <c r="G4218" s="67" t="s">
        <v>1551</v>
      </c>
      <c r="H4218" s="72" t="s">
        <v>2232</v>
      </c>
      <c r="I4218" s="429"/>
      <c r="J4218" s="429"/>
      <c r="K4218" s="420"/>
      <c r="L4218" s="429"/>
      <c r="M4218" s="65">
        <v>4394000000</v>
      </c>
      <c r="N4218" s="66" t="s">
        <v>8</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1" ht="15.75" hidden="1" customHeight="1">
      <c r="A4219" s="332" t="str">
        <f>IF(B4219&lt;&gt;"",IF(AND(B4219='IN-TC'!$S$4,OR(TH!N4219="1111",TH!O4219="1111")),TH!D4219,""),"")</f>
        <v/>
      </c>
      <c r="B4219" s="63">
        <f t="shared" si="238"/>
        <v>11</v>
      </c>
      <c r="C4219" s="64">
        <v>42697</v>
      </c>
      <c r="D4219" s="64" t="s">
        <v>697</v>
      </c>
      <c r="E4219" s="64">
        <f t="shared" si="237"/>
        <v>42697</v>
      </c>
      <c r="F4219" s="72" t="s">
        <v>1163</v>
      </c>
      <c r="G4219" s="67" t="s">
        <v>1551</v>
      </c>
      <c r="H4219" s="72" t="s">
        <v>1788</v>
      </c>
      <c r="I4219" s="429"/>
      <c r="J4219" s="429"/>
      <c r="K4219" s="420"/>
      <c r="L4219" s="429"/>
      <c r="M4219" s="65">
        <v>1000000</v>
      </c>
      <c r="N4219" s="66" t="s">
        <v>101</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v>1</v>
      </c>
    </row>
    <row r="4220" spans="1:31" ht="15.75" hidden="1" customHeight="1">
      <c r="A4220" s="332" t="str">
        <f>IF(B4220&lt;&gt;"",IF(AND(B4220='IN-TC'!$S$4,OR(TH!N4220="1111",TH!O4220="1111")),TH!D4220,""),"")</f>
        <v/>
      </c>
      <c r="B4220" s="63">
        <f t="shared" si="238"/>
        <v>11</v>
      </c>
      <c r="C4220" s="64">
        <v>42697</v>
      </c>
      <c r="D4220" s="64" t="s">
        <v>697</v>
      </c>
      <c r="E4220" s="64">
        <f t="shared" si="237"/>
        <v>42697</v>
      </c>
      <c r="F4220" s="72" t="s">
        <v>1624</v>
      </c>
      <c r="G4220" s="67" t="s">
        <v>1551</v>
      </c>
      <c r="H4220" s="72" t="s">
        <v>1788</v>
      </c>
      <c r="I4220" s="429"/>
      <c r="J4220" s="429"/>
      <c r="K4220" s="420"/>
      <c r="L4220" s="429"/>
      <c r="M4220" s="65">
        <v>100000</v>
      </c>
      <c r="N4220" s="66" t="s">
        <v>9</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c r="AE4220">
        <v>1</v>
      </c>
    </row>
    <row r="4221" spans="1:31" ht="15.75" hidden="1" customHeight="1">
      <c r="A4221" s="332" t="str">
        <f>IF(B4221&lt;&gt;"",IF(AND(B4221='IN-TC'!$S$4,OR(TH!N4221="1111",TH!O4221="1111")),TH!D4221,""),"")</f>
        <v/>
      </c>
      <c r="B4221" s="63">
        <f t="shared" si="238"/>
        <v>11</v>
      </c>
      <c r="C4221" s="64">
        <v>42697</v>
      </c>
      <c r="D4221" s="64" t="s">
        <v>697</v>
      </c>
      <c r="E4221" s="64">
        <f t="shared" si="237"/>
        <v>42697</v>
      </c>
      <c r="F4221" s="72" t="s">
        <v>2465</v>
      </c>
      <c r="G4221" s="67" t="s">
        <v>1551</v>
      </c>
      <c r="H4221" s="72" t="s">
        <v>624</v>
      </c>
      <c r="I4221" s="429"/>
      <c r="J4221" s="429"/>
      <c r="K4221" s="420"/>
      <c r="L4221" s="429"/>
      <c r="M4221" s="65">
        <v>31233070</v>
      </c>
      <c r="N4221" s="66" t="s">
        <v>8</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1" ht="15.75" hidden="1" customHeight="1">
      <c r="A4222" s="332" t="str">
        <f>IF(B4222&lt;&gt;"",IF(AND(B4222='IN-TC'!$S$4,OR(TH!N4222="1111",TH!O4222="1111")),TH!D4222,""),"")</f>
        <v/>
      </c>
      <c r="B4222" s="63">
        <f t="shared" si="238"/>
        <v>11</v>
      </c>
      <c r="C4222" s="64">
        <v>42697</v>
      </c>
      <c r="D4222" s="64" t="s">
        <v>697</v>
      </c>
      <c r="E4222" s="64">
        <f t="shared" si="237"/>
        <v>42697</v>
      </c>
      <c r="F4222" s="72" t="s">
        <v>1163</v>
      </c>
      <c r="G4222" s="67" t="s">
        <v>1551</v>
      </c>
      <c r="H4222" s="72" t="s">
        <v>1788</v>
      </c>
      <c r="I4222" s="429"/>
      <c r="J4222" s="429"/>
      <c r="K4222" s="420"/>
      <c r="L4222" s="429"/>
      <c r="M4222" s="65">
        <v>10000</v>
      </c>
      <c r="N4222" s="66" t="s">
        <v>101</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v>1</v>
      </c>
    </row>
    <row r="4223" spans="1:31" ht="15.75" hidden="1" customHeight="1">
      <c r="A4223" s="332" t="str">
        <f>IF(B4223&lt;&gt;"",IF(AND(B4223='IN-TC'!$S$4,OR(TH!N4223="1111",TH!O4223="1111")),TH!D4223,""),"")</f>
        <v/>
      </c>
      <c r="B4223" s="63">
        <f t="shared" si="238"/>
        <v>11</v>
      </c>
      <c r="C4223" s="64">
        <v>42697</v>
      </c>
      <c r="D4223" s="64" t="s">
        <v>697</v>
      </c>
      <c r="E4223" s="64">
        <f t="shared" si="237"/>
        <v>42697</v>
      </c>
      <c r="F4223" s="72" t="s">
        <v>1624</v>
      </c>
      <c r="G4223" s="67" t="s">
        <v>1551</v>
      </c>
      <c r="H4223" s="72" t="s">
        <v>1788</v>
      </c>
      <c r="I4223" s="429"/>
      <c r="J4223" s="429"/>
      <c r="K4223" s="420"/>
      <c r="L4223" s="429"/>
      <c r="M4223" s="65">
        <v>1000</v>
      </c>
      <c r="N4223" s="66" t="s">
        <v>9</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c r="AE4223">
        <v>1</v>
      </c>
    </row>
    <row r="4224" spans="1:31" ht="15.75" hidden="1" customHeight="1">
      <c r="A4224" s="332" t="str">
        <f>IF(B4224&lt;&gt;"",IF(AND(B4224='IN-TC'!$S$4,OR(TH!N4224="1111",TH!O4224="1111")),TH!D4224,""),"")</f>
        <v/>
      </c>
      <c r="B4224" s="63">
        <f t="shared" si="238"/>
        <v>11</v>
      </c>
      <c r="C4224" s="64">
        <v>42698</v>
      </c>
      <c r="D4224" s="64" t="s">
        <v>697</v>
      </c>
      <c r="E4224" s="64">
        <f t="shared" si="237"/>
        <v>42698</v>
      </c>
      <c r="F4224" s="72" t="s">
        <v>2466</v>
      </c>
      <c r="G4224" s="67" t="s">
        <v>1551</v>
      </c>
      <c r="H4224" s="72" t="s">
        <v>1788</v>
      </c>
      <c r="I4224" s="429"/>
      <c r="J4224" s="429"/>
      <c r="K4224" s="420"/>
      <c r="L4224" s="429"/>
      <c r="M4224" s="65">
        <v>1819968</v>
      </c>
      <c r="N4224" s="66" t="s">
        <v>101</v>
      </c>
      <c r="O4224" s="66" t="s">
        <v>26</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1" ht="15.75" hidden="1" customHeight="1">
      <c r="A4225" s="332" t="str">
        <f>IF(B4225&lt;&gt;"",IF(AND(B4225='IN-TC'!$S$4,OR(TH!N4225="1111",TH!O4225="1111")),TH!D4225,""),"")</f>
        <v/>
      </c>
      <c r="B4225" s="63">
        <f t="shared" si="238"/>
        <v>11</v>
      </c>
      <c r="C4225" s="64">
        <v>42699</v>
      </c>
      <c r="D4225" s="64" t="s">
        <v>694</v>
      </c>
      <c r="E4225" s="64">
        <f t="shared" si="237"/>
        <v>42699</v>
      </c>
      <c r="F4225" s="72" t="s">
        <v>1640</v>
      </c>
      <c r="G4225" s="67" t="s">
        <v>1551</v>
      </c>
      <c r="H4225" s="72" t="s">
        <v>1788</v>
      </c>
      <c r="I4225" s="429"/>
      <c r="J4225" s="429"/>
      <c r="K4225" s="420"/>
      <c r="L4225" s="429"/>
      <c r="M4225" s="65">
        <v>55200</v>
      </c>
      <c r="N4225" s="66" t="s">
        <v>26</v>
      </c>
      <c r="O4225" s="66" t="s">
        <v>43</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1" ht="15.75" hidden="1" customHeight="1">
      <c r="A4226" s="332" t="str">
        <f>IF(B4226&lt;&gt;"",IF(AND(B4226='IN-TC'!$S$4,OR(TH!N4226="1111",TH!O4226="1111")),TH!D4226,""),"")</f>
        <v/>
      </c>
      <c r="B4226" s="63">
        <f t="shared" si="238"/>
        <v>11</v>
      </c>
      <c r="C4226" s="64">
        <v>42699</v>
      </c>
      <c r="D4226" s="64" t="s">
        <v>694</v>
      </c>
      <c r="E4226" s="64">
        <f t="shared" si="237"/>
        <v>42699</v>
      </c>
      <c r="F4226" s="72" t="s">
        <v>1432</v>
      </c>
      <c r="G4226" s="67" t="s">
        <v>1551</v>
      </c>
      <c r="H4226" s="72" t="s">
        <v>1788</v>
      </c>
      <c r="I4226" s="429"/>
      <c r="J4226" s="429"/>
      <c r="K4226" s="420">
        <v>145500</v>
      </c>
      <c r="L4226" s="429">
        <v>22718</v>
      </c>
      <c r="M4226" s="65">
        <f>K4226*L4226</f>
        <v>3305469000</v>
      </c>
      <c r="N4226" s="66" t="s">
        <v>26</v>
      </c>
      <c r="O4226" s="66" t="s">
        <v>265</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1" ht="15.75" hidden="1" customHeight="1">
      <c r="A4227" s="332" t="str">
        <f>IF(B4227&lt;&gt;"",IF(AND(B4227='IN-TC'!$S$4,OR(TH!N4227="1111",TH!O4227="1111")),TH!D4227,""),"")</f>
        <v/>
      </c>
      <c r="B4227" s="63">
        <f t="shared" si="238"/>
        <v>11</v>
      </c>
      <c r="C4227" s="64">
        <v>42699</v>
      </c>
      <c r="D4227" s="64" t="s">
        <v>697</v>
      </c>
      <c r="E4227" s="64">
        <f t="shared" si="237"/>
        <v>42699</v>
      </c>
      <c r="F4227" s="72" t="s">
        <v>1539</v>
      </c>
      <c r="G4227" s="67" t="s">
        <v>1551</v>
      </c>
      <c r="H4227" s="72" t="s">
        <v>1205</v>
      </c>
      <c r="I4227" s="429"/>
      <c r="J4227" s="429"/>
      <c r="K4227" s="420"/>
      <c r="L4227" s="429"/>
      <c r="M4227" s="65">
        <v>1319000000</v>
      </c>
      <c r="N4227" s="66" t="s">
        <v>8</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1" ht="15.75" hidden="1" customHeight="1">
      <c r="A4228" s="332" t="str">
        <f>IF(B4228&lt;&gt;"",IF(AND(B4228='IN-TC'!$S$4,OR(TH!N4228="1111",TH!O4228="1111")),TH!D4228,""),"")</f>
        <v/>
      </c>
      <c r="B4228" s="63">
        <f t="shared" si="238"/>
        <v>11</v>
      </c>
      <c r="C4228" s="64">
        <v>42699</v>
      </c>
      <c r="D4228" s="64" t="s">
        <v>697</v>
      </c>
      <c r="E4228" s="64">
        <f t="shared" si="237"/>
        <v>42699</v>
      </c>
      <c r="F4228" s="72" t="s">
        <v>1163</v>
      </c>
      <c r="G4228" s="67" t="s">
        <v>1551</v>
      </c>
      <c r="H4228" s="72" t="s">
        <v>1788</v>
      </c>
      <c r="I4228" s="429"/>
      <c r="J4228" s="429"/>
      <c r="K4228" s="420"/>
      <c r="L4228" s="429"/>
      <c r="M4228" s="65">
        <v>395700</v>
      </c>
      <c r="N4228" s="66" t="s">
        <v>101</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c r="AE4228">
        <v>1</v>
      </c>
    </row>
    <row r="4229" spans="1:31" ht="15.75" hidden="1" customHeight="1">
      <c r="A4229" s="332" t="str">
        <f>IF(B4229&lt;&gt;"",IF(AND(B4229='IN-TC'!$S$4,OR(TH!N4229="1111",TH!O4229="1111")),TH!D4229,""),"")</f>
        <v/>
      </c>
      <c r="B4229" s="63">
        <f t="shared" si="238"/>
        <v>11</v>
      </c>
      <c r="C4229" s="64">
        <v>42699</v>
      </c>
      <c r="D4229" s="64" t="s">
        <v>697</v>
      </c>
      <c r="E4229" s="64">
        <f t="shared" si="237"/>
        <v>42699</v>
      </c>
      <c r="F4229" s="72" t="s">
        <v>1624</v>
      </c>
      <c r="G4229" s="67" t="s">
        <v>1551</v>
      </c>
      <c r="H4229" s="72" t="s">
        <v>1788</v>
      </c>
      <c r="I4229" s="429"/>
      <c r="J4229" s="429"/>
      <c r="K4229" s="420"/>
      <c r="L4229" s="429"/>
      <c r="M4229" s="65">
        <v>39570</v>
      </c>
      <c r="N4229" s="66" t="s">
        <v>9</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c r="AE4229">
        <v>1</v>
      </c>
    </row>
    <row r="4230" spans="1:31" ht="15.75" hidden="1" customHeight="1">
      <c r="A4230" s="332" t="str">
        <f>IF(B4230&lt;&gt;"",IF(AND(B4230='IN-TC'!$S$4,OR(TH!N4230="1111",TH!O4230="1111")),TH!D4230,""),"")</f>
        <v/>
      </c>
      <c r="B4230" s="63">
        <f t="shared" si="238"/>
        <v>11</v>
      </c>
      <c r="C4230" s="64">
        <v>42699</v>
      </c>
      <c r="D4230" s="64" t="s">
        <v>697</v>
      </c>
      <c r="E4230" s="64">
        <f t="shared" si="237"/>
        <v>42699</v>
      </c>
      <c r="F4230" s="72" t="s">
        <v>1539</v>
      </c>
      <c r="G4230" s="67" t="s">
        <v>1551</v>
      </c>
      <c r="H4230" s="72" t="s">
        <v>2331</v>
      </c>
      <c r="I4230" s="429"/>
      <c r="J4230" s="429"/>
      <c r="K4230" s="420"/>
      <c r="L4230" s="429"/>
      <c r="M4230" s="65">
        <v>1441167000</v>
      </c>
      <c r="N4230" s="66" t="s">
        <v>8</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1" ht="15.75" hidden="1" customHeight="1">
      <c r="A4231" s="332" t="str">
        <f>IF(B4231&lt;&gt;"",IF(AND(B4231='IN-TC'!$S$4,OR(TH!N4231="1111",TH!O4231="1111")),TH!D4231,""),"")</f>
        <v/>
      </c>
      <c r="B4231" s="63">
        <f t="shared" si="238"/>
        <v>11</v>
      </c>
      <c r="C4231" s="64">
        <v>42699</v>
      </c>
      <c r="D4231" s="64" t="s">
        <v>697</v>
      </c>
      <c r="E4231" s="64">
        <f t="shared" si="237"/>
        <v>42699</v>
      </c>
      <c r="F4231" s="72" t="s">
        <v>1163</v>
      </c>
      <c r="G4231" s="67" t="s">
        <v>1551</v>
      </c>
      <c r="H4231" s="72" t="s">
        <v>1788</v>
      </c>
      <c r="I4231" s="429"/>
      <c r="J4231" s="429"/>
      <c r="K4231" s="420"/>
      <c r="L4231" s="429"/>
      <c r="M4231" s="65">
        <v>432350</v>
      </c>
      <c r="N4231" s="66" t="s">
        <v>101</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v>1</v>
      </c>
    </row>
    <row r="4232" spans="1:31" ht="15.75" hidden="1" customHeight="1">
      <c r="A4232" s="332" t="str">
        <f>IF(B4232&lt;&gt;"",IF(AND(B4232='IN-TC'!$S$4,OR(TH!N4232="1111",TH!O4232="1111")),TH!D4232,""),"")</f>
        <v/>
      </c>
      <c r="B4232" s="63">
        <f t="shared" si="238"/>
        <v>11</v>
      </c>
      <c r="C4232" s="64">
        <v>42699</v>
      </c>
      <c r="D4232" s="64" t="s">
        <v>697</v>
      </c>
      <c r="E4232" s="64">
        <f t="shared" ref="E4232:E4295" si="239">C4232</f>
        <v>42699</v>
      </c>
      <c r="F4232" s="72" t="s">
        <v>1624</v>
      </c>
      <c r="G4232" s="67" t="s">
        <v>1551</v>
      </c>
      <c r="H4232" s="72" t="s">
        <v>1788</v>
      </c>
      <c r="I4232" s="429"/>
      <c r="J4232" s="429"/>
      <c r="K4232" s="420"/>
      <c r="L4232" s="429"/>
      <c r="M4232" s="65">
        <v>43235</v>
      </c>
      <c r="N4232" s="66" t="s">
        <v>9</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c r="AE4232">
        <v>1</v>
      </c>
    </row>
    <row r="4233" spans="1:31" ht="15.75" hidden="1" customHeight="1">
      <c r="A4233" s="332" t="str">
        <f>IF(B4233&lt;&gt;"",IF(AND(B4233='IN-TC'!$S$4,OR(TH!N4233="1111",TH!O4233="1111")),TH!D4233,""),"")</f>
        <v/>
      </c>
      <c r="B4233" s="63">
        <f t="shared" si="238"/>
        <v>11</v>
      </c>
      <c r="C4233" s="64">
        <v>42699</v>
      </c>
      <c r="D4233" s="64" t="s">
        <v>697</v>
      </c>
      <c r="E4233" s="64">
        <f t="shared" si="239"/>
        <v>42699</v>
      </c>
      <c r="F4233" s="72" t="s">
        <v>1539</v>
      </c>
      <c r="G4233" s="67" t="s">
        <v>1551</v>
      </c>
      <c r="H4233" s="72" t="s">
        <v>2382</v>
      </c>
      <c r="I4233" s="429"/>
      <c r="J4233" s="429"/>
      <c r="K4233" s="420"/>
      <c r="L4233" s="429"/>
      <c r="M4233" s="65">
        <v>541450000</v>
      </c>
      <c r="N4233" s="66" t="s">
        <v>8</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1" ht="15.75" hidden="1" customHeight="1">
      <c r="A4234" s="332" t="str">
        <f>IF(B4234&lt;&gt;"",IF(AND(B4234='IN-TC'!$S$4,OR(TH!N4234="1111",TH!O4234="1111")),TH!D4234,""),"")</f>
        <v/>
      </c>
      <c r="B4234" s="63">
        <f t="shared" si="238"/>
        <v>11</v>
      </c>
      <c r="C4234" s="64">
        <v>42699</v>
      </c>
      <c r="D4234" s="64" t="s">
        <v>697</v>
      </c>
      <c r="E4234" s="64">
        <f t="shared" si="239"/>
        <v>42699</v>
      </c>
      <c r="F4234" s="72" t="s">
        <v>1163</v>
      </c>
      <c r="G4234" s="67" t="s">
        <v>1551</v>
      </c>
      <c r="H4234" s="72" t="s">
        <v>1788</v>
      </c>
      <c r="I4234" s="429"/>
      <c r="J4234" s="429"/>
      <c r="K4234" s="420"/>
      <c r="L4234" s="429"/>
      <c r="M4234" s="65">
        <v>162435</v>
      </c>
      <c r="N4234" s="66" t="s">
        <v>101</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v>1</v>
      </c>
    </row>
    <row r="4235" spans="1:31" ht="15.75" hidden="1" customHeight="1">
      <c r="A4235" s="332" t="str">
        <f>IF(B4235&lt;&gt;"",IF(AND(B4235='IN-TC'!$S$4,OR(TH!N4235="1111",TH!O4235="1111")),TH!D4235,""),"")</f>
        <v/>
      </c>
      <c r="B4235" s="63">
        <f t="shared" ref="B4235:B4298" si="240">IF(C4235&lt;&gt;"",MONTH(C4235),"")</f>
        <v>11</v>
      </c>
      <c r="C4235" s="64">
        <v>42699</v>
      </c>
      <c r="D4235" s="64" t="s">
        <v>697</v>
      </c>
      <c r="E4235" s="64">
        <f t="shared" si="239"/>
        <v>42699</v>
      </c>
      <c r="F4235" s="72" t="s">
        <v>1624</v>
      </c>
      <c r="G4235" s="67" t="s">
        <v>1551</v>
      </c>
      <c r="H4235" s="72" t="s">
        <v>1788</v>
      </c>
      <c r="I4235" s="429"/>
      <c r="J4235" s="429"/>
      <c r="K4235" s="420"/>
      <c r="L4235" s="429"/>
      <c r="M4235" s="65">
        <v>16244</v>
      </c>
      <c r="N4235" s="66" t="s">
        <v>9</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E4235">
        <v>1</v>
      </c>
    </row>
    <row r="4236" spans="1:31" ht="15.75" hidden="1" customHeight="1">
      <c r="A4236" s="332" t="str">
        <f>IF(B4236&lt;&gt;"",IF(AND(B4236='IN-TC'!$S$4,OR(TH!N4236="1111",TH!O4236="1111")),TH!D4236,""),"")</f>
        <v/>
      </c>
      <c r="B4236" s="63">
        <f t="shared" si="240"/>
        <v>11</v>
      </c>
      <c r="C4236" s="64">
        <v>42702</v>
      </c>
      <c r="D4236" s="64" t="s">
        <v>697</v>
      </c>
      <c r="E4236" s="64">
        <f t="shared" si="239"/>
        <v>42702</v>
      </c>
      <c r="F4236" s="72" t="s">
        <v>2467</v>
      </c>
      <c r="G4236" s="67" t="s">
        <v>1551</v>
      </c>
      <c r="H4236" s="72" t="s">
        <v>1788</v>
      </c>
      <c r="I4236" s="429"/>
      <c r="J4236" s="429"/>
      <c r="K4236" s="420"/>
      <c r="L4236" s="429"/>
      <c r="M4236" s="65">
        <v>1659612</v>
      </c>
      <c r="N4236" s="66" t="s">
        <v>101</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v>1</v>
      </c>
    </row>
    <row r="4237" spans="1:31" ht="15.75" hidden="1" customHeight="1">
      <c r="A4237" s="332" t="str">
        <f>IF(B4237&lt;&gt;"",IF(AND(B4237='IN-TC'!$S$4,OR(TH!N4237="1111",TH!O4237="1111")),TH!D4237,""),"")</f>
        <v/>
      </c>
      <c r="B4237" s="63">
        <f t="shared" si="240"/>
        <v>11</v>
      </c>
      <c r="C4237" s="64">
        <v>42702</v>
      </c>
      <c r="D4237" s="64" t="s">
        <v>697</v>
      </c>
      <c r="E4237" s="64">
        <f t="shared" si="239"/>
        <v>42702</v>
      </c>
      <c r="F4237" s="72" t="s">
        <v>2489</v>
      </c>
      <c r="G4237" s="67" t="s">
        <v>1551</v>
      </c>
      <c r="H4237" s="72" t="s">
        <v>1788</v>
      </c>
      <c r="I4237" s="429"/>
      <c r="J4237" s="429"/>
      <c r="K4237" s="420"/>
      <c r="L4237" s="429"/>
      <c r="M4237" s="65">
        <v>165961</v>
      </c>
      <c r="N4237" s="66" t="s">
        <v>9</v>
      </c>
      <c r="O4237" s="66" t="s">
        <v>26</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c r="AE4237">
        <v>1</v>
      </c>
    </row>
    <row r="4238" spans="1:31" ht="15.75" hidden="1" customHeight="1">
      <c r="A4238" s="332" t="str">
        <f>IF(B4238&lt;&gt;"",IF(AND(B4238='IN-TC'!$S$4,OR(TH!N4238="1111",TH!O4238="1111")),TH!D4238,""),"")</f>
        <v/>
      </c>
      <c r="B4238" s="63">
        <f t="shared" si="240"/>
        <v>11</v>
      </c>
      <c r="C4238" s="64">
        <v>42703</v>
      </c>
      <c r="D4238" s="64" t="s">
        <v>694</v>
      </c>
      <c r="E4238" s="64">
        <f t="shared" si="239"/>
        <v>42703</v>
      </c>
      <c r="F4238" s="72" t="s">
        <v>1432</v>
      </c>
      <c r="G4238" s="67" t="s">
        <v>1551</v>
      </c>
      <c r="H4238" s="72" t="s">
        <v>1788</v>
      </c>
      <c r="I4238" s="429"/>
      <c r="J4238" s="429"/>
      <c r="K4238" s="420">
        <v>145500</v>
      </c>
      <c r="L4238" s="429">
        <v>22701</v>
      </c>
      <c r="M4238" s="65">
        <f>K4238*L4238</f>
        <v>3302995500</v>
      </c>
      <c r="N4238" s="66" t="s">
        <v>26</v>
      </c>
      <c r="O4238" s="66" t="s">
        <v>265</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1" ht="15.75" hidden="1" customHeight="1">
      <c r="A4239" s="332" t="str">
        <f>IF(B4239&lt;&gt;"",IF(AND(B4239='IN-TC'!$S$4,OR(TH!N4239="1111",TH!O4239="1111")),TH!D4239,""),"")</f>
        <v/>
      </c>
      <c r="B4239" s="63">
        <f t="shared" si="240"/>
        <v>11</v>
      </c>
      <c r="C4239" s="64">
        <v>42703</v>
      </c>
      <c r="D4239" s="64" t="s">
        <v>697</v>
      </c>
      <c r="E4239" s="64">
        <f t="shared" si="239"/>
        <v>42703</v>
      </c>
      <c r="F4239" s="72" t="s">
        <v>2468</v>
      </c>
      <c r="G4239" s="67" t="s">
        <v>1551</v>
      </c>
      <c r="H4239" s="72" t="s">
        <v>621</v>
      </c>
      <c r="I4239" s="429"/>
      <c r="J4239" s="429"/>
      <c r="K4239" s="420"/>
      <c r="L4239" s="429"/>
      <c r="M4239" s="65">
        <v>3555000</v>
      </c>
      <c r="N4239" s="66" t="s">
        <v>8</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row>
    <row r="4240" spans="1:31" ht="15.75" hidden="1" customHeight="1">
      <c r="A4240" s="332" t="str">
        <f>IF(B4240&lt;&gt;"",IF(AND(B4240='IN-TC'!$S$4,OR(TH!N4240="1111",TH!O4240="1111")),TH!D4240,""),"")</f>
        <v/>
      </c>
      <c r="B4240" s="63">
        <f t="shared" si="240"/>
        <v>11</v>
      </c>
      <c r="C4240" s="64">
        <v>42703</v>
      </c>
      <c r="D4240" s="64" t="s">
        <v>697</v>
      </c>
      <c r="E4240" s="64">
        <f t="shared" si="239"/>
        <v>42703</v>
      </c>
      <c r="F4240" s="72" t="s">
        <v>1163</v>
      </c>
      <c r="G4240" s="67" t="s">
        <v>1551</v>
      </c>
      <c r="H4240" s="72" t="s">
        <v>1788</v>
      </c>
      <c r="I4240" s="429"/>
      <c r="J4240" s="429"/>
      <c r="K4240" s="420"/>
      <c r="L4240" s="429"/>
      <c r="M4240" s="65">
        <v>10000</v>
      </c>
      <c r="N4240" s="66" t="s">
        <v>101</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v>1</v>
      </c>
    </row>
    <row r="4241" spans="1:31" ht="15.75" hidden="1" customHeight="1">
      <c r="A4241" s="332" t="str">
        <f>IF(B4241&lt;&gt;"",IF(AND(B4241='IN-TC'!$S$4,OR(TH!N4241="1111",TH!O4241="1111")),TH!D4241,""),"")</f>
        <v/>
      </c>
      <c r="B4241" s="63">
        <f t="shared" si="240"/>
        <v>11</v>
      </c>
      <c r="C4241" s="64">
        <v>42703</v>
      </c>
      <c r="D4241" s="64" t="s">
        <v>697</v>
      </c>
      <c r="E4241" s="64">
        <f t="shared" si="239"/>
        <v>42703</v>
      </c>
      <c r="F4241" s="72" t="s">
        <v>1624</v>
      </c>
      <c r="G4241" s="67" t="s">
        <v>1551</v>
      </c>
      <c r="H4241" s="72" t="s">
        <v>1788</v>
      </c>
      <c r="I4241" s="429"/>
      <c r="J4241" s="429"/>
      <c r="K4241" s="420"/>
      <c r="L4241" s="429"/>
      <c r="M4241" s="65">
        <v>1000</v>
      </c>
      <c r="N4241" s="66" t="s">
        <v>9</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c r="AE4241">
        <v>1</v>
      </c>
    </row>
    <row r="4242" spans="1:31" ht="15.75" hidden="1" customHeight="1">
      <c r="A4242" s="332" t="str">
        <f>IF(B4242&lt;&gt;"",IF(AND(B4242='IN-TC'!$S$4,OR(TH!N4242="1111",TH!O4242="1111")),TH!D4242,""),"")</f>
        <v/>
      </c>
      <c r="B4242" s="63">
        <f t="shared" si="240"/>
        <v>11</v>
      </c>
      <c r="C4242" s="64">
        <v>42703</v>
      </c>
      <c r="D4242" s="64" t="s">
        <v>697</v>
      </c>
      <c r="E4242" s="64">
        <f t="shared" si="239"/>
        <v>42703</v>
      </c>
      <c r="F4242" s="72" t="s">
        <v>1539</v>
      </c>
      <c r="G4242" s="67" t="s">
        <v>1551</v>
      </c>
      <c r="H4242" s="72" t="s">
        <v>1205</v>
      </c>
      <c r="I4242" s="429"/>
      <c r="J4242" s="429"/>
      <c r="K4242" s="420"/>
      <c r="L4242" s="429"/>
      <c r="M4242" s="65">
        <v>100000000</v>
      </c>
      <c r="N4242" s="66" t="s">
        <v>8</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1" ht="15.75" hidden="1" customHeight="1">
      <c r="A4243" s="332" t="str">
        <f>IF(B4243&lt;&gt;"",IF(AND(B4243='IN-TC'!$S$4,OR(TH!N4243="1111",TH!O4243="1111")),TH!D4243,""),"")</f>
        <v/>
      </c>
      <c r="B4243" s="63">
        <f t="shared" si="240"/>
        <v>11</v>
      </c>
      <c r="C4243" s="64">
        <v>42703</v>
      </c>
      <c r="D4243" s="64" t="s">
        <v>697</v>
      </c>
      <c r="E4243" s="64">
        <f t="shared" si="239"/>
        <v>42703</v>
      </c>
      <c r="F4243" s="72" t="s">
        <v>1163</v>
      </c>
      <c r="G4243" s="67" t="s">
        <v>1551</v>
      </c>
      <c r="H4243" s="72" t="s">
        <v>1788</v>
      </c>
      <c r="I4243" s="429"/>
      <c r="J4243" s="429"/>
      <c r="K4243" s="420"/>
      <c r="L4243" s="429"/>
      <c r="M4243" s="65">
        <v>10000</v>
      </c>
      <c r="N4243" s="66" t="s">
        <v>101</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c r="AE4243">
        <v>1</v>
      </c>
    </row>
    <row r="4244" spans="1:31" ht="15.75" hidden="1" customHeight="1">
      <c r="A4244" s="332" t="str">
        <f>IF(B4244&lt;&gt;"",IF(AND(B4244='IN-TC'!$S$4,OR(TH!N4244="1111",TH!O4244="1111")),TH!D4244,""),"")</f>
        <v/>
      </c>
      <c r="B4244" s="63">
        <f t="shared" si="240"/>
        <v>11</v>
      </c>
      <c r="C4244" s="64">
        <v>42703</v>
      </c>
      <c r="D4244" s="64" t="s">
        <v>697</v>
      </c>
      <c r="E4244" s="64">
        <f t="shared" si="239"/>
        <v>42703</v>
      </c>
      <c r="F4244" s="72" t="s">
        <v>1624</v>
      </c>
      <c r="G4244" s="67" t="s">
        <v>1551</v>
      </c>
      <c r="H4244" s="72" t="s">
        <v>1788</v>
      </c>
      <c r="I4244" s="429"/>
      <c r="J4244" s="429"/>
      <c r="K4244" s="420"/>
      <c r="L4244" s="429"/>
      <c r="M4244" s="65">
        <v>1000</v>
      </c>
      <c r="N4244" s="66" t="s">
        <v>9</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c r="AE4244">
        <v>1</v>
      </c>
    </row>
    <row r="4245" spans="1:31" ht="15.75" hidden="1" customHeight="1">
      <c r="A4245" s="332" t="str">
        <f>IF(B4245&lt;&gt;"",IF(AND(B4245='IN-TC'!$S$4,OR(TH!N4245="1111",TH!O4245="1111")),TH!D4245,""),"")</f>
        <v/>
      </c>
      <c r="B4245" s="63">
        <f t="shared" si="240"/>
        <v>11</v>
      </c>
      <c r="C4245" s="64">
        <v>42703</v>
      </c>
      <c r="D4245" s="64" t="s">
        <v>697</v>
      </c>
      <c r="E4245" s="64">
        <f t="shared" si="239"/>
        <v>42703</v>
      </c>
      <c r="F4245" s="72" t="s">
        <v>1539</v>
      </c>
      <c r="G4245" s="67" t="s">
        <v>1551</v>
      </c>
      <c r="H4245" s="72" t="s">
        <v>2232</v>
      </c>
      <c r="I4245" s="429"/>
      <c r="J4245" s="429"/>
      <c r="K4245" s="420"/>
      <c r="L4245" s="429"/>
      <c r="M4245" s="65">
        <v>1674100000</v>
      </c>
      <c r="N4245" s="66" t="s">
        <v>8</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row>
    <row r="4246" spans="1:31" ht="15.75" hidden="1" customHeight="1">
      <c r="A4246" s="332" t="str">
        <f>IF(B4246&lt;&gt;"",IF(AND(B4246='IN-TC'!$S$4,OR(TH!N4246="1111",TH!O4246="1111")),TH!D4246,""),"")</f>
        <v/>
      </c>
      <c r="B4246" s="63">
        <f t="shared" si="240"/>
        <v>11</v>
      </c>
      <c r="C4246" s="64">
        <v>42703</v>
      </c>
      <c r="D4246" s="64" t="s">
        <v>697</v>
      </c>
      <c r="E4246" s="64">
        <f t="shared" si="239"/>
        <v>42703</v>
      </c>
      <c r="F4246" s="72" t="s">
        <v>1163</v>
      </c>
      <c r="G4246" s="67" t="s">
        <v>1551</v>
      </c>
      <c r="H4246" s="72" t="s">
        <v>1788</v>
      </c>
      <c r="I4246" s="429"/>
      <c r="J4246" s="429"/>
      <c r="K4246" s="420"/>
      <c r="L4246" s="429"/>
      <c r="M4246" s="65">
        <v>502230</v>
      </c>
      <c r="N4246" s="66" t="s">
        <v>101</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v>1</v>
      </c>
    </row>
    <row r="4247" spans="1:31" ht="15.75" hidden="1" customHeight="1">
      <c r="A4247" s="332" t="str">
        <f>IF(B4247&lt;&gt;"",IF(AND(B4247='IN-TC'!$S$4,OR(TH!N4247="1111",TH!O4247="1111")),TH!D4247,""),"")</f>
        <v/>
      </c>
      <c r="B4247" s="63">
        <f t="shared" si="240"/>
        <v>11</v>
      </c>
      <c r="C4247" s="64">
        <v>42703</v>
      </c>
      <c r="D4247" s="64" t="s">
        <v>697</v>
      </c>
      <c r="E4247" s="64">
        <f t="shared" si="239"/>
        <v>42703</v>
      </c>
      <c r="F4247" s="72" t="s">
        <v>1624</v>
      </c>
      <c r="G4247" s="67" t="s">
        <v>1551</v>
      </c>
      <c r="H4247" s="72" t="s">
        <v>1788</v>
      </c>
      <c r="I4247" s="429"/>
      <c r="J4247" s="429"/>
      <c r="K4247" s="420"/>
      <c r="L4247" s="429"/>
      <c r="M4247" s="65">
        <v>50223</v>
      </c>
      <c r="N4247" s="66" t="s">
        <v>9</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c r="AE4247">
        <v>1</v>
      </c>
    </row>
    <row r="4248" spans="1:31" ht="15.75" hidden="1" customHeight="1">
      <c r="A4248" s="332" t="str">
        <f>IF(B4248&lt;&gt;"",IF(AND(B4248='IN-TC'!$S$4,OR(TH!N4248="1111",TH!O4248="1111")),TH!D4248,""),"")</f>
        <v/>
      </c>
      <c r="B4248" s="63">
        <f t="shared" si="240"/>
        <v>11</v>
      </c>
      <c r="C4248" s="64">
        <v>42703</v>
      </c>
      <c r="D4248" s="64" t="s">
        <v>697</v>
      </c>
      <c r="E4248" s="64">
        <f t="shared" si="239"/>
        <v>42703</v>
      </c>
      <c r="F4248" s="72" t="s">
        <v>1539</v>
      </c>
      <c r="G4248" s="67" t="s">
        <v>1551</v>
      </c>
      <c r="H4248" s="72" t="s">
        <v>2331</v>
      </c>
      <c r="I4248" s="429"/>
      <c r="J4248" s="429"/>
      <c r="K4248" s="420"/>
      <c r="L4248" s="429"/>
      <c r="M4248" s="65">
        <v>1508000000</v>
      </c>
      <c r="N4248" s="66" t="s">
        <v>8</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1" ht="15.75" hidden="1" customHeight="1">
      <c r="A4249" s="332" t="str">
        <f>IF(B4249&lt;&gt;"",IF(AND(B4249='IN-TC'!$S$4,OR(TH!N4249="1111",TH!O4249="1111")),TH!D4249,""),"")</f>
        <v/>
      </c>
      <c r="B4249" s="63">
        <f t="shared" si="240"/>
        <v>11</v>
      </c>
      <c r="C4249" s="64">
        <v>42703</v>
      </c>
      <c r="D4249" s="64" t="s">
        <v>697</v>
      </c>
      <c r="E4249" s="64">
        <f t="shared" si="239"/>
        <v>42703</v>
      </c>
      <c r="F4249" s="72" t="s">
        <v>1163</v>
      </c>
      <c r="G4249" s="67" t="s">
        <v>1551</v>
      </c>
      <c r="H4249" s="72" t="s">
        <v>1788</v>
      </c>
      <c r="I4249" s="429"/>
      <c r="J4249" s="429"/>
      <c r="K4249" s="420"/>
      <c r="L4249" s="429"/>
      <c r="M4249" s="65">
        <v>452400</v>
      </c>
      <c r="N4249" s="66" t="s">
        <v>101</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v>1</v>
      </c>
    </row>
    <row r="4250" spans="1:31" ht="15.75" hidden="1" customHeight="1">
      <c r="A4250" s="332" t="str">
        <f>IF(B4250&lt;&gt;"",IF(AND(B4250='IN-TC'!$S$4,OR(TH!N4250="1111",TH!O4250="1111")),TH!D4250,""),"")</f>
        <v/>
      </c>
      <c r="B4250" s="63">
        <f t="shared" si="240"/>
        <v>11</v>
      </c>
      <c r="C4250" s="64">
        <v>42703</v>
      </c>
      <c r="D4250" s="64" t="s">
        <v>697</v>
      </c>
      <c r="E4250" s="64">
        <f t="shared" si="239"/>
        <v>42703</v>
      </c>
      <c r="F4250" s="72" t="s">
        <v>1624</v>
      </c>
      <c r="G4250" s="67" t="s">
        <v>1551</v>
      </c>
      <c r="H4250" s="72" t="s">
        <v>1788</v>
      </c>
      <c r="I4250" s="429"/>
      <c r="J4250" s="429"/>
      <c r="K4250" s="420"/>
      <c r="L4250" s="429"/>
      <c r="M4250" s="65">
        <v>45240</v>
      </c>
      <c r="N4250" s="66" t="s">
        <v>9</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c r="AE4250">
        <v>1</v>
      </c>
    </row>
    <row r="4251" spans="1:31" ht="15.75" hidden="1" customHeight="1">
      <c r="A4251" s="332" t="str">
        <f>IF(B4251&lt;&gt;"",IF(AND(B4251='IN-TC'!$S$4,OR(TH!N4251="1111",TH!O4251="1111")),TH!D4251,""),"")</f>
        <v/>
      </c>
      <c r="B4251" s="63">
        <f t="shared" si="240"/>
        <v>11</v>
      </c>
      <c r="C4251" s="64">
        <v>42703</v>
      </c>
      <c r="D4251" s="64" t="s">
        <v>697</v>
      </c>
      <c r="E4251" s="64">
        <f t="shared" si="239"/>
        <v>42703</v>
      </c>
      <c r="F4251" s="72" t="s">
        <v>1163</v>
      </c>
      <c r="G4251" s="67" t="s">
        <v>1551</v>
      </c>
      <c r="H4251" s="72" t="s">
        <v>1788</v>
      </c>
      <c r="I4251" s="429"/>
      <c r="J4251" s="429"/>
      <c r="K4251" s="420"/>
      <c r="L4251" s="429"/>
      <c r="M4251" s="65">
        <v>10000</v>
      </c>
      <c r="N4251" s="66" t="s">
        <v>101</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v>1</v>
      </c>
    </row>
    <row r="4252" spans="1:31" ht="15.75" hidden="1" customHeight="1">
      <c r="A4252" s="332" t="str">
        <f>IF(B4252&lt;&gt;"",IF(AND(B4252='IN-TC'!$S$4,OR(TH!N4252="1111",TH!O4252="1111")),TH!D4252,""),"")</f>
        <v/>
      </c>
      <c r="B4252" s="63">
        <f t="shared" si="240"/>
        <v>11</v>
      </c>
      <c r="C4252" s="64">
        <v>42703</v>
      </c>
      <c r="D4252" s="64" t="s">
        <v>697</v>
      </c>
      <c r="E4252" s="64">
        <f t="shared" si="239"/>
        <v>42703</v>
      </c>
      <c r="F4252" s="72" t="s">
        <v>1624</v>
      </c>
      <c r="G4252" s="67" t="s">
        <v>1551</v>
      </c>
      <c r="H4252" s="72" t="s">
        <v>1788</v>
      </c>
      <c r="I4252" s="429"/>
      <c r="J4252" s="429"/>
      <c r="K4252" s="420"/>
      <c r="L4252" s="429"/>
      <c r="M4252" s="65">
        <v>1000</v>
      </c>
      <c r="N4252" s="66" t="s">
        <v>9</v>
      </c>
      <c r="O4252" s="66" t="s">
        <v>26</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c r="AE4252">
        <v>1</v>
      </c>
    </row>
    <row r="4253" spans="1:31" ht="15.75" hidden="1" customHeight="1">
      <c r="A4253" s="1196" t="str">
        <f>IF(B4253&lt;&gt;"",IF(AND(B4253='IN-TC'!$S$4,OR(TH!N4253="1111",TH!O4253="1111")),TH!D4253,""),"")</f>
        <v/>
      </c>
      <c r="B4253" s="63">
        <f t="shared" si="240"/>
        <v>11</v>
      </c>
      <c r="C4253" s="78">
        <v>42675</v>
      </c>
      <c r="D4253" s="78" t="s">
        <v>694</v>
      </c>
      <c r="E4253" s="78">
        <f t="shared" si="239"/>
        <v>42675</v>
      </c>
      <c r="F4253" s="80" t="s">
        <v>1443</v>
      </c>
      <c r="G4253" s="79" t="s">
        <v>1551</v>
      </c>
      <c r="H4253" s="80" t="s">
        <v>1883</v>
      </c>
      <c r="I4253" s="427"/>
      <c r="J4253" s="427"/>
      <c r="K4253" s="418">
        <v>87732</v>
      </c>
      <c r="L4253" s="427">
        <v>22270</v>
      </c>
      <c r="M4253" s="81">
        <f t="shared" ref="M4253:M4262" si="241">ROUND(K4253*L4253,0)</f>
        <v>1953791640</v>
      </c>
      <c r="N4253" s="82" t="s">
        <v>265</v>
      </c>
      <c r="O4253" s="82" t="s">
        <v>582</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1" ht="15.75" hidden="1" customHeight="1">
      <c r="A4254" s="1196" t="str">
        <f>IF(B4254&lt;&gt;"",IF(AND(B4254='IN-TC'!$S$4,OR(TH!N4254="1111",TH!O4254="1111")),TH!D4254,""),"")</f>
        <v/>
      </c>
      <c r="B4254" s="63">
        <f t="shared" si="240"/>
        <v>11</v>
      </c>
      <c r="C4254" s="78">
        <v>42675</v>
      </c>
      <c r="D4254" s="78" t="s">
        <v>694</v>
      </c>
      <c r="E4254" s="78">
        <f t="shared" si="239"/>
        <v>42675</v>
      </c>
      <c r="F4254" s="80" t="s">
        <v>1976</v>
      </c>
      <c r="G4254" s="79" t="s">
        <v>1551</v>
      </c>
      <c r="H4254" s="80" t="s">
        <v>1883</v>
      </c>
      <c r="I4254" s="427"/>
      <c r="J4254" s="427"/>
      <c r="K4254" s="418">
        <v>36</v>
      </c>
      <c r="L4254" s="427">
        <v>22270</v>
      </c>
      <c r="M4254" s="81">
        <f t="shared" si="241"/>
        <v>801720</v>
      </c>
      <c r="N4254" s="82" t="s">
        <v>101</v>
      </c>
      <c r="O4254" s="82" t="s">
        <v>582</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1" ht="15.75" hidden="1" customHeight="1">
      <c r="A4255" s="332" t="str">
        <f>IF(B4255&lt;&gt;"",IF(AND(B4255='IN-TC'!$S$4,OR(TH!N4255="1111",TH!O4255="1111")),TH!D4255,""),"")</f>
        <v/>
      </c>
      <c r="B4255" s="63">
        <f t="shared" si="240"/>
        <v>11</v>
      </c>
      <c r="C4255" s="64">
        <v>42675</v>
      </c>
      <c r="D4255" s="64" t="s">
        <v>697</v>
      </c>
      <c r="E4255" s="64">
        <f t="shared" si="239"/>
        <v>42675</v>
      </c>
      <c r="F4255" s="72" t="s">
        <v>2148</v>
      </c>
      <c r="G4255" s="67" t="s">
        <v>1551</v>
      </c>
      <c r="H4255" s="72" t="s">
        <v>1788</v>
      </c>
      <c r="I4255" s="429"/>
      <c r="J4255" s="429"/>
      <c r="K4255" s="420">
        <v>3</v>
      </c>
      <c r="L4255" s="427">
        <v>22270</v>
      </c>
      <c r="M4255" s="65">
        <f t="shared" si="241"/>
        <v>66810</v>
      </c>
      <c r="N4255" s="66" t="s">
        <v>101</v>
      </c>
      <c r="O4255" s="66" t="s">
        <v>265</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v>1</v>
      </c>
    </row>
    <row r="4256" spans="1:31" ht="15.75" hidden="1" customHeight="1">
      <c r="A4256" s="332" t="str">
        <f>IF(B4256&lt;&gt;"",IF(AND(B4256='IN-TC'!$S$4,OR(TH!N4256="1111",TH!O4256="1111")),TH!D4256,""),"")</f>
        <v/>
      </c>
      <c r="B4256" s="63">
        <f t="shared" si="240"/>
        <v>11</v>
      </c>
      <c r="C4256" s="64">
        <v>42675</v>
      </c>
      <c r="D4256" s="64" t="s">
        <v>697</v>
      </c>
      <c r="E4256" s="64">
        <f t="shared" si="239"/>
        <v>42675</v>
      </c>
      <c r="F4256" s="72" t="s">
        <v>2149</v>
      </c>
      <c r="G4256" s="67" t="s">
        <v>1551</v>
      </c>
      <c r="H4256" s="72" t="s">
        <v>1788</v>
      </c>
      <c r="I4256" s="429"/>
      <c r="J4256" s="429"/>
      <c r="K4256" s="420">
        <v>0.3</v>
      </c>
      <c r="L4256" s="427">
        <v>22270</v>
      </c>
      <c r="M4256" s="65">
        <f t="shared" si="241"/>
        <v>6681</v>
      </c>
      <c r="N4256" s="66" t="s">
        <v>9</v>
      </c>
      <c r="O4256" s="66" t="s">
        <v>265</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c r="AE4256">
        <v>1</v>
      </c>
    </row>
    <row r="4257" spans="1:31" ht="15.75" hidden="1" customHeight="1">
      <c r="A4257" s="1196" t="str">
        <f>IF(B4257&lt;&gt;"",IF(AND(B4257='IN-TC'!$S$4,OR(TH!N4257="1111",TH!O4257="1111")),TH!D4257,""),"")</f>
        <v/>
      </c>
      <c r="B4257" s="63">
        <f t="shared" si="240"/>
        <v>11</v>
      </c>
      <c r="C4257" s="78">
        <v>42684</v>
      </c>
      <c r="D4257" s="78" t="s">
        <v>694</v>
      </c>
      <c r="E4257" s="78">
        <f t="shared" si="239"/>
        <v>42684</v>
      </c>
      <c r="F4257" s="80" t="s">
        <v>1443</v>
      </c>
      <c r="G4257" s="79" t="s">
        <v>1551</v>
      </c>
      <c r="H4257" s="80" t="s">
        <v>1895</v>
      </c>
      <c r="I4257" s="427"/>
      <c r="J4257" s="427"/>
      <c r="K4257" s="418">
        <v>145588</v>
      </c>
      <c r="L4257" s="427">
        <v>22270</v>
      </c>
      <c r="M4257" s="81">
        <f t="shared" si="241"/>
        <v>3242244760</v>
      </c>
      <c r="N4257" s="82" t="s">
        <v>265</v>
      </c>
      <c r="O4257" s="82" t="s">
        <v>582</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1" ht="15.75" hidden="1" customHeight="1">
      <c r="A4258" s="1196" t="str">
        <f>IF(B4258&lt;&gt;"",IF(AND(B4258='IN-TC'!$S$4,OR(TH!N4258="1111",TH!O4258="1111")),TH!D4258,""),"")</f>
        <v/>
      </c>
      <c r="B4258" s="63">
        <f t="shared" si="240"/>
        <v>11</v>
      </c>
      <c r="C4258" s="78">
        <v>42684</v>
      </c>
      <c r="D4258" s="78" t="s">
        <v>576</v>
      </c>
      <c r="E4258" s="78">
        <f t="shared" si="239"/>
        <v>42684</v>
      </c>
      <c r="F4258" s="80" t="s">
        <v>1976</v>
      </c>
      <c r="G4258" s="79" t="s">
        <v>1551</v>
      </c>
      <c r="H4258" s="80" t="s">
        <v>1895</v>
      </c>
      <c r="I4258" s="427"/>
      <c r="J4258" s="427"/>
      <c r="K4258" s="418">
        <v>12</v>
      </c>
      <c r="L4258" s="427">
        <v>22270</v>
      </c>
      <c r="M4258" s="81">
        <f t="shared" si="241"/>
        <v>267240</v>
      </c>
      <c r="N4258" s="82" t="s">
        <v>101</v>
      </c>
      <c r="O4258" s="82" t="s">
        <v>582</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1" ht="15.75" hidden="1" customHeight="1">
      <c r="A4259" s="1196" t="str">
        <f>IF(B4259&lt;&gt;"",IF(AND(B4259='IN-TC'!$S$4,OR(TH!N4259="1111",TH!O4259="1111")),TH!D4259,""),"")</f>
        <v/>
      </c>
      <c r="B4259" s="63">
        <f t="shared" si="240"/>
        <v>11</v>
      </c>
      <c r="C4259" s="78">
        <v>42689</v>
      </c>
      <c r="D4259" s="78" t="s">
        <v>694</v>
      </c>
      <c r="E4259" s="78">
        <f t="shared" si="239"/>
        <v>42689</v>
      </c>
      <c r="F4259" s="80" t="s">
        <v>1443</v>
      </c>
      <c r="G4259" s="79" t="s">
        <v>1551</v>
      </c>
      <c r="H4259" s="80" t="s">
        <v>1895</v>
      </c>
      <c r="I4259" s="427"/>
      <c r="J4259" s="427"/>
      <c r="K4259" s="418">
        <v>145588</v>
      </c>
      <c r="L4259" s="427">
        <v>22295</v>
      </c>
      <c r="M4259" s="81">
        <f t="shared" si="241"/>
        <v>3245884460</v>
      </c>
      <c r="N4259" s="82" t="s">
        <v>265</v>
      </c>
      <c r="O4259" s="82" t="s">
        <v>582</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1" ht="15.75" hidden="1" customHeight="1">
      <c r="A4260" s="1196" t="str">
        <f>IF(B4260&lt;&gt;"",IF(AND(B4260='IN-TC'!$S$4,OR(TH!N4260="1111",TH!O4260="1111")),TH!D4260,""),"")</f>
        <v/>
      </c>
      <c r="B4260" s="63">
        <f t="shared" si="240"/>
        <v>11</v>
      </c>
      <c r="C4260" s="78">
        <v>42689</v>
      </c>
      <c r="D4260" s="78" t="s">
        <v>576</v>
      </c>
      <c r="E4260" s="78">
        <f t="shared" si="239"/>
        <v>42689</v>
      </c>
      <c r="F4260" s="80" t="s">
        <v>1976</v>
      </c>
      <c r="G4260" s="79" t="s">
        <v>1551</v>
      </c>
      <c r="H4260" s="80" t="s">
        <v>1895</v>
      </c>
      <c r="I4260" s="427"/>
      <c r="J4260" s="427"/>
      <c r="K4260" s="418">
        <v>12</v>
      </c>
      <c r="L4260" s="427">
        <v>22295</v>
      </c>
      <c r="M4260" s="81">
        <f t="shared" si="241"/>
        <v>267540</v>
      </c>
      <c r="N4260" s="82" t="s">
        <v>101</v>
      </c>
      <c r="O4260" s="82" t="s">
        <v>582</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1" ht="15.75" hidden="1" customHeight="1">
      <c r="A4261" s="332" t="str">
        <f>IF(B4261&lt;&gt;"",IF(AND(B4261='IN-TC'!$S$4,OR(TH!N4261="1111",TH!O4261="1111")),TH!D4261,""),"")</f>
        <v/>
      </c>
      <c r="B4261" s="63">
        <f t="shared" si="240"/>
        <v>11</v>
      </c>
      <c r="C4261" s="64">
        <v>42689</v>
      </c>
      <c r="D4261" s="64" t="s">
        <v>697</v>
      </c>
      <c r="E4261" s="64">
        <f t="shared" si="239"/>
        <v>42689</v>
      </c>
      <c r="F4261" s="72" t="s">
        <v>2148</v>
      </c>
      <c r="G4261" s="67" t="s">
        <v>1551</v>
      </c>
      <c r="H4261" s="72" t="s">
        <v>1788</v>
      </c>
      <c r="I4261" s="429"/>
      <c r="J4261" s="429"/>
      <c r="K4261" s="420">
        <v>3</v>
      </c>
      <c r="L4261" s="427">
        <v>22295</v>
      </c>
      <c r="M4261" s="65">
        <f t="shared" si="241"/>
        <v>66885</v>
      </c>
      <c r="N4261" s="66" t="s">
        <v>101</v>
      </c>
      <c r="O4261" s="66" t="s">
        <v>265</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c r="AE4261">
        <v>1</v>
      </c>
    </row>
    <row r="4262" spans="1:31" ht="15.75" hidden="1" customHeight="1">
      <c r="A4262" s="332" t="str">
        <f>IF(B4262&lt;&gt;"",IF(AND(B4262='IN-TC'!$S$4,OR(TH!N4262="1111",TH!O4262="1111")),TH!D4262,""),"")</f>
        <v/>
      </c>
      <c r="B4262" s="63">
        <f t="shared" si="240"/>
        <v>11</v>
      </c>
      <c r="C4262" s="64">
        <v>42689</v>
      </c>
      <c r="D4262" s="64" t="s">
        <v>697</v>
      </c>
      <c r="E4262" s="64">
        <f t="shared" si="239"/>
        <v>42689</v>
      </c>
      <c r="F4262" s="72" t="s">
        <v>2149</v>
      </c>
      <c r="G4262" s="67" t="s">
        <v>1551</v>
      </c>
      <c r="H4262" s="72" t="s">
        <v>1788</v>
      </c>
      <c r="I4262" s="429"/>
      <c r="J4262" s="429"/>
      <c r="K4262" s="420">
        <v>0.3</v>
      </c>
      <c r="L4262" s="427">
        <v>22295</v>
      </c>
      <c r="M4262" s="65">
        <f t="shared" si="241"/>
        <v>6689</v>
      </c>
      <c r="N4262" s="66" t="s">
        <v>9</v>
      </c>
      <c r="O4262" s="66" t="s">
        <v>265</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c r="AE4262">
        <v>1</v>
      </c>
    </row>
    <row r="4263" spans="1:31" ht="15.75" hidden="1" customHeight="1">
      <c r="A4263" s="332" t="str">
        <f>IF(B4263&lt;&gt;"",IF(AND(B4263='IN-TC'!$S$4,OR(TH!N4263="1111",TH!O4263="1111")),TH!D4263,""),"")</f>
        <v/>
      </c>
      <c r="B4263" s="63">
        <f t="shared" si="240"/>
        <v>11</v>
      </c>
      <c r="C4263" s="64">
        <v>42690</v>
      </c>
      <c r="D4263" s="64" t="s">
        <v>694</v>
      </c>
      <c r="E4263" s="64">
        <f t="shared" si="239"/>
        <v>42690</v>
      </c>
      <c r="F4263" s="72" t="s">
        <v>2469</v>
      </c>
      <c r="G4263" s="67" t="s">
        <v>1551</v>
      </c>
      <c r="H4263" s="72" t="s">
        <v>1545</v>
      </c>
      <c r="I4263" s="429"/>
      <c r="J4263" s="429"/>
      <c r="K4263" s="420">
        <v>69798</v>
      </c>
      <c r="L4263" s="427">
        <v>22295</v>
      </c>
      <c r="M4263" s="65">
        <f>K4263*L4263</f>
        <v>1556146410</v>
      </c>
      <c r="N4263" s="66" t="s">
        <v>265</v>
      </c>
      <c r="O4263" s="66" t="s">
        <v>582</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1" ht="15.75" hidden="1" customHeight="1">
      <c r="A4264" s="332" t="str">
        <f>IF(B4264&lt;&gt;"",IF(AND(B4264='IN-TC'!$S$4,OR(TH!N4264="1111",TH!O4264="1111")),TH!D4264,""),"")</f>
        <v/>
      </c>
      <c r="B4264" s="63">
        <f t="shared" si="240"/>
        <v>11</v>
      </c>
      <c r="C4264" s="64">
        <v>42690</v>
      </c>
      <c r="D4264" s="64" t="s">
        <v>576</v>
      </c>
      <c r="E4264" s="64">
        <f t="shared" si="239"/>
        <v>42690</v>
      </c>
      <c r="F4264" s="72" t="s">
        <v>1773</v>
      </c>
      <c r="G4264" s="67" t="s">
        <v>1551</v>
      </c>
      <c r="H4264" s="72" t="s">
        <v>1545</v>
      </c>
      <c r="I4264" s="429"/>
      <c r="J4264" s="429"/>
      <c r="K4264" s="420">
        <v>202</v>
      </c>
      <c r="L4264" s="427">
        <v>22295</v>
      </c>
      <c r="M4264" s="65">
        <f>K4264*L4264</f>
        <v>4503590</v>
      </c>
      <c r="N4264" s="66" t="s">
        <v>101</v>
      </c>
      <c r="O4264" s="66" t="s">
        <v>582</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1" ht="15.75" hidden="1" customHeight="1">
      <c r="A4265" s="332" t="str">
        <f>IF(B4265&lt;&gt;"",IF(AND(B4265='IN-TC'!$S$4,OR(TH!N4265="1111",TH!O4265="1111")),TH!D4265,""),"")</f>
        <v/>
      </c>
      <c r="B4265" s="63">
        <f t="shared" si="240"/>
        <v>11</v>
      </c>
      <c r="C4265" s="64">
        <v>42690</v>
      </c>
      <c r="D4265" s="64" t="s">
        <v>576</v>
      </c>
      <c r="E4265" s="64">
        <f t="shared" si="239"/>
        <v>42690</v>
      </c>
      <c r="F4265" s="72" t="s">
        <v>1056</v>
      </c>
      <c r="G4265" s="67" t="s">
        <v>1551</v>
      </c>
      <c r="H4265" s="72" t="s">
        <v>1545</v>
      </c>
      <c r="I4265" s="429"/>
      <c r="J4265" s="429"/>
      <c r="K4265" s="420"/>
      <c r="L4265" s="427"/>
      <c r="M4265" s="65">
        <v>700000</v>
      </c>
      <c r="N4265" s="66" t="s">
        <v>582</v>
      </c>
      <c r="O4265" s="66" t="s">
        <v>43</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1" ht="15.75" hidden="1" customHeight="1">
      <c r="A4266" s="332" t="str">
        <f>IF(B4266&lt;&gt;"",IF(AND(B4266='IN-TC'!$S$4,OR(TH!N4266="1111",TH!O4266="1111")),TH!D4266,""),"")</f>
        <v/>
      </c>
      <c r="B4266" s="63">
        <f t="shared" si="240"/>
        <v>11</v>
      </c>
      <c r="C4266" s="64">
        <v>42690</v>
      </c>
      <c r="D4266" s="64" t="s">
        <v>697</v>
      </c>
      <c r="E4266" s="64">
        <f t="shared" si="239"/>
        <v>42690</v>
      </c>
      <c r="F4266" s="72" t="s">
        <v>2365</v>
      </c>
      <c r="G4266" s="67" t="s">
        <v>1551</v>
      </c>
      <c r="H4266" s="1317" t="s">
        <v>3007</v>
      </c>
      <c r="I4266" s="429"/>
      <c r="J4266" s="429"/>
      <c r="K4266" s="420">
        <v>63000</v>
      </c>
      <c r="L4266" s="429">
        <v>22322</v>
      </c>
      <c r="M4266" s="65">
        <f>K4266*L4266</f>
        <v>1406286000</v>
      </c>
      <c r="N4266" s="66" t="s">
        <v>259</v>
      </c>
      <c r="O4266" s="66" t="s">
        <v>265</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1" ht="15.75" hidden="1" customHeight="1">
      <c r="A4267" s="332" t="str">
        <f>IF(B4267&lt;&gt;"",IF(AND(B4267='IN-TC'!$S$4,OR(TH!N4267="1111",TH!O4267="1111")),TH!D4267,""),"")</f>
        <v/>
      </c>
      <c r="B4267" s="63">
        <f t="shared" si="240"/>
        <v>11</v>
      </c>
      <c r="C4267" s="64">
        <v>42690</v>
      </c>
      <c r="D4267" s="64" t="s">
        <v>697</v>
      </c>
      <c r="E4267" s="64">
        <f t="shared" si="239"/>
        <v>42690</v>
      </c>
      <c r="F4267" s="72" t="s">
        <v>2541</v>
      </c>
      <c r="G4267" s="67" t="s">
        <v>1551</v>
      </c>
      <c r="H4267" s="1317" t="s">
        <v>3007</v>
      </c>
      <c r="I4267" s="429"/>
      <c r="J4267" s="429"/>
      <c r="K4267" s="420">
        <v>26.25</v>
      </c>
      <c r="L4267" s="429">
        <v>22322</v>
      </c>
      <c r="M4267" s="65">
        <f>K4267*L4267</f>
        <v>585952.5</v>
      </c>
      <c r="N4267" s="66" t="s">
        <v>99</v>
      </c>
      <c r="O4267" s="66" t="s">
        <v>265</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1" ht="15.75" hidden="1" customHeight="1">
      <c r="A4268" s="1196" t="str">
        <f>IF(B4268&lt;&gt;"",IF(AND(B4268='IN-TC'!$S$4,OR(TH!N4268="1111",TH!O4268="1111")),TH!D4268,""),"")</f>
        <v/>
      </c>
      <c r="B4268" s="63">
        <f t="shared" si="240"/>
        <v>11</v>
      </c>
      <c r="C4268" s="78">
        <v>42696</v>
      </c>
      <c r="D4268" s="78" t="s">
        <v>694</v>
      </c>
      <c r="E4268" s="78">
        <f t="shared" si="239"/>
        <v>42696</v>
      </c>
      <c r="F4268" s="80" t="s">
        <v>1443</v>
      </c>
      <c r="G4268" s="79" t="s">
        <v>1551</v>
      </c>
      <c r="H4268" s="80" t="s">
        <v>1895</v>
      </c>
      <c r="I4268" s="427"/>
      <c r="J4268" s="427"/>
      <c r="K4268" s="418">
        <v>291188</v>
      </c>
      <c r="L4268" s="427">
        <v>22600</v>
      </c>
      <c r="M4268" s="81">
        <f>ROUND(K4268*L4268,0)</f>
        <v>6580848800</v>
      </c>
      <c r="N4268" s="82" t="s">
        <v>265</v>
      </c>
      <c r="O4268" s="82" t="s">
        <v>582</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1" ht="15.75" hidden="1" customHeight="1">
      <c r="A4269" s="1196" t="str">
        <f>IF(B4269&lt;&gt;"",IF(AND(B4269='IN-TC'!$S$4,OR(TH!N4269="1111",TH!O4269="1111")),TH!D4269,""),"")</f>
        <v/>
      </c>
      <c r="B4269" s="63">
        <f t="shared" si="240"/>
        <v>11</v>
      </c>
      <c r="C4269" s="78">
        <v>42696</v>
      </c>
      <c r="D4269" s="78" t="s">
        <v>576</v>
      </c>
      <c r="E4269" s="78">
        <f t="shared" si="239"/>
        <v>42696</v>
      </c>
      <c r="F4269" s="80" t="s">
        <v>1976</v>
      </c>
      <c r="G4269" s="79" t="s">
        <v>1551</v>
      </c>
      <c r="H4269" s="80" t="s">
        <v>1895</v>
      </c>
      <c r="I4269" s="427"/>
      <c r="J4269" s="427"/>
      <c r="K4269" s="418">
        <v>12</v>
      </c>
      <c r="L4269" s="427">
        <v>22600</v>
      </c>
      <c r="M4269" s="81">
        <f>ROUND(K4269*L4269,0)</f>
        <v>271200</v>
      </c>
      <c r="N4269" s="82" t="s">
        <v>101</v>
      </c>
      <c r="O4269" s="82" t="s">
        <v>582</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1" ht="15.75" hidden="1" customHeight="1">
      <c r="A4270" s="1196" t="str">
        <f>IF(B4270&lt;&gt;"",IF(AND(B4270='IN-TC'!$S$4,OR(TH!N4270="1111",TH!O4270="1111")),TH!D4270,""),"")</f>
        <v/>
      </c>
      <c r="B4270" s="63">
        <f t="shared" si="240"/>
        <v>11</v>
      </c>
      <c r="C4270" s="78">
        <v>42696</v>
      </c>
      <c r="D4270" s="78" t="s">
        <v>576</v>
      </c>
      <c r="E4270" s="78">
        <f t="shared" si="239"/>
        <v>42696</v>
      </c>
      <c r="F4270" s="80" t="s">
        <v>1056</v>
      </c>
      <c r="G4270" s="79" t="s">
        <v>1551</v>
      </c>
      <c r="H4270" s="80" t="s">
        <v>1895</v>
      </c>
      <c r="I4270" s="427"/>
      <c r="J4270" s="427"/>
      <c r="K4270" s="418"/>
      <c r="L4270" s="427"/>
      <c r="M4270" s="81">
        <v>88816000</v>
      </c>
      <c r="N4270" s="82" t="s">
        <v>582</v>
      </c>
      <c r="O4270" s="82" t="s">
        <v>43</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1" ht="15.75" hidden="1" customHeight="1">
      <c r="A4271" s="332" t="str">
        <f>IF(B4271&lt;&gt;"",IF(AND(B4271='IN-TC'!$S$4,OR(TH!N4271="1111",TH!O4271="1111")),TH!D4271,""),"")</f>
        <v/>
      </c>
      <c r="B4271" s="63">
        <f t="shared" si="240"/>
        <v>11</v>
      </c>
      <c r="C4271" s="64">
        <v>42696</v>
      </c>
      <c r="D4271" s="64" t="s">
        <v>697</v>
      </c>
      <c r="E4271" s="64">
        <f t="shared" si="239"/>
        <v>42696</v>
      </c>
      <c r="F4271" s="72" t="s">
        <v>2470</v>
      </c>
      <c r="G4271" s="67" t="s">
        <v>1551</v>
      </c>
      <c r="H4271" s="72" t="s">
        <v>1788</v>
      </c>
      <c r="I4271" s="429"/>
      <c r="J4271" s="429"/>
      <c r="K4271" s="420">
        <v>100</v>
      </c>
      <c r="L4271" s="429">
        <v>22600</v>
      </c>
      <c r="M4271" s="65">
        <f>ROUND(K4271*L4271,0)</f>
        <v>2260000</v>
      </c>
      <c r="N4271" s="66" t="s">
        <v>101</v>
      </c>
      <c r="O4271" s="66" t="s">
        <v>265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v>1</v>
      </c>
    </row>
    <row r="4272" spans="1:31" ht="15.75" hidden="1" customHeight="1">
      <c r="A4272" s="332" t="str">
        <f>IF(B4272&lt;&gt;"",IF(AND(B4272='IN-TC'!$S$4,OR(TH!N4272="1111",TH!O4272="1111")),TH!D4272,""),"")</f>
        <v/>
      </c>
      <c r="B4272" s="63">
        <f t="shared" si="240"/>
        <v>11</v>
      </c>
      <c r="C4272" s="64">
        <v>42696</v>
      </c>
      <c r="D4272" s="64" t="s">
        <v>697</v>
      </c>
      <c r="E4272" s="64">
        <f t="shared" si="239"/>
        <v>42696</v>
      </c>
      <c r="F4272" s="72" t="s">
        <v>2484</v>
      </c>
      <c r="G4272" s="67" t="s">
        <v>1551</v>
      </c>
      <c r="H4272" s="72" t="s">
        <v>1788</v>
      </c>
      <c r="I4272" s="429"/>
      <c r="J4272" s="429"/>
      <c r="K4272" s="420">
        <v>10</v>
      </c>
      <c r="L4272" s="429">
        <v>22600</v>
      </c>
      <c r="M4272" s="65">
        <f>ROUND(K4272*L4272,0)</f>
        <v>226000</v>
      </c>
      <c r="N4272" s="66" t="s">
        <v>9</v>
      </c>
      <c r="O4272" s="66" t="s">
        <v>265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c r="AE4272">
        <v>1</v>
      </c>
    </row>
    <row r="4273" spans="1:30" ht="15.75" hidden="1" customHeight="1">
      <c r="A4273" s="332" t="str">
        <f>IF(B4273&lt;&gt;"",IF(AND(B4273='IN-TC'!$S$4,OR(TH!N4273="1111",TH!O4273="1111")),TH!D4273,""),"")</f>
        <v/>
      </c>
      <c r="B4273" s="63">
        <f t="shared" si="240"/>
        <v>11</v>
      </c>
      <c r="C4273" s="64">
        <v>42696</v>
      </c>
      <c r="D4273" s="64" t="s">
        <v>697</v>
      </c>
      <c r="E4273" s="64">
        <f t="shared" si="239"/>
        <v>42696</v>
      </c>
      <c r="F4273" s="72" t="s">
        <v>1775</v>
      </c>
      <c r="G4273" s="67" t="s">
        <v>1551</v>
      </c>
      <c r="H4273" s="72" t="s">
        <v>1788</v>
      </c>
      <c r="I4273" s="429"/>
      <c r="J4273" s="429"/>
      <c r="K4273" s="420">
        <v>387.5</v>
      </c>
      <c r="L4273" s="429">
        <v>22600</v>
      </c>
      <c r="M4273" s="65">
        <f t="shared" ref="M4273:M4283" si="242">K4273*L4273</f>
        <v>8757500</v>
      </c>
      <c r="N4273" s="66" t="s">
        <v>99</v>
      </c>
      <c r="O4273" s="66" t="s">
        <v>265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hidden="1" customHeight="1">
      <c r="A4274" s="332" t="str">
        <f>IF(B4274&lt;&gt;"",IF(AND(B4274='IN-TC'!$S$4,OR(TH!N4274="1111",TH!O4274="1111")),TH!D4274,""),"")</f>
        <v/>
      </c>
      <c r="B4274" s="63">
        <f t="shared" si="240"/>
        <v>11</v>
      </c>
      <c r="C4274" s="64">
        <v>42696</v>
      </c>
      <c r="D4274" s="64" t="s">
        <v>697</v>
      </c>
      <c r="E4274" s="64">
        <f t="shared" si="239"/>
        <v>42696</v>
      </c>
      <c r="F4274" s="72" t="s">
        <v>1775</v>
      </c>
      <c r="G4274" s="67" t="s">
        <v>1551</v>
      </c>
      <c r="H4274" s="72" t="s">
        <v>1788</v>
      </c>
      <c r="I4274" s="429"/>
      <c r="J4274" s="429"/>
      <c r="K4274" s="420">
        <v>231.21</v>
      </c>
      <c r="L4274" s="429">
        <v>22600</v>
      </c>
      <c r="M4274" s="65">
        <f t="shared" si="242"/>
        <v>5225346</v>
      </c>
      <c r="N4274" s="66" t="s">
        <v>99</v>
      </c>
      <c r="O4274" s="66" t="s">
        <v>265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hidden="1" customHeight="1">
      <c r="A4275" s="332" t="str">
        <f>IF(B4275&lt;&gt;"",IF(AND(B4275='IN-TC'!$S$4,OR(TH!N4275="1111",TH!O4275="1111")),TH!D4275,""),"")</f>
        <v/>
      </c>
      <c r="B4275" s="63">
        <f t="shared" si="240"/>
        <v>11</v>
      </c>
      <c r="C4275" s="64">
        <v>42696</v>
      </c>
      <c r="D4275" s="64" t="s">
        <v>697</v>
      </c>
      <c r="E4275" s="64">
        <f t="shared" si="239"/>
        <v>42696</v>
      </c>
      <c r="F4275" s="72" t="s">
        <v>1775</v>
      </c>
      <c r="G4275" s="67" t="s">
        <v>1551</v>
      </c>
      <c r="H4275" s="72" t="s">
        <v>1788</v>
      </c>
      <c r="I4275" s="429"/>
      <c r="J4275" s="429"/>
      <c r="K4275" s="420">
        <v>229.91</v>
      </c>
      <c r="L4275" s="429">
        <v>22600</v>
      </c>
      <c r="M4275" s="65">
        <f t="shared" si="242"/>
        <v>5195966</v>
      </c>
      <c r="N4275" s="66" t="s">
        <v>99</v>
      </c>
      <c r="O4275" s="66" t="s">
        <v>265</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hidden="1" customHeight="1">
      <c r="A4276" s="332" t="str">
        <f>IF(B4276&lt;&gt;"",IF(AND(B4276='IN-TC'!$S$4,OR(TH!N4276="1111",TH!O4276="1111")),TH!D4276,""),"")</f>
        <v/>
      </c>
      <c r="B4276" s="63">
        <f t="shared" si="240"/>
        <v>11</v>
      </c>
      <c r="C4276" s="64">
        <v>42696</v>
      </c>
      <c r="D4276" s="64" t="s">
        <v>697</v>
      </c>
      <c r="E4276" s="64">
        <f t="shared" si="239"/>
        <v>42696</v>
      </c>
      <c r="F4276" s="72" t="s">
        <v>1775</v>
      </c>
      <c r="G4276" s="67" t="s">
        <v>1551</v>
      </c>
      <c r="H4276" s="72" t="s">
        <v>1788</v>
      </c>
      <c r="I4276" s="429"/>
      <c r="J4276" s="429"/>
      <c r="K4276" s="420">
        <v>231.21</v>
      </c>
      <c r="L4276" s="429">
        <v>22600</v>
      </c>
      <c r="M4276" s="65">
        <f t="shared" si="242"/>
        <v>5225346</v>
      </c>
      <c r="N4276" s="66" t="s">
        <v>99</v>
      </c>
      <c r="O4276" s="66" t="s">
        <v>265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hidden="1" customHeight="1">
      <c r="A4277" s="332" t="str">
        <f>IF(B4277&lt;&gt;"",IF(AND(B4277='IN-TC'!$S$4,OR(TH!N4277="1111",TH!O4277="1111")),TH!D4277,""),"")</f>
        <v/>
      </c>
      <c r="B4277" s="63">
        <f t="shared" si="240"/>
        <v>11</v>
      </c>
      <c r="C4277" s="64">
        <v>42696</v>
      </c>
      <c r="D4277" s="64" t="s">
        <v>697</v>
      </c>
      <c r="E4277" s="64">
        <f t="shared" si="239"/>
        <v>42696</v>
      </c>
      <c r="F4277" s="72" t="s">
        <v>1775</v>
      </c>
      <c r="G4277" s="67" t="s">
        <v>1551</v>
      </c>
      <c r="H4277" s="72" t="s">
        <v>1788</v>
      </c>
      <c r="I4277" s="429"/>
      <c r="J4277" s="429"/>
      <c r="K4277" s="420">
        <v>162.75</v>
      </c>
      <c r="L4277" s="429">
        <v>22600</v>
      </c>
      <c r="M4277" s="65">
        <f t="shared" si="242"/>
        <v>3678150</v>
      </c>
      <c r="N4277" s="66" t="s">
        <v>99</v>
      </c>
      <c r="O4277" s="66" t="s">
        <v>265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hidden="1" customHeight="1">
      <c r="A4278" s="332" t="str">
        <f>IF(B4278&lt;&gt;"",IF(AND(B4278='IN-TC'!$S$4,OR(TH!N4278="1111",TH!O4278="1111")),TH!D4278,""),"")</f>
        <v/>
      </c>
      <c r="B4278" s="63">
        <f t="shared" si="240"/>
        <v>11</v>
      </c>
      <c r="C4278" s="64">
        <v>42696</v>
      </c>
      <c r="D4278" s="64" t="s">
        <v>697</v>
      </c>
      <c r="E4278" s="64">
        <f t="shared" si="239"/>
        <v>42696</v>
      </c>
      <c r="F4278" s="72" t="s">
        <v>1775</v>
      </c>
      <c r="G4278" s="67" t="s">
        <v>1551</v>
      </c>
      <c r="H4278" s="72" t="s">
        <v>1788</v>
      </c>
      <c r="I4278" s="429"/>
      <c r="J4278" s="429"/>
      <c r="K4278" s="420">
        <v>61.23</v>
      </c>
      <c r="L4278" s="429">
        <v>22600</v>
      </c>
      <c r="M4278" s="65">
        <f t="shared" si="242"/>
        <v>1383798</v>
      </c>
      <c r="N4278" s="66" t="s">
        <v>99</v>
      </c>
      <c r="O4278" s="66" t="s">
        <v>265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hidden="1" customHeight="1">
      <c r="A4279" s="332" t="str">
        <f>IF(B4279&lt;&gt;"",IF(AND(B4279='IN-TC'!$S$4,OR(TH!N4279="1111",TH!O4279="1111")),TH!D4279,""),"")</f>
        <v/>
      </c>
      <c r="B4279" s="63">
        <f t="shared" si="240"/>
        <v>11</v>
      </c>
      <c r="C4279" s="64">
        <v>42696</v>
      </c>
      <c r="D4279" s="64" t="s">
        <v>697</v>
      </c>
      <c r="E4279" s="64">
        <f t="shared" si="239"/>
        <v>42696</v>
      </c>
      <c r="F4279" s="72" t="s">
        <v>1775</v>
      </c>
      <c r="G4279" s="67" t="s">
        <v>1551</v>
      </c>
      <c r="H4279" s="72" t="s">
        <v>1788</v>
      </c>
      <c r="I4279" s="429"/>
      <c r="J4279" s="429"/>
      <c r="K4279" s="420">
        <v>51.92</v>
      </c>
      <c r="L4279" s="429">
        <v>22600</v>
      </c>
      <c r="M4279" s="65">
        <f t="shared" si="242"/>
        <v>1173392</v>
      </c>
      <c r="N4279" s="66" t="s">
        <v>99</v>
      </c>
      <c r="O4279" s="66" t="s">
        <v>265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hidden="1" customHeight="1">
      <c r="A4280" s="332" t="str">
        <f>IF(B4280&lt;&gt;"",IF(AND(B4280='IN-TC'!$S$4,OR(TH!N4280="1111",TH!O4280="1111")),TH!D4280,""),"")</f>
        <v/>
      </c>
      <c r="B4280" s="63">
        <f t="shared" si="240"/>
        <v>11</v>
      </c>
      <c r="C4280" s="64">
        <v>42696</v>
      </c>
      <c r="D4280" s="64" t="s">
        <v>697</v>
      </c>
      <c r="E4280" s="64">
        <f t="shared" si="239"/>
        <v>42696</v>
      </c>
      <c r="F4280" s="72" t="s">
        <v>1775</v>
      </c>
      <c r="G4280" s="67" t="s">
        <v>1551</v>
      </c>
      <c r="H4280" s="72" t="s">
        <v>1788</v>
      </c>
      <c r="I4280" s="429"/>
      <c r="J4280" s="429"/>
      <c r="K4280" s="420">
        <v>82</v>
      </c>
      <c r="L4280" s="429">
        <v>22600</v>
      </c>
      <c r="M4280" s="65">
        <f t="shared" si="242"/>
        <v>1853200</v>
      </c>
      <c r="N4280" s="66" t="s">
        <v>99</v>
      </c>
      <c r="O4280" s="66" t="s">
        <v>265</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hidden="1" customHeight="1">
      <c r="A4281" s="332" t="str">
        <f>IF(B4281&lt;&gt;"",IF(AND(B4281='IN-TC'!$S$4,OR(TH!N4281="1111",TH!O4281="1111")),TH!D4281,""),"")</f>
        <v/>
      </c>
      <c r="B4281" s="63">
        <f t="shared" si="240"/>
        <v>11</v>
      </c>
      <c r="C4281" s="64">
        <v>42696</v>
      </c>
      <c r="D4281" s="64" t="s">
        <v>697</v>
      </c>
      <c r="E4281" s="64">
        <f t="shared" si="239"/>
        <v>42696</v>
      </c>
      <c r="F4281" s="72" t="s">
        <v>1775</v>
      </c>
      <c r="G4281" s="67" t="s">
        <v>1551</v>
      </c>
      <c r="H4281" s="72" t="s">
        <v>1788</v>
      </c>
      <c r="I4281" s="429"/>
      <c r="J4281" s="429"/>
      <c r="K4281" s="420">
        <v>248</v>
      </c>
      <c r="L4281" s="429">
        <v>22600</v>
      </c>
      <c r="M4281" s="65">
        <f t="shared" si="242"/>
        <v>5604800</v>
      </c>
      <c r="N4281" s="66" t="s">
        <v>99</v>
      </c>
      <c r="O4281" s="66" t="s">
        <v>265</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hidden="1" customHeight="1">
      <c r="A4282" s="332" t="str">
        <f>IF(B4282&lt;&gt;"",IF(AND(B4282='IN-TC'!$S$4,OR(TH!N4282="1111",TH!O4282="1111")),TH!D4282,""),"")</f>
        <v/>
      </c>
      <c r="B4282" s="63">
        <f t="shared" si="240"/>
        <v>11</v>
      </c>
      <c r="C4282" s="64">
        <v>42696</v>
      </c>
      <c r="D4282" s="64" t="s">
        <v>697</v>
      </c>
      <c r="E4282" s="64">
        <f t="shared" si="239"/>
        <v>42696</v>
      </c>
      <c r="F4282" s="72" t="s">
        <v>1775</v>
      </c>
      <c r="G4282" s="67" t="s">
        <v>1551</v>
      </c>
      <c r="H4282" s="72" t="s">
        <v>1788</v>
      </c>
      <c r="I4282" s="429"/>
      <c r="J4282" s="429"/>
      <c r="K4282" s="420">
        <v>227.33</v>
      </c>
      <c r="L4282" s="429">
        <v>22600</v>
      </c>
      <c r="M4282" s="65">
        <f t="shared" si="242"/>
        <v>5137658</v>
      </c>
      <c r="N4282" s="66" t="s">
        <v>99</v>
      </c>
      <c r="O4282" s="66" t="s">
        <v>265</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hidden="1" customHeight="1">
      <c r="A4283" s="332" t="str">
        <f>IF(B4283&lt;&gt;"",IF(AND(B4283='IN-TC'!$S$4,OR(TH!N4283="1111",TH!O4283="1111")),TH!D4283,""),"")</f>
        <v/>
      </c>
      <c r="B4283" s="63">
        <f t="shared" si="240"/>
        <v>11</v>
      </c>
      <c r="C4283" s="64">
        <v>42696</v>
      </c>
      <c r="D4283" s="64" t="s">
        <v>697</v>
      </c>
      <c r="E4283" s="64">
        <f t="shared" si="239"/>
        <v>42696</v>
      </c>
      <c r="F4283" s="72" t="s">
        <v>1775</v>
      </c>
      <c r="G4283" s="67" t="s">
        <v>1551</v>
      </c>
      <c r="H4283" s="72" t="s">
        <v>1788</v>
      </c>
      <c r="I4283" s="429"/>
      <c r="J4283" s="429"/>
      <c r="K4283" s="420">
        <v>248</v>
      </c>
      <c r="L4283" s="429">
        <v>22600</v>
      </c>
      <c r="M4283" s="65">
        <f t="shared" si="242"/>
        <v>5604800</v>
      </c>
      <c r="N4283" s="66" t="s">
        <v>99</v>
      </c>
      <c r="O4283" s="66" t="s">
        <v>265</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hidden="1" customHeight="1">
      <c r="A4284" s="1196" t="str">
        <f>IF(B4284&lt;&gt;"",IF(AND(B4284='IN-TC'!$S$4,OR(TH!N4284="1111",TH!O4284="1111")),TH!D4284,""),"")</f>
        <v/>
      </c>
      <c r="B4284" s="63">
        <f t="shared" si="240"/>
        <v>11</v>
      </c>
      <c r="C4284" s="78">
        <v>42698</v>
      </c>
      <c r="D4284" s="78" t="s">
        <v>694</v>
      </c>
      <c r="E4284" s="78">
        <f t="shared" si="239"/>
        <v>42698</v>
      </c>
      <c r="F4284" s="80" t="s">
        <v>1443</v>
      </c>
      <c r="G4284" s="79" t="s">
        <v>1551</v>
      </c>
      <c r="H4284" s="80" t="s">
        <v>1895</v>
      </c>
      <c r="I4284" s="427"/>
      <c r="J4284" s="427"/>
      <c r="K4284" s="418">
        <v>145588</v>
      </c>
      <c r="L4284" s="429">
        <v>22600</v>
      </c>
      <c r="M4284" s="81">
        <f>ROUND(K4284*L4284,0)</f>
        <v>3290288800</v>
      </c>
      <c r="N4284" s="82" t="s">
        <v>265</v>
      </c>
      <c r="O4284" s="82" t="s">
        <v>582</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hidden="1" customHeight="1">
      <c r="A4285" s="1196" t="str">
        <f>IF(B4285&lt;&gt;"",IF(AND(B4285='IN-TC'!$S$4,OR(TH!N4285="1111",TH!O4285="1111")),TH!D4285,""),"")</f>
        <v/>
      </c>
      <c r="B4285" s="63">
        <f t="shared" si="240"/>
        <v>11</v>
      </c>
      <c r="C4285" s="78">
        <v>42698</v>
      </c>
      <c r="D4285" s="78" t="s">
        <v>576</v>
      </c>
      <c r="E4285" s="78">
        <f t="shared" si="239"/>
        <v>42698</v>
      </c>
      <c r="F4285" s="80" t="s">
        <v>1976</v>
      </c>
      <c r="G4285" s="79" t="s">
        <v>1551</v>
      </c>
      <c r="H4285" s="80" t="s">
        <v>1895</v>
      </c>
      <c r="I4285" s="427"/>
      <c r="J4285" s="427"/>
      <c r="K4285" s="418">
        <v>12</v>
      </c>
      <c r="L4285" s="429">
        <v>22600</v>
      </c>
      <c r="M4285" s="81">
        <f>ROUND(K4285*L4285,0)</f>
        <v>271200</v>
      </c>
      <c r="N4285" s="82" t="s">
        <v>101</v>
      </c>
      <c r="O4285" s="82" t="s">
        <v>582</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hidden="1" customHeight="1">
      <c r="A4286" s="1196" t="str">
        <f>IF(B4286&lt;&gt;"",IF(AND(B4286='IN-TC'!$S$4,OR(TH!N4286="1111",TH!O4286="1111")),TH!D4286,""),"")</f>
        <v/>
      </c>
      <c r="B4286" s="63">
        <f t="shared" si="240"/>
        <v>11</v>
      </c>
      <c r="C4286" s="78">
        <v>42698</v>
      </c>
      <c r="D4286" s="78" t="s">
        <v>576</v>
      </c>
      <c r="E4286" s="78">
        <f t="shared" si="239"/>
        <v>42698</v>
      </c>
      <c r="F4286" s="80" t="s">
        <v>1056</v>
      </c>
      <c r="G4286" s="79" t="s">
        <v>1551</v>
      </c>
      <c r="H4286" s="80" t="s">
        <v>1895</v>
      </c>
      <c r="I4286" s="427"/>
      <c r="J4286" s="427"/>
      <c r="K4286" s="418"/>
      <c r="L4286" s="429"/>
      <c r="M4286" s="81">
        <v>45864000</v>
      </c>
      <c r="N4286" s="82" t="s">
        <v>582</v>
      </c>
      <c r="O4286" s="82" t="s">
        <v>43</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hidden="1" customHeight="1">
      <c r="A4287" s="1196" t="str">
        <f>IF(B4287&lt;&gt;"",IF(AND(B4287='IN-TC'!$S$4,OR(TH!N4287="1111",TH!O4287="1111")),TH!D4287,""),"")</f>
        <v/>
      </c>
      <c r="B4287" s="63">
        <f t="shared" si="240"/>
        <v>11</v>
      </c>
      <c r="C4287" s="78">
        <v>42703</v>
      </c>
      <c r="D4287" s="78" t="s">
        <v>694</v>
      </c>
      <c r="E4287" s="78">
        <f t="shared" si="239"/>
        <v>42703</v>
      </c>
      <c r="F4287" s="80" t="s">
        <v>1443</v>
      </c>
      <c r="G4287" s="79" t="s">
        <v>1551</v>
      </c>
      <c r="H4287" s="80" t="s">
        <v>1895</v>
      </c>
      <c r="I4287" s="427"/>
      <c r="J4287" s="427"/>
      <c r="K4287" s="418">
        <v>145588</v>
      </c>
      <c r="L4287" s="429">
        <v>22600</v>
      </c>
      <c r="M4287" s="81">
        <f>ROUND(K4287*L4287,0)</f>
        <v>3290288800</v>
      </c>
      <c r="N4287" s="82" t="s">
        <v>265</v>
      </c>
      <c r="O4287" s="82" t="s">
        <v>582</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hidden="1" customHeight="1">
      <c r="A4288" s="1196" t="str">
        <f>IF(B4288&lt;&gt;"",IF(AND(B4288='IN-TC'!$S$4,OR(TH!N4288="1111",TH!O4288="1111")),TH!D4288,""),"")</f>
        <v/>
      </c>
      <c r="B4288" s="63">
        <f t="shared" si="240"/>
        <v>11</v>
      </c>
      <c r="C4288" s="78">
        <v>42703</v>
      </c>
      <c r="D4288" s="78" t="s">
        <v>576</v>
      </c>
      <c r="E4288" s="78">
        <f t="shared" si="239"/>
        <v>42703</v>
      </c>
      <c r="F4288" s="80" t="s">
        <v>1976</v>
      </c>
      <c r="G4288" s="79" t="s">
        <v>1551</v>
      </c>
      <c r="H4288" s="80" t="s">
        <v>1895</v>
      </c>
      <c r="I4288" s="427"/>
      <c r="J4288" s="427"/>
      <c r="K4288" s="418">
        <v>12</v>
      </c>
      <c r="L4288" s="429">
        <v>22600</v>
      </c>
      <c r="M4288" s="81">
        <f>ROUND(K4288*L4288,0)</f>
        <v>271200</v>
      </c>
      <c r="N4288" s="82" t="s">
        <v>101</v>
      </c>
      <c r="O4288" s="82" t="s">
        <v>582</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hidden="1" customHeight="1">
      <c r="A4289" s="1196" t="str">
        <f>IF(B4289&lt;&gt;"",IF(AND(B4289='IN-TC'!$S$4,OR(TH!N4289="1111",TH!O4289="1111")),TH!D4289,""),"")</f>
        <v/>
      </c>
      <c r="B4289" s="63">
        <f t="shared" si="240"/>
        <v>11</v>
      </c>
      <c r="C4289" s="78">
        <v>42703</v>
      </c>
      <c r="D4289" s="78" t="s">
        <v>576</v>
      </c>
      <c r="E4289" s="78">
        <f t="shared" si="239"/>
        <v>42703</v>
      </c>
      <c r="F4289" s="80" t="s">
        <v>1056</v>
      </c>
      <c r="G4289" s="79" t="s">
        <v>1551</v>
      </c>
      <c r="H4289" s="80" t="s">
        <v>1895</v>
      </c>
      <c r="I4289" s="427"/>
      <c r="J4289" s="427"/>
      <c r="K4289" s="418"/>
      <c r="L4289" s="429"/>
      <c r="M4289" s="81">
        <v>45864000</v>
      </c>
      <c r="N4289" s="82" t="s">
        <v>582</v>
      </c>
      <c r="O4289" s="82" t="s">
        <v>43</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hidden="1" customHeight="1">
      <c r="A4290" s="332" t="str">
        <f>IF(B4290&lt;&gt;"",IF(AND(B4290='IN-TC'!$S$4,OR(TH!N4290="1111",TH!O4290="1111")),TH!D4290,""),"")</f>
        <v/>
      </c>
      <c r="B4290" s="63">
        <f t="shared" si="240"/>
        <v>12</v>
      </c>
      <c r="C4290" s="64">
        <v>42706</v>
      </c>
      <c r="D4290" s="64" t="s">
        <v>864</v>
      </c>
      <c r="E4290" s="64">
        <f t="shared" si="239"/>
        <v>42706</v>
      </c>
      <c r="F4290" s="72" t="s">
        <v>1443</v>
      </c>
      <c r="G4290" s="67" t="s">
        <v>2550</v>
      </c>
      <c r="H4290" s="942" t="s">
        <v>2551</v>
      </c>
      <c r="I4290" s="429"/>
      <c r="J4290" s="429"/>
      <c r="K4290" s="420"/>
      <c r="L4290" s="429"/>
      <c r="M4290" s="65">
        <v>19050900</v>
      </c>
      <c r="N4290" s="66" t="s">
        <v>63</v>
      </c>
      <c r="O4290" s="66" t="s">
        <v>582</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hidden="1" customHeight="1">
      <c r="A4291" s="332" t="str">
        <f>IF(B4291&lt;&gt;"",IF(AND(B4291='IN-TC'!$S$4,OR(TH!N4291="1111",TH!O4291="1111")),TH!D4291,""),"")</f>
        <v/>
      </c>
      <c r="B4291" s="63">
        <f t="shared" si="240"/>
        <v>12</v>
      </c>
      <c r="C4291" s="64">
        <v>42707</v>
      </c>
      <c r="D4291" s="64" t="s">
        <v>893</v>
      </c>
      <c r="E4291" s="64">
        <f t="shared" si="239"/>
        <v>42707</v>
      </c>
      <c r="F4291" s="72" t="s">
        <v>1133</v>
      </c>
      <c r="G4291" s="67" t="s">
        <v>908</v>
      </c>
      <c r="H4291" s="72" t="s">
        <v>755</v>
      </c>
      <c r="I4291" s="429"/>
      <c r="J4291" s="429"/>
      <c r="K4291" s="420"/>
      <c r="L4291" s="429"/>
      <c r="M4291" s="65">
        <v>760000000</v>
      </c>
      <c r="N4291" s="66" t="s">
        <v>63</v>
      </c>
      <c r="O4291" s="66" t="s">
        <v>26</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hidden="1" customHeight="1">
      <c r="A4292" s="332" t="str">
        <f>IF(B4292&lt;&gt;"",IF(AND(B4292='IN-TC'!$S$4,OR(TH!N4292="1111",TH!O4292="1111")),TH!D4292,""),"")</f>
        <v/>
      </c>
      <c r="B4292" s="63">
        <f t="shared" si="240"/>
        <v>12</v>
      </c>
      <c r="C4292" s="64">
        <v>42707</v>
      </c>
      <c r="D4292" s="64" t="s">
        <v>896</v>
      </c>
      <c r="E4292" s="64">
        <f t="shared" si="239"/>
        <v>42707</v>
      </c>
      <c r="F4292" s="72" t="s">
        <v>1443</v>
      </c>
      <c r="G4292" s="67" t="s">
        <v>2553</v>
      </c>
      <c r="H4292" s="942" t="s">
        <v>2551</v>
      </c>
      <c r="I4292" s="429"/>
      <c r="J4292" s="429"/>
      <c r="K4292" s="420"/>
      <c r="L4292" s="429"/>
      <c r="M4292" s="65">
        <v>19050900</v>
      </c>
      <c r="N4292" s="66" t="s">
        <v>63</v>
      </c>
      <c r="O4292" s="66" t="s">
        <v>582</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hidden="1" customHeight="1">
      <c r="A4293" s="332" t="str">
        <f>IF(B4293&lt;&gt;"",IF(AND(B4293='IN-TC'!$S$4,OR(TH!N4293="1111",TH!O4293="1111")),TH!D4293,""),"")</f>
        <v/>
      </c>
      <c r="B4293" s="63">
        <f t="shared" si="240"/>
        <v>12</v>
      </c>
      <c r="C4293" s="64">
        <v>42709</v>
      </c>
      <c r="D4293" s="64" t="s">
        <v>899</v>
      </c>
      <c r="E4293" s="64">
        <f t="shared" si="239"/>
        <v>42709</v>
      </c>
      <c r="F4293" s="72" t="s">
        <v>1443</v>
      </c>
      <c r="G4293" s="67" t="s">
        <v>2554</v>
      </c>
      <c r="H4293" s="942" t="s">
        <v>2551</v>
      </c>
      <c r="I4293" s="429"/>
      <c r="J4293" s="429"/>
      <c r="K4293" s="420"/>
      <c r="L4293" s="429"/>
      <c r="M4293" s="65">
        <v>19089400</v>
      </c>
      <c r="N4293" s="66" t="s">
        <v>63</v>
      </c>
      <c r="O4293" s="66" t="s">
        <v>582</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hidden="1" customHeight="1">
      <c r="A4294" s="332" t="str">
        <f>IF(B4294&lt;&gt;"",IF(AND(B4294='IN-TC'!$S$4,OR(TH!N4294="1111",TH!O4294="1111")),TH!D4294,""),"")</f>
        <v/>
      </c>
      <c r="B4294" s="63">
        <f t="shared" si="240"/>
        <v>12</v>
      </c>
      <c r="C4294" s="64">
        <v>42710</v>
      </c>
      <c r="D4294" s="64" t="s">
        <v>900</v>
      </c>
      <c r="E4294" s="64">
        <f t="shared" si="239"/>
        <v>42710</v>
      </c>
      <c r="F4294" s="72" t="s">
        <v>1133</v>
      </c>
      <c r="G4294" s="67" t="s">
        <v>908</v>
      </c>
      <c r="H4294" s="72" t="s">
        <v>755</v>
      </c>
      <c r="I4294" s="429"/>
      <c r="J4294" s="429"/>
      <c r="K4294" s="420"/>
      <c r="L4294" s="429"/>
      <c r="M4294" s="65">
        <v>2100000000</v>
      </c>
      <c r="N4294" s="66" t="s">
        <v>63</v>
      </c>
      <c r="O4294" s="66" t="s">
        <v>26</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hidden="1" customHeight="1">
      <c r="A4295" s="332" t="str">
        <f>IF(B4295&lt;&gt;"",IF(AND(B4295='IN-TC'!$S$4,OR(TH!N4295="1111",TH!O4295="1111")),TH!D4295,""),"")</f>
        <v/>
      </c>
      <c r="B4295" s="63">
        <f t="shared" si="240"/>
        <v>12</v>
      </c>
      <c r="C4295" s="64">
        <v>42710</v>
      </c>
      <c r="D4295" s="64" t="s">
        <v>907</v>
      </c>
      <c r="E4295" s="64">
        <f t="shared" si="239"/>
        <v>42710</v>
      </c>
      <c r="F4295" s="72" t="s">
        <v>1443</v>
      </c>
      <c r="G4295" s="67" t="s">
        <v>2555</v>
      </c>
      <c r="H4295" s="942" t="s">
        <v>2551</v>
      </c>
      <c r="I4295" s="429"/>
      <c r="J4295" s="429"/>
      <c r="K4295" s="420"/>
      <c r="L4295" s="429"/>
      <c r="M4295" s="65">
        <v>18654900</v>
      </c>
      <c r="N4295" s="66" t="s">
        <v>63</v>
      </c>
      <c r="O4295" s="66" t="s">
        <v>582</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hidden="1" customHeight="1">
      <c r="A4296" s="332" t="str">
        <f>IF(B4296&lt;&gt;"",IF(AND(B4296='IN-TC'!$S$4,OR(TH!N4296="1111",TH!O4296="1111")),TH!D4296,""),"")</f>
        <v/>
      </c>
      <c r="B4296" s="63">
        <f t="shared" si="240"/>
        <v>12</v>
      </c>
      <c r="C4296" s="64">
        <v>42711</v>
      </c>
      <c r="D4296" s="64" t="s">
        <v>1549</v>
      </c>
      <c r="E4296" s="64">
        <f t="shared" ref="E4296:E4359" si="243">C4296</f>
        <v>42711</v>
      </c>
      <c r="F4296" s="72" t="s">
        <v>1443</v>
      </c>
      <c r="G4296" s="67" t="s">
        <v>2556</v>
      </c>
      <c r="H4296" s="942" t="s">
        <v>2551</v>
      </c>
      <c r="I4296" s="429"/>
      <c r="J4296" s="429"/>
      <c r="K4296" s="420"/>
      <c r="L4296" s="429"/>
      <c r="M4296" s="65">
        <v>19098200</v>
      </c>
      <c r="N4296" s="66" t="s">
        <v>63</v>
      </c>
      <c r="O4296" s="66" t="s">
        <v>582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hidden="1" customHeight="1">
      <c r="A4297" s="332" t="str">
        <f>IF(B4297&lt;&gt;"",IF(AND(B4297='IN-TC'!$S$4,OR(TH!N4297="1111",TH!O4297="1111")),TH!D4297,""),"")</f>
        <v/>
      </c>
      <c r="B4297" s="63">
        <f t="shared" si="240"/>
        <v>12</v>
      </c>
      <c r="C4297" s="64">
        <v>42712</v>
      </c>
      <c r="D4297" s="64" t="s">
        <v>2068</v>
      </c>
      <c r="E4297" s="64">
        <f t="shared" si="243"/>
        <v>42712</v>
      </c>
      <c r="F4297" s="72" t="s">
        <v>1443</v>
      </c>
      <c r="G4297" s="67" t="s">
        <v>2557</v>
      </c>
      <c r="H4297" s="942" t="s">
        <v>2551</v>
      </c>
      <c r="I4297" s="429"/>
      <c r="J4297" s="429"/>
      <c r="K4297" s="420"/>
      <c r="L4297" s="429"/>
      <c r="M4297" s="65">
        <v>19221400</v>
      </c>
      <c r="N4297" s="66" t="s">
        <v>63</v>
      </c>
      <c r="O4297" s="66" t="s">
        <v>582</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hidden="1" customHeight="1">
      <c r="A4298" s="332" t="str">
        <f>IF(B4298&lt;&gt;"",IF(AND(B4298='IN-TC'!$S$4,OR(TH!N4298="1111",TH!O4298="1111")),TH!D4298,""),"")</f>
        <v/>
      </c>
      <c r="B4298" s="63">
        <f t="shared" si="240"/>
        <v>12</v>
      </c>
      <c r="C4298" s="64">
        <v>42712</v>
      </c>
      <c r="D4298" s="64" t="s">
        <v>1550</v>
      </c>
      <c r="E4298" s="64">
        <f t="shared" si="243"/>
        <v>42712</v>
      </c>
      <c r="F4298" s="72" t="s">
        <v>1204</v>
      </c>
      <c r="G4298" s="67"/>
      <c r="H4298" s="942" t="s">
        <v>1205</v>
      </c>
      <c r="I4298" s="429"/>
      <c r="J4298" s="429"/>
      <c r="K4298" s="420"/>
      <c r="L4298" s="429"/>
      <c r="M4298" s="65">
        <v>10000000</v>
      </c>
      <c r="N4298" s="66" t="s">
        <v>63</v>
      </c>
      <c r="O4298" s="66" t="s">
        <v>72</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hidden="1" customHeight="1">
      <c r="A4299" s="332" t="str">
        <f>IF(B4299&lt;&gt;"",IF(AND(B4299='IN-TC'!$S$4,OR(TH!N4299="1111",TH!O4299="1111")),TH!D4299,""),"")</f>
        <v/>
      </c>
      <c r="B4299" s="63">
        <f t="shared" ref="B4299:B4362" si="244">IF(C4299&lt;&gt;"",MONTH(C4299),"")</f>
        <v>12</v>
      </c>
      <c r="C4299" s="64">
        <v>42714</v>
      </c>
      <c r="D4299" s="64" t="s">
        <v>2594</v>
      </c>
      <c r="E4299" s="64">
        <f t="shared" si="243"/>
        <v>42714</v>
      </c>
      <c r="F4299" s="72" t="s">
        <v>1133</v>
      </c>
      <c r="G4299" s="67" t="s">
        <v>908</v>
      </c>
      <c r="H4299" s="72" t="s">
        <v>755</v>
      </c>
      <c r="I4299" s="429"/>
      <c r="J4299" s="429"/>
      <c r="K4299" s="420"/>
      <c r="L4299" s="429"/>
      <c r="M4299" s="65">
        <v>410000000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hidden="1" customHeight="1">
      <c r="A4300" s="332" t="str">
        <f>IF(B4300&lt;&gt;"",IF(AND(B4300='IN-TC'!$S$4,OR(TH!N4300="1111",TH!O4300="1111")),TH!D4300,""),"")</f>
        <v/>
      </c>
      <c r="B4300" s="63">
        <f t="shared" si="244"/>
        <v>12</v>
      </c>
      <c r="C4300" s="64">
        <v>42717</v>
      </c>
      <c r="D4300" s="64" t="s">
        <v>2595</v>
      </c>
      <c r="E4300" s="64">
        <f t="shared" si="243"/>
        <v>42717</v>
      </c>
      <c r="F4300" s="72" t="s">
        <v>1133</v>
      </c>
      <c r="G4300" s="67" t="s">
        <v>1551</v>
      </c>
      <c r="H4300" s="72" t="s">
        <v>755</v>
      </c>
      <c r="I4300" s="429"/>
      <c r="J4300" s="429"/>
      <c r="K4300" s="420"/>
      <c r="L4300" s="429"/>
      <c r="M4300" s="65">
        <v>1150000000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hidden="1" customHeight="1">
      <c r="A4301" s="332" t="str">
        <f>IF(B4301&lt;&gt;"",IF(AND(B4301='IN-TC'!$S$4,OR(TH!N4301="1111",TH!O4301="1111")),TH!D4301,""),"")</f>
        <v/>
      </c>
      <c r="B4301" s="63">
        <f t="shared" si="244"/>
        <v>12</v>
      </c>
      <c r="C4301" s="64">
        <v>42718</v>
      </c>
      <c r="D4301" s="64" t="s">
        <v>2596</v>
      </c>
      <c r="E4301" s="64">
        <f t="shared" si="243"/>
        <v>42718</v>
      </c>
      <c r="F4301" s="72" t="s">
        <v>1133</v>
      </c>
      <c r="G4301" s="67" t="s">
        <v>1551</v>
      </c>
      <c r="H4301" s="72" t="s">
        <v>755</v>
      </c>
      <c r="I4301" s="429"/>
      <c r="J4301" s="429"/>
      <c r="K4301" s="420"/>
      <c r="L4301" s="429"/>
      <c r="M4301" s="65">
        <v>3100000000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hidden="1" customHeight="1">
      <c r="A4302" s="332" t="str">
        <f>IF(B4302&lt;&gt;"",IF(AND(B4302='IN-TC'!$S$4,OR(TH!N4302="1111",TH!O4302="1111")),TH!D4302,""),"")</f>
        <v/>
      </c>
      <c r="B4302" s="63">
        <f t="shared" si="244"/>
        <v>12</v>
      </c>
      <c r="C4302" s="64">
        <v>42718</v>
      </c>
      <c r="D4302" s="64" t="s">
        <v>2597</v>
      </c>
      <c r="E4302" s="64">
        <f t="shared" si="243"/>
        <v>42718</v>
      </c>
      <c r="F4302" s="72" t="s">
        <v>1133</v>
      </c>
      <c r="G4302" s="67" t="s">
        <v>908</v>
      </c>
      <c r="H4302" s="72" t="s">
        <v>755</v>
      </c>
      <c r="I4302" s="429"/>
      <c r="J4302" s="429"/>
      <c r="K4302" s="420"/>
      <c r="L4302" s="429"/>
      <c r="M4302" s="65">
        <v>1600000000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hidden="1" customHeight="1">
      <c r="A4303" s="332" t="str">
        <f>IF(B4303&lt;&gt;"",IF(AND(B4303='IN-TC'!$S$4,OR(TH!N4303="1111",TH!O4303="1111")),TH!D4303,""),"")</f>
        <v/>
      </c>
      <c r="B4303" s="63">
        <f t="shared" si="244"/>
        <v>12</v>
      </c>
      <c r="C4303" s="64">
        <v>42720</v>
      </c>
      <c r="D4303" s="64" t="s">
        <v>2598</v>
      </c>
      <c r="E4303" s="64">
        <f t="shared" si="243"/>
        <v>42720</v>
      </c>
      <c r="F4303" s="72" t="s">
        <v>1133</v>
      </c>
      <c r="G4303" s="67" t="s">
        <v>1551</v>
      </c>
      <c r="H4303" s="72" t="s">
        <v>1406</v>
      </c>
      <c r="I4303" s="429"/>
      <c r="J4303" s="429"/>
      <c r="K4303" s="420"/>
      <c r="L4303" s="429"/>
      <c r="M4303" s="65">
        <v>240000000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hidden="1" customHeight="1">
      <c r="A4304" s="332" t="str">
        <f>IF(B4304&lt;&gt;"",IF(AND(B4304='IN-TC'!$S$4,OR(TH!N4304="1111",TH!O4304="1111")),TH!D4304,""),"")</f>
        <v/>
      </c>
      <c r="B4304" s="63">
        <f t="shared" si="244"/>
        <v>12</v>
      </c>
      <c r="C4304" s="64">
        <v>42723</v>
      </c>
      <c r="D4304" s="64" t="s">
        <v>2599</v>
      </c>
      <c r="E4304" s="64">
        <f t="shared" si="243"/>
        <v>42723</v>
      </c>
      <c r="F4304" s="72" t="s">
        <v>1133</v>
      </c>
      <c r="G4304" s="67" t="s">
        <v>908</v>
      </c>
      <c r="H4304" s="72" t="s">
        <v>755</v>
      </c>
      <c r="I4304" s="429"/>
      <c r="J4304" s="429"/>
      <c r="K4304" s="420"/>
      <c r="L4304" s="429"/>
      <c r="M4304" s="65">
        <v>3100000000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1" ht="15.75" hidden="1" customHeight="1">
      <c r="A4305" s="332" t="str">
        <f>IF(B4305&lt;&gt;"",IF(AND(B4305='IN-TC'!$S$4,OR(TH!N4305="1111",TH!O4305="1111")),TH!D4305,""),"")</f>
        <v/>
      </c>
      <c r="B4305" s="63">
        <f t="shared" si="244"/>
        <v>12</v>
      </c>
      <c r="C4305" s="64">
        <v>42724</v>
      </c>
      <c r="D4305" s="64" t="s">
        <v>2669</v>
      </c>
      <c r="E4305" s="64">
        <f t="shared" si="243"/>
        <v>42724</v>
      </c>
      <c r="F4305" s="72" t="s">
        <v>1133</v>
      </c>
      <c r="G4305" s="67" t="s">
        <v>908</v>
      </c>
      <c r="H4305" s="72" t="s">
        <v>755</v>
      </c>
      <c r="I4305" s="429"/>
      <c r="J4305" s="429"/>
      <c r="K4305" s="420"/>
      <c r="L4305" s="429"/>
      <c r="M4305" s="65">
        <v>300000000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1" ht="15.75" hidden="1" customHeight="1">
      <c r="A4306" s="332" t="str">
        <f>IF(B4306&lt;&gt;"",IF(AND(B4306='IN-TC'!$S$4,OR(TH!N4306="1111",TH!O4306="1111")),TH!D4306,""),"")</f>
        <v/>
      </c>
      <c r="B4306" s="63">
        <f t="shared" si="244"/>
        <v>12</v>
      </c>
      <c r="C4306" s="64">
        <v>42726</v>
      </c>
      <c r="D4306" s="64" t="s">
        <v>2670</v>
      </c>
      <c r="E4306" s="64">
        <f t="shared" si="243"/>
        <v>42726</v>
      </c>
      <c r="F4306" s="72" t="s">
        <v>1133</v>
      </c>
      <c r="G4306" s="67" t="s">
        <v>909</v>
      </c>
      <c r="H4306" s="72" t="s">
        <v>755</v>
      </c>
      <c r="I4306" s="429"/>
      <c r="J4306" s="429"/>
      <c r="K4306" s="420"/>
      <c r="L4306" s="429"/>
      <c r="M4306" s="65">
        <v>190000000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1" ht="15.75" hidden="1" customHeight="1">
      <c r="A4307" s="332" t="str">
        <f>IF(B4307&lt;&gt;"",IF(AND(B4307='IN-TC'!$S$4,OR(TH!N4307="1111",TH!O4307="1111")),TH!D4307,""),"")</f>
        <v/>
      </c>
      <c r="B4307" s="63">
        <f t="shared" si="244"/>
        <v>12</v>
      </c>
      <c r="C4307" s="64">
        <v>42726</v>
      </c>
      <c r="D4307" s="64" t="s">
        <v>2688</v>
      </c>
      <c r="E4307" s="64">
        <f t="shared" si="243"/>
        <v>42726</v>
      </c>
      <c r="F4307" s="72" t="s">
        <v>1133</v>
      </c>
      <c r="G4307" s="67" t="s">
        <v>908</v>
      </c>
      <c r="H4307" s="72" t="s">
        <v>755</v>
      </c>
      <c r="I4307" s="429"/>
      <c r="J4307" s="429"/>
      <c r="K4307" s="420"/>
      <c r="L4307" s="429"/>
      <c r="M4307" s="65">
        <v>2140000000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1" ht="15.75" hidden="1" customHeight="1">
      <c r="A4308" s="332" t="str">
        <f>IF(B4308&lt;&gt;"",IF(AND(B4308='IN-TC'!$S$4,OR(TH!N4308="1111",TH!O4308="1111")),TH!D4308,""),"")</f>
        <v/>
      </c>
      <c r="B4308" s="63">
        <f t="shared" si="244"/>
        <v>12</v>
      </c>
      <c r="C4308" s="64">
        <v>42730</v>
      </c>
      <c r="D4308" s="64" t="s">
        <v>2712</v>
      </c>
      <c r="E4308" s="64">
        <f t="shared" si="243"/>
        <v>42730</v>
      </c>
      <c r="F4308" s="72" t="s">
        <v>1133</v>
      </c>
      <c r="G4308" s="67" t="s">
        <v>908</v>
      </c>
      <c r="H4308" s="72" t="s">
        <v>755</v>
      </c>
      <c r="I4308" s="429"/>
      <c r="J4308" s="429"/>
      <c r="K4308" s="420"/>
      <c r="L4308" s="429"/>
      <c r="M4308" s="65">
        <v>4090000000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1" ht="15.75" hidden="1" customHeight="1">
      <c r="A4309" s="332" t="str">
        <f>IF(B4309&lt;&gt;"",IF(AND(B4309='IN-TC'!$S$4,OR(TH!N4309="1111",TH!O4309="1111")),TH!D4309,""),"")</f>
        <v/>
      </c>
      <c r="B4309" s="63">
        <f t="shared" si="244"/>
        <v>12</v>
      </c>
      <c r="C4309" s="64">
        <v>42731</v>
      </c>
      <c r="D4309" s="64" t="s">
        <v>2738</v>
      </c>
      <c r="E4309" s="64">
        <f t="shared" si="243"/>
        <v>42731</v>
      </c>
      <c r="F4309" s="72" t="s">
        <v>1133</v>
      </c>
      <c r="G4309" s="67" t="s">
        <v>909</v>
      </c>
      <c r="H4309" s="72" t="s">
        <v>755</v>
      </c>
      <c r="I4309" s="429"/>
      <c r="J4309" s="429"/>
      <c r="K4309" s="420"/>
      <c r="L4309" s="429"/>
      <c r="M4309" s="65">
        <v>515000000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1" ht="15.75" hidden="1" customHeight="1">
      <c r="A4310" s="332" t="str">
        <f>IF(B4310&lt;&gt;"",IF(AND(B4310='IN-TC'!$S$4,OR(TH!N4310="1111",TH!O4310="1111")),TH!D4310,""),"")</f>
        <v/>
      </c>
      <c r="B4310" s="63">
        <f t="shared" si="244"/>
        <v>12</v>
      </c>
      <c r="C4310" s="64">
        <v>42734</v>
      </c>
      <c r="D4310" s="64" t="s">
        <v>2759</v>
      </c>
      <c r="E4310" s="64">
        <f t="shared" si="243"/>
        <v>42734</v>
      </c>
      <c r="F4310" s="72" t="s">
        <v>1133</v>
      </c>
      <c r="G4310" s="67" t="s">
        <v>908</v>
      </c>
      <c r="H4310" s="72" t="s">
        <v>755</v>
      </c>
      <c r="I4310" s="429"/>
      <c r="J4310" s="429"/>
      <c r="K4310" s="420"/>
      <c r="L4310" s="429"/>
      <c r="M4310" s="65">
        <v>5620000000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1" ht="15.75" hidden="1" customHeight="1">
      <c r="A4311" s="332" t="str">
        <f>IF(B4311&lt;&gt;"",IF(AND(B4311='IN-TC'!$S$4,OR(TH!N4311="1111",TH!O4311="1111")),TH!D4311,""),"")</f>
        <v/>
      </c>
      <c r="B4311" s="63">
        <f t="shared" si="244"/>
        <v>12</v>
      </c>
      <c r="C4311" s="64">
        <v>42734</v>
      </c>
      <c r="D4311" s="64" t="s">
        <v>2789</v>
      </c>
      <c r="E4311" s="64">
        <f t="shared" si="243"/>
        <v>42734</v>
      </c>
      <c r="F4311" s="72" t="s">
        <v>1133</v>
      </c>
      <c r="G4311" s="67" t="s">
        <v>1551</v>
      </c>
      <c r="H4311" s="72" t="s">
        <v>755</v>
      </c>
      <c r="I4311" s="429"/>
      <c r="J4311" s="429"/>
      <c r="K4311" s="420"/>
      <c r="L4311" s="429"/>
      <c r="M4311" s="65">
        <v>1940000000</v>
      </c>
      <c r="N4311" s="66" t="s">
        <v>63</v>
      </c>
      <c r="O4311" s="66" t="s">
        <v>26</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1" ht="15.75" hidden="1" customHeight="1">
      <c r="A4312" s="332" t="str">
        <f>IF(B4312&lt;&gt;"",IF(AND(B4312='IN-TC'!$S$4,OR(TH!N4312="1111",TH!O4312="1111")),TH!D4312,""),"")</f>
        <v/>
      </c>
      <c r="B4312" s="63">
        <f t="shared" si="244"/>
        <v>12</v>
      </c>
      <c r="C4312" s="64">
        <v>42705</v>
      </c>
      <c r="D4312" s="64" t="s">
        <v>858</v>
      </c>
      <c r="E4312" s="64">
        <f t="shared" si="243"/>
        <v>42705</v>
      </c>
      <c r="F4312" s="72" t="s">
        <v>2518</v>
      </c>
      <c r="G4312" s="955" t="s">
        <v>2562</v>
      </c>
      <c r="H4312" s="72" t="s">
        <v>2519</v>
      </c>
      <c r="I4312" s="429"/>
      <c r="J4312" s="429"/>
      <c r="K4312" s="420"/>
      <c r="L4312" s="429"/>
      <c r="M4312" s="65">
        <v>19800000</v>
      </c>
      <c r="N4312" s="66" t="s">
        <v>8</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1" ht="15.75" hidden="1" customHeight="1">
      <c r="A4313" s="332" t="str">
        <f>IF(B4313&lt;&gt;"",IF(AND(B4313='IN-TC'!$S$4,OR(TH!N4313="1111",TH!O4313="1111")),TH!D4313,""),"")</f>
        <v/>
      </c>
      <c r="B4313" s="63">
        <f t="shared" si="244"/>
        <v>12</v>
      </c>
      <c r="C4313" s="64">
        <v>42705</v>
      </c>
      <c r="D4313" s="64" t="s">
        <v>859</v>
      </c>
      <c r="E4313" s="64">
        <f t="shared" si="243"/>
        <v>42705</v>
      </c>
      <c r="F4313" s="72" t="s">
        <v>1363</v>
      </c>
      <c r="G4313" s="955" t="s">
        <v>2813</v>
      </c>
      <c r="H4313" s="72" t="s">
        <v>2814</v>
      </c>
      <c r="I4313" s="429"/>
      <c r="J4313" s="429"/>
      <c r="K4313" s="420"/>
      <c r="L4313" s="429"/>
      <c r="M4313" s="65">
        <v>372727</v>
      </c>
      <c r="N4313" s="66" t="s">
        <v>101</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c r="AE4313">
        <v>1</v>
      </c>
    </row>
    <row r="4314" spans="1:31" ht="15.75" hidden="1" customHeight="1">
      <c r="A4314" s="332" t="str">
        <f>IF(B4314&lt;&gt;"",IF(AND(B4314='IN-TC'!$S$4,OR(TH!N4314="1111",TH!O4314="1111")),TH!D4314,""),"")</f>
        <v/>
      </c>
      <c r="B4314" s="63">
        <f t="shared" si="244"/>
        <v>12</v>
      </c>
      <c r="C4314" s="64">
        <v>42705</v>
      </c>
      <c r="D4314" s="64" t="s">
        <v>859</v>
      </c>
      <c r="E4314" s="64">
        <f t="shared" si="243"/>
        <v>42705</v>
      </c>
      <c r="F4314" s="72" t="s">
        <v>1364</v>
      </c>
      <c r="G4314" s="955" t="s">
        <v>2813</v>
      </c>
      <c r="H4314" s="72" t="s">
        <v>2814</v>
      </c>
      <c r="I4314" s="429"/>
      <c r="J4314" s="429"/>
      <c r="K4314" s="420"/>
      <c r="L4314" s="429"/>
      <c r="M4314" s="65">
        <v>37273</v>
      </c>
      <c r="N4314" s="66" t="s">
        <v>9</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v>1</v>
      </c>
    </row>
    <row r="4315" spans="1:31" ht="15.75" hidden="1" customHeight="1">
      <c r="A4315" s="332" t="str">
        <f>IF(B4315&lt;&gt;"",IF(AND(B4315='IN-TC'!$S$4,OR(TH!N4315="1111",TH!O4315="1111")),TH!D4315,""),"")</f>
        <v/>
      </c>
      <c r="B4315" s="63">
        <f t="shared" si="244"/>
        <v>12</v>
      </c>
      <c r="C4315" s="64">
        <v>42705</v>
      </c>
      <c r="D4315" s="64" t="s">
        <v>860</v>
      </c>
      <c r="E4315" s="64">
        <f t="shared" si="243"/>
        <v>42705</v>
      </c>
      <c r="F4315" s="72" t="s">
        <v>2821</v>
      </c>
      <c r="G4315" s="955" t="s">
        <v>2825</v>
      </c>
      <c r="H4315" s="72" t="s">
        <v>797</v>
      </c>
      <c r="I4315" s="429"/>
      <c r="J4315" s="429"/>
      <c r="K4315" s="420"/>
      <c r="L4315" s="429"/>
      <c r="M4315" s="65">
        <v>463636</v>
      </c>
      <c r="N4315" s="66" t="s">
        <v>101</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v>1</v>
      </c>
    </row>
    <row r="4316" spans="1:31" ht="15.75" hidden="1" customHeight="1">
      <c r="A4316" s="332" t="str">
        <f>IF(B4316&lt;&gt;"",IF(AND(B4316='IN-TC'!$S$4,OR(TH!N4316="1111",TH!O4316="1111")),TH!D4316,""),"")</f>
        <v/>
      </c>
      <c r="B4316" s="63">
        <f t="shared" si="244"/>
        <v>12</v>
      </c>
      <c r="C4316" s="64">
        <v>42705</v>
      </c>
      <c r="D4316" s="64" t="s">
        <v>860</v>
      </c>
      <c r="E4316" s="64">
        <f t="shared" si="243"/>
        <v>42705</v>
      </c>
      <c r="F4316" s="72" t="s">
        <v>2822</v>
      </c>
      <c r="G4316" s="955" t="s">
        <v>2825</v>
      </c>
      <c r="H4316" s="72" t="s">
        <v>797</v>
      </c>
      <c r="I4316" s="429"/>
      <c r="J4316" s="429"/>
      <c r="K4316" s="420"/>
      <c r="L4316" s="429"/>
      <c r="M4316" s="65">
        <v>46364</v>
      </c>
      <c r="N4316" s="66" t="s">
        <v>9</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v>1</v>
      </c>
    </row>
    <row r="4317" spans="1:31" ht="15.75" hidden="1" customHeight="1">
      <c r="A4317" s="332" t="str">
        <f>IF(B4317&lt;&gt;"",IF(AND(B4317='IN-TC'!$S$4,OR(TH!N4317="1111",TH!O4317="1111")),TH!D4317,""),"")</f>
        <v/>
      </c>
      <c r="B4317" s="63">
        <f t="shared" si="244"/>
        <v>12</v>
      </c>
      <c r="C4317" s="64">
        <v>42705</v>
      </c>
      <c r="D4317" s="64" t="s">
        <v>861</v>
      </c>
      <c r="E4317" s="64">
        <f t="shared" si="243"/>
        <v>42705</v>
      </c>
      <c r="F4317" s="72" t="s">
        <v>2821</v>
      </c>
      <c r="G4317" s="955" t="s">
        <v>2823</v>
      </c>
      <c r="H4317" s="72" t="s">
        <v>791</v>
      </c>
      <c r="I4317" s="429"/>
      <c r="J4317" s="429"/>
      <c r="K4317" s="420"/>
      <c r="L4317" s="429"/>
      <c r="M4317" s="65">
        <v>11636364</v>
      </c>
      <c r="N4317" s="66" t="s">
        <v>101</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c r="AE4317">
        <v>1</v>
      </c>
    </row>
    <row r="4318" spans="1:31" ht="15.75" hidden="1" customHeight="1">
      <c r="A4318" s="332" t="str">
        <f>IF(B4318&lt;&gt;"",IF(AND(B4318='IN-TC'!$S$4,OR(TH!N4318="1111",TH!O4318="1111")),TH!D4318,""),"")</f>
        <v/>
      </c>
      <c r="B4318" s="63">
        <f t="shared" si="244"/>
        <v>12</v>
      </c>
      <c r="C4318" s="64">
        <v>42705</v>
      </c>
      <c r="D4318" s="64" t="s">
        <v>861</v>
      </c>
      <c r="E4318" s="64">
        <f t="shared" si="243"/>
        <v>42705</v>
      </c>
      <c r="F4318" s="72" t="s">
        <v>2822</v>
      </c>
      <c r="G4318" s="955" t="s">
        <v>2823</v>
      </c>
      <c r="H4318" s="72" t="s">
        <v>791</v>
      </c>
      <c r="I4318" s="429"/>
      <c r="J4318" s="429"/>
      <c r="K4318" s="420"/>
      <c r="L4318" s="429"/>
      <c r="M4318" s="65">
        <v>1163636</v>
      </c>
      <c r="N4318" s="66" t="s">
        <v>9</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c r="AE4318">
        <v>1</v>
      </c>
    </row>
    <row r="4319" spans="1:31" ht="15.75" hidden="1" customHeight="1">
      <c r="A4319" s="332" t="str">
        <f>IF(B4319&lt;&gt;"",IF(AND(B4319='IN-TC'!$S$4,OR(TH!N4319="1111",TH!O4319="1111")),TH!D4319,""),"")</f>
        <v/>
      </c>
      <c r="B4319" s="63">
        <f t="shared" si="244"/>
        <v>12</v>
      </c>
      <c r="C4319" s="64">
        <v>42705</v>
      </c>
      <c r="D4319" s="64" t="s">
        <v>862</v>
      </c>
      <c r="E4319" s="64">
        <f t="shared" si="243"/>
        <v>42705</v>
      </c>
      <c r="F4319" s="72" t="s">
        <v>2518</v>
      </c>
      <c r="G4319" s="955" t="s">
        <v>2516</v>
      </c>
      <c r="H4319" s="72" t="s">
        <v>2520</v>
      </c>
      <c r="I4319" s="429"/>
      <c r="J4319" s="429"/>
      <c r="K4319" s="420"/>
      <c r="L4319" s="429"/>
      <c r="M4319" s="65">
        <v>19800000</v>
      </c>
      <c r="N4319" s="66" t="s">
        <v>8</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1" ht="15.75" hidden="1" customHeight="1">
      <c r="A4320" s="332" t="str">
        <f>IF(B4320&lt;&gt;"",IF(AND(B4320='IN-TC'!$S$4,OR(TH!N4320="1111",TH!O4320="1111")),TH!D4320,""),"")</f>
        <v/>
      </c>
      <c r="B4320" s="63">
        <f t="shared" si="244"/>
        <v>12</v>
      </c>
      <c r="C4320" s="64">
        <v>42706</v>
      </c>
      <c r="D4320" s="64" t="s">
        <v>863</v>
      </c>
      <c r="E4320" s="64">
        <f t="shared" si="243"/>
        <v>42706</v>
      </c>
      <c r="F4320" s="72" t="s">
        <v>223</v>
      </c>
      <c r="G4320" s="955" t="s">
        <v>2610</v>
      </c>
      <c r="H4320" s="72" t="s">
        <v>613</v>
      </c>
      <c r="I4320" s="429">
        <v>450</v>
      </c>
      <c r="J4320" s="429">
        <v>20898.990000000002</v>
      </c>
      <c r="K4320" s="420"/>
      <c r="L4320" s="429"/>
      <c r="M4320" s="65">
        <f>I4320*J4320</f>
        <v>9404545.5</v>
      </c>
      <c r="N4320" s="66" t="s">
        <v>281</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v>1</v>
      </c>
    </row>
    <row r="4321" spans="1:31" ht="15.75" hidden="1" customHeight="1">
      <c r="A4321" s="332" t="str">
        <f>IF(B4321&lt;&gt;"",IF(AND(B4321='IN-TC'!$S$4,OR(TH!N4321="1111",TH!O4321="1111")),TH!D4321,""),"")</f>
        <v/>
      </c>
      <c r="B4321" s="63">
        <f t="shared" si="244"/>
        <v>12</v>
      </c>
      <c r="C4321" s="64">
        <v>42706</v>
      </c>
      <c r="D4321" s="64" t="s">
        <v>863</v>
      </c>
      <c r="E4321" s="64">
        <f t="shared" si="243"/>
        <v>42706</v>
      </c>
      <c r="F4321" s="72" t="s">
        <v>1342</v>
      </c>
      <c r="G4321" s="955" t="s">
        <v>2610</v>
      </c>
      <c r="H4321" s="72" t="s">
        <v>613</v>
      </c>
      <c r="I4321" s="429"/>
      <c r="J4321" s="429"/>
      <c r="K4321" s="420"/>
      <c r="L4321" s="429"/>
      <c r="M4321" s="65">
        <v>940455</v>
      </c>
      <c r="N4321" s="66" t="s">
        <v>9</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c r="AE4321">
        <v>1</v>
      </c>
    </row>
    <row r="4322" spans="1:31" ht="15.75" hidden="1" customHeight="1">
      <c r="A4322" s="332" t="str">
        <f>IF(B4322&lt;&gt;"",IF(AND(B4322='IN-TC'!$S$4,OR(TH!N4322="1111",TH!O4322="1111")),TH!D4322,""),"")</f>
        <v/>
      </c>
      <c r="B4322" s="63">
        <f t="shared" si="244"/>
        <v>12</v>
      </c>
      <c r="C4322" s="64">
        <v>42706</v>
      </c>
      <c r="D4322" s="64" t="s">
        <v>865</v>
      </c>
      <c r="E4322" s="64">
        <f t="shared" si="243"/>
        <v>42706</v>
      </c>
      <c r="F4322" s="72" t="s">
        <v>2518</v>
      </c>
      <c r="G4322" s="955" t="s">
        <v>2030</v>
      </c>
      <c r="H4322" s="72" t="s">
        <v>2519</v>
      </c>
      <c r="I4322" s="429"/>
      <c r="J4322" s="429"/>
      <c r="K4322" s="420"/>
      <c r="L4322" s="429"/>
      <c r="M4322" s="65">
        <v>13200000</v>
      </c>
      <c r="N4322" s="66" t="s">
        <v>8</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1" ht="15.75" hidden="1" customHeight="1">
      <c r="A4323" s="332" t="str">
        <f>IF(B4323&lt;&gt;"",IF(AND(B4323='IN-TC'!$S$4,OR(TH!N4323="1111",TH!O4323="1111")),TH!D4323,""),"")</f>
        <v/>
      </c>
      <c r="B4323" s="63">
        <f t="shared" si="244"/>
        <v>12</v>
      </c>
      <c r="C4323" s="64">
        <v>42706</v>
      </c>
      <c r="D4323" s="64" t="s">
        <v>866</v>
      </c>
      <c r="E4323" s="64">
        <f t="shared" si="243"/>
        <v>42706</v>
      </c>
      <c r="F4323" s="72" t="s">
        <v>2611</v>
      </c>
      <c r="G4323" s="955" t="s">
        <v>2613</v>
      </c>
      <c r="H4323" s="72" t="s">
        <v>2614</v>
      </c>
      <c r="I4323" s="429"/>
      <c r="J4323" s="429"/>
      <c r="K4323" s="420"/>
      <c r="L4323" s="429"/>
      <c r="M4323" s="65">
        <v>170000</v>
      </c>
      <c r="N4323" s="66" t="s">
        <v>585</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c r="AE4323">
        <v>1</v>
      </c>
    </row>
    <row r="4324" spans="1:31" ht="15.75" hidden="1" customHeight="1">
      <c r="A4324" s="332" t="str">
        <f>IF(B4324&lt;&gt;"",IF(AND(B4324='IN-TC'!$S$4,OR(TH!N4324="1111",TH!O4324="1111")),TH!D4324,""),"")</f>
        <v/>
      </c>
      <c r="B4324" s="63">
        <f t="shared" si="244"/>
        <v>12</v>
      </c>
      <c r="C4324" s="64">
        <v>42706</v>
      </c>
      <c r="D4324" s="64" t="s">
        <v>866</v>
      </c>
      <c r="E4324" s="64">
        <f t="shared" si="243"/>
        <v>42706</v>
      </c>
      <c r="F4324" s="72" t="s">
        <v>2612</v>
      </c>
      <c r="G4324" s="955" t="s">
        <v>2613</v>
      </c>
      <c r="H4324" s="72" t="s">
        <v>2614</v>
      </c>
      <c r="I4324" s="429"/>
      <c r="J4324" s="429"/>
      <c r="K4324" s="420"/>
      <c r="L4324" s="429"/>
      <c r="M4324" s="65">
        <v>8947</v>
      </c>
      <c r="N4324" s="66" t="s">
        <v>9</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c r="AE4324">
        <v>1</v>
      </c>
    </row>
    <row r="4325" spans="1:31" ht="15.75" hidden="1" customHeight="1">
      <c r="A4325" s="332" t="str">
        <f>IF(B4325&lt;&gt;"",IF(AND(B4325='IN-TC'!$S$4,OR(TH!N4325="1111",TH!O4325="1111")),TH!D4325,""),"")</f>
        <v/>
      </c>
      <c r="B4325" s="63">
        <f t="shared" si="244"/>
        <v>12</v>
      </c>
      <c r="C4325" s="64">
        <v>42706</v>
      </c>
      <c r="D4325" s="64" t="s">
        <v>867</v>
      </c>
      <c r="E4325" s="64">
        <f t="shared" si="243"/>
        <v>42706</v>
      </c>
      <c r="F4325" s="72" t="s">
        <v>2821</v>
      </c>
      <c r="G4325" s="955" t="s">
        <v>2824</v>
      </c>
      <c r="H4325" s="72" t="s">
        <v>791</v>
      </c>
      <c r="I4325" s="429"/>
      <c r="J4325" s="429"/>
      <c r="K4325" s="420"/>
      <c r="L4325" s="429"/>
      <c r="M4325" s="65">
        <v>8754545</v>
      </c>
      <c r="N4325" s="66" t="s">
        <v>101</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v>1</v>
      </c>
    </row>
    <row r="4326" spans="1:31" ht="15.75" hidden="1" customHeight="1">
      <c r="A4326" s="332" t="str">
        <f>IF(B4326&lt;&gt;"",IF(AND(B4326='IN-TC'!$S$4,OR(TH!N4326="1111",TH!O4326="1111")),TH!D4326,""),"")</f>
        <v/>
      </c>
      <c r="B4326" s="63">
        <f t="shared" si="244"/>
        <v>12</v>
      </c>
      <c r="C4326" s="64">
        <v>42706</v>
      </c>
      <c r="D4326" s="64" t="s">
        <v>867</v>
      </c>
      <c r="E4326" s="64">
        <f t="shared" si="243"/>
        <v>42706</v>
      </c>
      <c r="F4326" s="72" t="s">
        <v>2822</v>
      </c>
      <c r="G4326" s="955" t="s">
        <v>2824</v>
      </c>
      <c r="H4326" s="72" t="s">
        <v>791</v>
      </c>
      <c r="I4326" s="429"/>
      <c r="J4326" s="429"/>
      <c r="K4326" s="420"/>
      <c r="L4326" s="429"/>
      <c r="M4326" s="65">
        <v>875455</v>
      </c>
      <c r="N4326" s="66" t="s">
        <v>9</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c r="AE4326">
        <v>1</v>
      </c>
    </row>
    <row r="4327" spans="1:31" ht="15.75" hidden="1" customHeight="1">
      <c r="A4327" s="332" t="str">
        <f>IF(B4327&lt;&gt;"",IF(AND(B4327='IN-TC'!$S$4,OR(TH!N4327="1111",TH!O4327="1111")),TH!D4327,""),"")</f>
        <v/>
      </c>
      <c r="B4327" s="63">
        <f t="shared" si="244"/>
        <v>12</v>
      </c>
      <c r="C4327" s="64">
        <v>42707</v>
      </c>
      <c r="D4327" s="64" t="s">
        <v>868</v>
      </c>
      <c r="E4327" s="64">
        <f t="shared" si="243"/>
        <v>42707</v>
      </c>
      <c r="F4327" s="72" t="s">
        <v>2518</v>
      </c>
      <c r="G4327" s="955" t="s">
        <v>2517</v>
      </c>
      <c r="H4327" s="72" t="s">
        <v>2519</v>
      </c>
      <c r="I4327" s="429"/>
      <c r="J4327" s="429"/>
      <c r="K4327" s="420"/>
      <c r="L4327" s="429"/>
      <c r="M4327" s="65">
        <v>19800000</v>
      </c>
      <c r="N4327" s="66" t="s">
        <v>8</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1" ht="15.75" hidden="1" customHeight="1">
      <c r="A4328" s="332" t="str">
        <f>IF(B4328&lt;&gt;"",IF(AND(B4328='IN-TC'!$S$4,OR(TH!N4328="1111",TH!O4328="1111")),TH!D4328,""),"")</f>
        <v/>
      </c>
      <c r="B4328" s="63">
        <f t="shared" si="244"/>
        <v>12</v>
      </c>
      <c r="C4328" s="64">
        <v>42709</v>
      </c>
      <c r="D4328" s="64" t="s">
        <v>869</v>
      </c>
      <c r="E4328" s="64">
        <f t="shared" si="243"/>
        <v>42709</v>
      </c>
      <c r="F4328" s="72" t="s">
        <v>2038</v>
      </c>
      <c r="G4328" s="955" t="s">
        <v>2615</v>
      </c>
      <c r="H4328" s="72" t="s">
        <v>799</v>
      </c>
      <c r="I4328" s="429"/>
      <c r="J4328" s="429"/>
      <c r="K4328" s="420"/>
      <c r="L4328" s="429"/>
      <c r="M4328" s="65">
        <v>1199536</v>
      </c>
      <c r="N4328" s="66" t="s">
        <v>101</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v>1</v>
      </c>
    </row>
    <row r="4329" spans="1:31" ht="15.75" hidden="1" customHeight="1">
      <c r="A4329" s="332" t="str">
        <f>IF(B4329&lt;&gt;"",IF(AND(B4329='IN-TC'!$S$4,OR(TH!N4329="1111",TH!O4329="1111")),TH!D4329,""),"")</f>
        <v/>
      </c>
      <c r="B4329" s="63">
        <f t="shared" si="244"/>
        <v>12</v>
      </c>
      <c r="C4329" s="64">
        <v>42709</v>
      </c>
      <c r="D4329" s="64" t="s">
        <v>869</v>
      </c>
      <c r="E4329" s="64">
        <f t="shared" si="243"/>
        <v>42709</v>
      </c>
      <c r="F4329" s="72" t="s">
        <v>2039</v>
      </c>
      <c r="G4329" s="955" t="s">
        <v>2615</v>
      </c>
      <c r="H4329" s="72" t="s">
        <v>799</v>
      </c>
      <c r="I4329" s="429"/>
      <c r="J4329" s="429"/>
      <c r="K4329" s="420"/>
      <c r="L4329" s="429"/>
      <c r="M4329" s="65">
        <v>119954</v>
      </c>
      <c r="N4329" s="66" t="s">
        <v>9</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c r="AE4329">
        <v>1</v>
      </c>
    </row>
    <row r="4330" spans="1:31" ht="15.75" hidden="1" customHeight="1">
      <c r="A4330" s="332" t="str">
        <f>IF(B4330&lt;&gt;"",IF(AND(B4330='IN-TC'!$S$4,OR(TH!N4330="1111",TH!O4330="1111")),TH!D4330,""),"")</f>
        <v/>
      </c>
      <c r="B4330" s="63">
        <f t="shared" si="244"/>
        <v>12</v>
      </c>
      <c r="C4330" s="64">
        <v>42709</v>
      </c>
      <c r="D4330" s="64" t="s">
        <v>870</v>
      </c>
      <c r="E4330" s="64">
        <f t="shared" si="243"/>
        <v>42709</v>
      </c>
      <c r="F4330" s="72" t="s">
        <v>772</v>
      </c>
      <c r="G4330" s="955" t="s">
        <v>2566</v>
      </c>
      <c r="H4330" s="72" t="s">
        <v>2568</v>
      </c>
      <c r="I4330" s="429"/>
      <c r="J4330" s="429"/>
      <c r="K4330" s="420"/>
      <c r="L4330" s="429"/>
      <c r="M4330" s="65">
        <v>18920000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1" ht="15.75" hidden="1" customHeight="1">
      <c r="A4331" s="332" t="str">
        <f>IF(B4331&lt;&gt;"",IF(AND(B4331='IN-TC'!$S$4,OR(TH!N4331="1111",TH!O4331="1111")),TH!D4331,""),"")</f>
        <v/>
      </c>
      <c r="B4331" s="63">
        <f t="shared" si="244"/>
        <v>12</v>
      </c>
      <c r="C4331" s="64">
        <v>42709</v>
      </c>
      <c r="D4331" s="64" t="s">
        <v>871</v>
      </c>
      <c r="E4331" s="64">
        <f t="shared" si="243"/>
        <v>42709</v>
      </c>
      <c r="F4331" s="72" t="s">
        <v>2616</v>
      </c>
      <c r="G4331" s="955" t="s">
        <v>2564</v>
      </c>
      <c r="H4331" s="316" t="s">
        <v>2567</v>
      </c>
      <c r="I4331" s="429"/>
      <c r="J4331" s="429"/>
      <c r="K4331" s="420"/>
      <c r="L4331" s="429"/>
      <c r="M4331" s="65">
        <v>19487270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1" ht="15.75" hidden="1" customHeight="1">
      <c r="A4332" s="332" t="str">
        <f>IF(B4332&lt;&gt;"",IF(AND(B4332='IN-TC'!$S$4,OR(TH!N4332="1111",TH!O4332="1111")),TH!D4332,""),"")</f>
        <v/>
      </c>
      <c r="B4332" s="63">
        <f t="shared" si="244"/>
        <v>12</v>
      </c>
      <c r="C4332" s="64">
        <v>42709</v>
      </c>
      <c r="D4332" s="64" t="s">
        <v>872</v>
      </c>
      <c r="E4332" s="64">
        <f t="shared" si="243"/>
        <v>42709</v>
      </c>
      <c r="F4332" s="72" t="s">
        <v>2518</v>
      </c>
      <c r="G4332" s="955" t="s">
        <v>2565</v>
      </c>
      <c r="H4332" s="72" t="s">
        <v>2519</v>
      </c>
      <c r="I4332" s="429"/>
      <c r="J4332" s="429"/>
      <c r="K4332" s="420"/>
      <c r="L4332" s="429"/>
      <c r="M4332" s="65">
        <v>19800000</v>
      </c>
      <c r="N4332" s="66" t="s">
        <v>8</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1" ht="15.75" hidden="1" customHeight="1">
      <c r="A4333" s="332" t="str">
        <f>IF(B4333&lt;&gt;"",IF(AND(B4333='IN-TC'!$S$4,OR(TH!N4333="1111",TH!O4333="1111")),TH!D4333,""),"")</f>
        <v/>
      </c>
      <c r="B4333" s="63">
        <f t="shared" si="244"/>
        <v>12</v>
      </c>
      <c r="C4333" s="64">
        <v>42709</v>
      </c>
      <c r="D4333" s="64" t="s">
        <v>873</v>
      </c>
      <c r="E4333" s="64">
        <f t="shared" si="243"/>
        <v>42709</v>
      </c>
      <c r="F4333" s="72" t="s">
        <v>2727</v>
      </c>
      <c r="G4333" s="955" t="s">
        <v>2729</v>
      </c>
      <c r="H4333" s="72" t="s">
        <v>837</v>
      </c>
      <c r="I4333" s="429"/>
      <c r="J4333" s="429"/>
      <c r="K4333" s="420"/>
      <c r="L4333" s="429"/>
      <c r="M4333" s="65">
        <v>2126012</v>
      </c>
      <c r="N4333" s="66" t="s">
        <v>101</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v>1</v>
      </c>
    </row>
    <row r="4334" spans="1:31" ht="15.75" hidden="1" customHeight="1">
      <c r="A4334" s="332" t="str">
        <f>IF(B4334&lt;&gt;"",IF(AND(B4334='IN-TC'!$S$4,OR(TH!N4334="1111",TH!O4334="1111")),TH!D4334,""),"")</f>
        <v/>
      </c>
      <c r="B4334" s="63">
        <f t="shared" si="244"/>
        <v>12</v>
      </c>
      <c r="C4334" s="64">
        <v>42709</v>
      </c>
      <c r="D4334" s="64" t="s">
        <v>873</v>
      </c>
      <c r="E4334" s="64">
        <f t="shared" si="243"/>
        <v>42709</v>
      </c>
      <c r="F4334" s="72" t="s">
        <v>2728</v>
      </c>
      <c r="G4334" s="955" t="s">
        <v>2729</v>
      </c>
      <c r="H4334" s="72" t="s">
        <v>837</v>
      </c>
      <c r="I4334" s="429"/>
      <c r="J4334" s="429"/>
      <c r="K4334" s="420"/>
      <c r="L4334" s="429"/>
      <c r="M4334" s="65">
        <v>212601</v>
      </c>
      <c r="N4334" s="66" t="s">
        <v>9</v>
      </c>
      <c r="O4334" s="66"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c r="AE4334">
        <v>1</v>
      </c>
    </row>
    <row r="4335" spans="1:31" ht="15.75" hidden="1" customHeight="1">
      <c r="A4335" s="332" t="str">
        <f>IF(B4335&lt;&gt;"",IF(AND(B4335='IN-TC'!$S$4,OR(TH!N4335="1111",TH!O4335="1111")),TH!D4335,""),"")</f>
        <v/>
      </c>
      <c r="B4335" s="63">
        <f t="shared" si="244"/>
        <v>12</v>
      </c>
      <c r="C4335" s="1123">
        <v>42709</v>
      </c>
      <c r="D4335" s="1123" t="s">
        <v>874</v>
      </c>
      <c r="E4335" s="1123">
        <f t="shared" si="243"/>
        <v>42709</v>
      </c>
      <c r="F4335" s="503" t="s">
        <v>954</v>
      </c>
      <c r="G4335" s="1125"/>
      <c r="H4335" s="961" t="s">
        <v>3009</v>
      </c>
      <c r="I4335" s="1126"/>
      <c r="J4335" s="1126"/>
      <c r="K4335" s="1127"/>
      <c r="L4335" s="1126"/>
      <c r="M4335" s="1128">
        <v>700000000</v>
      </c>
      <c r="N4335" s="1129" t="s">
        <v>271</v>
      </c>
      <c r="O4335" s="1129"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1" ht="15.75" hidden="1" customHeight="1">
      <c r="A4336" s="332" t="str">
        <f>IF(B4336&lt;&gt;"",IF(AND(B4336='IN-TC'!$S$4,OR(TH!N4336="1111",TH!O4336="1111")),TH!D4336,""),"")</f>
        <v/>
      </c>
      <c r="B4336" s="63">
        <f t="shared" si="244"/>
        <v>12</v>
      </c>
      <c r="C4336" s="64">
        <v>42710</v>
      </c>
      <c r="D4336" s="64" t="s">
        <v>875</v>
      </c>
      <c r="E4336" s="64">
        <f t="shared" si="243"/>
        <v>42710</v>
      </c>
      <c r="F4336" s="72" t="s">
        <v>1094</v>
      </c>
      <c r="G4336" s="67" t="s">
        <v>1551</v>
      </c>
      <c r="H4336" s="72" t="s">
        <v>755</v>
      </c>
      <c r="I4336" s="429"/>
      <c r="J4336" s="429"/>
      <c r="K4336" s="420"/>
      <c r="L4336" s="429"/>
      <c r="M4336" s="65">
        <v>900000000</v>
      </c>
      <c r="N4336" s="66" t="s">
        <v>26</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1" ht="15.75" hidden="1" customHeight="1">
      <c r="A4337" s="332" t="str">
        <f>IF(B4337&lt;&gt;"",IF(AND(B4337='IN-TC'!$S$4,OR(TH!N4337="1111",TH!O4337="1111")),TH!D4337,""),"")</f>
        <v/>
      </c>
      <c r="B4337" s="63">
        <f t="shared" si="244"/>
        <v>12</v>
      </c>
      <c r="C4337" s="64">
        <v>42710</v>
      </c>
      <c r="D4337" s="64" t="s">
        <v>876</v>
      </c>
      <c r="E4337" s="64">
        <f t="shared" si="243"/>
        <v>42710</v>
      </c>
      <c r="F4337" s="72" t="s">
        <v>2518</v>
      </c>
      <c r="G4337" s="955" t="s">
        <v>2572</v>
      </c>
      <c r="H4337" s="72" t="s">
        <v>2519</v>
      </c>
      <c r="I4337" s="429"/>
      <c r="J4337" s="429"/>
      <c r="K4337" s="420"/>
      <c r="L4337" s="429"/>
      <c r="M4337" s="65">
        <v>19800000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1" ht="15.75" hidden="1" customHeight="1">
      <c r="A4338" s="332" t="str">
        <f>IF(B4338&lt;&gt;"",IF(AND(B4338='IN-TC'!$S$4,OR(TH!N4338="1111",TH!O4338="1111")),TH!D4338,""),"")</f>
        <v/>
      </c>
      <c r="B4338" s="63">
        <f t="shared" si="244"/>
        <v>12</v>
      </c>
      <c r="C4338" s="64">
        <v>42710</v>
      </c>
      <c r="D4338" s="64" t="s">
        <v>877</v>
      </c>
      <c r="E4338" s="64">
        <f t="shared" si="243"/>
        <v>42710</v>
      </c>
      <c r="F4338" s="72" t="s">
        <v>2617</v>
      </c>
      <c r="G4338" s="955" t="s">
        <v>2573</v>
      </c>
      <c r="H4338" s="72" t="s">
        <v>2574</v>
      </c>
      <c r="I4338" s="429"/>
      <c r="J4338" s="429"/>
      <c r="K4338" s="420"/>
      <c r="L4338" s="429"/>
      <c r="M4338" s="65">
        <v>19610000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1" ht="15.75" hidden="1" customHeight="1">
      <c r="A4339" s="332" t="str">
        <f>IF(B4339&lt;&gt;"",IF(AND(B4339='IN-TC'!$S$4,OR(TH!N4339="1111",TH!O4339="1111")),TH!D4339,""),"")</f>
        <v/>
      </c>
      <c r="B4339" s="63">
        <f t="shared" si="244"/>
        <v>12</v>
      </c>
      <c r="C4339" s="64">
        <v>42710</v>
      </c>
      <c r="D4339" s="64" t="s">
        <v>878</v>
      </c>
      <c r="E4339" s="64">
        <f t="shared" si="243"/>
        <v>42710</v>
      </c>
      <c r="F4339" s="72" t="s">
        <v>2518</v>
      </c>
      <c r="G4339" s="955" t="s">
        <v>2571</v>
      </c>
      <c r="H4339" s="72" t="s">
        <v>2520</v>
      </c>
      <c r="I4339" s="429"/>
      <c r="J4339" s="429"/>
      <c r="K4339" s="420"/>
      <c r="L4339" s="429"/>
      <c r="M4339" s="65">
        <v>19800000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1" ht="15.75" hidden="1" customHeight="1">
      <c r="A4340" s="332" t="str">
        <f>IF(B4340&lt;&gt;"",IF(AND(B4340='IN-TC'!$S$4,OR(TH!N4340="1111",TH!O4340="1111")),TH!D4340,""),"")</f>
        <v/>
      </c>
      <c r="B4340" s="63">
        <f t="shared" si="244"/>
        <v>12</v>
      </c>
      <c r="C4340" s="64">
        <v>42710</v>
      </c>
      <c r="D4340" s="64" t="s">
        <v>879</v>
      </c>
      <c r="E4340" s="64">
        <f t="shared" si="243"/>
        <v>42710</v>
      </c>
      <c r="F4340" s="72" t="s">
        <v>2616</v>
      </c>
      <c r="G4340" s="955" t="s">
        <v>2569</v>
      </c>
      <c r="H4340" s="72" t="s">
        <v>2570</v>
      </c>
      <c r="I4340" s="429"/>
      <c r="J4340" s="429"/>
      <c r="K4340" s="420"/>
      <c r="L4340" s="429"/>
      <c r="M4340" s="65">
        <v>17710000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1" ht="15.75" hidden="1" customHeight="1">
      <c r="A4341" s="332" t="str">
        <f>IF(B4341&lt;&gt;"",IF(AND(B4341='IN-TC'!$S$4,OR(TH!N4341="1111",TH!O4341="1111")),TH!D4341,""),"")</f>
        <v/>
      </c>
      <c r="B4341" s="63">
        <f t="shared" si="244"/>
        <v>12</v>
      </c>
      <c r="C4341" s="64">
        <v>42711</v>
      </c>
      <c r="D4341" s="64" t="s">
        <v>880</v>
      </c>
      <c r="E4341" s="64">
        <f t="shared" si="243"/>
        <v>42711</v>
      </c>
      <c r="F4341" s="72" t="s">
        <v>2518</v>
      </c>
      <c r="G4341" s="955" t="s">
        <v>2578</v>
      </c>
      <c r="H4341" s="72" t="s">
        <v>2520</v>
      </c>
      <c r="I4341" s="429"/>
      <c r="J4341" s="429"/>
      <c r="K4341" s="420"/>
      <c r="L4341" s="429"/>
      <c r="M4341" s="65">
        <v>19800000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1" ht="15.75" hidden="1" customHeight="1">
      <c r="A4342" s="332" t="str">
        <f>IF(B4342&lt;&gt;"",IF(AND(B4342='IN-TC'!$S$4,OR(TH!N4342="1111",TH!O4342="1111")),TH!D4342,""),"")</f>
        <v/>
      </c>
      <c r="B4342" s="63">
        <f t="shared" si="244"/>
        <v>12</v>
      </c>
      <c r="C4342" s="64">
        <v>42711</v>
      </c>
      <c r="D4342" s="64" t="s">
        <v>881</v>
      </c>
      <c r="E4342" s="64">
        <f t="shared" si="243"/>
        <v>42711</v>
      </c>
      <c r="F4342" s="72" t="s">
        <v>2617</v>
      </c>
      <c r="G4342" s="955" t="s">
        <v>2576</v>
      </c>
      <c r="H4342" s="72" t="s">
        <v>2577</v>
      </c>
      <c r="I4342" s="429"/>
      <c r="J4342" s="429"/>
      <c r="K4342" s="420"/>
      <c r="L4342" s="429"/>
      <c r="M4342" s="65">
        <v>19610000</v>
      </c>
      <c r="N4342" s="66" t="s">
        <v>8</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1" ht="15.75" hidden="1" customHeight="1">
      <c r="A4343" s="332" t="str">
        <f>IF(B4343&lt;&gt;"",IF(AND(B4343='IN-TC'!$S$4,OR(TH!N4343="1111",TH!O4343="1111")),TH!D4343,""),"")</f>
        <v/>
      </c>
      <c r="B4343" s="63">
        <f t="shared" si="244"/>
        <v>12</v>
      </c>
      <c r="C4343" s="64">
        <v>42711</v>
      </c>
      <c r="D4343" s="64" t="s">
        <v>882</v>
      </c>
      <c r="E4343" s="64">
        <f t="shared" si="243"/>
        <v>42711</v>
      </c>
      <c r="F4343" s="72" t="s">
        <v>2405</v>
      </c>
      <c r="G4343" s="955" t="s">
        <v>2704</v>
      </c>
      <c r="H4343" s="72" t="s">
        <v>1307</v>
      </c>
      <c r="I4343" s="429"/>
      <c r="J4343" s="429"/>
      <c r="K4343" s="420"/>
      <c r="L4343" s="429"/>
      <c r="M4343" s="65">
        <v>900000</v>
      </c>
      <c r="N4343" s="66" t="s">
        <v>101</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v>1</v>
      </c>
    </row>
    <row r="4344" spans="1:31" ht="15.75" hidden="1" customHeight="1">
      <c r="A4344" s="332" t="str">
        <f>IF(B4344&lt;&gt;"",IF(AND(B4344='IN-TC'!$S$4,OR(TH!N4344="1111",TH!O4344="1111")),TH!D4344,""),"")</f>
        <v/>
      </c>
      <c r="B4344" s="63">
        <f t="shared" si="244"/>
        <v>12</v>
      </c>
      <c r="C4344" s="64">
        <v>42711</v>
      </c>
      <c r="D4344" s="64" t="s">
        <v>882</v>
      </c>
      <c r="E4344" s="64">
        <f t="shared" si="243"/>
        <v>42711</v>
      </c>
      <c r="F4344" s="72" t="s">
        <v>2406</v>
      </c>
      <c r="G4344" s="955" t="s">
        <v>2704</v>
      </c>
      <c r="H4344" s="72" t="s">
        <v>1307</v>
      </c>
      <c r="I4344" s="429"/>
      <c r="J4344" s="429"/>
      <c r="K4344" s="420"/>
      <c r="L4344" s="429"/>
      <c r="M4344" s="65">
        <v>90000</v>
      </c>
      <c r="N4344" s="66" t="s">
        <v>9</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v>1</v>
      </c>
    </row>
    <row r="4345" spans="1:31" ht="15.75" hidden="1" customHeight="1">
      <c r="A4345" s="332" t="str">
        <f>IF(B4345&lt;&gt;"",IF(AND(B4345='IN-TC'!$S$4,OR(TH!N4345="1111",TH!O4345="1111")),TH!D4345,""),"")</f>
        <v/>
      </c>
      <c r="B4345" s="63">
        <f t="shared" si="244"/>
        <v>12</v>
      </c>
      <c r="C4345" s="64">
        <v>42711</v>
      </c>
      <c r="D4345" s="64" t="s">
        <v>883</v>
      </c>
      <c r="E4345" s="64">
        <f t="shared" si="243"/>
        <v>42711</v>
      </c>
      <c r="F4345" s="72" t="s">
        <v>2705</v>
      </c>
      <c r="G4345" s="955" t="s">
        <v>2707</v>
      </c>
      <c r="H4345" s="72" t="s">
        <v>2708</v>
      </c>
      <c r="I4345" s="429"/>
      <c r="J4345" s="429"/>
      <c r="K4345" s="420"/>
      <c r="L4345" s="429"/>
      <c r="M4345" s="65">
        <v>261818</v>
      </c>
      <c r="N4345" s="66" t="s">
        <v>101</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c r="AE4345">
        <v>1</v>
      </c>
    </row>
    <row r="4346" spans="1:31" ht="15.75" hidden="1" customHeight="1">
      <c r="A4346" s="332" t="str">
        <f>IF(B4346&lt;&gt;"",IF(AND(B4346='IN-TC'!$S$4,OR(TH!N4346="1111",TH!O4346="1111")),TH!D4346,""),"")</f>
        <v/>
      </c>
      <c r="B4346" s="63">
        <f t="shared" si="244"/>
        <v>12</v>
      </c>
      <c r="C4346" s="64">
        <v>42711</v>
      </c>
      <c r="D4346" s="64" t="s">
        <v>883</v>
      </c>
      <c r="E4346" s="64">
        <f t="shared" si="243"/>
        <v>42711</v>
      </c>
      <c r="F4346" s="72" t="s">
        <v>2706</v>
      </c>
      <c r="G4346" s="955" t="s">
        <v>2707</v>
      </c>
      <c r="H4346" s="72" t="s">
        <v>2708</v>
      </c>
      <c r="I4346" s="429"/>
      <c r="J4346" s="429"/>
      <c r="K4346" s="420"/>
      <c r="L4346" s="429"/>
      <c r="M4346" s="65">
        <v>26182</v>
      </c>
      <c r="N4346" s="66" t="s">
        <v>9</v>
      </c>
      <c r="O4346" s="66"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c r="AE4346">
        <v>1</v>
      </c>
    </row>
    <row r="4347" spans="1:31" ht="15.75" hidden="1" customHeight="1">
      <c r="A4347" s="332" t="str">
        <f>IF(B4347&lt;&gt;"",IF(AND(B4347='IN-TC'!$S$4,OR(TH!N4347="1111",TH!O4347="1111")),TH!D4347,""),"")</f>
        <v/>
      </c>
      <c r="B4347" s="63">
        <f t="shared" si="244"/>
        <v>12</v>
      </c>
      <c r="C4347" s="1123">
        <v>42711</v>
      </c>
      <c r="D4347" s="1123" t="s">
        <v>884</v>
      </c>
      <c r="E4347" s="1123">
        <f t="shared" si="243"/>
        <v>42711</v>
      </c>
      <c r="F4347" s="503" t="s">
        <v>954</v>
      </c>
      <c r="G4347" s="1125"/>
      <c r="H4347" s="961" t="s">
        <v>3009</v>
      </c>
      <c r="I4347" s="1126"/>
      <c r="J4347" s="1126"/>
      <c r="K4347" s="1127"/>
      <c r="L4347" s="1126"/>
      <c r="M4347" s="1128">
        <v>850000000</v>
      </c>
      <c r="N4347" s="1129" t="s">
        <v>271</v>
      </c>
      <c r="O4347" s="1129"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1" ht="15.75" hidden="1" customHeight="1">
      <c r="A4348" s="332" t="str">
        <f>IF(B4348&lt;&gt;"",IF(AND(B4348='IN-TC'!$S$4,OR(TH!N4348="1111",TH!O4348="1111")),TH!D4348,""),"")</f>
        <v/>
      </c>
      <c r="B4348" s="63">
        <f t="shared" si="244"/>
        <v>12</v>
      </c>
      <c r="C4348" s="64">
        <v>42712</v>
      </c>
      <c r="D4348" s="64" t="s">
        <v>885</v>
      </c>
      <c r="E4348" s="64">
        <f t="shared" si="243"/>
        <v>42712</v>
      </c>
      <c r="F4348" s="72" t="s">
        <v>2810</v>
      </c>
      <c r="G4348" s="955" t="s">
        <v>2811</v>
      </c>
      <c r="H4348" s="72" t="s">
        <v>1362</v>
      </c>
      <c r="I4348" s="429"/>
      <c r="J4348" s="429"/>
      <c r="K4348" s="420"/>
      <c r="L4348" s="429"/>
      <c r="M4348" s="65">
        <v>1677273</v>
      </c>
      <c r="N4348" s="66" t="s">
        <v>101</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v>1</v>
      </c>
    </row>
    <row r="4349" spans="1:31" ht="15.75" hidden="1" customHeight="1">
      <c r="A4349" s="332" t="str">
        <f>IF(B4349&lt;&gt;"",IF(AND(B4349='IN-TC'!$S$4,OR(TH!N4349="1111",TH!O4349="1111")),TH!D4349,""),"")</f>
        <v/>
      </c>
      <c r="B4349" s="63">
        <f t="shared" si="244"/>
        <v>12</v>
      </c>
      <c r="C4349" s="64">
        <v>42712</v>
      </c>
      <c r="D4349" s="64" t="s">
        <v>885</v>
      </c>
      <c r="E4349" s="64">
        <f t="shared" si="243"/>
        <v>42712</v>
      </c>
      <c r="F4349" s="72" t="s">
        <v>2812</v>
      </c>
      <c r="G4349" s="955" t="s">
        <v>2811</v>
      </c>
      <c r="H4349" s="72" t="s">
        <v>1362</v>
      </c>
      <c r="I4349" s="429"/>
      <c r="J4349" s="429"/>
      <c r="K4349" s="420"/>
      <c r="L4349" s="429"/>
      <c r="M4349" s="65">
        <v>167727</v>
      </c>
      <c r="N4349" s="66" t="s">
        <v>9</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c r="AE4349">
        <v>1</v>
      </c>
    </row>
    <row r="4350" spans="1:31" ht="15.75" hidden="1" customHeight="1">
      <c r="A4350" s="332" t="str">
        <f>IF(B4350&lt;&gt;"",IF(AND(B4350='IN-TC'!$S$4,OR(TH!N4350="1111",TH!O4350="1111")),TH!D4350,""),"")</f>
        <v/>
      </c>
      <c r="B4350" s="63">
        <f t="shared" si="244"/>
        <v>12</v>
      </c>
      <c r="C4350" s="64">
        <v>42712</v>
      </c>
      <c r="D4350" s="64" t="s">
        <v>886</v>
      </c>
      <c r="E4350" s="64">
        <f t="shared" si="243"/>
        <v>42712</v>
      </c>
      <c r="F4350" s="72" t="s">
        <v>2818</v>
      </c>
      <c r="G4350" s="955"/>
      <c r="H4350" s="72" t="s">
        <v>2820</v>
      </c>
      <c r="I4350" s="429"/>
      <c r="J4350" s="429"/>
      <c r="K4350" s="420"/>
      <c r="L4350" s="429"/>
      <c r="M4350" s="65">
        <v>4909091</v>
      </c>
      <c r="N4350" s="66" t="s">
        <v>101</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v>1</v>
      </c>
    </row>
    <row r="4351" spans="1:31" ht="15.75" hidden="1" customHeight="1">
      <c r="A4351" s="332" t="str">
        <f>IF(B4351&lt;&gt;"",IF(AND(B4351='IN-TC'!$S$4,OR(TH!N4351="1111",TH!O4351="1111")),TH!D4351,""),"")</f>
        <v/>
      </c>
      <c r="B4351" s="63">
        <f t="shared" si="244"/>
        <v>12</v>
      </c>
      <c r="C4351" s="64">
        <v>42712</v>
      </c>
      <c r="D4351" s="64" t="s">
        <v>886</v>
      </c>
      <c r="E4351" s="64">
        <f t="shared" si="243"/>
        <v>42712</v>
      </c>
      <c r="F4351" s="72" t="s">
        <v>2819</v>
      </c>
      <c r="G4351" s="955"/>
      <c r="H4351" s="72" t="s">
        <v>2820</v>
      </c>
      <c r="I4351" s="429"/>
      <c r="J4351" s="429"/>
      <c r="K4351" s="420"/>
      <c r="L4351" s="429"/>
      <c r="M4351" s="65">
        <v>490909</v>
      </c>
      <c r="N4351" s="66" t="s">
        <v>9</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c r="AE4351">
        <v>1</v>
      </c>
    </row>
    <row r="4352" spans="1:31" ht="15.75" hidden="1" customHeight="1">
      <c r="A4352" s="332" t="str">
        <f>IF(B4352&lt;&gt;"",IF(AND(B4352='IN-TC'!$S$4,OR(TH!N4352="1111",TH!O4352="1111")),TH!D4352,""),"")</f>
        <v/>
      </c>
      <c r="B4352" s="63">
        <f t="shared" si="244"/>
        <v>12</v>
      </c>
      <c r="C4352" s="64">
        <v>42713</v>
      </c>
      <c r="D4352" s="64" t="s">
        <v>887</v>
      </c>
      <c r="E4352" s="64">
        <f t="shared" si="243"/>
        <v>42713</v>
      </c>
      <c r="F4352" s="72" t="s">
        <v>2518</v>
      </c>
      <c r="G4352" s="955" t="s">
        <v>2579</v>
      </c>
      <c r="H4352" s="72" t="s">
        <v>2519</v>
      </c>
      <c r="I4352" s="429"/>
      <c r="J4352" s="429"/>
      <c r="K4352" s="420"/>
      <c r="L4352" s="429"/>
      <c r="M4352" s="65">
        <v>19800000</v>
      </c>
      <c r="N4352" s="66" t="s">
        <v>8</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1" ht="15.75" hidden="1" customHeight="1">
      <c r="A4353" s="332" t="str">
        <f>IF(B4353&lt;&gt;"",IF(AND(B4353='IN-TC'!$S$4,OR(TH!N4353="1111",TH!O4353="1111")),TH!D4353,""),"")</f>
        <v/>
      </c>
      <c r="B4353" s="63">
        <f t="shared" si="244"/>
        <v>12</v>
      </c>
      <c r="C4353" s="64">
        <v>42713</v>
      </c>
      <c r="D4353" s="64" t="s">
        <v>888</v>
      </c>
      <c r="E4353" s="64">
        <f t="shared" si="243"/>
        <v>42713</v>
      </c>
      <c r="F4353" s="72" t="s">
        <v>2415</v>
      </c>
      <c r="G4353" s="955" t="s">
        <v>2618</v>
      </c>
      <c r="H4353" s="72" t="s">
        <v>2417</v>
      </c>
      <c r="I4353" s="429"/>
      <c r="J4353" s="429"/>
      <c r="K4353" s="420"/>
      <c r="L4353" s="429"/>
      <c r="M4353" s="65">
        <v>3650000</v>
      </c>
      <c r="N4353" s="66" t="s">
        <v>101</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1" ht="15.75" hidden="1" customHeight="1">
      <c r="A4354" s="332" t="str">
        <f>IF(B4354&lt;&gt;"",IF(AND(B4354='IN-TC'!$S$4,OR(TH!N4354="1111",TH!O4354="1111")),TH!D4354,""),"")</f>
        <v/>
      </c>
      <c r="B4354" s="63">
        <f t="shared" si="244"/>
        <v>12</v>
      </c>
      <c r="C4354" s="64">
        <v>42714</v>
      </c>
      <c r="D4354" s="64" t="s">
        <v>889</v>
      </c>
      <c r="E4354" s="64">
        <f t="shared" si="243"/>
        <v>42714</v>
      </c>
      <c r="F4354" s="72" t="s">
        <v>2518</v>
      </c>
      <c r="G4354" s="955" t="s">
        <v>2580</v>
      </c>
      <c r="H4354" s="72" t="s">
        <v>2519</v>
      </c>
      <c r="I4354" s="429"/>
      <c r="J4354" s="429"/>
      <c r="K4354" s="420"/>
      <c r="L4354" s="429"/>
      <c r="M4354" s="65">
        <v>19800000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1" ht="15.75" hidden="1" customHeight="1">
      <c r="A4355" s="332" t="str">
        <f>IF(B4355&lt;&gt;"",IF(AND(B4355='IN-TC'!$S$4,OR(TH!N4355="1111",TH!O4355="1111")),TH!D4355,""),"")</f>
        <v/>
      </c>
      <c r="B4355" s="63">
        <f t="shared" si="244"/>
        <v>12</v>
      </c>
      <c r="C4355" s="64">
        <v>42714</v>
      </c>
      <c r="D4355" s="64" t="s">
        <v>890</v>
      </c>
      <c r="E4355" s="64">
        <f t="shared" si="243"/>
        <v>42714</v>
      </c>
      <c r="F4355" s="72" t="s">
        <v>2518</v>
      </c>
      <c r="G4355" s="955" t="s">
        <v>2581</v>
      </c>
      <c r="H4355" s="72" t="s">
        <v>2520</v>
      </c>
      <c r="I4355" s="429"/>
      <c r="J4355" s="429"/>
      <c r="K4355" s="420"/>
      <c r="L4355" s="429"/>
      <c r="M4355" s="65">
        <v>6600000</v>
      </c>
      <c r="N4355" s="66" t="s">
        <v>8</v>
      </c>
      <c r="O4355" s="66"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1" ht="15.75" hidden="1" customHeight="1">
      <c r="A4356" s="332" t="str">
        <f>IF(B4356&lt;&gt;"",IF(AND(B4356='IN-TC'!$S$4,OR(TH!N4356="1111",TH!O4356="1111")),TH!D4356,""),"")</f>
        <v/>
      </c>
      <c r="B4356" s="63">
        <f t="shared" si="244"/>
        <v>12</v>
      </c>
      <c r="C4356" s="1123">
        <v>42714</v>
      </c>
      <c r="D4356" s="1123" t="s">
        <v>891</v>
      </c>
      <c r="E4356" s="1123">
        <f t="shared" si="243"/>
        <v>42714</v>
      </c>
      <c r="F4356" s="503" t="s">
        <v>954</v>
      </c>
      <c r="G4356" s="1125"/>
      <c r="H4356" s="961" t="s">
        <v>3009</v>
      </c>
      <c r="I4356" s="1126"/>
      <c r="J4356" s="1126"/>
      <c r="K4356" s="1127"/>
      <c r="L4356" s="1126"/>
      <c r="M4356" s="1128">
        <v>600000000</v>
      </c>
      <c r="N4356" s="1129" t="s">
        <v>271</v>
      </c>
      <c r="O4356" s="1129"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1" ht="15.75" hidden="1" customHeight="1">
      <c r="A4357" s="332" t="str">
        <f>IF(B4357&lt;&gt;"",IF(AND(B4357='IN-TC'!$S$4,OR(TH!N4357="1111",TH!O4357="1111")),TH!D4357,""),"")</f>
        <v/>
      </c>
      <c r="B4357" s="63">
        <f t="shared" si="244"/>
        <v>12</v>
      </c>
      <c r="C4357" s="64">
        <v>42715</v>
      </c>
      <c r="D4357" s="64" t="s">
        <v>892</v>
      </c>
      <c r="E4357" s="64">
        <f t="shared" si="243"/>
        <v>42715</v>
      </c>
      <c r="F4357" s="72" t="s">
        <v>2518</v>
      </c>
      <c r="G4357" s="955" t="s">
        <v>1373</v>
      </c>
      <c r="H4357" s="72" t="s">
        <v>2519</v>
      </c>
      <c r="I4357" s="429"/>
      <c r="J4357" s="429"/>
      <c r="K4357" s="420"/>
      <c r="L4357" s="429"/>
      <c r="M4357" s="65">
        <v>19800000</v>
      </c>
      <c r="N4357" s="66" t="s">
        <v>8</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1" ht="15.75" hidden="1" customHeight="1">
      <c r="A4358" s="332" t="str">
        <f>IF(B4358&lt;&gt;"",IF(AND(B4358='IN-TC'!$S$4,OR(TH!N4358="1111",TH!O4358="1111")),TH!D4358,""),"")</f>
        <v/>
      </c>
      <c r="B4358" s="63">
        <f t="shared" si="244"/>
        <v>12</v>
      </c>
      <c r="C4358" s="64">
        <v>42715</v>
      </c>
      <c r="D4358" s="64" t="s">
        <v>894</v>
      </c>
      <c r="E4358" s="64">
        <f t="shared" si="243"/>
        <v>42715</v>
      </c>
      <c r="F4358" s="72" t="s">
        <v>2038</v>
      </c>
      <c r="G4358" s="955" t="s">
        <v>2619</v>
      </c>
      <c r="H4358" s="72" t="s">
        <v>799</v>
      </c>
      <c r="I4358" s="429"/>
      <c r="J4358" s="429"/>
      <c r="K4358" s="420"/>
      <c r="L4358" s="429"/>
      <c r="M4358" s="65">
        <v>2507418</v>
      </c>
      <c r="N4358" s="66" t="s">
        <v>101</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v>1</v>
      </c>
    </row>
    <row r="4359" spans="1:31" ht="15.75" hidden="1" customHeight="1">
      <c r="A4359" s="332" t="str">
        <f>IF(B4359&lt;&gt;"",IF(AND(B4359='IN-TC'!$S$4,OR(TH!N4359="1111",TH!O4359="1111")),TH!D4359,""),"")</f>
        <v/>
      </c>
      <c r="B4359" s="63">
        <f t="shared" si="244"/>
        <v>12</v>
      </c>
      <c r="C4359" s="64">
        <v>42715</v>
      </c>
      <c r="D4359" s="64" t="s">
        <v>894</v>
      </c>
      <c r="E4359" s="64">
        <f t="shared" si="243"/>
        <v>42715</v>
      </c>
      <c r="F4359" s="72" t="s">
        <v>2039</v>
      </c>
      <c r="G4359" s="955" t="s">
        <v>2619</v>
      </c>
      <c r="H4359" s="72" t="s">
        <v>799</v>
      </c>
      <c r="I4359" s="429"/>
      <c r="J4359" s="429"/>
      <c r="K4359" s="420"/>
      <c r="L4359" s="429"/>
      <c r="M4359" s="65">
        <v>250742</v>
      </c>
      <c r="N4359" s="66" t="s">
        <v>9</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c r="AE4359">
        <v>1</v>
      </c>
    </row>
    <row r="4360" spans="1:31" ht="15.75" hidden="1" customHeight="1">
      <c r="A4360" s="332" t="str">
        <f>IF(B4360&lt;&gt;"",IF(AND(B4360='IN-TC'!$S$4,OR(TH!N4360="1111",TH!O4360="1111")),TH!D4360,""),"")</f>
        <v/>
      </c>
      <c r="B4360" s="63">
        <f t="shared" si="244"/>
        <v>12</v>
      </c>
      <c r="C4360" s="64">
        <v>42716</v>
      </c>
      <c r="D4360" s="64" t="s">
        <v>895</v>
      </c>
      <c r="E4360" s="64">
        <f t="shared" ref="E4360:E4423" si="245">C4360</f>
        <v>42716</v>
      </c>
      <c r="F4360" s="72" t="s">
        <v>2518</v>
      </c>
      <c r="G4360" s="955" t="s">
        <v>2114</v>
      </c>
      <c r="H4360" s="72" t="s">
        <v>2519</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1" ht="15.75" hidden="1" customHeight="1">
      <c r="A4361" s="332" t="str">
        <f>IF(B4361&lt;&gt;"",IF(AND(B4361='IN-TC'!$S$4,OR(TH!N4361="1111",TH!O4361="1111")),TH!D4361,""),"")</f>
        <v/>
      </c>
      <c r="B4361" s="63">
        <f t="shared" si="244"/>
        <v>12</v>
      </c>
      <c r="C4361" s="64">
        <v>42716</v>
      </c>
      <c r="D4361" s="64" t="s">
        <v>897</v>
      </c>
      <c r="E4361" s="64">
        <f t="shared" si="245"/>
        <v>42716</v>
      </c>
      <c r="F4361" s="72" t="s">
        <v>2518</v>
      </c>
      <c r="G4361" s="955" t="s">
        <v>2689</v>
      </c>
      <c r="H4361" s="72" t="s">
        <v>2520</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1" ht="15.75" hidden="1" customHeight="1">
      <c r="A4362" s="332" t="str">
        <f>IF(B4362&lt;&gt;"",IF(AND(B4362='IN-TC'!$S$4,OR(TH!N4362="1111",TH!O4362="1111")),TH!D4362,""),"")</f>
        <v/>
      </c>
      <c r="B4362" s="63">
        <f t="shared" si="244"/>
        <v>12</v>
      </c>
      <c r="C4362" s="64">
        <v>42717</v>
      </c>
      <c r="D4362" s="64" t="s">
        <v>898</v>
      </c>
      <c r="E4362" s="64">
        <f t="shared" si="245"/>
        <v>42717</v>
      </c>
      <c r="F4362" s="72" t="s">
        <v>2518</v>
      </c>
      <c r="G4362" s="955" t="s">
        <v>2690</v>
      </c>
      <c r="H4362" s="72" t="s">
        <v>2520</v>
      </c>
      <c r="I4362" s="429"/>
      <c r="J4362" s="429"/>
      <c r="K4362" s="420"/>
      <c r="L4362" s="429"/>
      <c r="M4362" s="65">
        <v>19800000</v>
      </c>
      <c r="N4362" s="66" t="s">
        <v>8</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1" ht="15.75" hidden="1" customHeight="1">
      <c r="A4363" s="332" t="str">
        <f>IF(B4363&lt;&gt;"",IF(AND(B4363='IN-TC'!$S$4,OR(TH!N4363="1111",TH!O4363="1111")),TH!D4363,""),"")</f>
        <v/>
      </c>
      <c r="B4363" s="63">
        <f t="shared" ref="B4363:B4426" si="246">IF(C4363&lt;&gt;"",MONTH(C4363),"")</f>
        <v>12</v>
      </c>
      <c r="C4363" s="64">
        <v>42717</v>
      </c>
      <c r="D4363" s="64" t="s">
        <v>901</v>
      </c>
      <c r="E4363" s="64">
        <f t="shared" si="245"/>
        <v>42717</v>
      </c>
      <c r="F4363" s="72" t="s">
        <v>2622</v>
      </c>
      <c r="G4363" s="955" t="s">
        <v>2620</v>
      </c>
      <c r="H4363" s="72" t="s">
        <v>2621</v>
      </c>
      <c r="I4363" s="429"/>
      <c r="J4363" s="429"/>
      <c r="K4363" s="420"/>
      <c r="L4363" s="429"/>
      <c r="M4363" s="65">
        <v>15450000</v>
      </c>
      <c r="N4363" s="66" t="s">
        <v>279</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E4363">
        <v>1</v>
      </c>
    </row>
    <row r="4364" spans="1:31" ht="15.75" hidden="1" customHeight="1">
      <c r="A4364" s="332" t="str">
        <f>IF(B4364&lt;&gt;"",IF(AND(B4364='IN-TC'!$S$4,OR(TH!N4364="1111",TH!O4364="1111")),TH!D4364,""),"")</f>
        <v/>
      </c>
      <c r="B4364" s="63">
        <f t="shared" si="246"/>
        <v>12</v>
      </c>
      <c r="C4364" s="64">
        <v>42717</v>
      </c>
      <c r="D4364" s="64" t="s">
        <v>901</v>
      </c>
      <c r="E4364" s="64">
        <f t="shared" si="245"/>
        <v>42717</v>
      </c>
      <c r="F4364" s="72" t="s">
        <v>1163</v>
      </c>
      <c r="G4364" s="955" t="s">
        <v>2620</v>
      </c>
      <c r="H4364" s="72" t="s">
        <v>2621</v>
      </c>
      <c r="I4364" s="429"/>
      <c r="J4364" s="429"/>
      <c r="K4364" s="420"/>
      <c r="L4364" s="429"/>
      <c r="M4364" s="65">
        <v>150000</v>
      </c>
      <c r="N4364" s="66" t="s">
        <v>101</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c r="AE4364">
        <v>1</v>
      </c>
    </row>
    <row r="4365" spans="1:31" ht="15.75" hidden="1" customHeight="1">
      <c r="A4365" s="332" t="str">
        <f>IF(B4365&lt;&gt;"",IF(AND(B4365='IN-TC'!$S$4,OR(TH!N4365="1111",TH!O4365="1111")),TH!D4365,""),"")</f>
        <v/>
      </c>
      <c r="B4365" s="63">
        <f t="shared" si="246"/>
        <v>12</v>
      </c>
      <c r="C4365" s="64">
        <v>42717</v>
      </c>
      <c r="D4365" s="64" t="s">
        <v>901</v>
      </c>
      <c r="E4365" s="64">
        <f t="shared" si="245"/>
        <v>42717</v>
      </c>
      <c r="F4365" s="72" t="s">
        <v>2623</v>
      </c>
      <c r="G4365" s="955" t="s">
        <v>2620</v>
      </c>
      <c r="H4365" s="72" t="s">
        <v>2621</v>
      </c>
      <c r="I4365" s="429"/>
      <c r="J4365" s="429"/>
      <c r="K4365" s="420"/>
      <c r="L4365" s="429"/>
      <c r="M4365" s="65">
        <v>1560000</v>
      </c>
      <c r="N4365" s="66" t="s">
        <v>9</v>
      </c>
      <c r="O4365" s="66"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c r="AE4365">
        <v>1</v>
      </c>
    </row>
    <row r="4366" spans="1:31" ht="15.75" hidden="1" customHeight="1">
      <c r="A4366" s="332" t="str">
        <f>IF(B4366&lt;&gt;"",IF(AND(B4366='IN-TC'!$S$4,OR(TH!N4366="1111",TH!O4366="1111")),TH!D4366,""),"")</f>
        <v/>
      </c>
      <c r="B4366" s="63">
        <f t="shared" si="246"/>
        <v>12</v>
      </c>
      <c r="C4366" s="1123">
        <v>42717</v>
      </c>
      <c r="D4366" s="1123" t="s">
        <v>902</v>
      </c>
      <c r="E4366" s="1123">
        <f t="shared" si="245"/>
        <v>42717</v>
      </c>
      <c r="F4366" s="503" t="s">
        <v>954</v>
      </c>
      <c r="G4366" s="1125"/>
      <c r="H4366" s="961" t="s">
        <v>3009</v>
      </c>
      <c r="I4366" s="1126"/>
      <c r="J4366" s="1126"/>
      <c r="K4366" s="1127"/>
      <c r="L4366" s="1126"/>
      <c r="M4366" s="1128">
        <v>850000000</v>
      </c>
      <c r="N4366" s="1129" t="s">
        <v>271</v>
      </c>
      <c r="O4366" s="1129"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1" ht="15.75" hidden="1" customHeight="1">
      <c r="A4367" s="332" t="str">
        <f>IF(B4367&lt;&gt;"",IF(AND(B4367='IN-TC'!$S$4,OR(TH!N4367="1111",TH!O4367="1111")),TH!D4367,""),"")</f>
        <v/>
      </c>
      <c r="B4367" s="63">
        <f t="shared" si="246"/>
        <v>12</v>
      </c>
      <c r="C4367" s="64">
        <v>42718</v>
      </c>
      <c r="D4367" s="64" t="s">
        <v>903</v>
      </c>
      <c r="E4367" s="64">
        <f t="shared" si="245"/>
        <v>42718</v>
      </c>
      <c r="F4367" s="72" t="s">
        <v>2624</v>
      </c>
      <c r="G4367" s="955" t="s">
        <v>2625</v>
      </c>
      <c r="H4367" s="72" t="s">
        <v>1425</v>
      </c>
      <c r="I4367" s="429"/>
      <c r="J4367" s="429"/>
      <c r="K4367" s="420"/>
      <c r="L4367" s="429"/>
      <c r="M4367" s="65">
        <v>1983000</v>
      </c>
      <c r="N4367" s="66" t="s">
        <v>101</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E4367">
        <v>1</v>
      </c>
    </row>
    <row r="4368" spans="1:31" ht="15.75" hidden="1" customHeight="1">
      <c r="A4368" s="332" t="str">
        <f>IF(B4368&lt;&gt;"",IF(AND(B4368='IN-TC'!$S$4,OR(TH!N4368="1111",TH!O4368="1111")),TH!D4368,""),"")</f>
        <v/>
      </c>
      <c r="B4368" s="63">
        <f t="shared" si="246"/>
        <v>12</v>
      </c>
      <c r="C4368" s="64">
        <v>42718</v>
      </c>
      <c r="D4368" s="64" t="s">
        <v>903</v>
      </c>
      <c r="E4368" s="64">
        <f t="shared" si="245"/>
        <v>42718</v>
      </c>
      <c r="F4368" s="72" t="s">
        <v>2626</v>
      </c>
      <c r="G4368" s="955" t="s">
        <v>2625</v>
      </c>
      <c r="H4368" s="72" t="s">
        <v>1425</v>
      </c>
      <c r="I4368" s="429"/>
      <c r="J4368" s="429"/>
      <c r="K4368" s="420"/>
      <c r="L4368" s="429"/>
      <c r="M4368" s="65">
        <v>198300</v>
      </c>
      <c r="N4368" s="66" t="s">
        <v>9</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c r="AE4368">
        <v>1</v>
      </c>
    </row>
    <row r="4369" spans="1:31" ht="15.75" hidden="1" customHeight="1">
      <c r="A4369" s="332" t="str">
        <f>IF(B4369&lt;&gt;"",IF(AND(B4369='IN-TC'!$S$4,OR(TH!N4369="1111",TH!O4369="1111")),TH!D4369,""),"")</f>
        <v/>
      </c>
      <c r="B4369" s="63">
        <f t="shared" si="246"/>
        <v>12</v>
      </c>
      <c r="C4369" s="64">
        <v>42718</v>
      </c>
      <c r="D4369" s="64" t="s">
        <v>904</v>
      </c>
      <c r="E4369" s="64">
        <f t="shared" si="245"/>
        <v>42718</v>
      </c>
      <c r="F4369" s="72" t="s">
        <v>1094</v>
      </c>
      <c r="G4369" s="67" t="s">
        <v>1551</v>
      </c>
      <c r="H4369" s="72" t="s">
        <v>755</v>
      </c>
      <c r="I4369" s="429"/>
      <c r="J4369" s="429"/>
      <c r="K4369" s="420"/>
      <c r="L4369" s="429"/>
      <c r="M4369" s="65">
        <v>900000000</v>
      </c>
      <c r="N4369" s="66" t="s">
        <v>26</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1" ht="15.75" hidden="1" customHeight="1">
      <c r="A4370" s="332" t="str">
        <f>IF(B4370&lt;&gt;"",IF(AND(B4370='IN-TC'!$S$4,OR(TH!N4370="1111",TH!O4370="1111")),TH!D4370,""),"")</f>
        <v/>
      </c>
      <c r="B4370" s="63">
        <f t="shared" si="246"/>
        <v>12</v>
      </c>
      <c r="C4370" s="64">
        <v>42718</v>
      </c>
      <c r="D4370" s="64" t="s">
        <v>905</v>
      </c>
      <c r="E4370" s="64">
        <f t="shared" si="245"/>
        <v>42718</v>
      </c>
      <c r="F4370" s="72" t="s">
        <v>2518</v>
      </c>
      <c r="G4370" s="955" t="s">
        <v>2691</v>
      </c>
      <c r="H4370" s="72" t="s">
        <v>2520</v>
      </c>
      <c r="I4370" s="429"/>
      <c r="J4370" s="429"/>
      <c r="K4370" s="420"/>
      <c r="L4370" s="429"/>
      <c r="M4370" s="65">
        <v>19800000</v>
      </c>
      <c r="N4370" s="66" t="s">
        <v>8</v>
      </c>
      <c r="O4370" s="66"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1" ht="15.75" hidden="1" customHeight="1">
      <c r="A4371" s="332" t="str">
        <f>IF(B4371&lt;&gt;"",IF(AND(B4371='IN-TC'!$S$4,OR(TH!N4371="1111",TH!O4371="1111")),TH!D4371,""),"")</f>
        <v/>
      </c>
      <c r="B4371" s="63">
        <f t="shared" si="246"/>
        <v>12</v>
      </c>
      <c r="C4371" s="1123">
        <v>42718</v>
      </c>
      <c r="D4371" s="1123" t="s">
        <v>906</v>
      </c>
      <c r="E4371" s="1123">
        <f t="shared" si="245"/>
        <v>42718</v>
      </c>
      <c r="F4371" s="503" t="s">
        <v>954</v>
      </c>
      <c r="G4371" s="1125"/>
      <c r="H4371" s="961" t="s">
        <v>3009</v>
      </c>
      <c r="I4371" s="1126"/>
      <c r="J4371" s="1126"/>
      <c r="K4371" s="1127"/>
      <c r="L4371" s="1126"/>
      <c r="M4371" s="1128">
        <v>1000000000</v>
      </c>
      <c r="N4371" s="1129" t="s">
        <v>271</v>
      </c>
      <c r="O4371" s="1129"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1" ht="15.75" hidden="1" customHeight="1">
      <c r="A4372" s="332" t="str">
        <f>IF(B4372&lt;&gt;"",IF(AND(B4372='IN-TC'!$S$4,OR(TH!N4372="1111",TH!O4372="1111")),TH!D4372,""),"")</f>
        <v/>
      </c>
      <c r="B4372" s="63">
        <f t="shared" si="246"/>
        <v>12</v>
      </c>
      <c r="C4372" s="64">
        <v>42719</v>
      </c>
      <c r="D4372" s="64" t="s">
        <v>955</v>
      </c>
      <c r="E4372" s="64">
        <f t="shared" si="245"/>
        <v>42719</v>
      </c>
      <c r="F4372" s="72" t="s">
        <v>2622</v>
      </c>
      <c r="G4372" s="955" t="s">
        <v>2627</v>
      </c>
      <c r="H4372" s="72" t="s">
        <v>2621</v>
      </c>
      <c r="I4372" s="429"/>
      <c r="J4372" s="429"/>
      <c r="K4372" s="420"/>
      <c r="L4372" s="429"/>
      <c r="M4372" s="65">
        <v>15450000</v>
      </c>
      <c r="N4372" s="66" t="s">
        <v>279</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v>1</v>
      </c>
    </row>
    <row r="4373" spans="1:31" ht="15.75" hidden="1" customHeight="1">
      <c r="A4373" s="332" t="str">
        <f>IF(B4373&lt;&gt;"",IF(AND(B4373='IN-TC'!$S$4,OR(TH!N4373="1111",TH!O4373="1111")),TH!D4373,""),"")</f>
        <v/>
      </c>
      <c r="B4373" s="63">
        <f t="shared" si="246"/>
        <v>12</v>
      </c>
      <c r="C4373" s="64">
        <v>42719</v>
      </c>
      <c r="D4373" s="64" t="s">
        <v>955</v>
      </c>
      <c r="E4373" s="64">
        <f t="shared" si="245"/>
        <v>42719</v>
      </c>
      <c r="F4373" s="72" t="s">
        <v>1163</v>
      </c>
      <c r="G4373" s="955" t="s">
        <v>2627</v>
      </c>
      <c r="H4373" s="72" t="s">
        <v>2621</v>
      </c>
      <c r="I4373" s="429"/>
      <c r="J4373" s="429"/>
      <c r="K4373" s="420"/>
      <c r="L4373" s="429"/>
      <c r="M4373" s="65">
        <v>150000</v>
      </c>
      <c r="N4373" s="66" t="s">
        <v>101</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v>1</v>
      </c>
    </row>
    <row r="4374" spans="1:31" ht="15.75" hidden="1" customHeight="1">
      <c r="A4374" s="332" t="str">
        <f>IF(B4374&lt;&gt;"",IF(AND(B4374='IN-TC'!$S$4,OR(TH!N4374="1111",TH!O4374="1111")),TH!D4374,""),"")</f>
        <v/>
      </c>
      <c r="B4374" s="63">
        <f t="shared" si="246"/>
        <v>12</v>
      </c>
      <c r="C4374" s="64">
        <v>42719</v>
      </c>
      <c r="D4374" s="64" t="s">
        <v>955</v>
      </c>
      <c r="E4374" s="64">
        <f t="shared" si="245"/>
        <v>42719</v>
      </c>
      <c r="F4374" s="72" t="s">
        <v>2623</v>
      </c>
      <c r="G4374" s="955" t="s">
        <v>2627</v>
      </c>
      <c r="H4374" s="72" t="s">
        <v>2621</v>
      </c>
      <c r="I4374" s="429"/>
      <c r="J4374" s="429"/>
      <c r="K4374" s="420"/>
      <c r="L4374" s="429"/>
      <c r="M4374" s="65">
        <v>1560000</v>
      </c>
      <c r="N4374" s="66" t="s">
        <v>9</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v>1</v>
      </c>
    </row>
    <row r="4375" spans="1:31" ht="15.75" hidden="1" customHeight="1">
      <c r="A4375" s="332" t="str">
        <f>IF(B4375&lt;&gt;"",IF(AND(B4375='IN-TC'!$S$4,OR(TH!N4375="1111",TH!O4375="1111")),TH!D4375,""),"")</f>
        <v/>
      </c>
      <c r="B4375" s="63">
        <f t="shared" si="246"/>
        <v>12</v>
      </c>
      <c r="C4375" s="64">
        <v>42719</v>
      </c>
      <c r="D4375" s="64" t="s">
        <v>956</v>
      </c>
      <c r="E4375" s="64">
        <f t="shared" si="245"/>
        <v>42719</v>
      </c>
      <c r="F4375" s="72" t="s">
        <v>2038</v>
      </c>
      <c r="G4375" s="955" t="s">
        <v>2628</v>
      </c>
      <c r="H4375" s="72" t="s">
        <v>799</v>
      </c>
      <c r="I4375" s="429"/>
      <c r="J4375" s="429"/>
      <c r="K4375" s="420"/>
      <c r="L4375" s="429"/>
      <c r="M4375" s="65">
        <v>1451654</v>
      </c>
      <c r="N4375" s="66" t="s">
        <v>101</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v>1</v>
      </c>
    </row>
    <row r="4376" spans="1:31" ht="15.75" hidden="1" customHeight="1">
      <c r="A4376" s="332" t="str">
        <f>IF(B4376&lt;&gt;"",IF(AND(B4376='IN-TC'!$S$4,OR(TH!N4376="1111",TH!O4376="1111")),TH!D4376,""),"")</f>
        <v/>
      </c>
      <c r="B4376" s="63">
        <f t="shared" si="246"/>
        <v>12</v>
      </c>
      <c r="C4376" s="64">
        <v>42719</v>
      </c>
      <c r="D4376" s="64" t="s">
        <v>956</v>
      </c>
      <c r="E4376" s="64">
        <f t="shared" si="245"/>
        <v>42719</v>
      </c>
      <c r="F4376" s="72" t="s">
        <v>2039</v>
      </c>
      <c r="G4376" s="955" t="s">
        <v>2628</v>
      </c>
      <c r="H4376" s="72" t="s">
        <v>799</v>
      </c>
      <c r="I4376" s="429"/>
      <c r="J4376" s="429"/>
      <c r="K4376" s="420"/>
      <c r="L4376" s="429"/>
      <c r="M4376" s="65">
        <v>145166</v>
      </c>
      <c r="N4376" s="66" t="s">
        <v>9</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c r="AE4376">
        <v>1</v>
      </c>
    </row>
    <row r="4377" spans="1:31" ht="15.75" hidden="1" customHeight="1">
      <c r="A4377" s="332" t="str">
        <f>IF(B4377&lt;&gt;"",IF(AND(B4377='IN-TC'!$S$4,OR(TH!N4377="1111",TH!O4377="1111")),TH!D4377,""),"")</f>
        <v/>
      </c>
      <c r="B4377" s="63">
        <f t="shared" si="246"/>
        <v>12</v>
      </c>
      <c r="C4377" s="64">
        <v>42719</v>
      </c>
      <c r="D4377" s="64" t="s">
        <v>957</v>
      </c>
      <c r="E4377" s="64">
        <f t="shared" si="245"/>
        <v>42719</v>
      </c>
      <c r="F4377" s="72" t="s">
        <v>2518</v>
      </c>
      <c r="G4377" s="955" t="s">
        <v>2692</v>
      </c>
      <c r="H4377" s="72" t="s">
        <v>2519</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1" ht="15.75" hidden="1" customHeight="1">
      <c r="A4378" s="332" t="str">
        <f>IF(B4378&lt;&gt;"",IF(AND(B4378='IN-TC'!$S$4,OR(TH!N4378="1111",TH!O4378="1111")),TH!D4378,""),"")</f>
        <v/>
      </c>
      <c r="B4378" s="63">
        <f t="shared" si="246"/>
        <v>12</v>
      </c>
      <c r="C4378" s="64">
        <v>42719</v>
      </c>
      <c r="D4378" s="64" t="s">
        <v>958</v>
      </c>
      <c r="E4378" s="64">
        <f t="shared" si="245"/>
        <v>42719</v>
      </c>
      <c r="F4378" s="72" t="s">
        <v>2518</v>
      </c>
      <c r="G4378" s="955" t="s">
        <v>2694</v>
      </c>
      <c r="H4378" s="72" t="s">
        <v>2520</v>
      </c>
      <c r="I4378" s="429"/>
      <c r="J4378" s="429"/>
      <c r="K4378" s="420"/>
      <c r="L4378" s="429"/>
      <c r="M4378" s="65">
        <v>19800000</v>
      </c>
      <c r="N4378" s="66" t="s">
        <v>8</v>
      </c>
      <c r="O4378" s="66"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1" ht="15.75" hidden="1" customHeight="1">
      <c r="A4379" s="332" t="str">
        <f>IF(B4379&lt;&gt;"",IF(AND(B4379='IN-TC'!$S$4,OR(TH!N4379="1111",TH!O4379="1111")),TH!D4379,""),"")</f>
        <v/>
      </c>
      <c r="B4379" s="63">
        <f t="shared" si="246"/>
        <v>12</v>
      </c>
      <c r="C4379" s="1123">
        <v>42719</v>
      </c>
      <c r="D4379" s="1123" t="s">
        <v>959</v>
      </c>
      <c r="E4379" s="1123">
        <f t="shared" si="245"/>
        <v>42719</v>
      </c>
      <c r="F4379" s="503" t="s">
        <v>954</v>
      </c>
      <c r="G4379" s="1125"/>
      <c r="H4379" s="961" t="s">
        <v>3009</v>
      </c>
      <c r="I4379" s="1126"/>
      <c r="J4379" s="1126"/>
      <c r="K4379" s="1127"/>
      <c r="L4379" s="1126"/>
      <c r="M4379" s="1128">
        <v>1200000000</v>
      </c>
      <c r="N4379" s="1129" t="s">
        <v>271</v>
      </c>
      <c r="O4379" s="1129"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1" ht="15.75" hidden="1" customHeight="1">
      <c r="A4380" s="332" t="str">
        <f>IF(B4380&lt;&gt;"",IF(AND(B4380='IN-TC'!$S$4,OR(TH!N4380="1111",TH!O4380="1111")),TH!D4380,""),"")</f>
        <v/>
      </c>
      <c r="B4380" s="63">
        <f t="shared" si="246"/>
        <v>12</v>
      </c>
      <c r="C4380" s="64">
        <v>42720</v>
      </c>
      <c r="D4380" s="64" t="s">
        <v>1374</v>
      </c>
      <c r="E4380" s="64">
        <f t="shared" si="245"/>
        <v>42720</v>
      </c>
      <c r="F4380" s="72" t="s">
        <v>2518</v>
      </c>
      <c r="G4380" s="955" t="s">
        <v>2696</v>
      </c>
      <c r="H4380" s="72" t="s">
        <v>2519</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1" ht="15.75" hidden="1" customHeight="1">
      <c r="A4381" s="332" t="str">
        <f>IF(B4381&lt;&gt;"",IF(AND(B4381='IN-TC'!$S$4,OR(TH!N4381="1111",TH!O4381="1111")),TH!D4381,""),"")</f>
        <v/>
      </c>
      <c r="B4381" s="63">
        <f t="shared" si="246"/>
        <v>12</v>
      </c>
      <c r="C4381" s="64">
        <v>42720</v>
      </c>
      <c r="D4381" s="64" t="s">
        <v>1375</v>
      </c>
      <c r="E4381" s="64">
        <f t="shared" si="245"/>
        <v>42720</v>
      </c>
      <c r="F4381" s="72" t="s">
        <v>2518</v>
      </c>
      <c r="G4381" s="955" t="s">
        <v>1413</v>
      </c>
      <c r="H4381" s="72" t="s">
        <v>2520</v>
      </c>
      <c r="I4381" s="429"/>
      <c r="J4381" s="429"/>
      <c r="K4381" s="420"/>
      <c r="L4381" s="429"/>
      <c r="M4381" s="65">
        <v>19800000</v>
      </c>
      <c r="N4381" s="66" t="s">
        <v>8</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1" ht="15.75" hidden="1" customHeight="1">
      <c r="A4382" s="332" t="str">
        <f>IF(B4382&lt;&gt;"",IF(AND(B4382='IN-TC'!$S$4,OR(TH!N4382="1111",TH!O4382="1111")),TH!D4382,""),"")</f>
        <v/>
      </c>
      <c r="B4382" s="63">
        <f t="shared" si="246"/>
        <v>12</v>
      </c>
      <c r="C4382" s="64">
        <v>42720</v>
      </c>
      <c r="D4382" s="64" t="s">
        <v>2225</v>
      </c>
      <c r="E4382" s="64">
        <f t="shared" si="245"/>
        <v>42720</v>
      </c>
      <c r="F4382" s="72" t="s">
        <v>2815</v>
      </c>
      <c r="G4382" s="955"/>
      <c r="H4382" s="72" t="s">
        <v>2817</v>
      </c>
      <c r="I4382" s="429"/>
      <c r="J4382" s="429"/>
      <c r="K4382" s="420"/>
      <c r="L4382" s="429"/>
      <c r="M4382" s="65">
        <v>11090909</v>
      </c>
      <c r="N4382" s="66" t="s">
        <v>101</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c r="AE4382">
        <v>1</v>
      </c>
    </row>
    <row r="4383" spans="1:31" ht="15.75" hidden="1" customHeight="1">
      <c r="A4383" s="332" t="str">
        <f>IF(B4383&lt;&gt;"",IF(AND(B4383='IN-TC'!$S$4,OR(TH!N4383="1111",TH!O4383="1111")),TH!D4383,""),"")</f>
        <v/>
      </c>
      <c r="B4383" s="63">
        <f t="shared" si="246"/>
        <v>12</v>
      </c>
      <c r="C4383" s="64">
        <v>42720</v>
      </c>
      <c r="D4383" s="64" t="s">
        <v>2225</v>
      </c>
      <c r="E4383" s="64">
        <f t="shared" si="245"/>
        <v>42720</v>
      </c>
      <c r="F4383" s="72" t="s">
        <v>2816</v>
      </c>
      <c r="G4383" s="955"/>
      <c r="H4383" s="72" t="s">
        <v>2817</v>
      </c>
      <c r="I4383" s="429"/>
      <c r="J4383" s="429"/>
      <c r="K4383" s="420"/>
      <c r="L4383" s="429"/>
      <c r="M4383" s="65">
        <v>1109091</v>
      </c>
      <c r="N4383" s="66" t="s">
        <v>9</v>
      </c>
      <c r="O4383" s="66"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c r="AE4383">
        <v>1</v>
      </c>
    </row>
    <row r="4384" spans="1:31" ht="15.75" hidden="1" customHeight="1">
      <c r="A4384" s="332" t="str">
        <f>IF(B4384&lt;&gt;"",IF(AND(B4384='IN-TC'!$S$4,OR(TH!N4384="1111",TH!O4384="1111")),TH!D4384,""),"")</f>
        <v/>
      </c>
      <c r="B4384" s="63">
        <f t="shared" si="246"/>
        <v>12</v>
      </c>
      <c r="C4384" s="1123">
        <v>42720</v>
      </c>
      <c r="D4384" s="1123" t="s">
        <v>2226</v>
      </c>
      <c r="E4384" s="1123">
        <f t="shared" si="245"/>
        <v>42720</v>
      </c>
      <c r="F4384" s="503" t="s">
        <v>954</v>
      </c>
      <c r="G4384" s="1125"/>
      <c r="H4384" s="961" t="s">
        <v>3009</v>
      </c>
      <c r="I4384" s="1126"/>
      <c r="J4384" s="1126"/>
      <c r="K4384" s="1127"/>
      <c r="L4384" s="1126"/>
      <c r="M4384" s="1128">
        <v>1000000000</v>
      </c>
      <c r="N4384" s="1129" t="s">
        <v>271</v>
      </c>
      <c r="O4384" s="1129"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1" ht="15.75" hidden="1" customHeight="1">
      <c r="A4385" s="332" t="str">
        <f>IF(B4385&lt;&gt;"",IF(AND(B4385='IN-TC'!$S$4,OR(TH!N4385="1111",TH!O4385="1111")),TH!D4385,""),"")</f>
        <v/>
      </c>
      <c r="B4385" s="63">
        <f t="shared" si="246"/>
        <v>12</v>
      </c>
      <c r="C4385" s="64">
        <v>42721</v>
      </c>
      <c r="D4385" s="64" t="s">
        <v>2227</v>
      </c>
      <c r="E4385" s="64">
        <f t="shared" si="245"/>
        <v>42721</v>
      </c>
      <c r="F4385" s="72" t="s">
        <v>2518</v>
      </c>
      <c r="G4385" s="955" t="s">
        <v>2388</v>
      </c>
      <c r="H4385" s="72" t="s">
        <v>2519</v>
      </c>
      <c r="I4385" s="429"/>
      <c r="J4385" s="429"/>
      <c r="K4385" s="420"/>
      <c r="L4385" s="429"/>
      <c r="M4385" s="65">
        <v>19800000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1" ht="15.75" hidden="1" customHeight="1">
      <c r="A4386" s="332" t="str">
        <f>IF(B4386&lt;&gt;"",IF(AND(B4386='IN-TC'!$S$4,OR(TH!N4386="1111",TH!O4386="1111")),TH!D4386,""),"")</f>
        <v/>
      </c>
      <c r="B4386" s="63">
        <f t="shared" si="246"/>
        <v>12</v>
      </c>
      <c r="C4386" s="64">
        <v>42721</v>
      </c>
      <c r="D4386" s="64" t="s">
        <v>2228</v>
      </c>
      <c r="E4386" s="64">
        <f t="shared" si="245"/>
        <v>42721</v>
      </c>
      <c r="F4386" s="72" t="s">
        <v>2518</v>
      </c>
      <c r="G4386" s="955" t="s">
        <v>2761</v>
      </c>
      <c r="H4386" s="72" t="s">
        <v>2520</v>
      </c>
      <c r="I4386" s="429"/>
      <c r="J4386" s="429"/>
      <c r="K4386" s="420"/>
      <c r="L4386" s="429"/>
      <c r="M4386" s="65">
        <v>1485000</v>
      </c>
      <c r="N4386" s="66" t="s">
        <v>8</v>
      </c>
      <c r="O4386" s="66"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1" ht="15.75" hidden="1" customHeight="1">
      <c r="A4387" s="332" t="str">
        <f>IF(B4387&lt;&gt;"",IF(AND(B4387='IN-TC'!$S$4,OR(TH!N4387="1111",TH!O4387="1111")),TH!D4387,""),"")</f>
        <v/>
      </c>
      <c r="B4387" s="63">
        <f t="shared" si="246"/>
        <v>12</v>
      </c>
      <c r="C4387" s="1123">
        <v>42721</v>
      </c>
      <c r="D4387" s="1123" t="s">
        <v>2229</v>
      </c>
      <c r="E4387" s="1123">
        <f t="shared" si="245"/>
        <v>42721</v>
      </c>
      <c r="F4387" s="503" t="s">
        <v>954</v>
      </c>
      <c r="G4387" s="1125"/>
      <c r="H4387" s="961" t="s">
        <v>3009</v>
      </c>
      <c r="I4387" s="1126"/>
      <c r="J4387" s="1126"/>
      <c r="K4387" s="1127"/>
      <c r="L4387" s="1126"/>
      <c r="M4387" s="1128">
        <v>800000000</v>
      </c>
      <c r="N4387" s="1129" t="s">
        <v>271</v>
      </c>
      <c r="O4387" s="1129"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1" ht="15.75" hidden="1" customHeight="1">
      <c r="A4388" s="332" t="str">
        <f>IF(B4388&lt;&gt;"",IF(AND(B4388='IN-TC'!$S$4,OR(TH!N4388="1111",TH!O4388="1111")),TH!D4388,""),"")</f>
        <v/>
      </c>
      <c r="B4388" s="63">
        <f t="shared" si="246"/>
        <v>12</v>
      </c>
      <c r="C4388" s="64">
        <v>42722</v>
      </c>
      <c r="D4388" s="64" t="s">
        <v>2931</v>
      </c>
      <c r="E4388" s="64">
        <f t="shared" si="245"/>
        <v>42722</v>
      </c>
      <c r="F4388" s="72" t="s">
        <v>2038</v>
      </c>
      <c r="G4388" s="955" t="s">
        <v>2805</v>
      </c>
      <c r="H4388" s="72" t="s">
        <v>799</v>
      </c>
      <c r="I4388" s="429"/>
      <c r="J4388" s="429"/>
      <c r="K4388" s="420"/>
      <c r="L4388" s="429"/>
      <c r="M4388" s="65">
        <v>2384618</v>
      </c>
      <c r="N4388" s="66" t="s">
        <v>101</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E4388">
        <v>1</v>
      </c>
    </row>
    <row r="4389" spans="1:31" ht="15.75" hidden="1" customHeight="1">
      <c r="A4389" s="332" t="str">
        <f>IF(B4389&lt;&gt;"",IF(AND(B4389='IN-TC'!$S$4,OR(TH!N4389="1111",TH!O4389="1111")),TH!D4389,""),"")</f>
        <v/>
      </c>
      <c r="B4389" s="63">
        <f t="shared" si="246"/>
        <v>12</v>
      </c>
      <c r="C4389" s="64">
        <v>42722</v>
      </c>
      <c r="D4389" s="64" t="s">
        <v>2931</v>
      </c>
      <c r="E4389" s="64">
        <f t="shared" si="245"/>
        <v>42722</v>
      </c>
      <c r="F4389" s="72" t="s">
        <v>2039</v>
      </c>
      <c r="G4389" s="955" t="s">
        <v>2805</v>
      </c>
      <c r="H4389" s="72" t="s">
        <v>799</v>
      </c>
      <c r="I4389" s="429"/>
      <c r="J4389" s="429"/>
      <c r="K4389" s="420"/>
      <c r="L4389" s="429"/>
      <c r="M4389" s="65">
        <v>238462</v>
      </c>
      <c r="N4389" s="66" t="s">
        <v>9</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c r="AE4389">
        <v>1</v>
      </c>
    </row>
    <row r="4390" spans="1:31" ht="15.75" hidden="1" customHeight="1">
      <c r="A4390" s="332" t="str">
        <f>IF(B4390&lt;&gt;"",IF(AND(B4390='IN-TC'!$S$4,OR(TH!N4390="1111",TH!O4390="1111")),TH!D4390,""),"")</f>
        <v/>
      </c>
      <c r="B4390" s="63">
        <f t="shared" si="246"/>
        <v>12</v>
      </c>
      <c r="C4390" s="64">
        <v>42722</v>
      </c>
      <c r="D4390" s="64" t="s">
        <v>2932</v>
      </c>
      <c r="E4390" s="64">
        <f t="shared" si="245"/>
        <v>42722</v>
      </c>
      <c r="F4390" s="72" t="s">
        <v>2518</v>
      </c>
      <c r="G4390" s="955" t="s">
        <v>2699</v>
      </c>
      <c r="H4390" s="72" t="s">
        <v>2519</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1" ht="15.75" hidden="1" customHeight="1">
      <c r="A4391" s="332" t="str">
        <f>IF(B4391&lt;&gt;"",IF(AND(B4391='IN-TC'!$S$4,OR(TH!N4391="1111",TH!O4391="1111")),TH!D4391,""),"")</f>
        <v/>
      </c>
      <c r="B4391" s="63">
        <f t="shared" si="246"/>
        <v>12</v>
      </c>
      <c r="C4391" s="64">
        <v>42723</v>
      </c>
      <c r="D4391" s="64" t="s">
        <v>2933</v>
      </c>
      <c r="E4391" s="64">
        <f t="shared" si="245"/>
        <v>42723</v>
      </c>
      <c r="F4391" s="72" t="s">
        <v>2518</v>
      </c>
      <c r="G4391" s="955" t="s">
        <v>2115</v>
      </c>
      <c r="H4391" s="72" t="s">
        <v>2519</v>
      </c>
      <c r="I4391" s="429"/>
      <c r="J4391" s="429"/>
      <c r="K4391" s="420"/>
      <c r="L4391" s="429"/>
      <c r="M4391" s="65">
        <v>19800000</v>
      </c>
      <c r="N4391" s="66" t="s">
        <v>8</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1" ht="15.75" hidden="1" customHeight="1">
      <c r="A4392" s="332" t="str">
        <f>IF(B4392&lt;&gt;"",IF(AND(B4392='IN-TC'!$S$4,OR(TH!N4392="1111",TH!O4392="1111")),TH!D4392,""),"")</f>
        <v/>
      </c>
      <c r="B4392" s="63">
        <f t="shared" si="246"/>
        <v>12</v>
      </c>
      <c r="C4392" s="64">
        <v>42723</v>
      </c>
      <c r="D4392" s="64" t="s">
        <v>2934</v>
      </c>
      <c r="E4392" s="64">
        <f t="shared" si="245"/>
        <v>42723</v>
      </c>
      <c r="F4392" s="72" t="s">
        <v>2038</v>
      </c>
      <c r="G4392" s="955" t="s">
        <v>2806</v>
      </c>
      <c r="H4392" s="72" t="s">
        <v>799</v>
      </c>
      <c r="I4392" s="429"/>
      <c r="J4392" s="429"/>
      <c r="K4392" s="420"/>
      <c r="L4392" s="429"/>
      <c r="M4392" s="65">
        <v>552873</v>
      </c>
      <c r="N4392" s="66" t="s">
        <v>101</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E4392">
        <v>1</v>
      </c>
    </row>
    <row r="4393" spans="1:31" ht="15.75" hidden="1" customHeight="1">
      <c r="A4393" s="332" t="str">
        <f>IF(B4393&lt;&gt;"",IF(AND(B4393='IN-TC'!$S$4,OR(TH!N4393="1111",TH!O4393="1111")),TH!D4393,""),"")</f>
        <v/>
      </c>
      <c r="B4393" s="63">
        <f t="shared" si="246"/>
        <v>12</v>
      </c>
      <c r="C4393" s="64">
        <v>42723</v>
      </c>
      <c r="D4393" s="64" t="s">
        <v>2934</v>
      </c>
      <c r="E4393" s="64">
        <f t="shared" si="245"/>
        <v>42723</v>
      </c>
      <c r="F4393" s="72" t="s">
        <v>2039</v>
      </c>
      <c r="G4393" s="955" t="s">
        <v>2806</v>
      </c>
      <c r="H4393" s="72" t="s">
        <v>799</v>
      </c>
      <c r="I4393" s="429"/>
      <c r="J4393" s="429"/>
      <c r="K4393" s="420"/>
      <c r="L4393" s="429"/>
      <c r="M4393" s="65">
        <v>55287</v>
      </c>
      <c r="N4393" s="66" t="s">
        <v>9</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c r="AE4393">
        <v>1</v>
      </c>
    </row>
    <row r="4394" spans="1:31" ht="15.75" hidden="1" customHeight="1">
      <c r="A4394" s="332" t="str">
        <f>IF(B4394&lt;&gt;"",IF(AND(B4394='IN-TC'!$S$4,OR(TH!N4394="1111",TH!O4394="1111")),TH!D4394,""),"")</f>
        <v/>
      </c>
      <c r="B4394" s="63">
        <f t="shared" si="246"/>
        <v>12</v>
      </c>
      <c r="C4394" s="64">
        <v>42723</v>
      </c>
      <c r="D4394" s="64" t="s">
        <v>2935</v>
      </c>
      <c r="E4394" s="64">
        <f t="shared" si="245"/>
        <v>42723</v>
      </c>
      <c r="F4394" s="72" t="s">
        <v>1633</v>
      </c>
      <c r="G4394" s="955" t="s">
        <v>2582</v>
      </c>
      <c r="H4394" s="7" t="s">
        <v>614</v>
      </c>
      <c r="I4394" s="429"/>
      <c r="J4394" s="429"/>
      <c r="K4394" s="420"/>
      <c r="L4394" s="429"/>
      <c r="M4394" s="65">
        <v>6000000</v>
      </c>
      <c r="N4394" s="66" t="s">
        <v>8</v>
      </c>
      <c r="O4394" s="66"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1" ht="15.75" hidden="1" customHeight="1">
      <c r="A4395" s="332" t="str">
        <f>IF(B4395&lt;&gt;"",IF(AND(B4395='IN-TC'!$S$4,OR(TH!N4395="1111",TH!O4395="1111")),TH!D4395,""),"")</f>
        <v/>
      </c>
      <c r="B4395" s="63">
        <f t="shared" si="246"/>
        <v>12</v>
      </c>
      <c r="C4395" s="1123">
        <v>42723</v>
      </c>
      <c r="D4395" s="1123" t="s">
        <v>2936</v>
      </c>
      <c r="E4395" s="1123">
        <f t="shared" si="245"/>
        <v>42723</v>
      </c>
      <c r="F4395" s="503" t="s">
        <v>954</v>
      </c>
      <c r="G4395" s="1125"/>
      <c r="H4395" s="961" t="s">
        <v>3009</v>
      </c>
      <c r="I4395" s="1126"/>
      <c r="J4395" s="1126"/>
      <c r="K4395" s="1127"/>
      <c r="L4395" s="1126"/>
      <c r="M4395" s="1128">
        <v>1000000000</v>
      </c>
      <c r="N4395" s="1129" t="s">
        <v>271</v>
      </c>
      <c r="O4395" s="1129"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1" ht="15.75" hidden="1" customHeight="1">
      <c r="A4396" s="332" t="str">
        <f>IF(B4396&lt;&gt;"",IF(AND(B4396='IN-TC'!$S$4,OR(TH!N4396="1111",TH!O4396="1111")),TH!D4396,""),"")</f>
        <v/>
      </c>
      <c r="B4396" s="63">
        <f t="shared" si="246"/>
        <v>12</v>
      </c>
      <c r="C4396" s="64">
        <v>42724</v>
      </c>
      <c r="D4396" s="64" t="s">
        <v>2937</v>
      </c>
      <c r="E4396" s="64">
        <f t="shared" si="245"/>
        <v>42724</v>
      </c>
      <c r="F4396" s="72" t="s">
        <v>1094</v>
      </c>
      <c r="G4396" s="67" t="s">
        <v>908</v>
      </c>
      <c r="H4396" s="72" t="s">
        <v>755</v>
      </c>
      <c r="I4396" s="429"/>
      <c r="J4396" s="429"/>
      <c r="K4396" s="420"/>
      <c r="L4396" s="429"/>
      <c r="M4396" s="65">
        <v>30000000</v>
      </c>
      <c r="N4396" s="66" t="s">
        <v>26</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1" ht="15.75" hidden="1" customHeight="1">
      <c r="A4397" s="332" t="str">
        <f>IF(B4397&lt;&gt;"",IF(AND(B4397='IN-TC'!$S$4,OR(TH!N4397="1111",TH!O4397="1111")),TH!D4397,""),"")</f>
        <v/>
      </c>
      <c r="B4397" s="63">
        <f t="shared" si="246"/>
        <v>12</v>
      </c>
      <c r="C4397" s="64">
        <v>42724</v>
      </c>
      <c r="D4397" s="64" t="s">
        <v>2938</v>
      </c>
      <c r="E4397" s="64">
        <f t="shared" si="245"/>
        <v>42724</v>
      </c>
      <c r="F4397" s="72" t="s">
        <v>223</v>
      </c>
      <c r="G4397" s="955" t="s">
        <v>2629</v>
      </c>
      <c r="H4397" s="72" t="s">
        <v>2414</v>
      </c>
      <c r="I4397" s="429"/>
      <c r="J4397" s="429"/>
      <c r="K4397" s="420"/>
      <c r="L4397" s="429"/>
      <c r="M4397" s="65">
        <v>7883520</v>
      </c>
      <c r="N4397" s="66" t="s">
        <v>281</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c r="AE4397">
        <v>1</v>
      </c>
    </row>
    <row r="4398" spans="1:31" ht="15.75" hidden="1" customHeight="1">
      <c r="A4398" s="332" t="str">
        <f>IF(B4398&lt;&gt;"",IF(AND(B4398='IN-TC'!$S$4,OR(TH!N4398="1111",TH!O4398="1111")),TH!D4398,""),"")</f>
        <v/>
      </c>
      <c r="B4398" s="63">
        <f t="shared" si="246"/>
        <v>12</v>
      </c>
      <c r="C4398" s="64">
        <v>42724</v>
      </c>
      <c r="D4398" s="64" t="s">
        <v>2938</v>
      </c>
      <c r="E4398" s="64">
        <f t="shared" si="245"/>
        <v>42724</v>
      </c>
      <c r="F4398" s="72" t="s">
        <v>2631</v>
      </c>
      <c r="G4398" s="955" t="s">
        <v>2629</v>
      </c>
      <c r="H4398" s="72" t="s">
        <v>2414</v>
      </c>
      <c r="I4398" s="429"/>
      <c r="J4398" s="429"/>
      <c r="K4398" s="420"/>
      <c r="L4398" s="429"/>
      <c r="M4398" s="65">
        <v>788352</v>
      </c>
      <c r="N4398" s="66" t="s">
        <v>9</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c r="AE4398">
        <v>1</v>
      </c>
    </row>
    <row r="4399" spans="1:31" ht="15.75" hidden="1" customHeight="1">
      <c r="A4399" s="332" t="str">
        <f>IF(B4399&lt;&gt;"",IF(AND(B4399='IN-TC'!$S$4,OR(TH!N4399="1111",TH!O4399="1111")),TH!D4399,""),"")</f>
        <v/>
      </c>
      <c r="B4399" s="63">
        <f t="shared" si="246"/>
        <v>12</v>
      </c>
      <c r="C4399" s="64">
        <v>42724</v>
      </c>
      <c r="D4399" s="64" t="s">
        <v>2939</v>
      </c>
      <c r="E4399" s="64">
        <f t="shared" si="245"/>
        <v>42724</v>
      </c>
      <c r="F4399" s="72" t="s">
        <v>2630</v>
      </c>
      <c r="G4399" s="955" t="s">
        <v>2603</v>
      </c>
      <c r="H4399" s="72" t="s">
        <v>2604</v>
      </c>
      <c r="I4399" s="429"/>
      <c r="J4399" s="429"/>
      <c r="K4399" s="420"/>
      <c r="L4399" s="429"/>
      <c r="M4399" s="65">
        <v>1320000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1" ht="15.75" hidden="1" customHeight="1">
      <c r="A4400" s="332" t="str">
        <f>IF(B4400&lt;&gt;"",IF(AND(B4400='IN-TC'!$S$4,OR(TH!N4400="1111",TH!O4400="1111")),TH!D4400,""),"")</f>
        <v/>
      </c>
      <c r="B4400" s="63">
        <f t="shared" si="246"/>
        <v>12</v>
      </c>
      <c r="C4400" s="64">
        <v>42724</v>
      </c>
      <c r="D4400" s="64" t="s">
        <v>2940</v>
      </c>
      <c r="E4400" s="64">
        <f t="shared" si="245"/>
        <v>42724</v>
      </c>
      <c r="F4400" s="72" t="s">
        <v>2518</v>
      </c>
      <c r="G4400" s="955" t="s">
        <v>2462</v>
      </c>
      <c r="H4400" s="72" t="s">
        <v>2519</v>
      </c>
      <c r="I4400" s="429"/>
      <c r="J4400" s="429"/>
      <c r="K4400" s="420"/>
      <c r="L4400" s="429"/>
      <c r="M4400" s="65">
        <v>19800000</v>
      </c>
      <c r="N4400" s="66" t="s">
        <v>8</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1" ht="15.75" hidden="1" customHeight="1">
      <c r="A4401" s="332" t="str">
        <f>IF(B4401&lt;&gt;"",IF(AND(B4401='IN-TC'!$S$4,OR(TH!N4401="1111",TH!O4401="1111")),TH!D4401,""),"")</f>
        <v/>
      </c>
      <c r="B4401" s="63">
        <f t="shared" si="246"/>
        <v>12</v>
      </c>
      <c r="C4401" s="64">
        <v>42724</v>
      </c>
      <c r="D4401" s="64" t="s">
        <v>2941</v>
      </c>
      <c r="E4401" s="64">
        <f t="shared" si="245"/>
        <v>42724</v>
      </c>
      <c r="F4401" s="72" t="s">
        <v>223</v>
      </c>
      <c r="G4401" s="955" t="s">
        <v>2686</v>
      </c>
      <c r="H4401" s="72" t="s">
        <v>613</v>
      </c>
      <c r="I4401" s="429"/>
      <c r="J4401" s="429"/>
      <c r="K4401" s="420"/>
      <c r="L4401" s="429"/>
      <c r="M4401" s="65">
        <v>9404546</v>
      </c>
      <c r="N4401" s="66" t="s">
        <v>281</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c r="AE4401">
        <v>1</v>
      </c>
    </row>
    <row r="4402" spans="1:31" ht="15.75" hidden="1" customHeight="1">
      <c r="A4402" s="332" t="str">
        <f>IF(B4402&lt;&gt;"",IF(AND(B4402='IN-TC'!$S$4,OR(TH!N4402="1111",TH!O4402="1111")),TH!D4402,""),"")</f>
        <v/>
      </c>
      <c r="B4402" s="63">
        <f t="shared" si="246"/>
        <v>12</v>
      </c>
      <c r="C4402" s="64">
        <v>42724</v>
      </c>
      <c r="D4402" s="64" t="s">
        <v>2941</v>
      </c>
      <c r="E4402" s="64">
        <f t="shared" si="245"/>
        <v>42724</v>
      </c>
      <c r="F4402" s="72" t="s">
        <v>1342</v>
      </c>
      <c r="G4402" s="955" t="s">
        <v>2686</v>
      </c>
      <c r="H4402" s="72" t="s">
        <v>613</v>
      </c>
      <c r="I4402" s="429"/>
      <c r="J4402" s="429"/>
      <c r="K4402" s="420"/>
      <c r="L4402" s="429"/>
      <c r="M4402" s="65">
        <v>940455</v>
      </c>
      <c r="N4402" s="66" t="s">
        <v>9</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c r="AE4402">
        <v>1</v>
      </c>
    </row>
    <row r="4403" spans="1:31" ht="15.75" hidden="1" customHeight="1">
      <c r="A4403" s="332" t="str">
        <f>IF(B4403&lt;&gt;"",IF(AND(B4403='IN-TC'!$S$4,OR(TH!N4403="1111",TH!O4403="1111")),TH!D4403,""),"")</f>
        <v/>
      </c>
      <c r="B4403" s="63">
        <f t="shared" si="246"/>
        <v>12</v>
      </c>
      <c r="C4403" s="64">
        <v>42724</v>
      </c>
      <c r="D4403" s="64" t="s">
        <v>2942</v>
      </c>
      <c r="E4403" s="64">
        <f t="shared" si="245"/>
        <v>42724</v>
      </c>
      <c r="F4403" s="72" t="s">
        <v>2518</v>
      </c>
      <c r="G4403" s="955" t="s">
        <v>2762</v>
      </c>
      <c r="H4403" s="72" t="s">
        <v>2520</v>
      </c>
      <c r="I4403" s="429"/>
      <c r="J4403" s="429"/>
      <c r="K4403" s="420"/>
      <c r="L4403" s="429"/>
      <c r="M4403" s="65">
        <v>19800000</v>
      </c>
      <c r="N4403" s="66" t="s">
        <v>8</v>
      </c>
      <c r="O4403" s="66"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1" ht="15.75" hidden="1" customHeight="1">
      <c r="A4404" s="332" t="str">
        <f>IF(B4404&lt;&gt;"",IF(AND(B4404='IN-TC'!$S$4,OR(TH!N4404="1111",TH!O4404="1111")),TH!D4404,""),"")</f>
        <v/>
      </c>
      <c r="B4404" s="63">
        <f t="shared" si="246"/>
        <v>12</v>
      </c>
      <c r="C4404" s="1123">
        <v>42724</v>
      </c>
      <c r="D4404" s="1123" t="s">
        <v>2943</v>
      </c>
      <c r="E4404" s="1123">
        <f t="shared" si="245"/>
        <v>42724</v>
      </c>
      <c r="F4404" s="503" t="s">
        <v>954</v>
      </c>
      <c r="G4404" s="1125"/>
      <c r="H4404" s="961" t="s">
        <v>3009</v>
      </c>
      <c r="I4404" s="1126"/>
      <c r="J4404" s="1126"/>
      <c r="K4404" s="1127"/>
      <c r="L4404" s="1126"/>
      <c r="M4404" s="1128">
        <v>1000000000</v>
      </c>
      <c r="N4404" s="1129" t="s">
        <v>271</v>
      </c>
      <c r="O4404" s="1129"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1" ht="15.75" hidden="1" customHeight="1">
      <c r="A4405" s="332" t="str">
        <f>IF(B4405&lt;&gt;"",IF(AND(B4405='IN-TC'!$S$4,OR(TH!N4405="1111",TH!O4405="1111")),TH!D4405,""),"")</f>
        <v/>
      </c>
      <c r="B4405" s="63">
        <f t="shared" si="246"/>
        <v>12</v>
      </c>
      <c r="C4405" s="64">
        <v>42725</v>
      </c>
      <c r="D4405" s="64" t="s">
        <v>2944</v>
      </c>
      <c r="E4405" s="64">
        <f t="shared" si="245"/>
        <v>42725</v>
      </c>
      <c r="F4405" s="72" t="s">
        <v>2630</v>
      </c>
      <c r="G4405" s="955" t="s">
        <v>2675</v>
      </c>
      <c r="H4405" s="72" t="s">
        <v>2604</v>
      </c>
      <c r="I4405" s="429"/>
      <c r="J4405" s="429"/>
      <c r="K4405" s="420"/>
      <c r="L4405" s="429"/>
      <c r="M4405" s="65">
        <v>13200000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1" ht="15.75" hidden="1" customHeight="1">
      <c r="A4406" s="332" t="str">
        <f>IF(B4406&lt;&gt;"",IF(AND(B4406='IN-TC'!$S$4,OR(TH!N4406="1111",TH!O4406="1111")),TH!D4406,""),"")</f>
        <v/>
      </c>
      <c r="B4406" s="63">
        <f t="shared" si="246"/>
        <v>12</v>
      </c>
      <c r="C4406" s="64">
        <v>42725</v>
      </c>
      <c r="D4406" s="64" t="s">
        <v>2945</v>
      </c>
      <c r="E4406" s="64">
        <f t="shared" si="245"/>
        <v>42725</v>
      </c>
      <c r="F4406" s="72" t="s">
        <v>2518</v>
      </c>
      <c r="G4406" s="955" t="s">
        <v>2463</v>
      </c>
      <c r="H4406" s="72" t="s">
        <v>2519</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1" ht="15.75" hidden="1" customHeight="1">
      <c r="A4407" s="332" t="str">
        <f>IF(B4407&lt;&gt;"",IF(AND(B4407='IN-TC'!$S$4,OR(TH!N4407="1111",TH!O4407="1111")),TH!D4407,""),"")</f>
        <v/>
      </c>
      <c r="B4407" s="63">
        <f t="shared" si="246"/>
        <v>12</v>
      </c>
      <c r="C4407" s="64">
        <v>42725</v>
      </c>
      <c r="D4407" s="64" t="s">
        <v>2946</v>
      </c>
      <c r="E4407" s="64">
        <f t="shared" si="245"/>
        <v>42725</v>
      </c>
      <c r="F4407" s="72" t="s">
        <v>2518</v>
      </c>
      <c r="G4407" s="955" t="s">
        <v>2763</v>
      </c>
      <c r="H4407" s="72" t="s">
        <v>2520</v>
      </c>
      <c r="I4407" s="429"/>
      <c r="J4407" s="429"/>
      <c r="K4407" s="420"/>
      <c r="L4407" s="429"/>
      <c r="M4407" s="65">
        <v>19800000</v>
      </c>
      <c r="N4407" s="66" t="s">
        <v>8</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1" ht="15.75" hidden="1" customHeight="1">
      <c r="A4408" s="332" t="str">
        <f>IF(B4408&lt;&gt;"",IF(AND(B4408='IN-TC'!$S$4,OR(TH!N4408="1111",TH!O4408="1111")),TH!D4408,""),"")</f>
        <v/>
      </c>
      <c r="B4408" s="63">
        <f t="shared" si="246"/>
        <v>12</v>
      </c>
      <c r="C4408" s="64">
        <v>42725</v>
      </c>
      <c r="D4408" s="64" t="s">
        <v>2947</v>
      </c>
      <c r="E4408" s="64">
        <f t="shared" si="245"/>
        <v>42725</v>
      </c>
      <c r="F4408" s="72" t="s">
        <v>2831</v>
      </c>
      <c r="G4408" s="955" t="s">
        <v>2833</v>
      </c>
      <c r="H4408" s="72" t="s">
        <v>2834</v>
      </c>
      <c r="I4408" s="429"/>
      <c r="J4408" s="429"/>
      <c r="K4408" s="420"/>
      <c r="L4408" s="429"/>
      <c r="M4408" s="65">
        <v>3960000</v>
      </c>
      <c r="N4408" s="66" t="s">
        <v>101</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c r="AE4408">
        <v>1</v>
      </c>
    </row>
    <row r="4409" spans="1:31" ht="15.75" hidden="1" customHeight="1">
      <c r="A4409" s="332" t="str">
        <f>IF(B4409&lt;&gt;"",IF(AND(B4409='IN-TC'!$S$4,OR(TH!N4409="1111",TH!O4409="1111")),TH!D4409,""),"")</f>
        <v/>
      </c>
      <c r="B4409" s="63">
        <f t="shared" si="246"/>
        <v>12</v>
      </c>
      <c r="C4409" s="64">
        <v>42725</v>
      </c>
      <c r="D4409" s="64" t="s">
        <v>2947</v>
      </c>
      <c r="E4409" s="64">
        <f t="shared" si="245"/>
        <v>42725</v>
      </c>
      <c r="F4409" s="72" t="s">
        <v>2832</v>
      </c>
      <c r="G4409" s="955" t="s">
        <v>2833</v>
      </c>
      <c r="H4409" s="72" t="s">
        <v>2834</v>
      </c>
      <c r="I4409" s="429"/>
      <c r="J4409" s="429"/>
      <c r="K4409" s="420"/>
      <c r="L4409" s="429"/>
      <c r="M4409" s="65">
        <v>396000</v>
      </c>
      <c r="N4409" s="66" t="s">
        <v>9</v>
      </c>
      <c r="O4409" s="66"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c r="AE4409">
        <v>1</v>
      </c>
    </row>
    <row r="4410" spans="1:31" ht="15.75" hidden="1" customHeight="1">
      <c r="A4410" s="332" t="str">
        <f>IF(B4410&lt;&gt;"",IF(AND(B4410='IN-TC'!$S$4,OR(TH!N4410="1111",TH!O4410="1111")),TH!D4410,""),"")</f>
        <v/>
      </c>
      <c r="B4410" s="63">
        <f t="shared" si="246"/>
        <v>12</v>
      </c>
      <c r="C4410" s="1123">
        <v>42725</v>
      </c>
      <c r="D4410" s="1123" t="s">
        <v>2948</v>
      </c>
      <c r="E4410" s="1123">
        <f t="shared" si="245"/>
        <v>42725</v>
      </c>
      <c r="F4410" s="503" t="s">
        <v>954</v>
      </c>
      <c r="G4410" s="1125"/>
      <c r="H4410" s="961" t="s">
        <v>3009</v>
      </c>
      <c r="I4410" s="1126"/>
      <c r="J4410" s="1126"/>
      <c r="K4410" s="1127"/>
      <c r="L4410" s="1126"/>
      <c r="M4410" s="1128">
        <v>850000000</v>
      </c>
      <c r="N4410" s="1129" t="s">
        <v>271</v>
      </c>
      <c r="O4410" s="1129"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1" ht="15.75" hidden="1" customHeight="1">
      <c r="A4411" s="332" t="str">
        <f>IF(B4411&lt;&gt;"",IF(AND(B4411='IN-TC'!$S$4,OR(TH!N4411="1111",TH!O4411="1111")),TH!D4411,""),"")</f>
        <v/>
      </c>
      <c r="B4411" s="63">
        <f t="shared" si="246"/>
        <v>12</v>
      </c>
      <c r="C4411" s="64">
        <v>42726</v>
      </c>
      <c r="D4411" s="64" t="s">
        <v>2949</v>
      </c>
      <c r="E4411" s="64">
        <f t="shared" si="245"/>
        <v>42726</v>
      </c>
      <c r="F4411" s="72" t="s">
        <v>2630</v>
      </c>
      <c r="G4411" s="955" t="s">
        <v>2195</v>
      </c>
      <c r="H4411" s="72" t="s">
        <v>2604</v>
      </c>
      <c r="I4411" s="429"/>
      <c r="J4411" s="429"/>
      <c r="K4411" s="420"/>
      <c r="L4411" s="429"/>
      <c r="M4411" s="65">
        <v>13200000</v>
      </c>
      <c r="N4411" s="66" t="s">
        <v>8</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1" ht="15.75" hidden="1" customHeight="1">
      <c r="A4412" s="332" t="str">
        <f>IF(B4412&lt;&gt;"",IF(AND(B4412='IN-TC'!$S$4,OR(TH!N4412="1111",TH!O4412="1111")),TH!D4412,""),"")</f>
        <v/>
      </c>
      <c r="B4412" s="63">
        <f t="shared" si="246"/>
        <v>12</v>
      </c>
      <c r="C4412" s="64">
        <v>42726</v>
      </c>
      <c r="D4412" s="64" t="s">
        <v>2950</v>
      </c>
      <c r="E4412" s="64">
        <f t="shared" si="245"/>
        <v>42726</v>
      </c>
      <c r="F4412" s="72" t="s">
        <v>1094</v>
      </c>
      <c r="G4412" s="67" t="s">
        <v>1551</v>
      </c>
      <c r="H4412" s="72" t="s">
        <v>755</v>
      </c>
      <c r="I4412" s="429"/>
      <c r="J4412" s="429"/>
      <c r="K4412" s="420"/>
      <c r="L4412" s="429"/>
      <c r="M4412" s="65">
        <v>50000000</v>
      </c>
      <c r="N4412" s="66" t="s">
        <v>26</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1" ht="15.75" hidden="1" customHeight="1">
      <c r="A4413" s="332" t="str">
        <f>IF(B4413&lt;&gt;"",IF(AND(B4413='IN-TC'!$S$4,OR(TH!N4413="1111",TH!O4413="1111")),TH!D4413,""),"")</f>
        <v/>
      </c>
      <c r="B4413" s="63">
        <f t="shared" si="246"/>
        <v>12</v>
      </c>
      <c r="C4413" s="64">
        <v>42726</v>
      </c>
      <c r="D4413" s="64" t="s">
        <v>2951</v>
      </c>
      <c r="E4413" s="64">
        <f t="shared" si="245"/>
        <v>42726</v>
      </c>
      <c r="F4413" s="72" t="s">
        <v>2518</v>
      </c>
      <c r="G4413" s="955" t="s">
        <v>2764</v>
      </c>
      <c r="H4413" s="72" t="s">
        <v>2519</v>
      </c>
      <c r="I4413" s="429"/>
      <c r="J4413" s="429"/>
      <c r="K4413" s="420"/>
      <c r="L4413" s="429"/>
      <c r="M4413" s="65">
        <v>4537500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1" ht="15.75" hidden="1" customHeight="1">
      <c r="A4414" s="332" t="str">
        <f>IF(B4414&lt;&gt;"",IF(AND(B4414='IN-TC'!$S$4,OR(TH!N4414="1111",TH!O4414="1111")),TH!D4414,""),"")</f>
        <v/>
      </c>
      <c r="B4414" s="63">
        <f t="shared" si="246"/>
        <v>12</v>
      </c>
      <c r="C4414" s="64">
        <v>42726</v>
      </c>
      <c r="D4414" s="64" t="s">
        <v>2952</v>
      </c>
      <c r="E4414" s="64">
        <f t="shared" si="245"/>
        <v>42726</v>
      </c>
      <c r="F4414" s="72" t="s">
        <v>2518</v>
      </c>
      <c r="G4414" s="955" t="s">
        <v>2765</v>
      </c>
      <c r="H4414" s="72" t="s">
        <v>2520</v>
      </c>
      <c r="I4414" s="429"/>
      <c r="J4414" s="429"/>
      <c r="K4414" s="420"/>
      <c r="L4414" s="429"/>
      <c r="M4414" s="65">
        <v>15996750</v>
      </c>
      <c r="N4414" s="66" t="s">
        <v>8</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1" ht="15.75" hidden="1" customHeight="1">
      <c r="A4415" s="332" t="str">
        <f>IF(B4415&lt;&gt;"",IF(AND(B4415='IN-TC'!$S$4,OR(TH!N4415="1111",TH!O4415="1111")),TH!D4415,""),"")</f>
        <v/>
      </c>
      <c r="B4415" s="63">
        <f t="shared" si="246"/>
        <v>12</v>
      </c>
      <c r="C4415" s="64">
        <v>42726</v>
      </c>
      <c r="D4415" s="64" t="s">
        <v>2953</v>
      </c>
      <c r="E4415" s="64">
        <f t="shared" si="245"/>
        <v>42726</v>
      </c>
      <c r="F4415" s="72" t="s">
        <v>2798</v>
      </c>
      <c r="G4415" s="67"/>
      <c r="H4415" s="72" t="s">
        <v>1205</v>
      </c>
      <c r="I4415" s="429"/>
      <c r="J4415" s="429"/>
      <c r="K4415" s="420"/>
      <c r="L4415" s="429"/>
      <c r="M4415" s="65">
        <v>100000000</v>
      </c>
      <c r="N4415" s="66" t="s">
        <v>72</v>
      </c>
      <c r="O4415" s="66"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1" ht="15.75" hidden="1" customHeight="1">
      <c r="A4416" s="332" t="str">
        <f>IF(B4416&lt;&gt;"",IF(AND(B4416='IN-TC'!$S$4,OR(TH!N4416="1111",TH!O4416="1111")),TH!D4416,""),"")</f>
        <v/>
      </c>
      <c r="B4416" s="63">
        <f t="shared" si="246"/>
        <v>12</v>
      </c>
      <c r="C4416" s="1123">
        <v>42726</v>
      </c>
      <c r="D4416" s="1123" t="s">
        <v>2954</v>
      </c>
      <c r="E4416" s="1123">
        <f t="shared" si="245"/>
        <v>42726</v>
      </c>
      <c r="F4416" s="503" t="s">
        <v>954</v>
      </c>
      <c r="G4416" s="1125"/>
      <c r="H4416" s="961" t="s">
        <v>3009</v>
      </c>
      <c r="I4416" s="1126"/>
      <c r="J4416" s="1126"/>
      <c r="K4416" s="1127"/>
      <c r="L4416" s="1126"/>
      <c r="M4416" s="1128">
        <v>800000000</v>
      </c>
      <c r="N4416" s="1129" t="s">
        <v>271</v>
      </c>
      <c r="O4416" s="1129"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1" ht="15.75" hidden="1" customHeight="1">
      <c r="A4417" s="332" t="str">
        <f>IF(B4417&lt;&gt;"",IF(AND(B4417='IN-TC'!$S$4,OR(TH!N4417="1111",TH!O4417="1111")),TH!D4417,""),"")</f>
        <v/>
      </c>
      <c r="B4417" s="63">
        <f t="shared" si="246"/>
        <v>12</v>
      </c>
      <c r="C4417" s="64">
        <v>42727</v>
      </c>
      <c r="D4417" s="64" t="s">
        <v>2955</v>
      </c>
      <c r="E4417" s="64">
        <f t="shared" si="245"/>
        <v>42727</v>
      </c>
      <c r="F4417" s="72" t="s">
        <v>2518</v>
      </c>
      <c r="G4417" s="955" t="s">
        <v>2137</v>
      </c>
      <c r="H4417" s="72" t="s">
        <v>2519</v>
      </c>
      <c r="I4417" s="429"/>
      <c r="J4417" s="429"/>
      <c r="K4417" s="420"/>
      <c r="L4417" s="429"/>
      <c r="M4417" s="65">
        <v>19800000</v>
      </c>
      <c r="N4417" s="66" t="s">
        <v>8</v>
      </c>
      <c r="O4417" s="66"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1" ht="15.75" hidden="1" customHeight="1">
      <c r="A4418" s="332" t="str">
        <f>IF(B4418&lt;&gt;"",IF(AND(B4418='IN-TC'!$S$4,OR(TH!N4418="1111",TH!O4418="1111")),TH!D4418,""),"")</f>
        <v/>
      </c>
      <c r="B4418" s="63">
        <f t="shared" si="246"/>
        <v>12</v>
      </c>
      <c r="C4418" s="1123">
        <v>42727</v>
      </c>
      <c r="D4418" s="1123" t="s">
        <v>2956</v>
      </c>
      <c r="E4418" s="1123">
        <f t="shared" si="245"/>
        <v>42727</v>
      </c>
      <c r="F4418" s="503" t="s">
        <v>954</v>
      </c>
      <c r="G4418" s="1125"/>
      <c r="H4418" s="961" t="s">
        <v>3009</v>
      </c>
      <c r="I4418" s="1126"/>
      <c r="J4418" s="1126"/>
      <c r="K4418" s="1127"/>
      <c r="L4418" s="1126"/>
      <c r="M4418" s="1128">
        <v>900000000</v>
      </c>
      <c r="N4418" s="1129" t="s">
        <v>271</v>
      </c>
      <c r="O4418" s="1129"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1" ht="15.75" hidden="1" customHeight="1">
      <c r="A4419" s="332" t="str">
        <f>IF(B4419&lt;&gt;"",IF(AND(B4419='IN-TC'!$S$4,OR(TH!N4419="1111",TH!O4419="1111")),TH!D4419,""),"")</f>
        <v/>
      </c>
      <c r="B4419" s="63">
        <f t="shared" si="246"/>
        <v>12</v>
      </c>
      <c r="C4419" s="64">
        <v>42728</v>
      </c>
      <c r="D4419" s="64" t="s">
        <v>2957</v>
      </c>
      <c r="E4419" s="64">
        <f t="shared" si="245"/>
        <v>42728</v>
      </c>
      <c r="F4419" s="72" t="s">
        <v>2676</v>
      </c>
      <c r="G4419" s="955" t="s">
        <v>2678</v>
      </c>
      <c r="H4419" s="72" t="s">
        <v>612</v>
      </c>
      <c r="I4419" s="429"/>
      <c r="J4419" s="429"/>
      <c r="K4419" s="420"/>
      <c r="L4419" s="429"/>
      <c r="M4419" s="65">
        <v>7129500</v>
      </c>
      <c r="N4419" s="66" t="s">
        <v>101</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c r="AE4419">
        <v>1</v>
      </c>
    </row>
    <row r="4420" spans="1:31" ht="15.75" hidden="1" customHeight="1">
      <c r="A4420" s="332" t="str">
        <f>IF(B4420&lt;&gt;"",IF(AND(B4420='IN-TC'!$S$4,OR(TH!N4420="1111",TH!O4420="1111")),TH!D4420,""),"")</f>
        <v/>
      </c>
      <c r="B4420" s="63">
        <f t="shared" si="246"/>
        <v>12</v>
      </c>
      <c r="C4420" s="64">
        <v>42728</v>
      </c>
      <c r="D4420" s="64" t="s">
        <v>2957</v>
      </c>
      <c r="E4420" s="64">
        <f t="shared" si="245"/>
        <v>42728</v>
      </c>
      <c r="F4420" s="72" t="s">
        <v>2677</v>
      </c>
      <c r="G4420" s="955" t="s">
        <v>2678</v>
      </c>
      <c r="H4420" s="72" t="s">
        <v>612</v>
      </c>
      <c r="I4420" s="429"/>
      <c r="J4420" s="429"/>
      <c r="K4420" s="420"/>
      <c r="L4420" s="429"/>
      <c r="M4420" s="65">
        <v>712950</v>
      </c>
      <c r="N4420" s="66" t="s">
        <v>9</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c r="AE4420">
        <v>1</v>
      </c>
    </row>
    <row r="4421" spans="1:31" ht="15.75" hidden="1" customHeight="1">
      <c r="A4421" s="332" t="str">
        <f>IF(B4421&lt;&gt;"",IF(AND(B4421='IN-TC'!$S$4,OR(TH!N4421="1111",TH!O4421="1111")),TH!D4421,""),"")</f>
        <v/>
      </c>
      <c r="B4421" s="63">
        <f t="shared" si="246"/>
        <v>12</v>
      </c>
      <c r="C4421" s="64">
        <v>42728</v>
      </c>
      <c r="D4421" s="64" t="s">
        <v>2958</v>
      </c>
      <c r="E4421" s="64">
        <f t="shared" si="245"/>
        <v>42728</v>
      </c>
      <c r="F4421" s="72" t="s">
        <v>2680</v>
      </c>
      <c r="G4421" s="955" t="s">
        <v>2679</v>
      </c>
      <c r="H4421" s="72" t="s">
        <v>2681</v>
      </c>
      <c r="I4421" s="429"/>
      <c r="J4421" s="429"/>
      <c r="K4421" s="420"/>
      <c r="L4421" s="429"/>
      <c r="M4421" s="65">
        <v>2630000</v>
      </c>
      <c r="N4421" s="66" t="s">
        <v>101</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1" ht="15.75" hidden="1" customHeight="1">
      <c r="A4422" s="332" t="str">
        <f>IF(B4422&lt;&gt;"",IF(AND(B4422='IN-TC'!$S$4,OR(TH!N4422="1111",TH!O4422="1111")),TH!D4422,""),"")</f>
        <v/>
      </c>
      <c r="B4422" s="63">
        <f t="shared" si="246"/>
        <v>12</v>
      </c>
      <c r="C4422" s="64">
        <v>42728</v>
      </c>
      <c r="D4422" s="64" t="s">
        <v>2959</v>
      </c>
      <c r="E4422" s="64">
        <f t="shared" si="245"/>
        <v>42728</v>
      </c>
      <c r="F4422" s="72" t="s">
        <v>2518</v>
      </c>
      <c r="G4422" s="955" t="s">
        <v>2766</v>
      </c>
      <c r="H4422" s="72" t="s">
        <v>2519</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1" ht="15.75" hidden="1" customHeight="1">
      <c r="A4423" s="332" t="str">
        <f>IF(B4423&lt;&gt;"",IF(AND(B4423='IN-TC'!$S$4,OR(TH!N4423="1111",TH!O4423="1111")),TH!D4423,""),"")</f>
        <v/>
      </c>
      <c r="B4423" s="63">
        <f t="shared" si="246"/>
        <v>12</v>
      </c>
      <c r="C4423" s="64">
        <v>42728</v>
      </c>
      <c r="D4423" s="64" t="s">
        <v>2960</v>
      </c>
      <c r="E4423" s="64">
        <f t="shared" si="245"/>
        <v>42728</v>
      </c>
      <c r="F4423" s="72" t="s">
        <v>2518</v>
      </c>
      <c r="G4423" s="955" t="s">
        <v>2767</v>
      </c>
      <c r="H4423" s="72" t="s">
        <v>2520</v>
      </c>
      <c r="I4423" s="429"/>
      <c r="J4423" s="429"/>
      <c r="K4423" s="420"/>
      <c r="L4423" s="429"/>
      <c r="M4423" s="65">
        <v>19800000</v>
      </c>
      <c r="N4423" s="66" t="s">
        <v>8</v>
      </c>
      <c r="O4423" s="66"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1" ht="15.75" hidden="1" customHeight="1">
      <c r="A4424" s="332" t="str">
        <f>IF(B4424&lt;&gt;"",IF(AND(B4424='IN-TC'!$S$4,OR(TH!N4424="1111",TH!O4424="1111")),TH!D4424,""),"")</f>
        <v/>
      </c>
      <c r="B4424" s="63">
        <f t="shared" si="246"/>
        <v>12</v>
      </c>
      <c r="C4424" s="1123">
        <v>42728</v>
      </c>
      <c r="D4424" s="1123" t="s">
        <v>2961</v>
      </c>
      <c r="E4424" s="1123">
        <f t="shared" ref="E4424:E4487" si="247">C4424</f>
        <v>42728</v>
      </c>
      <c r="F4424" s="503" t="s">
        <v>954</v>
      </c>
      <c r="G4424" s="1125"/>
      <c r="H4424" s="961" t="s">
        <v>3009</v>
      </c>
      <c r="I4424" s="1126"/>
      <c r="J4424" s="1126"/>
      <c r="K4424" s="1127"/>
      <c r="L4424" s="1126"/>
      <c r="M4424" s="1128">
        <v>500000000</v>
      </c>
      <c r="N4424" s="1129" t="s">
        <v>271</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1" ht="15.75" hidden="1" customHeight="1">
      <c r="A4425" s="332" t="str">
        <f>IF(B4425&lt;&gt;"",IF(AND(B4425='IN-TC'!$S$4,OR(TH!N4425="1111",TH!O4425="1111")),TH!D4425,""),"")</f>
        <v/>
      </c>
      <c r="B4425" s="63">
        <f t="shared" si="246"/>
        <v>12</v>
      </c>
      <c r="C4425" s="1123">
        <v>42728</v>
      </c>
      <c r="D4425" s="1123" t="s">
        <v>2962</v>
      </c>
      <c r="E4425" s="1123">
        <f t="shared" si="247"/>
        <v>42728</v>
      </c>
      <c r="F4425" s="503" t="s">
        <v>954</v>
      </c>
      <c r="G4425" s="1125"/>
      <c r="H4425" s="1205" t="s">
        <v>953</v>
      </c>
      <c r="I4425" s="1126"/>
      <c r="J4425" s="1126"/>
      <c r="K4425" s="1127"/>
      <c r="L4425" s="1126"/>
      <c r="M4425" s="1128">
        <v>300000000</v>
      </c>
      <c r="N4425" s="1129" t="s">
        <v>271</v>
      </c>
      <c r="O4425" s="1129"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1" ht="15.75" hidden="1" customHeight="1">
      <c r="A4426" s="332" t="str">
        <f>IF(B4426&lt;&gt;"",IF(AND(B4426='IN-TC'!$S$4,OR(TH!N4426="1111",TH!O4426="1111")),TH!D4426,""),"")</f>
        <v/>
      </c>
      <c r="B4426" s="63">
        <f t="shared" si="246"/>
        <v>12</v>
      </c>
      <c r="C4426" s="64">
        <v>42729</v>
      </c>
      <c r="D4426" s="64" t="s">
        <v>2963</v>
      </c>
      <c r="E4426" s="64">
        <f t="shared" si="247"/>
        <v>42729</v>
      </c>
      <c r="F4426" s="72" t="s">
        <v>2518</v>
      </c>
      <c r="G4426" s="955" t="s">
        <v>2768</v>
      </c>
      <c r="H4426" s="72" t="s">
        <v>2519</v>
      </c>
      <c r="I4426" s="429"/>
      <c r="J4426" s="429"/>
      <c r="K4426" s="420"/>
      <c r="L4426" s="429"/>
      <c r="M4426" s="65">
        <v>19800000</v>
      </c>
      <c r="N4426" s="66" t="s">
        <v>8</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1" ht="15.75" hidden="1" customHeight="1">
      <c r="A4427" s="332" t="str">
        <f>IF(B4427&lt;&gt;"",IF(AND(B4427='IN-TC'!$S$4,OR(TH!N4427="1111",TH!O4427="1111")),TH!D4427,""),"")</f>
        <v/>
      </c>
      <c r="B4427" s="63">
        <f t="shared" ref="B4427:B4490" si="248">IF(C4427&lt;&gt;"",MONTH(C4427),"")</f>
        <v>12</v>
      </c>
      <c r="C4427" s="64">
        <v>42730</v>
      </c>
      <c r="D4427" s="64" t="s">
        <v>2964</v>
      </c>
      <c r="E4427" s="64">
        <f t="shared" si="247"/>
        <v>42730</v>
      </c>
      <c r="F4427" s="72" t="s">
        <v>223</v>
      </c>
      <c r="G4427" s="955" t="s">
        <v>2687</v>
      </c>
      <c r="H4427" s="72" t="s">
        <v>613</v>
      </c>
      <c r="I4427" s="429"/>
      <c r="J4427" s="429"/>
      <c r="K4427" s="420"/>
      <c r="L4427" s="429"/>
      <c r="M4427" s="65">
        <v>9404546</v>
      </c>
      <c r="N4427" s="66" t="s">
        <v>281</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v>1</v>
      </c>
    </row>
    <row r="4428" spans="1:31" ht="15.75" hidden="1" customHeight="1">
      <c r="A4428" s="332" t="str">
        <f>IF(B4428&lt;&gt;"",IF(AND(B4428='IN-TC'!$S$4,OR(TH!N4428="1111",TH!O4428="1111")),TH!D4428,""),"")</f>
        <v/>
      </c>
      <c r="B4428" s="63">
        <f t="shared" si="248"/>
        <v>12</v>
      </c>
      <c r="C4428" s="64">
        <v>42730</v>
      </c>
      <c r="D4428" s="64" t="s">
        <v>2964</v>
      </c>
      <c r="E4428" s="64">
        <f t="shared" si="247"/>
        <v>42730</v>
      </c>
      <c r="F4428" s="72" t="s">
        <v>1342</v>
      </c>
      <c r="G4428" s="955" t="s">
        <v>2687</v>
      </c>
      <c r="H4428" s="72" t="s">
        <v>613</v>
      </c>
      <c r="I4428" s="429"/>
      <c r="J4428" s="429"/>
      <c r="K4428" s="420"/>
      <c r="L4428" s="429"/>
      <c r="M4428" s="65">
        <v>940455</v>
      </c>
      <c r="N4428" s="66" t="s">
        <v>9</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c r="AE4428">
        <v>1</v>
      </c>
    </row>
    <row r="4429" spans="1:31" ht="15.75" hidden="1" customHeight="1">
      <c r="A4429" s="332" t="str">
        <f>IF(B4429&lt;&gt;"",IF(AND(B4429='IN-TC'!$S$4,OR(TH!N4429="1111",TH!O4429="1111")),TH!D4429,""),"")</f>
        <v/>
      </c>
      <c r="B4429" s="63">
        <f t="shared" si="248"/>
        <v>12</v>
      </c>
      <c r="C4429" s="64">
        <v>42730</v>
      </c>
      <c r="D4429" s="64" t="s">
        <v>2965</v>
      </c>
      <c r="E4429" s="64">
        <f t="shared" si="247"/>
        <v>42730</v>
      </c>
      <c r="F4429" s="72" t="s">
        <v>2518</v>
      </c>
      <c r="G4429" s="955" t="s">
        <v>2769</v>
      </c>
      <c r="H4429" s="72" t="s">
        <v>2519</v>
      </c>
      <c r="I4429" s="429"/>
      <c r="J4429" s="429"/>
      <c r="K4429" s="420"/>
      <c r="L4429" s="429"/>
      <c r="M4429" s="65">
        <v>9900000</v>
      </c>
      <c r="N4429" s="66" t="s">
        <v>8</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1" ht="15.75" hidden="1" customHeight="1">
      <c r="A4430" s="332" t="str">
        <f>IF(B4430&lt;&gt;"",IF(AND(B4430='IN-TC'!$S$4,OR(TH!N4430="1111",TH!O4430="1111")),TH!D4430,""),"")</f>
        <v/>
      </c>
      <c r="B4430" s="63">
        <f t="shared" si="248"/>
        <v>12</v>
      </c>
      <c r="C4430" s="64">
        <v>42730</v>
      </c>
      <c r="D4430" s="64" t="s">
        <v>2966</v>
      </c>
      <c r="E4430" s="64">
        <f t="shared" si="247"/>
        <v>42730</v>
      </c>
      <c r="F4430" s="72" t="s">
        <v>2038</v>
      </c>
      <c r="G4430" s="955" t="s">
        <v>2807</v>
      </c>
      <c r="H4430" s="72" t="s">
        <v>799</v>
      </c>
      <c r="I4430" s="429"/>
      <c r="J4430" s="429"/>
      <c r="K4430" s="420"/>
      <c r="L4430" s="429"/>
      <c r="M4430" s="65">
        <v>2056218</v>
      </c>
      <c r="N4430" s="66" t="s">
        <v>101</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v>1</v>
      </c>
    </row>
    <row r="4431" spans="1:31" ht="15.75" hidden="1" customHeight="1">
      <c r="A4431" s="332" t="str">
        <f>IF(B4431&lt;&gt;"",IF(AND(B4431='IN-TC'!$S$4,OR(TH!N4431="1111",TH!O4431="1111")),TH!D4431,""),"")</f>
        <v/>
      </c>
      <c r="B4431" s="63">
        <f t="shared" si="248"/>
        <v>12</v>
      </c>
      <c r="C4431" s="64">
        <v>42730</v>
      </c>
      <c r="D4431" s="64" t="s">
        <v>2966</v>
      </c>
      <c r="E4431" s="64">
        <f t="shared" si="247"/>
        <v>42730</v>
      </c>
      <c r="F4431" s="72" t="s">
        <v>2039</v>
      </c>
      <c r="G4431" s="955" t="s">
        <v>2807</v>
      </c>
      <c r="H4431" s="72" t="s">
        <v>799</v>
      </c>
      <c r="I4431" s="429"/>
      <c r="J4431" s="429"/>
      <c r="K4431" s="420"/>
      <c r="L4431" s="429"/>
      <c r="M4431" s="65">
        <v>205622</v>
      </c>
      <c r="N4431" s="66" t="s">
        <v>9</v>
      </c>
      <c r="O4431" s="66"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c r="AE4431">
        <v>1</v>
      </c>
    </row>
    <row r="4432" spans="1:31" ht="15.75" hidden="1" customHeight="1">
      <c r="A4432" s="332" t="str">
        <f>IF(B4432&lt;&gt;"",IF(AND(B4432='IN-TC'!$S$4,OR(TH!N4432="1111",TH!O4432="1111")),TH!D4432,""),"")</f>
        <v/>
      </c>
      <c r="B4432" s="63">
        <f t="shared" si="248"/>
        <v>12</v>
      </c>
      <c r="C4432" s="1123">
        <v>42730</v>
      </c>
      <c r="D4432" s="1123" t="s">
        <v>2967</v>
      </c>
      <c r="E4432" s="1123">
        <f t="shared" si="247"/>
        <v>42730</v>
      </c>
      <c r="F4432" s="503" t="s">
        <v>954</v>
      </c>
      <c r="G4432" s="1125"/>
      <c r="H4432" s="961" t="s">
        <v>3009</v>
      </c>
      <c r="I4432" s="1126"/>
      <c r="J4432" s="1126"/>
      <c r="K4432" s="1127"/>
      <c r="L4432" s="1126"/>
      <c r="M4432" s="1128">
        <v>1500000000</v>
      </c>
      <c r="N4432" s="1129" t="s">
        <v>271</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1" ht="15.75" hidden="1" customHeight="1">
      <c r="A4433" s="332" t="str">
        <f>IF(B4433&lt;&gt;"",IF(AND(B4433='IN-TC'!$S$4,OR(TH!N4433="1111",TH!O4433="1111")),TH!D4433,""),"")</f>
        <v/>
      </c>
      <c r="B4433" s="63">
        <f t="shared" si="248"/>
        <v>12</v>
      </c>
      <c r="C4433" s="1123">
        <v>42731</v>
      </c>
      <c r="D4433" s="1123" t="s">
        <v>2968</v>
      </c>
      <c r="E4433" s="1123">
        <f t="shared" si="247"/>
        <v>42731</v>
      </c>
      <c r="F4433" s="503" t="s">
        <v>954</v>
      </c>
      <c r="G4433" s="1125"/>
      <c r="H4433" s="961" t="s">
        <v>3009</v>
      </c>
      <c r="I4433" s="1126"/>
      <c r="J4433" s="1126"/>
      <c r="K4433" s="1127"/>
      <c r="L4433" s="1126"/>
      <c r="M4433" s="1128">
        <v>1500000000</v>
      </c>
      <c r="N4433" s="1129" t="s">
        <v>271</v>
      </c>
      <c r="O4433" s="1129"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1" ht="15.75" hidden="1" customHeight="1">
      <c r="A4434" s="332" t="str">
        <f>IF(B4434&lt;&gt;"",IF(AND(B4434='IN-TC'!$S$4,OR(TH!N4434="1111",TH!O4434="1111")),TH!D4434,""),"")</f>
        <v/>
      </c>
      <c r="B4434" s="63">
        <f t="shared" si="248"/>
        <v>12</v>
      </c>
      <c r="C4434" s="64">
        <v>42731</v>
      </c>
      <c r="D4434" s="64" t="s">
        <v>2969</v>
      </c>
      <c r="E4434" s="64">
        <f t="shared" si="247"/>
        <v>42731</v>
      </c>
      <c r="F4434" s="72" t="s">
        <v>2709</v>
      </c>
      <c r="G4434" s="955" t="s">
        <v>2711</v>
      </c>
      <c r="H4434" s="72" t="s">
        <v>830</v>
      </c>
      <c r="I4434" s="429"/>
      <c r="J4434" s="429"/>
      <c r="K4434" s="420"/>
      <c r="L4434" s="429"/>
      <c r="M4434" s="65">
        <v>16050000</v>
      </c>
      <c r="N4434" s="66" t="s">
        <v>101</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c r="AE4434">
        <v>1</v>
      </c>
    </row>
    <row r="4435" spans="1:31" ht="15.75" hidden="1" customHeight="1">
      <c r="A4435" s="332" t="str">
        <f>IF(B4435&lt;&gt;"",IF(AND(B4435='IN-TC'!$S$4,OR(TH!N4435="1111",TH!O4435="1111")),TH!D4435,""),"")</f>
        <v/>
      </c>
      <c r="B4435" s="63">
        <f t="shared" si="248"/>
        <v>12</v>
      </c>
      <c r="C4435" s="64">
        <v>42731</v>
      </c>
      <c r="D4435" s="64" t="s">
        <v>2969</v>
      </c>
      <c r="E4435" s="64">
        <f t="shared" si="247"/>
        <v>42731</v>
      </c>
      <c r="F4435" s="72" t="s">
        <v>2710</v>
      </c>
      <c r="G4435" s="955" t="s">
        <v>2711</v>
      </c>
      <c r="H4435" s="72" t="s">
        <v>830</v>
      </c>
      <c r="I4435" s="429"/>
      <c r="J4435" s="429"/>
      <c r="K4435" s="420"/>
      <c r="L4435" s="429"/>
      <c r="M4435" s="65">
        <v>1605000</v>
      </c>
      <c r="N4435" s="66" t="s">
        <v>9</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c r="AE4435">
        <v>1</v>
      </c>
    </row>
    <row r="4436" spans="1:31" ht="15.75" hidden="1" customHeight="1">
      <c r="A4436" s="332" t="str">
        <f>IF(B4436&lt;&gt;"",IF(AND(B4436='IN-TC'!$S$4,OR(TH!N4436="1111",TH!O4436="1111")),TH!D4436,""),"")</f>
        <v/>
      </c>
      <c r="B4436" s="63">
        <f t="shared" si="248"/>
        <v>12</v>
      </c>
      <c r="C4436" s="64">
        <v>42731</v>
      </c>
      <c r="D4436" s="64" t="s">
        <v>2970</v>
      </c>
      <c r="E4436" s="64">
        <f t="shared" si="247"/>
        <v>42731</v>
      </c>
      <c r="F4436" s="72" t="s">
        <v>2518</v>
      </c>
      <c r="G4436" s="955" t="s">
        <v>2770</v>
      </c>
      <c r="H4436" s="72" t="s">
        <v>2519</v>
      </c>
      <c r="I4436" s="429"/>
      <c r="J4436" s="429"/>
      <c r="K4436" s="420"/>
      <c r="L4436" s="429"/>
      <c r="M4436" s="65">
        <v>11385000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1" ht="15.75" hidden="1" customHeight="1">
      <c r="A4437" s="332" t="str">
        <f>IF(B4437&lt;&gt;"",IF(AND(B4437='IN-TC'!$S$4,OR(TH!N4437="1111",TH!O4437="1111")),TH!D4437,""),"")</f>
        <v/>
      </c>
      <c r="B4437" s="63">
        <f t="shared" si="248"/>
        <v>12</v>
      </c>
      <c r="C4437" s="64">
        <v>42731</v>
      </c>
      <c r="D4437" s="64" t="s">
        <v>2971</v>
      </c>
      <c r="E4437" s="64">
        <f t="shared" si="247"/>
        <v>42731</v>
      </c>
      <c r="F4437" s="72" t="s">
        <v>2518</v>
      </c>
      <c r="G4437" s="955" t="s">
        <v>2771</v>
      </c>
      <c r="H4437" s="72" t="s">
        <v>2520</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1" ht="15.75" hidden="1" customHeight="1">
      <c r="A4438" s="332" t="str">
        <f>IF(B4438&lt;&gt;"",IF(AND(B4438='IN-TC'!$S$4,OR(TH!N4438="1111",TH!O4438="1111")),TH!D4438,""),"")</f>
        <v/>
      </c>
      <c r="B4438" s="63">
        <f t="shared" si="248"/>
        <v>12</v>
      </c>
      <c r="C4438" s="64">
        <v>42731</v>
      </c>
      <c r="D4438" s="64" t="s">
        <v>2972</v>
      </c>
      <c r="E4438" s="64">
        <f t="shared" si="247"/>
        <v>42731</v>
      </c>
      <c r="F4438" s="72" t="s">
        <v>2518</v>
      </c>
      <c r="G4438" s="955" t="s">
        <v>2772</v>
      </c>
      <c r="H4438" s="72" t="s">
        <v>2519</v>
      </c>
      <c r="I4438" s="429"/>
      <c r="J4438" s="429"/>
      <c r="K4438" s="420"/>
      <c r="L4438" s="429"/>
      <c r="M4438" s="65">
        <v>16747500</v>
      </c>
      <c r="N4438" s="66" t="s">
        <v>8</v>
      </c>
      <c r="O4438" s="66"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1" ht="15.75" hidden="1" customHeight="1">
      <c r="A4439" s="332" t="str">
        <f>IF(B4439&lt;&gt;"",IF(AND(B4439='IN-TC'!$S$4,OR(TH!N4439="1111",TH!O4439="1111")),TH!D4439,""),"")</f>
        <v/>
      </c>
      <c r="B4439" s="63">
        <f t="shared" si="248"/>
        <v>12</v>
      </c>
      <c r="C4439" s="1123">
        <v>42732</v>
      </c>
      <c r="D4439" s="1123" t="s">
        <v>2973</v>
      </c>
      <c r="E4439" s="1123">
        <f t="shared" si="247"/>
        <v>42732</v>
      </c>
      <c r="F4439" s="503" t="s">
        <v>954</v>
      </c>
      <c r="G4439" s="1125"/>
      <c r="H4439" s="961" t="s">
        <v>3009</v>
      </c>
      <c r="I4439" s="1126"/>
      <c r="J4439" s="1126"/>
      <c r="K4439" s="1127"/>
      <c r="L4439" s="1126"/>
      <c r="M4439" s="1128">
        <v>1500000000</v>
      </c>
      <c r="N4439" s="1129" t="s">
        <v>271</v>
      </c>
      <c r="O4439" s="1129"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1" ht="15.75" hidden="1" customHeight="1">
      <c r="A4440" s="332" t="str">
        <f>IF(B4440&lt;&gt;"",IF(AND(B4440='IN-TC'!$S$4,OR(TH!N4440="1111",TH!O4440="1111")),TH!D4440,""),"")</f>
        <v/>
      </c>
      <c r="B4440" s="63">
        <f t="shared" si="248"/>
        <v>12</v>
      </c>
      <c r="C4440" s="64">
        <v>42733</v>
      </c>
      <c r="D4440" s="64" t="s">
        <v>2974</v>
      </c>
      <c r="E4440" s="64">
        <f t="shared" si="247"/>
        <v>42733</v>
      </c>
      <c r="F4440" s="72" t="s">
        <v>1094</v>
      </c>
      <c r="G4440" s="67" t="s">
        <v>908</v>
      </c>
      <c r="H4440" s="72" t="s">
        <v>755</v>
      </c>
      <c r="I4440" s="429"/>
      <c r="J4440" s="429"/>
      <c r="K4440" s="420"/>
      <c r="L4440" s="429"/>
      <c r="M4440" s="65">
        <v>22000000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1" ht="15.75" hidden="1" customHeight="1">
      <c r="A4441" s="332" t="str">
        <f>IF(B4441&lt;&gt;"",IF(AND(B4441='IN-TC'!$S$4,OR(TH!N4441="1111",TH!O4441="1111")),TH!D4441,""),"")</f>
        <v/>
      </c>
      <c r="B4441" s="63">
        <f t="shared" si="248"/>
        <v>12</v>
      </c>
      <c r="C4441" s="64">
        <v>42734</v>
      </c>
      <c r="D4441" s="64" t="s">
        <v>2975</v>
      </c>
      <c r="E4441" s="64">
        <f t="shared" si="247"/>
        <v>42734</v>
      </c>
      <c r="F4441" s="72" t="s">
        <v>1094</v>
      </c>
      <c r="G4441" s="67" t="s">
        <v>908</v>
      </c>
      <c r="H4441" s="72" t="s">
        <v>755</v>
      </c>
      <c r="I4441" s="429"/>
      <c r="J4441" s="429"/>
      <c r="K4441" s="420"/>
      <c r="L4441" s="429"/>
      <c r="M4441" s="65">
        <v>1860000000</v>
      </c>
      <c r="N4441" s="66" t="s">
        <v>26</v>
      </c>
      <c r="O4441" s="66"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1" ht="15.75" hidden="1" customHeight="1">
      <c r="A4442" s="332" t="str">
        <f>IF(B4442&lt;&gt;"",IF(AND(B4442='IN-TC'!$S$4,OR(TH!N4442="1111",TH!O4442="1111")),TH!D4442,""),"")</f>
        <v/>
      </c>
      <c r="B4442" s="63">
        <f t="shared" si="248"/>
        <v>12</v>
      </c>
      <c r="C4442" s="1123">
        <v>42734</v>
      </c>
      <c r="D4442" s="1123" t="s">
        <v>2976</v>
      </c>
      <c r="E4442" s="1123">
        <f t="shared" si="247"/>
        <v>42734</v>
      </c>
      <c r="F4442" s="503" t="s">
        <v>954</v>
      </c>
      <c r="G4442" s="1125"/>
      <c r="H4442" s="961" t="s">
        <v>3009</v>
      </c>
      <c r="I4442" s="1126"/>
      <c r="J4442" s="1126"/>
      <c r="K4442" s="1127"/>
      <c r="L4442" s="1126"/>
      <c r="M4442" s="1128">
        <v>2235750000</v>
      </c>
      <c r="N4442" s="1129" t="s">
        <v>271</v>
      </c>
      <c r="O4442" s="1129"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1" ht="15.75" hidden="1" customHeight="1">
      <c r="A4443" s="332" t="str">
        <f>IF(B4443&lt;&gt;"",IF(AND(B4443='IN-TC'!$S$4,OR(TH!N4443="1111",TH!O4443="1111")),TH!D4443,""),"")</f>
        <v/>
      </c>
      <c r="B4443" s="63">
        <f t="shared" si="248"/>
        <v>12</v>
      </c>
      <c r="C4443" s="64">
        <v>42735</v>
      </c>
      <c r="D4443" s="64" t="s">
        <v>2977</v>
      </c>
      <c r="E4443" s="64">
        <f t="shared" si="247"/>
        <v>42735</v>
      </c>
      <c r="F4443" s="72" t="s">
        <v>2038</v>
      </c>
      <c r="G4443" s="955" t="s">
        <v>2808</v>
      </c>
      <c r="H4443" s="72" t="s">
        <v>799</v>
      </c>
      <c r="I4443" s="429"/>
      <c r="J4443" s="429"/>
      <c r="K4443" s="420"/>
      <c r="L4443" s="429"/>
      <c r="M4443" s="65">
        <v>1628327</v>
      </c>
      <c r="N4443" s="66" t="s">
        <v>101</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c r="AE4443">
        <v>1</v>
      </c>
    </row>
    <row r="4444" spans="1:31" ht="15.75" hidden="1" customHeight="1">
      <c r="A4444" s="332" t="str">
        <f>IF(B4444&lt;&gt;"",IF(AND(B4444='IN-TC'!$S$4,OR(TH!N4444="1111",TH!O4444="1111")),TH!D4444,""),"")</f>
        <v/>
      </c>
      <c r="B4444" s="63">
        <f t="shared" si="248"/>
        <v>12</v>
      </c>
      <c r="C4444" s="64">
        <v>42735</v>
      </c>
      <c r="D4444" s="64" t="s">
        <v>2977</v>
      </c>
      <c r="E4444" s="64">
        <f t="shared" si="247"/>
        <v>42735</v>
      </c>
      <c r="F4444" s="72" t="s">
        <v>2039</v>
      </c>
      <c r="G4444" s="955" t="s">
        <v>2808</v>
      </c>
      <c r="H4444" s="72" t="s">
        <v>799</v>
      </c>
      <c r="I4444" s="429"/>
      <c r="J4444" s="429"/>
      <c r="K4444" s="420"/>
      <c r="L4444" s="429"/>
      <c r="M4444" s="65">
        <v>162833</v>
      </c>
      <c r="N4444" s="66" t="s">
        <v>9</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c r="AE4444">
        <v>1</v>
      </c>
    </row>
    <row r="4445" spans="1:31" ht="15.75" hidden="1" customHeight="1">
      <c r="A4445" s="332" t="str">
        <f>IF(B4445&lt;&gt;"",IF(AND(B4445='IN-TC'!$S$4,OR(TH!N4445="1111",TH!O4445="1111")),TH!D4445,""),"")</f>
        <v/>
      </c>
      <c r="B4445" s="63">
        <f t="shared" si="248"/>
        <v>12</v>
      </c>
      <c r="C4445" s="64">
        <v>42735</v>
      </c>
      <c r="D4445" s="64" t="s">
        <v>2978</v>
      </c>
      <c r="E4445" s="64">
        <f t="shared" si="247"/>
        <v>42735</v>
      </c>
      <c r="F4445" s="72" t="s">
        <v>1348</v>
      </c>
      <c r="G4445" s="955"/>
      <c r="H4445" s="72" t="s">
        <v>1350</v>
      </c>
      <c r="I4445" s="429"/>
      <c r="J4445" s="429"/>
      <c r="K4445" s="420"/>
      <c r="L4445" s="429"/>
      <c r="M4445" s="65">
        <v>2259091</v>
      </c>
      <c r="N4445" s="66" t="s">
        <v>101</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v>1</v>
      </c>
    </row>
    <row r="4446" spans="1:31" ht="15.75" hidden="1" customHeight="1">
      <c r="A4446" s="332" t="str">
        <f>IF(B4446&lt;&gt;"",IF(AND(B4446='IN-TC'!$S$4,OR(TH!N4446="1111",TH!O4446="1111")),TH!D4446,""),"")</f>
        <v/>
      </c>
      <c r="B4446" s="63">
        <f t="shared" si="248"/>
        <v>12</v>
      </c>
      <c r="C4446" s="64">
        <v>42735</v>
      </c>
      <c r="D4446" s="64" t="s">
        <v>2978</v>
      </c>
      <c r="E4446" s="64">
        <f t="shared" si="247"/>
        <v>42735</v>
      </c>
      <c r="F4446" s="72" t="s">
        <v>1349</v>
      </c>
      <c r="G4446" s="955"/>
      <c r="H4446" s="72" t="s">
        <v>1350</v>
      </c>
      <c r="I4446" s="429"/>
      <c r="J4446" s="429"/>
      <c r="K4446" s="420"/>
      <c r="L4446" s="429"/>
      <c r="M4446" s="65">
        <v>225909</v>
      </c>
      <c r="N4446" s="66" t="s">
        <v>9</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v>1</v>
      </c>
    </row>
    <row r="4447" spans="1:31" ht="15.75" hidden="1" customHeight="1">
      <c r="A4447" s="332" t="str">
        <f>IF(B4447&lt;&gt;"",IF(AND(B4447='IN-TC'!$S$4,OR(TH!N4447="1111",TH!O4447="1111")),TH!D4447,""),"")</f>
        <v/>
      </c>
      <c r="B4447" s="63">
        <f t="shared" si="248"/>
        <v>12</v>
      </c>
      <c r="C4447" s="64">
        <v>42735</v>
      </c>
      <c r="D4447" s="64" t="s">
        <v>2979</v>
      </c>
      <c r="E4447" s="64">
        <f t="shared" si="247"/>
        <v>42735</v>
      </c>
      <c r="F4447" s="72" t="s">
        <v>2845</v>
      </c>
      <c r="G4447" s="955" t="s">
        <v>2847</v>
      </c>
      <c r="H4447" s="72" t="s">
        <v>793</v>
      </c>
      <c r="I4447" s="429"/>
      <c r="J4447" s="429"/>
      <c r="K4447" s="420"/>
      <c r="L4447" s="429"/>
      <c r="M4447" s="65">
        <v>254120</v>
      </c>
      <c r="N4447" s="66" t="s">
        <v>101</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c r="AE4447">
        <v>1</v>
      </c>
    </row>
    <row r="4448" spans="1:31" ht="15.75" hidden="1" customHeight="1">
      <c r="A4448" s="332" t="str">
        <f>IF(B4448&lt;&gt;"",IF(AND(B4448='IN-TC'!$S$4,OR(TH!N4448="1111",TH!O4448="1111")),TH!D4448,""),"")</f>
        <v/>
      </c>
      <c r="B4448" s="63">
        <f t="shared" si="248"/>
        <v>12</v>
      </c>
      <c r="C4448" s="64">
        <v>42735</v>
      </c>
      <c r="D4448" s="64" t="s">
        <v>2979</v>
      </c>
      <c r="E4448" s="64">
        <f t="shared" si="247"/>
        <v>42735</v>
      </c>
      <c r="F4448" s="72" t="s">
        <v>2846</v>
      </c>
      <c r="G4448" s="955" t="s">
        <v>2847</v>
      </c>
      <c r="H4448" s="72" t="s">
        <v>793</v>
      </c>
      <c r="I4448" s="429"/>
      <c r="J4448" s="429"/>
      <c r="K4448" s="420"/>
      <c r="L4448" s="429"/>
      <c r="M4448" s="65">
        <v>25412</v>
      </c>
      <c r="N4448" s="66" t="s">
        <v>9</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c r="AE4448">
        <v>1</v>
      </c>
    </row>
    <row r="4449" spans="1:31" ht="15.75" hidden="1" customHeight="1">
      <c r="A4449" s="332" t="str">
        <f>IF(B4449&lt;&gt;"",IF(AND(B4449='IN-TC'!$S$4,OR(TH!N4449="1111",TH!O4449="1111")),TH!D4449,""),"")</f>
        <v/>
      </c>
      <c r="B4449" s="63">
        <f t="shared" si="248"/>
        <v>12</v>
      </c>
      <c r="C4449" s="64">
        <v>42735</v>
      </c>
      <c r="D4449" s="64" t="s">
        <v>2980</v>
      </c>
      <c r="E4449" s="64">
        <f t="shared" si="247"/>
        <v>42735</v>
      </c>
      <c r="F4449" s="72" t="s">
        <v>2915</v>
      </c>
      <c r="G4449" s="955" t="s">
        <v>2916</v>
      </c>
      <c r="H4449" s="72" t="s">
        <v>1696</v>
      </c>
      <c r="I4449" s="429"/>
      <c r="J4449" s="429"/>
      <c r="K4449" s="420"/>
      <c r="L4449" s="429"/>
      <c r="M4449" s="65">
        <v>4000000</v>
      </c>
      <c r="N4449" s="66" t="s">
        <v>101</v>
      </c>
      <c r="O4449" s="66"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1" ht="15.75" hidden="1" customHeight="1">
      <c r="A4450" s="1196" t="str">
        <f>IF(B4450&lt;&gt;"",IF(AND(B4450='IN-TC'!$S$4,OR(TH!N4450="1111",TH!O4450="1111")),TH!D4450,""),"")</f>
        <v/>
      </c>
      <c r="B4450" s="63">
        <f t="shared" si="248"/>
        <v>12</v>
      </c>
      <c r="C4450" s="64">
        <v>42735</v>
      </c>
      <c r="D4450" s="78" t="s">
        <v>2981</v>
      </c>
      <c r="E4450" s="78">
        <f t="shared" si="247"/>
        <v>42735</v>
      </c>
      <c r="F4450" s="80" t="s">
        <v>2638</v>
      </c>
      <c r="G4450" s="79"/>
      <c r="H4450" s="80" t="s">
        <v>839</v>
      </c>
      <c r="I4450" s="427"/>
      <c r="J4450" s="427"/>
      <c r="K4450" s="418"/>
      <c r="L4450" s="427"/>
      <c r="M4450" s="81">
        <f>M229+M230-M231-M232-M235-M236-M239-M240</f>
        <v>97345264</v>
      </c>
      <c r="N4450" s="82" t="s">
        <v>586</v>
      </c>
      <c r="O4450" s="82"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1" ht="15.75" hidden="1" customHeight="1">
      <c r="A4451" s="332" t="str">
        <f>IF(B4451&lt;&gt;"",IF(AND(B4451='IN-TC'!$S$4,OR(TH!N4451="1111",TH!O4451="1111")),TH!D4451,""),"")</f>
        <v/>
      </c>
      <c r="B4451" s="63">
        <f t="shared" si="248"/>
        <v>12</v>
      </c>
      <c r="C4451" s="1123">
        <v>42735</v>
      </c>
      <c r="D4451" s="1123" t="s">
        <v>2982</v>
      </c>
      <c r="E4451" s="1123">
        <f t="shared" si="247"/>
        <v>42735</v>
      </c>
      <c r="F4451" s="503" t="s">
        <v>954</v>
      </c>
      <c r="G4451" s="1125"/>
      <c r="H4451" s="1205" t="s">
        <v>953</v>
      </c>
      <c r="I4451" s="1126"/>
      <c r="J4451" s="1126"/>
      <c r="K4451" s="1127"/>
      <c r="L4451" s="1126"/>
      <c r="M4451" s="1128">
        <v>650075000</v>
      </c>
      <c r="N4451" s="1129" t="s">
        <v>271</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1" ht="15.75" hidden="1" customHeight="1">
      <c r="A4452" s="332" t="str">
        <f>IF(B4452&lt;&gt;"",IF(AND(B4452='IN-TC'!$S$4,OR(TH!N4452="1111",TH!O4452="1111")),TH!D4452,""),"")</f>
        <v/>
      </c>
      <c r="B4452" s="63">
        <f t="shared" si="248"/>
        <v>12</v>
      </c>
      <c r="C4452" s="1123">
        <v>42735</v>
      </c>
      <c r="D4452" s="1123" t="s">
        <v>2983</v>
      </c>
      <c r="E4452" s="1123">
        <f t="shared" si="247"/>
        <v>42735</v>
      </c>
      <c r="F4452" s="503" t="s">
        <v>954</v>
      </c>
      <c r="G4452" s="1125"/>
      <c r="H4452" s="961" t="s">
        <v>3009</v>
      </c>
      <c r="I4452" s="1126"/>
      <c r="J4452" s="1126"/>
      <c r="K4452" s="1127"/>
      <c r="L4452" s="1126"/>
      <c r="M4452" s="1128">
        <v>2305687500</v>
      </c>
      <c r="N4452" s="1129" t="s">
        <v>271</v>
      </c>
      <c r="O4452" s="1129" t="s">
        <v>63</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1" ht="15.75" hidden="1" customHeight="1">
      <c r="A4453" s="332" t="str">
        <f>IF(B4453&lt;&gt;"",IF(AND(B4453='IN-TC'!$S$4,OR(TH!N4453="1111",TH!O4453="1111")),TH!D4453,""),"")</f>
        <v/>
      </c>
      <c r="B4453" s="63">
        <f t="shared" si="248"/>
        <v>12</v>
      </c>
      <c r="C4453" s="64">
        <v>42706</v>
      </c>
      <c r="D4453" s="64" t="s">
        <v>694</v>
      </c>
      <c r="E4453" s="64">
        <f t="shared" si="247"/>
        <v>42706</v>
      </c>
      <c r="F4453" s="72" t="s">
        <v>1443</v>
      </c>
      <c r="G4453" s="67" t="s">
        <v>908</v>
      </c>
      <c r="H4453" s="961" t="s">
        <v>2374</v>
      </c>
      <c r="I4453" s="429"/>
      <c r="J4453" s="429"/>
      <c r="K4453" s="420"/>
      <c r="L4453" s="429"/>
      <c r="M4453" s="65">
        <v>756459000</v>
      </c>
      <c r="N4453" s="66" t="s">
        <v>26</v>
      </c>
      <c r="O4453" s="66" t="s">
        <v>582</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1" ht="15.75" hidden="1" customHeight="1">
      <c r="A4454" s="332" t="str">
        <f>IF(B4454&lt;&gt;"",IF(AND(B4454='IN-TC'!$S$4,OR(TH!N4454="1111",TH!O4454="1111")),TH!D4454,""),"")</f>
        <v/>
      </c>
      <c r="B4454" s="63">
        <f t="shared" si="248"/>
        <v>12</v>
      </c>
      <c r="C4454" s="64">
        <v>42710</v>
      </c>
      <c r="D4454" s="64" t="s">
        <v>694</v>
      </c>
      <c r="E4454" s="64">
        <f t="shared" si="247"/>
        <v>42710</v>
      </c>
      <c r="F4454" s="72" t="s">
        <v>2735</v>
      </c>
      <c r="G4454" s="67" t="s">
        <v>908</v>
      </c>
      <c r="H4454" s="72" t="s">
        <v>2736</v>
      </c>
      <c r="I4454" s="429"/>
      <c r="J4454" s="429"/>
      <c r="K4454" s="420">
        <v>93000</v>
      </c>
      <c r="L4454" s="429">
        <f>M4454/K4454</f>
        <v>22725</v>
      </c>
      <c r="M4454" s="65">
        <v>2113425000</v>
      </c>
      <c r="N4454" s="66" t="s">
        <v>26</v>
      </c>
      <c r="O4454" s="66" t="s">
        <v>259</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1" ht="15.75" hidden="1" customHeight="1">
      <c r="A4455" s="332" t="str">
        <f>IF(B4455&lt;&gt;"",IF(AND(B4455='IN-TC'!$S$4,OR(TH!N4455="1111",TH!O4455="1111")),TH!D4455,""),"")</f>
        <v/>
      </c>
      <c r="B4455" s="63">
        <f t="shared" si="248"/>
        <v>12</v>
      </c>
      <c r="C4455" s="64">
        <v>42712</v>
      </c>
      <c r="D4455" s="64" t="s">
        <v>697</v>
      </c>
      <c r="E4455" s="64">
        <f t="shared" si="247"/>
        <v>42712</v>
      </c>
      <c r="F4455" s="72" t="s">
        <v>2737</v>
      </c>
      <c r="G4455" s="67" t="s">
        <v>908</v>
      </c>
      <c r="H4455" s="72" t="s">
        <v>1205</v>
      </c>
      <c r="I4455" s="429"/>
      <c r="J4455" s="429"/>
      <c r="K4455" s="420"/>
      <c r="L4455" s="429"/>
      <c r="M4455" s="65">
        <v>10000000</v>
      </c>
      <c r="N4455" s="66" t="s">
        <v>72</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1" ht="15.75" hidden="1" customHeight="1">
      <c r="A4456" s="332" t="str">
        <f>IF(B4456&lt;&gt;"",IF(AND(B4456='IN-TC'!$S$4,OR(TH!N4456="1111",TH!O4456="1111")),TH!D4456,""),"")</f>
        <v/>
      </c>
      <c r="B4456" s="63">
        <f t="shared" si="248"/>
        <v>12</v>
      </c>
      <c r="C4456" s="64">
        <v>42712</v>
      </c>
      <c r="D4456" s="64" t="s">
        <v>697</v>
      </c>
      <c r="E4456" s="64">
        <f t="shared" si="247"/>
        <v>42712</v>
      </c>
      <c r="F4456" s="72" t="s">
        <v>2739</v>
      </c>
      <c r="G4456" s="67" t="s">
        <v>908</v>
      </c>
      <c r="H4456" s="72" t="s">
        <v>2056</v>
      </c>
      <c r="I4456" s="429"/>
      <c r="J4456" s="429"/>
      <c r="K4456" s="420"/>
      <c r="L4456" s="429"/>
      <c r="M4456" s="65">
        <v>7560500</v>
      </c>
      <c r="N4456" s="66" t="s">
        <v>19</v>
      </c>
      <c r="O4456" s="66" t="s">
        <v>26</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1" ht="15.75" hidden="1" customHeight="1">
      <c r="A4457" s="332" t="str">
        <f>IF(B4457&lt;&gt;"",IF(AND(B4457='IN-TC'!$S$4,OR(TH!N4457="1111",TH!O4457="1111")),TH!D4457,""),"")</f>
        <v/>
      </c>
      <c r="B4457" s="63">
        <f t="shared" si="248"/>
        <v>12</v>
      </c>
      <c r="C4457" s="64">
        <v>42712</v>
      </c>
      <c r="D4457" s="64" t="s">
        <v>694</v>
      </c>
      <c r="E4457" s="64">
        <f t="shared" si="247"/>
        <v>42712</v>
      </c>
      <c r="F4457" s="72" t="s">
        <v>2740</v>
      </c>
      <c r="G4457" s="67" t="s">
        <v>908</v>
      </c>
      <c r="H4457" s="72" t="s">
        <v>2056</v>
      </c>
      <c r="I4457" s="429"/>
      <c r="J4457" s="429"/>
      <c r="K4457" s="420"/>
      <c r="L4457" s="429"/>
      <c r="M4457" s="65">
        <v>7560500</v>
      </c>
      <c r="N4457" s="66" t="s">
        <v>26</v>
      </c>
      <c r="O4457" s="66" t="s">
        <v>19</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1" ht="15.75" hidden="1" customHeight="1">
      <c r="A4458" s="332" t="str">
        <f>IF(B4458&lt;&gt;"",IF(AND(B4458='IN-TC'!$S$4,OR(TH!N4458="1111",TH!O4458="1111")),TH!D4458,""),"")</f>
        <v/>
      </c>
      <c r="B4458" s="63">
        <f t="shared" si="248"/>
        <v>12</v>
      </c>
      <c r="C4458" s="64">
        <v>42712</v>
      </c>
      <c r="D4458" s="64" t="s">
        <v>694</v>
      </c>
      <c r="E4458" s="64">
        <f t="shared" si="247"/>
        <v>42712</v>
      </c>
      <c r="F4458" s="72" t="s">
        <v>1443</v>
      </c>
      <c r="G4458" s="67" t="s">
        <v>908</v>
      </c>
      <c r="H4458" s="961" t="s">
        <v>2374</v>
      </c>
      <c r="I4458" s="429"/>
      <c r="J4458" s="429"/>
      <c r="K4458" s="420"/>
      <c r="L4458" s="429"/>
      <c r="M4458" s="65">
        <v>700018600</v>
      </c>
      <c r="N4458" s="66" t="s">
        <v>26</v>
      </c>
      <c r="O4458" s="66" t="s">
        <v>582</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1" ht="15.75" hidden="1" customHeight="1">
      <c r="A4459" s="332" t="str">
        <f>IF(B4459&lt;&gt;"",IF(AND(B4459='IN-TC'!$S$4,OR(TH!N4459="1111",TH!O4459="1111")),TH!D4459,""),"")</f>
        <v/>
      </c>
      <c r="B4459" s="63">
        <f t="shared" si="248"/>
        <v>12</v>
      </c>
      <c r="C4459" s="64">
        <v>42713</v>
      </c>
      <c r="D4459" s="64" t="s">
        <v>697</v>
      </c>
      <c r="E4459" s="64">
        <f t="shared" si="247"/>
        <v>42713</v>
      </c>
      <c r="F4459" s="72" t="s">
        <v>2741</v>
      </c>
      <c r="G4459" s="67" t="s">
        <v>908</v>
      </c>
      <c r="H4459" s="72" t="s">
        <v>1372</v>
      </c>
      <c r="I4459" s="429"/>
      <c r="J4459" s="429"/>
      <c r="K4459" s="420"/>
      <c r="L4459" s="429"/>
      <c r="M4459" s="65">
        <v>15972638</v>
      </c>
      <c r="N4459" s="66" t="s">
        <v>8</v>
      </c>
      <c r="O4459" s="66" t="s">
        <v>26</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1" ht="15.75" hidden="1" customHeight="1">
      <c r="A4460" s="332" t="str">
        <f>IF(B4460&lt;&gt;"",IF(AND(B4460='IN-TC'!$S$4,OR(TH!N4460="1111",TH!O4460="1111")),TH!D4460,""),"")</f>
        <v/>
      </c>
      <c r="B4460" s="63">
        <f t="shared" si="248"/>
        <v>12</v>
      </c>
      <c r="C4460" s="64">
        <v>42713</v>
      </c>
      <c r="D4460" s="64" t="s">
        <v>576</v>
      </c>
      <c r="E4460" s="64">
        <f t="shared" si="247"/>
        <v>42713</v>
      </c>
      <c r="F4460" s="72" t="s">
        <v>2927</v>
      </c>
      <c r="G4460" s="67"/>
      <c r="H4460" s="72" t="s">
        <v>1372</v>
      </c>
      <c r="I4460" s="429"/>
      <c r="J4460" s="429"/>
      <c r="K4460" s="420"/>
      <c r="L4460" s="429"/>
      <c r="M4460" s="65">
        <v>1</v>
      </c>
      <c r="N4460" s="66" t="s">
        <v>8</v>
      </c>
      <c r="O4460" s="66" t="s">
        <v>103</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1" ht="15.75" hidden="1" customHeight="1">
      <c r="A4461" s="332" t="str">
        <f>IF(B4461&lt;&gt;"",IF(AND(B4461='IN-TC'!$S$4,OR(TH!N4461="1111",TH!O4461="1111")),TH!D4461,""),"")</f>
        <v/>
      </c>
      <c r="B4461" s="63">
        <f t="shared" si="248"/>
        <v>12</v>
      </c>
      <c r="C4461" s="64">
        <v>42713</v>
      </c>
      <c r="D4461" s="64" t="s">
        <v>697</v>
      </c>
      <c r="E4461" s="64">
        <f t="shared" si="247"/>
        <v>42713</v>
      </c>
      <c r="F4461" s="72" t="s">
        <v>2742</v>
      </c>
      <c r="G4461" s="67" t="s">
        <v>908</v>
      </c>
      <c r="H4461" s="72" t="s">
        <v>624</v>
      </c>
      <c r="I4461" s="429"/>
      <c r="J4461" s="429"/>
      <c r="K4461" s="420"/>
      <c r="L4461" s="429"/>
      <c r="M4461" s="65">
        <v>27868940</v>
      </c>
      <c r="N4461" s="66" t="s">
        <v>8</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1" ht="15.75" hidden="1" customHeight="1">
      <c r="A4462" s="332" t="str">
        <f>IF(B4462&lt;&gt;"",IF(AND(B4462='IN-TC'!$S$4,OR(TH!N4462="1111",TH!O4462="1111")),TH!D4462,""),"")</f>
        <v/>
      </c>
      <c r="B4462" s="63">
        <f t="shared" si="248"/>
        <v>12</v>
      </c>
      <c r="C4462" s="64">
        <v>42713</v>
      </c>
      <c r="D4462" s="64" t="s">
        <v>697</v>
      </c>
      <c r="E4462" s="64">
        <f t="shared" si="247"/>
        <v>42713</v>
      </c>
      <c r="F4462" s="72" t="s">
        <v>2155</v>
      </c>
      <c r="G4462" s="67" t="s">
        <v>908</v>
      </c>
      <c r="H4462" s="72" t="s">
        <v>2056</v>
      </c>
      <c r="I4462" s="429"/>
      <c r="J4462" s="429"/>
      <c r="K4462" s="420"/>
      <c r="L4462" s="429"/>
      <c r="M4462" s="65">
        <v>25000</v>
      </c>
      <c r="N4462" s="66" t="s">
        <v>101</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c r="AE4462">
        <v>1</v>
      </c>
    </row>
    <row r="4463" spans="1:31" ht="15.75" hidden="1" customHeight="1">
      <c r="A4463" s="332" t="str">
        <f>IF(B4463&lt;&gt;"",IF(AND(B4463='IN-TC'!$S$4,OR(TH!N4463="1111",TH!O4463="1111")),TH!D4463,""),"")</f>
        <v/>
      </c>
      <c r="B4463" s="63">
        <f t="shared" si="248"/>
        <v>12</v>
      </c>
      <c r="C4463" s="64">
        <v>42713</v>
      </c>
      <c r="D4463" s="64" t="s">
        <v>697</v>
      </c>
      <c r="E4463" s="64">
        <f t="shared" si="247"/>
        <v>42713</v>
      </c>
      <c r="F4463" s="72" t="s">
        <v>2156</v>
      </c>
      <c r="G4463" s="67" t="s">
        <v>908</v>
      </c>
      <c r="H4463" s="72" t="s">
        <v>2056</v>
      </c>
      <c r="I4463" s="429"/>
      <c r="J4463" s="429"/>
      <c r="K4463" s="420"/>
      <c r="L4463" s="429"/>
      <c r="M4463" s="65">
        <v>2500</v>
      </c>
      <c r="N4463" s="66" t="s">
        <v>9</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c r="AE4463">
        <v>1</v>
      </c>
    </row>
    <row r="4464" spans="1:31" ht="15.75" hidden="1" customHeight="1">
      <c r="A4464" s="332" t="str">
        <f>IF(B4464&lt;&gt;"",IF(AND(B4464='IN-TC'!$S$4,OR(TH!N4464="1111",TH!O4464="1111")),TH!D4464,""),"")</f>
        <v/>
      </c>
      <c r="B4464" s="63">
        <f t="shared" si="248"/>
        <v>12</v>
      </c>
      <c r="C4464" s="64">
        <v>42713</v>
      </c>
      <c r="D4464" s="64" t="s">
        <v>697</v>
      </c>
      <c r="E4464" s="64">
        <f t="shared" si="247"/>
        <v>42713</v>
      </c>
      <c r="F4464" s="72" t="s">
        <v>1631</v>
      </c>
      <c r="G4464" s="67" t="s">
        <v>908</v>
      </c>
      <c r="H4464" s="316" t="s">
        <v>1491</v>
      </c>
      <c r="I4464" s="429"/>
      <c r="J4464" s="429"/>
      <c r="K4464" s="420"/>
      <c r="L4464" s="429"/>
      <c r="M4464" s="65">
        <v>200000000</v>
      </c>
      <c r="N4464" s="66" t="s">
        <v>8</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1" ht="15.75" hidden="1" customHeight="1">
      <c r="A4465" s="332" t="str">
        <f>IF(B4465&lt;&gt;"",IF(AND(B4465='IN-TC'!$S$4,OR(TH!N4465="1111",TH!O4465="1111")),TH!D4465,""),"")</f>
        <v/>
      </c>
      <c r="B4465" s="63">
        <f t="shared" si="248"/>
        <v>12</v>
      </c>
      <c r="C4465" s="64">
        <v>42713</v>
      </c>
      <c r="D4465" s="64" t="s">
        <v>697</v>
      </c>
      <c r="E4465" s="64">
        <f t="shared" si="247"/>
        <v>42713</v>
      </c>
      <c r="F4465" s="72" t="s">
        <v>2155</v>
      </c>
      <c r="G4465" s="67" t="s">
        <v>908</v>
      </c>
      <c r="H4465" s="72" t="s">
        <v>2056</v>
      </c>
      <c r="I4465" s="429"/>
      <c r="J4465" s="429"/>
      <c r="K4465" s="420"/>
      <c r="L4465" s="429"/>
      <c r="M4465" s="65">
        <v>60000</v>
      </c>
      <c r="N4465" s="66" t="s">
        <v>101</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v>1</v>
      </c>
    </row>
    <row r="4466" spans="1:31" ht="15.75" hidden="1" customHeight="1">
      <c r="A4466" s="332" t="str">
        <f>IF(B4466&lt;&gt;"",IF(AND(B4466='IN-TC'!$S$4,OR(TH!N4466="1111",TH!O4466="1111")),TH!D4466,""),"")</f>
        <v/>
      </c>
      <c r="B4466" s="63">
        <f t="shared" si="248"/>
        <v>12</v>
      </c>
      <c r="C4466" s="64">
        <v>42713</v>
      </c>
      <c r="D4466" s="64" t="s">
        <v>697</v>
      </c>
      <c r="E4466" s="64">
        <f t="shared" si="247"/>
        <v>42713</v>
      </c>
      <c r="F4466" s="72" t="s">
        <v>2156</v>
      </c>
      <c r="G4466" s="67" t="s">
        <v>908</v>
      </c>
      <c r="H4466" s="72" t="s">
        <v>2056</v>
      </c>
      <c r="I4466" s="429"/>
      <c r="J4466" s="429"/>
      <c r="K4466" s="420"/>
      <c r="L4466" s="429"/>
      <c r="M4466" s="65">
        <v>6000</v>
      </c>
      <c r="N4466" s="66" t="s">
        <v>9</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c r="AE4466">
        <v>1</v>
      </c>
    </row>
    <row r="4467" spans="1:31" ht="15.75" hidden="1" customHeight="1">
      <c r="A4467" s="332" t="str">
        <f>IF(B4467&lt;&gt;"",IF(AND(B4467='IN-TC'!$S$4,OR(TH!N4467="1111",TH!O4467="1111")),TH!D4467,""),"")</f>
        <v/>
      </c>
      <c r="B4467" s="63">
        <f t="shared" si="248"/>
        <v>12</v>
      </c>
      <c r="C4467" s="64">
        <v>42713</v>
      </c>
      <c r="D4467" s="64" t="s">
        <v>697</v>
      </c>
      <c r="E4467" s="64">
        <f t="shared" si="247"/>
        <v>42713</v>
      </c>
      <c r="F4467" s="72" t="s">
        <v>1203</v>
      </c>
      <c r="G4467" s="67" t="s">
        <v>908</v>
      </c>
      <c r="H4467" s="75" t="s">
        <v>618</v>
      </c>
      <c r="I4467" s="429"/>
      <c r="J4467" s="429"/>
      <c r="K4467" s="420"/>
      <c r="L4467" s="429"/>
      <c r="M4467" s="65">
        <v>50000000</v>
      </c>
      <c r="N4467" s="66" t="s">
        <v>8</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1" ht="15.75" hidden="1" customHeight="1">
      <c r="A4468" s="332" t="str">
        <f>IF(B4468&lt;&gt;"",IF(AND(B4468='IN-TC'!$S$4,OR(TH!N4468="1111",TH!O4468="1111")),TH!D4468,""),"")</f>
        <v/>
      </c>
      <c r="B4468" s="63">
        <f t="shared" si="248"/>
        <v>12</v>
      </c>
      <c r="C4468" s="64">
        <v>42713</v>
      </c>
      <c r="D4468" s="64" t="s">
        <v>697</v>
      </c>
      <c r="E4468" s="64">
        <f t="shared" si="247"/>
        <v>42713</v>
      </c>
      <c r="F4468" s="72" t="s">
        <v>2155</v>
      </c>
      <c r="G4468" s="67" t="s">
        <v>908</v>
      </c>
      <c r="H4468" s="72" t="s">
        <v>2056</v>
      </c>
      <c r="I4468" s="429"/>
      <c r="J4468" s="429"/>
      <c r="K4468" s="420"/>
      <c r="L4468" s="429"/>
      <c r="M4468" s="65">
        <v>20000</v>
      </c>
      <c r="N4468" s="66" t="s">
        <v>101</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c r="AE4468">
        <v>1</v>
      </c>
    </row>
    <row r="4469" spans="1:31" ht="15.75" hidden="1" customHeight="1">
      <c r="A4469" s="332" t="str">
        <f>IF(B4469&lt;&gt;"",IF(AND(B4469='IN-TC'!$S$4,OR(TH!N4469="1111",TH!O4469="1111")),TH!D4469,""),"")</f>
        <v/>
      </c>
      <c r="B4469" s="63">
        <f t="shared" si="248"/>
        <v>12</v>
      </c>
      <c r="C4469" s="64">
        <v>42713</v>
      </c>
      <c r="D4469" s="64" t="s">
        <v>697</v>
      </c>
      <c r="E4469" s="64">
        <f t="shared" si="247"/>
        <v>42713</v>
      </c>
      <c r="F4469" s="72" t="s">
        <v>2156</v>
      </c>
      <c r="G4469" s="67" t="s">
        <v>908</v>
      </c>
      <c r="H4469" s="72" t="s">
        <v>2056</v>
      </c>
      <c r="I4469" s="429"/>
      <c r="J4469" s="429"/>
      <c r="K4469" s="420"/>
      <c r="L4469" s="429"/>
      <c r="M4469" s="65">
        <v>2000</v>
      </c>
      <c r="N4469" s="66" t="s">
        <v>9</v>
      </c>
      <c r="O4469" s="66" t="s">
        <v>26</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c r="AE4469">
        <v>1</v>
      </c>
    </row>
    <row r="4470" spans="1:31" ht="15.75" hidden="1" customHeight="1">
      <c r="A4470" s="332" t="str">
        <f>IF(B4470&lt;&gt;"",IF(AND(B4470='IN-TC'!$S$4,OR(TH!N4470="1111",TH!O4470="1111")),TH!D4470,""),"")</f>
        <v/>
      </c>
      <c r="B4470" s="63">
        <f t="shared" si="248"/>
        <v>12</v>
      </c>
      <c r="C4470" s="64">
        <v>42718</v>
      </c>
      <c r="D4470" s="64" t="s">
        <v>694</v>
      </c>
      <c r="E4470" s="64">
        <f t="shared" si="247"/>
        <v>42718</v>
      </c>
      <c r="F4470" s="72" t="s">
        <v>2743</v>
      </c>
      <c r="G4470" s="67" t="s">
        <v>908</v>
      </c>
      <c r="H4470" s="72" t="s">
        <v>2744</v>
      </c>
      <c r="I4470" s="429"/>
      <c r="J4470" s="429"/>
      <c r="K4470" s="420">
        <v>70500</v>
      </c>
      <c r="L4470" s="429">
        <f>M4470/K4470</f>
        <v>22705</v>
      </c>
      <c r="M4470" s="65">
        <v>1600702500</v>
      </c>
      <c r="N4470" s="66" t="s">
        <v>26</v>
      </c>
      <c r="O4470" s="66" t="s">
        <v>259</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1" ht="15.75" hidden="1" customHeight="1">
      <c r="A4471" s="332" t="str">
        <f>IF(B4471&lt;&gt;"",IF(AND(B4471='IN-TC'!$S$4,OR(TH!N4471="1111",TH!O4471="1111")),TH!D4471,""),"")</f>
        <v/>
      </c>
      <c r="B4471" s="63">
        <f t="shared" si="248"/>
        <v>12</v>
      </c>
      <c r="C4471" s="64">
        <v>42721</v>
      </c>
      <c r="D4471" s="64" t="s">
        <v>697</v>
      </c>
      <c r="E4471" s="64">
        <f t="shared" si="247"/>
        <v>42721</v>
      </c>
      <c r="F4471" s="72" t="s">
        <v>1641</v>
      </c>
      <c r="G4471" s="67" t="s">
        <v>908</v>
      </c>
      <c r="H4471" s="72" t="s">
        <v>2056</v>
      </c>
      <c r="I4471" s="429"/>
      <c r="J4471" s="429"/>
      <c r="K4471" s="420"/>
      <c r="L4471" s="429"/>
      <c r="M4471" s="65">
        <v>50000</v>
      </c>
      <c r="N4471" s="66" t="s">
        <v>101</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v>1</v>
      </c>
    </row>
    <row r="4472" spans="1:31" ht="15.75" hidden="1" customHeight="1">
      <c r="A4472" s="332" t="str">
        <f>IF(B4472&lt;&gt;"",IF(AND(B4472='IN-TC'!$S$4,OR(TH!N4472="1111",TH!O4472="1111")),TH!D4472,""),"")</f>
        <v/>
      </c>
      <c r="B4472" s="63">
        <f t="shared" si="248"/>
        <v>12</v>
      </c>
      <c r="C4472" s="64">
        <v>42721</v>
      </c>
      <c r="D4472" s="64" t="s">
        <v>697</v>
      </c>
      <c r="E4472" s="64">
        <f t="shared" si="247"/>
        <v>42721</v>
      </c>
      <c r="F4472" s="72" t="s">
        <v>1642</v>
      </c>
      <c r="G4472" s="67" t="s">
        <v>908</v>
      </c>
      <c r="H4472" s="72" t="s">
        <v>2056</v>
      </c>
      <c r="I4472" s="429"/>
      <c r="J4472" s="429"/>
      <c r="K4472" s="420"/>
      <c r="L4472" s="429"/>
      <c r="M4472" s="65">
        <v>5000</v>
      </c>
      <c r="N4472" s="66" t="s">
        <v>9</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v>1</v>
      </c>
    </row>
    <row r="4473" spans="1:31" ht="15.75" hidden="1" customHeight="1">
      <c r="A4473" s="332" t="str">
        <f>IF(B4473&lt;&gt;"",IF(AND(B4473='IN-TC'!$S$4,OR(TH!N4473="1111",TH!O4473="1111")),TH!D4473,""),"")</f>
        <v/>
      </c>
      <c r="B4473" s="63">
        <f t="shared" si="248"/>
        <v>12</v>
      </c>
      <c r="C4473" s="64">
        <v>42721</v>
      </c>
      <c r="D4473" s="64" t="s">
        <v>697</v>
      </c>
      <c r="E4473" s="64">
        <f t="shared" si="247"/>
        <v>42721</v>
      </c>
      <c r="F4473" s="72" t="s">
        <v>1641</v>
      </c>
      <c r="G4473" s="67" t="s">
        <v>908</v>
      </c>
      <c r="H4473" s="72" t="s">
        <v>2056</v>
      </c>
      <c r="I4473" s="429"/>
      <c r="J4473" s="429"/>
      <c r="K4473" s="420"/>
      <c r="L4473" s="429"/>
      <c r="M4473" s="65">
        <v>50000</v>
      </c>
      <c r="N4473" s="66" t="s">
        <v>101</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c r="AE4473">
        <v>1</v>
      </c>
    </row>
    <row r="4474" spans="1:31" ht="15.75" hidden="1" customHeight="1">
      <c r="A4474" s="332" t="str">
        <f>IF(B4474&lt;&gt;"",IF(AND(B4474='IN-TC'!$S$4,OR(TH!N4474="1111",TH!O4474="1111")),TH!D4474,""),"")</f>
        <v/>
      </c>
      <c r="B4474" s="63">
        <f t="shared" si="248"/>
        <v>12</v>
      </c>
      <c r="C4474" s="64">
        <v>42721</v>
      </c>
      <c r="D4474" s="64" t="s">
        <v>697</v>
      </c>
      <c r="E4474" s="64">
        <f t="shared" si="247"/>
        <v>42721</v>
      </c>
      <c r="F4474" s="72" t="s">
        <v>1642</v>
      </c>
      <c r="G4474" s="67" t="s">
        <v>908</v>
      </c>
      <c r="H4474" s="72" t="s">
        <v>2056</v>
      </c>
      <c r="I4474" s="429"/>
      <c r="J4474" s="429"/>
      <c r="K4474" s="420"/>
      <c r="L4474" s="429"/>
      <c r="M4474" s="65">
        <v>5000</v>
      </c>
      <c r="N4474" s="66" t="s">
        <v>9</v>
      </c>
      <c r="O4474" s="66" t="s">
        <v>26</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c r="AE4474">
        <v>1</v>
      </c>
    </row>
    <row r="4475" spans="1:31" ht="15.75" hidden="1" customHeight="1">
      <c r="A4475" s="332" t="str">
        <f>IF(B4475&lt;&gt;"",IF(AND(B4475='IN-TC'!$S$4,OR(TH!N4475="1111",TH!O4475="1111")),TH!D4475,""),"")</f>
        <v/>
      </c>
      <c r="B4475" s="63">
        <f t="shared" si="248"/>
        <v>12</v>
      </c>
      <c r="C4475" s="64">
        <v>42723</v>
      </c>
      <c r="D4475" s="64" t="s">
        <v>694</v>
      </c>
      <c r="E4475" s="64">
        <f t="shared" si="247"/>
        <v>42723</v>
      </c>
      <c r="F4475" s="72" t="s">
        <v>1432</v>
      </c>
      <c r="G4475" s="67" t="s">
        <v>908</v>
      </c>
      <c r="H4475" s="72" t="s">
        <v>2056</v>
      </c>
      <c r="I4475" s="429"/>
      <c r="J4475" s="429"/>
      <c r="K4475" s="420">
        <v>291000</v>
      </c>
      <c r="L4475" s="429">
        <v>22740</v>
      </c>
      <c r="M4475" s="65">
        <f>K4475*L4475</f>
        <v>6617340000</v>
      </c>
      <c r="N4475" s="66" t="s">
        <v>26</v>
      </c>
      <c r="O4475" s="66" t="s">
        <v>265</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1" ht="15.75" hidden="1" customHeight="1">
      <c r="A4476" s="332" t="str">
        <f>IF(B4476&lt;&gt;"",IF(AND(B4476='IN-TC'!$S$4,OR(TH!N4476="1111",TH!O4476="1111")),TH!D4476,""),"")</f>
        <v/>
      </c>
      <c r="B4476" s="63">
        <f t="shared" si="248"/>
        <v>12</v>
      </c>
      <c r="C4476" s="64">
        <v>42723</v>
      </c>
      <c r="D4476" s="64" t="s">
        <v>697</v>
      </c>
      <c r="E4476" s="64">
        <f t="shared" si="247"/>
        <v>42723</v>
      </c>
      <c r="F4476" s="72" t="s">
        <v>1539</v>
      </c>
      <c r="G4476" s="67" t="s">
        <v>908</v>
      </c>
      <c r="H4476" s="72" t="s">
        <v>1205</v>
      </c>
      <c r="I4476" s="429"/>
      <c r="J4476" s="429"/>
      <c r="K4476" s="420"/>
      <c r="L4476" s="429"/>
      <c r="M4476" s="65">
        <v>2078000000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1" ht="15.75" hidden="1" customHeight="1">
      <c r="A4477" s="332" t="str">
        <f>IF(B4477&lt;&gt;"",IF(AND(B4477='IN-TC'!$S$4,OR(TH!N4477="1111",TH!O4477="1111")),TH!D4477,""),"")</f>
        <v/>
      </c>
      <c r="B4477" s="63">
        <f t="shared" si="248"/>
        <v>12</v>
      </c>
      <c r="C4477" s="64">
        <v>42723</v>
      </c>
      <c r="D4477" s="64" t="s">
        <v>697</v>
      </c>
      <c r="E4477" s="64">
        <f t="shared" si="247"/>
        <v>42723</v>
      </c>
      <c r="F4477" s="72" t="s">
        <v>1539</v>
      </c>
      <c r="G4477" s="67" t="s">
        <v>908</v>
      </c>
      <c r="H4477" s="72" t="s">
        <v>2232</v>
      </c>
      <c r="I4477" s="429"/>
      <c r="J4477" s="429"/>
      <c r="K4477" s="420"/>
      <c r="L4477" s="429"/>
      <c r="M4477" s="65">
        <v>1050504000</v>
      </c>
      <c r="N4477" s="66" t="s">
        <v>8</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1" ht="15.75" hidden="1" customHeight="1">
      <c r="A4478" s="332" t="str">
        <f>IF(B4478&lt;&gt;"",IF(AND(B4478='IN-TC'!$S$4,OR(TH!N4478="1111",TH!O4478="1111")),TH!D4478,""),"")</f>
        <v/>
      </c>
      <c r="B4478" s="63">
        <f t="shared" si="248"/>
        <v>12</v>
      </c>
      <c r="C4478" s="64">
        <v>42723</v>
      </c>
      <c r="D4478" s="64" t="s">
        <v>697</v>
      </c>
      <c r="E4478" s="64">
        <f t="shared" si="247"/>
        <v>42723</v>
      </c>
      <c r="F4478" s="72" t="s">
        <v>2155</v>
      </c>
      <c r="G4478" s="67" t="s">
        <v>908</v>
      </c>
      <c r="H4478" s="72" t="s">
        <v>2056</v>
      </c>
      <c r="I4478" s="429"/>
      <c r="J4478" s="429"/>
      <c r="K4478" s="420"/>
      <c r="L4478" s="429"/>
      <c r="M4478" s="65">
        <v>525252</v>
      </c>
      <c r="N4478" s="66" t="s">
        <v>101</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c r="AE4478">
        <v>1</v>
      </c>
    </row>
    <row r="4479" spans="1:31" ht="15.75" hidden="1" customHeight="1">
      <c r="A4479" s="332" t="str">
        <f>IF(B4479&lt;&gt;"",IF(AND(B4479='IN-TC'!$S$4,OR(TH!N4479="1111",TH!O4479="1111")),TH!D4479,""),"")</f>
        <v/>
      </c>
      <c r="B4479" s="63">
        <f t="shared" si="248"/>
        <v>12</v>
      </c>
      <c r="C4479" s="64">
        <v>42723</v>
      </c>
      <c r="D4479" s="64" t="s">
        <v>697</v>
      </c>
      <c r="E4479" s="64">
        <f t="shared" si="247"/>
        <v>42723</v>
      </c>
      <c r="F4479" s="72" t="s">
        <v>2156</v>
      </c>
      <c r="G4479" s="67" t="s">
        <v>908</v>
      </c>
      <c r="H4479" s="72" t="s">
        <v>2056</v>
      </c>
      <c r="I4479" s="429"/>
      <c r="J4479" s="429"/>
      <c r="K4479" s="420"/>
      <c r="L4479" s="429"/>
      <c r="M4479" s="65">
        <v>52525</v>
      </c>
      <c r="N4479" s="66" t="s">
        <v>9</v>
      </c>
      <c r="O4479" s="66"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c r="AE4479">
        <v>1</v>
      </c>
    </row>
    <row r="4480" spans="1:31" ht="15.75" hidden="1" customHeight="1">
      <c r="A4480" s="332" t="str">
        <f>IF(B4480&lt;&gt;"",IF(AND(B4480='IN-TC'!$S$4,OR(TH!N4480="1111",TH!O4480="1111")),TH!D4480,""),"")</f>
        <v/>
      </c>
      <c r="B4480" s="63">
        <f t="shared" si="248"/>
        <v>12</v>
      </c>
      <c r="C4480" s="64">
        <v>42723</v>
      </c>
      <c r="D4480" s="64" t="s">
        <v>697</v>
      </c>
      <c r="E4480" s="64">
        <f t="shared" si="247"/>
        <v>42723</v>
      </c>
      <c r="F4480" s="72" t="s">
        <v>1200</v>
      </c>
      <c r="G4480" s="67" t="s">
        <v>908</v>
      </c>
      <c r="H4480" s="72" t="s">
        <v>2790</v>
      </c>
      <c r="I4480" s="429"/>
      <c r="J4480" s="429"/>
      <c r="K4480" s="420"/>
      <c r="L4480" s="429"/>
      <c r="M4480" s="1241">
        <v>72947400</v>
      </c>
      <c r="N4480" s="1242" t="s">
        <v>587</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x</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1" ht="15.75" hidden="1" customHeight="1">
      <c r="A4481" s="332" t="str">
        <f>IF(B4481&lt;&gt;"",IF(AND(B4481='IN-TC'!$S$4,OR(TH!N4481="1111",TH!O4481="1111")),TH!D4481,""),"")</f>
        <v/>
      </c>
      <c r="B4481" s="63">
        <f t="shared" si="248"/>
        <v>12</v>
      </c>
      <c r="C4481" s="64">
        <v>42723</v>
      </c>
      <c r="D4481" s="64" t="s">
        <v>697</v>
      </c>
      <c r="E4481" s="64">
        <f t="shared" si="247"/>
        <v>42723</v>
      </c>
      <c r="F4481" s="72" t="s">
        <v>1201</v>
      </c>
      <c r="G4481" s="67" t="s">
        <v>908</v>
      </c>
      <c r="H4481" s="72" t="s">
        <v>2790</v>
      </c>
      <c r="I4481" s="429"/>
      <c r="J4481" s="429"/>
      <c r="K4481" s="420"/>
      <c r="L4481" s="429"/>
      <c r="M4481" s="1241">
        <v>5066280</v>
      </c>
      <c r="N4481" s="1242" t="s">
        <v>588</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1" ht="15.75" hidden="1" customHeight="1">
      <c r="A4482" s="332" t="str">
        <f>IF(B4482&lt;&gt;"",IF(AND(B4482='IN-TC'!$S$4,OR(TH!N4482="1111",TH!O4482="1111")),TH!D4482,""),"")</f>
        <v/>
      </c>
      <c r="B4482" s="63">
        <f t="shared" si="248"/>
        <v>12</v>
      </c>
      <c r="C4482" s="64">
        <v>42723</v>
      </c>
      <c r="D4482" s="64" t="s">
        <v>697</v>
      </c>
      <c r="E4482" s="64">
        <f t="shared" si="247"/>
        <v>42723</v>
      </c>
      <c r="F4482" s="72" t="s">
        <v>1202</v>
      </c>
      <c r="G4482" s="67" t="s">
        <v>908</v>
      </c>
      <c r="H4482" s="72" t="s">
        <v>2790</v>
      </c>
      <c r="I4482" s="429"/>
      <c r="J4482" s="429"/>
      <c r="K4482" s="420"/>
      <c r="L4482" s="429"/>
      <c r="M4482" s="1241">
        <v>1986320</v>
      </c>
      <c r="N4482" s="1242" t="s">
        <v>589</v>
      </c>
      <c r="O4482" s="1242"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1" ht="15.75" hidden="1" customHeight="1">
      <c r="A4483" s="332" t="str">
        <f>IF(B4483&lt;&gt;"",IF(AND(B4483='IN-TC'!$S$4,OR(TH!N4483="1111",TH!O4483="1111")),TH!D4483,""),"")</f>
        <v/>
      </c>
      <c r="B4483" s="63">
        <f t="shared" si="248"/>
        <v>12</v>
      </c>
      <c r="C4483" s="64">
        <v>42723</v>
      </c>
      <c r="D4483" s="64" t="s">
        <v>697</v>
      </c>
      <c r="E4483" s="64">
        <f t="shared" si="247"/>
        <v>42723</v>
      </c>
      <c r="F4483" s="72" t="s">
        <v>2155</v>
      </c>
      <c r="G4483" s="67" t="s">
        <v>908</v>
      </c>
      <c r="H4483" s="72" t="s">
        <v>2056</v>
      </c>
      <c r="I4483" s="429"/>
      <c r="J4483" s="429"/>
      <c r="K4483" s="420"/>
      <c r="L4483" s="429"/>
      <c r="M4483" s="65">
        <v>40000</v>
      </c>
      <c r="N4483" s="66" t="s">
        <v>101</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c r="AE4483">
        <v>1</v>
      </c>
    </row>
    <row r="4484" spans="1:31" ht="15.75" hidden="1" customHeight="1">
      <c r="A4484" s="332" t="str">
        <f>IF(B4484&lt;&gt;"",IF(AND(B4484='IN-TC'!$S$4,OR(TH!N4484="1111",TH!O4484="1111")),TH!D4484,""),"")</f>
        <v/>
      </c>
      <c r="B4484" s="63">
        <f t="shared" si="248"/>
        <v>12</v>
      </c>
      <c r="C4484" s="64">
        <v>42723</v>
      </c>
      <c r="D4484" s="64" t="s">
        <v>697</v>
      </c>
      <c r="E4484" s="64">
        <f t="shared" si="247"/>
        <v>42723</v>
      </c>
      <c r="F4484" s="72" t="s">
        <v>2156</v>
      </c>
      <c r="G4484" s="67" t="s">
        <v>908</v>
      </c>
      <c r="H4484" s="72" t="s">
        <v>2056</v>
      </c>
      <c r="I4484" s="429"/>
      <c r="J4484" s="429"/>
      <c r="K4484" s="420"/>
      <c r="L4484" s="429"/>
      <c r="M4484" s="65">
        <v>4000</v>
      </c>
      <c r="N4484" s="66" t="s">
        <v>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c r="AE4484">
        <v>1</v>
      </c>
    </row>
    <row r="4485" spans="1:31" ht="15.75" hidden="1" customHeight="1">
      <c r="A4485" s="332" t="str">
        <f>IF(B4485&lt;&gt;"",IF(AND(B4485='IN-TC'!$S$4,OR(TH!N4485="1111",TH!O4485="1111")),TH!D4485,""),"")</f>
        <v/>
      </c>
      <c r="B4485" s="63">
        <f t="shared" si="248"/>
        <v>12</v>
      </c>
      <c r="C4485" s="64">
        <v>42723</v>
      </c>
      <c r="D4485" s="64" t="s">
        <v>697</v>
      </c>
      <c r="E4485" s="64">
        <f t="shared" si="247"/>
        <v>42723</v>
      </c>
      <c r="F4485" s="72" t="s">
        <v>2152</v>
      </c>
      <c r="G4485" s="67" t="s">
        <v>908</v>
      </c>
      <c r="H4485" s="72" t="s">
        <v>1885</v>
      </c>
      <c r="I4485" s="429"/>
      <c r="J4485" s="429"/>
      <c r="K4485" s="420"/>
      <c r="L4485" s="429"/>
      <c r="M4485" s="65">
        <v>2452140</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1" ht="15.75" hidden="1" customHeight="1">
      <c r="A4486" s="332" t="str">
        <f>IF(B4486&lt;&gt;"",IF(AND(B4486='IN-TC'!$S$4,OR(TH!N4486="1111",TH!O4486="1111")),TH!D4486,""),"")</f>
        <v/>
      </c>
      <c r="B4486" s="63">
        <f t="shared" si="248"/>
        <v>12</v>
      </c>
      <c r="C4486" s="64">
        <v>42723</v>
      </c>
      <c r="D4486" s="64" t="s">
        <v>697</v>
      </c>
      <c r="E4486" s="64">
        <f t="shared" si="247"/>
        <v>42723</v>
      </c>
      <c r="F4486" s="72" t="s">
        <v>2152</v>
      </c>
      <c r="G4486" s="67" t="s">
        <v>908</v>
      </c>
      <c r="H4486" s="72" t="s">
        <v>1888</v>
      </c>
      <c r="I4486" s="429"/>
      <c r="J4486" s="429"/>
      <c r="K4486" s="420"/>
      <c r="L4486" s="429"/>
      <c r="M4486" s="65">
        <v>2982696</v>
      </c>
      <c r="N4486" s="66" t="s">
        <v>99</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1" ht="15.75" hidden="1" customHeight="1">
      <c r="A4487" s="332" t="str">
        <f>IF(B4487&lt;&gt;"",IF(AND(B4487='IN-TC'!$S$4,OR(TH!N4487="1111",TH!O4487="1111")),TH!D4487,""),"")</f>
        <v/>
      </c>
      <c r="B4487" s="63">
        <f t="shared" si="248"/>
        <v>12</v>
      </c>
      <c r="C4487" s="64">
        <v>42724</v>
      </c>
      <c r="D4487" s="64" t="s">
        <v>697</v>
      </c>
      <c r="E4487" s="64">
        <f t="shared" si="247"/>
        <v>42724</v>
      </c>
      <c r="F4487" s="72" t="s">
        <v>2745</v>
      </c>
      <c r="G4487" s="67" t="s">
        <v>908</v>
      </c>
      <c r="H4487" s="72" t="s">
        <v>624</v>
      </c>
      <c r="I4487" s="429"/>
      <c r="J4487" s="429"/>
      <c r="K4487" s="420"/>
      <c r="L4487" s="429"/>
      <c r="M4487" s="65">
        <v>32679900</v>
      </c>
      <c r="N4487" s="66" t="s">
        <v>8</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1" ht="15.75" hidden="1" customHeight="1">
      <c r="A4488" s="332" t="str">
        <f>IF(B4488&lt;&gt;"",IF(AND(B4488='IN-TC'!$S$4,OR(TH!N4488="1111",TH!O4488="1111")),TH!D4488,""),"")</f>
        <v/>
      </c>
      <c r="B4488" s="63">
        <f t="shared" si="248"/>
        <v>12</v>
      </c>
      <c r="C4488" s="64">
        <v>42724</v>
      </c>
      <c r="D4488" s="64" t="s">
        <v>697</v>
      </c>
      <c r="E4488" s="64">
        <f t="shared" ref="E4488:E4551" si="249">C4488</f>
        <v>42724</v>
      </c>
      <c r="F4488" s="72" t="s">
        <v>2155</v>
      </c>
      <c r="G4488" s="67" t="s">
        <v>908</v>
      </c>
      <c r="H4488" s="72" t="s">
        <v>2056</v>
      </c>
      <c r="I4488" s="429"/>
      <c r="J4488" s="429"/>
      <c r="K4488" s="420"/>
      <c r="L4488" s="429"/>
      <c r="M4488" s="65">
        <v>45000</v>
      </c>
      <c r="N4488" s="66" t="s">
        <v>101</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c r="AE4488">
        <v>1</v>
      </c>
    </row>
    <row r="4489" spans="1:31" ht="15.75" hidden="1" customHeight="1">
      <c r="A4489" s="332" t="str">
        <f>IF(B4489&lt;&gt;"",IF(AND(B4489='IN-TC'!$S$4,OR(TH!N4489="1111",TH!O4489="1111")),TH!D4489,""),"")</f>
        <v/>
      </c>
      <c r="B4489" s="63">
        <f t="shared" si="248"/>
        <v>12</v>
      </c>
      <c r="C4489" s="64">
        <v>42724</v>
      </c>
      <c r="D4489" s="64" t="s">
        <v>697</v>
      </c>
      <c r="E4489" s="64">
        <f t="shared" si="249"/>
        <v>42724</v>
      </c>
      <c r="F4489" s="72" t="s">
        <v>2156</v>
      </c>
      <c r="G4489" s="67" t="s">
        <v>908</v>
      </c>
      <c r="H4489" s="72" t="s">
        <v>2056</v>
      </c>
      <c r="I4489" s="429"/>
      <c r="J4489" s="429"/>
      <c r="K4489" s="420"/>
      <c r="L4489" s="429"/>
      <c r="M4489" s="65">
        <v>4500</v>
      </c>
      <c r="N4489" s="66" t="s">
        <v>9</v>
      </c>
      <c r="O4489" s="66" t="s">
        <v>26</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c r="AE4489">
        <v>1</v>
      </c>
    </row>
    <row r="4490" spans="1:31" ht="15.75" hidden="1" customHeight="1">
      <c r="A4490" s="332" t="str">
        <f>IF(B4490&lt;&gt;"",IF(AND(B4490='IN-TC'!$S$4,OR(TH!N4490="1111",TH!O4490="1111")),TH!D4490,""),"")</f>
        <v/>
      </c>
      <c r="B4490" s="63">
        <f t="shared" si="248"/>
        <v>12</v>
      </c>
      <c r="C4490" s="64">
        <v>42725</v>
      </c>
      <c r="D4490" s="64" t="s">
        <v>694</v>
      </c>
      <c r="E4490" s="64">
        <f t="shared" si="249"/>
        <v>42725</v>
      </c>
      <c r="F4490" s="72" t="s">
        <v>1432</v>
      </c>
      <c r="G4490" s="67" t="s">
        <v>908</v>
      </c>
      <c r="H4490" s="72" t="s">
        <v>2056</v>
      </c>
      <c r="I4490" s="429"/>
      <c r="J4490" s="429"/>
      <c r="K4490" s="420">
        <v>281500</v>
      </c>
      <c r="L4490" s="429">
        <v>22750</v>
      </c>
      <c r="M4490" s="65">
        <f>K4490*L4490</f>
        <v>6404125000</v>
      </c>
      <c r="N4490" s="66" t="s">
        <v>26</v>
      </c>
      <c r="O4490" s="66" t="s">
        <v>265</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1" ht="15.75" hidden="1" customHeight="1">
      <c r="A4491" s="332" t="str">
        <f>IF(B4491&lt;&gt;"",IF(AND(B4491='IN-TC'!$S$4,OR(TH!N4491="1111",TH!O4491="1111")),TH!D4491,""),"")</f>
        <v/>
      </c>
      <c r="B4491" s="63">
        <f t="shared" ref="B4491:B4554" si="250">IF(C4491&lt;&gt;"",MONTH(C4491),"")</f>
        <v>12</v>
      </c>
      <c r="C4491" s="64">
        <v>42725</v>
      </c>
      <c r="D4491" s="64" t="s">
        <v>697</v>
      </c>
      <c r="E4491" s="64">
        <f t="shared" si="249"/>
        <v>42725</v>
      </c>
      <c r="F4491" s="72" t="s">
        <v>1539</v>
      </c>
      <c r="G4491" s="67" t="s">
        <v>908</v>
      </c>
      <c r="H4491" s="72" t="s">
        <v>1205</v>
      </c>
      <c r="I4491" s="429"/>
      <c r="J4491" s="429"/>
      <c r="K4491" s="420"/>
      <c r="L4491" s="429"/>
      <c r="M4491" s="65">
        <v>2010000000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1" ht="15.75" hidden="1" customHeight="1">
      <c r="A4492" s="332" t="str">
        <f>IF(B4492&lt;&gt;"",IF(AND(B4492='IN-TC'!$S$4,OR(TH!N4492="1111",TH!O4492="1111")),TH!D4492,""),"")</f>
        <v/>
      </c>
      <c r="B4492" s="63">
        <f t="shared" si="250"/>
        <v>12</v>
      </c>
      <c r="C4492" s="64">
        <v>42726</v>
      </c>
      <c r="D4492" s="64" t="s">
        <v>697</v>
      </c>
      <c r="E4492" s="64">
        <f t="shared" si="249"/>
        <v>42726</v>
      </c>
      <c r="F4492" s="72" t="s">
        <v>1539</v>
      </c>
      <c r="G4492" s="67" t="s">
        <v>908</v>
      </c>
      <c r="H4492" s="72" t="s">
        <v>2331</v>
      </c>
      <c r="I4492" s="429"/>
      <c r="J4492" s="429"/>
      <c r="K4492" s="420"/>
      <c r="L4492" s="429"/>
      <c r="M4492" s="65">
        <v>876993000</v>
      </c>
      <c r="N4492" s="66" t="s">
        <v>8</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1" ht="15.75" hidden="1" customHeight="1">
      <c r="A4493" s="332" t="str">
        <f>IF(B4493&lt;&gt;"",IF(AND(B4493='IN-TC'!$S$4,OR(TH!N4493="1111",TH!O4493="1111")),TH!D4493,""),"")</f>
        <v/>
      </c>
      <c r="B4493" s="63">
        <f t="shared" si="250"/>
        <v>12</v>
      </c>
      <c r="C4493" s="64">
        <v>42726</v>
      </c>
      <c r="D4493" s="64" t="s">
        <v>697</v>
      </c>
      <c r="E4493" s="64">
        <f t="shared" si="249"/>
        <v>42726</v>
      </c>
      <c r="F4493" s="72" t="s">
        <v>2155</v>
      </c>
      <c r="G4493" s="67" t="s">
        <v>908</v>
      </c>
      <c r="H4493" s="72" t="s">
        <v>2056</v>
      </c>
      <c r="I4493" s="429"/>
      <c r="J4493" s="429"/>
      <c r="K4493" s="420"/>
      <c r="L4493" s="429"/>
      <c r="M4493" s="65">
        <v>438497</v>
      </c>
      <c r="N4493" s="66" t="s">
        <v>101</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c r="AE4493">
        <v>1</v>
      </c>
    </row>
    <row r="4494" spans="1:31" ht="15.75" hidden="1" customHeight="1">
      <c r="A4494" s="332" t="str">
        <f>IF(B4494&lt;&gt;"",IF(AND(B4494='IN-TC'!$S$4,OR(TH!N4494="1111",TH!O4494="1111")),TH!D4494,""),"")</f>
        <v/>
      </c>
      <c r="B4494" s="63">
        <f t="shared" si="250"/>
        <v>12</v>
      </c>
      <c r="C4494" s="64">
        <v>42726</v>
      </c>
      <c r="D4494" s="64" t="s">
        <v>697</v>
      </c>
      <c r="E4494" s="64">
        <f t="shared" si="249"/>
        <v>42726</v>
      </c>
      <c r="F4494" s="72" t="s">
        <v>2156</v>
      </c>
      <c r="G4494" s="67" t="s">
        <v>908</v>
      </c>
      <c r="H4494" s="72" t="s">
        <v>2056</v>
      </c>
      <c r="I4494" s="429"/>
      <c r="J4494" s="429"/>
      <c r="K4494" s="420"/>
      <c r="L4494" s="429"/>
      <c r="M4494" s="65">
        <v>43850</v>
      </c>
      <c r="N4494" s="66" t="s">
        <v>9</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c r="AE4494">
        <v>1</v>
      </c>
    </row>
    <row r="4495" spans="1:31" ht="15.75" hidden="1" customHeight="1">
      <c r="A4495" s="332" t="str">
        <f>IF(B4495&lt;&gt;"",IF(AND(B4495='IN-TC'!$S$4,OR(TH!N4495="1111",TH!O4495="1111")),TH!D4495,""),"")</f>
        <v/>
      </c>
      <c r="B4495" s="63">
        <f t="shared" si="250"/>
        <v>12</v>
      </c>
      <c r="C4495" s="64">
        <v>42726</v>
      </c>
      <c r="D4495" s="64" t="s">
        <v>697</v>
      </c>
      <c r="E4495" s="64">
        <f t="shared" si="249"/>
        <v>42726</v>
      </c>
      <c r="F4495" s="72" t="s">
        <v>1539</v>
      </c>
      <c r="G4495" s="67" t="s">
        <v>908</v>
      </c>
      <c r="H4495" s="72" t="s">
        <v>2232</v>
      </c>
      <c r="I4495" s="429"/>
      <c r="J4495" s="429"/>
      <c r="K4495" s="420"/>
      <c r="L4495" s="429"/>
      <c r="M4495" s="65">
        <v>1477840000</v>
      </c>
      <c r="N4495" s="66" t="s">
        <v>8</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1" ht="15.75" hidden="1" customHeight="1">
      <c r="A4496" s="332" t="str">
        <f>IF(B4496&lt;&gt;"",IF(AND(B4496='IN-TC'!$S$4,OR(TH!N4496="1111",TH!O4496="1111")),TH!D4496,""),"")</f>
        <v/>
      </c>
      <c r="B4496" s="63">
        <f t="shared" si="250"/>
        <v>12</v>
      </c>
      <c r="C4496" s="64">
        <v>42726</v>
      </c>
      <c r="D4496" s="64" t="s">
        <v>697</v>
      </c>
      <c r="E4496" s="64">
        <f t="shared" si="249"/>
        <v>42726</v>
      </c>
      <c r="F4496" s="72" t="s">
        <v>2155</v>
      </c>
      <c r="G4496" s="67" t="s">
        <v>908</v>
      </c>
      <c r="H4496" s="72" t="s">
        <v>2056</v>
      </c>
      <c r="I4496" s="429"/>
      <c r="J4496" s="429"/>
      <c r="K4496" s="420"/>
      <c r="L4496" s="429"/>
      <c r="M4496" s="65">
        <v>738920</v>
      </c>
      <c r="N4496" s="66" t="s">
        <v>101</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c r="AE4496">
        <v>1</v>
      </c>
    </row>
    <row r="4497" spans="1:31" ht="15.75" hidden="1" customHeight="1">
      <c r="A4497" s="332" t="str">
        <f>IF(B4497&lt;&gt;"",IF(AND(B4497='IN-TC'!$S$4,OR(TH!N4497="1111",TH!O4497="1111")),TH!D4497,""),"")</f>
        <v/>
      </c>
      <c r="B4497" s="63">
        <f t="shared" si="250"/>
        <v>12</v>
      </c>
      <c r="C4497" s="64">
        <v>42726</v>
      </c>
      <c r="D4497" s="64" t="s">
        <v>697</v>
      </c>
      <c r="E4497" s="64">
        <f t="shared" si="249"/>
        <v>42726</v>
      </c>
      <c r="F4497" s="72" t="s">
        <v>2156</v>
      </c>
      <c r="G4497" s="67" t="s">
        <v>908</v>
      </c>
      <c r="H4497" s="72" t="s">
        <v>2056</v>
      </c>
      <c r="I4497" s="429"/>
      <c r="J4497" s="429"/>
      <c r="K4497" s="420"/>
      <c r="L4497" s="429"/>
      <c r="M4497" s="65">
        <v>73892</v>
      </c>
      <c r="N4497" s="66" t="s">
        <v>9</v>
      </c>
      <c r="O4497" s="66" t="s">
        <v>26</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c r="AE4497">
        <v>1</v>
      </c>
    </row>
    <row r="4498" spans="1:31" ht="15.75" hidden="1" customHeight="1">
      <c r="A4498" s="332" t="str">
        <f>IF(B4498&lt;&gt;"",IF(AND(B4498='IN-TC'!$S$4,OR(TH!N4498="1111",TH!O4498="1111")),TH!D4498,""),"")</f>
        <v/>
      </c>
      <c r="B4498" s="63">
        <f t="shared" si="250"/>
        <v>12</v>
      </c>
      <c r="C4498" s="64">
        <v>42726</v>
      </c>
      <c r="D4498" s="64" t="s">
        <v>694</v>
      </c>
      <c r="E4498" s="64">
        <f t="shared" si="249"/>
        <v>42726</v>
      </c>
      <c r="F4498" s="72" t="s">
        <v>2053</v>
      </c>
      <c r="G4498" s="67" t="s">
        <v>908</v>
      </c>
      <c r="H4498" s="72" t="s">
        <v>1205</v>
      </c>
      <c r="I4498" s="429"/>
      <c r="J4498" s="429"/>
      <c r="K4498" s="420"/>
      <c r="L4498" s="429"/>
      <c r="M4498" s="65">
        <v>100000000</v>
      </c>
      <c r="N4498" s="66" t="s">
        <v>26</v>
      </c>
      <c r="O4498" s="66" t="s">
        <v>72</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1" ht="15.75" hidden="1" customHeight="1">
      <c r="A4499" s="332" t="str">
        <f>IF(B4499&lt;&gt;"",IF(AND(B4499='IN-TC'!$S$4,OR(TH!N4499="1111",TH!O4499="1111")),TH!D4499,""),"")</f>
        <v/>
      </c>
      <c r="B4499" s="63">
        <f t="shared" si="250"/>
        <v>12</v>
      </c>
      <c r="C4499" s="64">
        <v>42726</v>
      </c>
      <c r="D4499" s="64" t="s">
        <v>697</v>
      </c>
      <c r="E4499" s="64">
        <f t="shared" si="249"/>
        <v>42726</v>
      </c>
      <c r="F4499" s="72" t="s">
        <v>2756</v>
      </c>
      <c r="G4499" s="67" t="s">
        <v>908</v>
      </c>
      <c r="H4499" s="72" t="s">
        <v>2056</v>
      </c>
      <c r="I4499" s="429"/>
      <c r="J4499" s="429"/>
      <c r="K4499" s="420"/>
      <c r="L4499" s="429"/>
      <c r="M4499" s="65">
        <v>28786</v>
      </c>
      <c r="N4499" s="66" t="s">
        <v>101</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v>1</v>
      </c>
    </row>
    <row r="4500" spans="1:31" ht="15.75" hidden="1" customHeight="1">
      <c r="A4500" s="332" t="str">
        <f>IF(B4500&lt;&gt;"",IF(AND(B4500='IN-TC'!$S$4,OR(TH!N4500="1111",TH!O4500="1111")),TH!D4500,""),"")</f>
        <v/>
      </c>
      <c r="B4500" s="63">
        <f t="shared" si="250"/>
        <v>12</v>
      </c>
      <c r="C4500" s="64">
        <v>42726</v>
      </c>
      <c r="D4500" s="64" t="s">
        <v>697</v>
      </c>
      <c r="E4500" s="64">
        <f t="shared" si="249"/>
        <v>42726</v>
      </c>
      <c r="F4500" s="72" t="s">
        <v>2757</v>
      </c>
      <c r="G4500" s="67" t="s">
        <v>908</v>
      </c>
      <c r="H4500" s="72" t="s">
        <v>2056</v>
      </c>
      <c r="I4500" s="429"/>
      <c r="J4500" s="429"/>
      <c r="K4500" s="420"/>
      <c r="L4500" s="429"/>
      <c r="M4500" s="65">
        <v>2879</v>
      </c>
      <c r="N4500" s="66" t="s">
        <v>9</v>
      </c>
      <c r="O4500" s="66" t="s">
        <v>26</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c r="AE4500">
        <v>1</v>
      </c>
    </row>
    <row r="4501" spans="1:31" ht="15.75" hidden="1" customHeight="1">
      <c r="A4501" s="332" t="str">
        <f>IF(B4501&lt;&gt;"",IF(AND(B4501='IN-TC'!$S$4,OR(TH!N4501="1111",TH!O4501="1111")),TH!D4501,""),"")</f>
        <v/>
      </c>
      <c r="B4501" s="63">
        <f t="shared" si="250"/>
        <v>12</v>
      </c>
      <c r="C4501" s="64">
        <v>42728</v>
      </c>
      <c r="D4501" s="64" t="s">
        <v>694</v>
      </c>
      <c r="E4501" s="64">
        <f t="shared" si="249"/>
        <v>42728</v>
      </c>
      <c r="F4501" s="72" t="s">
        <v>1640</v>
      </c>
      <c r="G4501" s="67" t="s">
        <v>908</v>
      </c>
      <c r="H4501" s="72" t="s">
        <v>2056</v>
      </c>
      <c r="I4501" s="429"/>
      <c r="J4501" s="429"/>
      <c r="K4501" s="420"/>
      <c r="L4501" s="429"/>
      <c r="M4501" s="65">
        <v>57196</v>
      </c>
      <c r="N4501" s="66" t="s">
        <v>26</v>
      </c>
      <c r="O4501" s="66" t="s">
        <v>43</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1" ht="15.75" hidden="1" customHeight="1">
      <c r="A4502" s="332" t="str">
        <f>IF(B4502&lt;&gt;"",IF(AND(B4502='IN-TC'!$S$4,OR(TH!N4502="1111",TH!O4502="1111")),TH!D4502,""),"")</f>
        <v/>
      </c>
      <c r="B4502" s="63">
        <f t="shared" si="250"/>
        <v>12</v>
      </c>
      <c r="C4502" s="64">
        <v>42730</v>
      </c>
      <c r="D4502" s="64" t="s">
        <v>694</v>
      </c>
      <c r="E4502" s="64">
        <f t="shared" si="249"/>
        <v>42730</v>
      </c>
      <c r="F4502" s="72" t="s">
        <v>1432</v>
      </c>
      <c r="G4502" s="67" t="s">
        <v>908</v>
      </c>
      <c r="H4502" s="72" t="s">
        <v>2056</v>
      </c>
      <c r="I4502" s="429"/>
      <c r="J4502" s="429"/>
      <c r="K4502" s="420">
        <v>282400</v>
      </c>
      <c r="L4502" s="429">
        <v>22750</v>
      </c>
      <c r="M4502" s="65">
        <f>K4502*L4502</f>
        <v>6424600000</v>
      </c>
      <c r="N4502" s="66" t="s">
        <v>26</v>
      </c>
      <c r="O4502" s="66" t="s">
        <v>265</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1" ht="15.75" hidden="1" customHeight="1">
      <c r="A4503" s="332" t="str">
        <f>IF(B4503&lt;&gt;"",IF(AND(B4503='IN-TC'!$S$4,OR(TH!N4503="1111",TH!O4503="1111")),TH!D4503,""),"")</f>
        <v/>
      </c>
      <c r="B4503" s="63">
        <f t="shared" si="250"/>
        <v>12</v>
      </c>
      <c r="C4503" s="64">
        <v>42730</v>
      </c>
      <c r="D4503" s="64" t="s">
        <v>697</v>
      </c>
      <c r="E4503" s="64">
        <f t="shared" si="249"/>
        <v>42730</v>
      </c>
      <c r="F4503" s="72" t="s">
        <v>1539</v>
      </c>
      <c r="G4503" s="67" t="s">
        <v>908</v>
      </c>
      <c r="H4503" s="72" t="s">
        <v>1205</v>
      </c>
      <c r="I4503" s="429"/>
      <c r="J4503" s="429"/>
      <c r="K4503" s="420"/>
      <c r="L4503" s="429"/>
      <c r="M4503" s="65">
        <v>2010000000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1" ht="15.75" hidden="1" customHeight="1">
      <c r="A4504" s="332" t="str">
        <f>IF(B4504&lt;&gt;"",IF(AND(B4504='IN-TC'!$S$4,OR(TH!N4504="1111",TH!O4504="1111")),TH!D4504,""),"")</f>
        <v/>
      </c>
      <c r="B4504" s="63">
        <f t="shared" si="250"/>
        <v>12</v>
      </c>
      <c r="C4504" s="64">
        <v>42730</v>
      </c>
      <c r="D4504" s="64" t="s">
        <v>697</v>
      </c>
      <c r="E4504" s="64">
        <f t="shared" si="249"/>
        <v>42730</v>
      </c>
      <c r="F4504" s="72" t="s">
        <v>1539</v>
      </c>
      <c r="G4504" s="67" t="s">
        <v>908</v>
      </c>
      <c r="H4504" s="72" t="s">
        <v>2232</v>
      </c>
      <c r="I4504" s="429"/>
      <c r="J4504" s="429"/>
      <c r="K4504" s="420"/>
      <c r="L4504" s="429"/>
      <c r="M4504" s="65">
        <v>218400000</v>
      </c>
      <c r="N4504" s="66" t="s">
        <v>8</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1" ht="15.75" hidden="1" customHeight="1">
      <c r="A4505" s="332" t="str">
        <f>IF(B4505&lt;&gt;"",IF(AND(B4505='IN-TC'!$S$4,OR(TH!N4505="1111",TH!O4505="1111")),TH!D4505,""),"")</f>
        <v/>
      </c>
      <c r="B4505" s="63">
        <f t="shared" si="250"/>
        <v>12</v>
      </c>
      <c r="C4505" s="64">
        <v>42730</v>
      </c>
      <c r="D4505" s="64" t="s">
        <v>697</v>
      </c>
      <c r="E4505" s="64">
        <f t="shared" si="249"/>
        <v>42730</v>
      </c>
      <c r="F4505" s="72" t="s">
        <v>2155</v>
      </c>
      <c r="G4505" s="67" t="s">
        <v>908</v>
      </c>
      <c r="H4505" s="72" t="s">
        <v>2056</v>
      </c>
      <c r="I4505" s="429"/>
      <c r="J4505" s="429"/>
      <c r="K4505" s="420"/>
      <c r="L4505" s="429"/>
      <c r="M4505" s="65">
        <v>109200</v>
      </c>
      <c r="N4505" s="66" t="s">
        <v>101</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c r="AE4505">
        <v>1</v>
      </c>
    </row>
    <row r="4506" spans="1:31" ht="15.75" hidden="1" customHeight="1">
      <c r="A4506" s="332" t="str">
        <f>IF(B4506&lt;&gt;"",IF(AND(B4506='IN-TC'!$S$4,OR(TH!N4506="1111",TH!O4506="1111")),TH!D4506,""),"")</f>
        <v/>
      </c>
      <c r="B4506" s="63">
        <f t="shared" si="250"/>
        <v>12</v>
      </c>
      <c r="C4506" s="64">
        <v>42730</v>
      </c>
      <c r="D4506" s="64" t="s">
        <v>697</v>
      </c>
      <c r="E4506" s="64">
        <f t="shared" si="249"/>
        <v>42730</v>
      </c>
      <c r="F4506" s="72" t="s">
        <v>2156</v>
      </c>
      <c r="G4506" s="67" t="s">
        <v>908</v>
      </c>
      <c r="H4506" s="72" t="s">
        <v>2056</v>
      </c>
      <c r="I4506" s="429"/>
      <c r="J4506" s="429"/>
      <c r="K4506" s="420"/>
      <c r="L4506" s="429"/>
      <c r="M4506" s="65">
        <v>10920</v>
      </c>
      <c r="N4506" s="66" t="s">
        <v>9</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c r="AE4506">
        <v>1</v>
      </c>
    </row>
    <row r="4507" spans="1:31" ht="15.75" hidden="1" customHeight="1">
      <c r="A4507" s="332" t="str">
        <f>IF(B4507&lt;&gt;"",IF(AND(B4507='IN-TC'!$S$4,OR(TH!N4507="1111",TH!O4507="1111")),TH!D4507,""),"")</f>
        <v/>
      </c>
      <c r="B4507" s="63">
        <f t="shared" si="250"/>
        <v>12</v>
      </c>
      <c r="C4507" s="64">
        <v>42730</v>
      </c>
      <c r="D4507" s="64" t="s">
        <v>697</v>
      </c>
      <c r="E4507" s="64">
        <f t="shared" si="249"/>
        <v>42730</v>
      </c>
      <c r="F4507" s="72" t="s">
        <v>1631</v>
      </c>
      <c r="G4507" s="67" t="s">
        <v>908</v>
      </c>
      <c r="H4507" s="72" t="s">
        <v>2478</v>
      </c>
      <c r="I4507" s="429"/>
      <c r="J4507" s="429"/>
      <c r="K4507" s="420"/>
      <c r="L4507" s="429"/>
      <c r="M4507" s="65">
        <v>100000000</v>
      </c>
      <c r="N4507" s="66" t="s">
        <v>8</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1" ht="15.75" hidden="1" customHeight="1">
      <c r="A4508" s="332" t="str">
        <f>IF(B4508&lt;&gt;"",IF(AND(B4508='IN-TC'!$S$4,OR(TH!N4508="1111",TH!O4508="1111")),TH!D4508,""),"")</f>
        <v/>
      </c>
      <c r="B4508" s="63">
        <f t="shared" si="250"/>
        <v>12</v>
      </c>
      <c r="C4508" s="64">
        <v>42730</v>
      </c>
      <c r="D4508" s="64" t="s">
        <v>697</v>
      </c>
      <c r="E4508" s="64">
        <f t="shared" si="249"/>
        <v>42730</v>
      </c>
      <c r="F4508" s="72" t="s">
        <v>2155</v>
      </c>
      <c r="G4508" s="67" t="s">
        <v>908</v>
      </c>
      <c r="H4508" s="72" t="s">
        <v>2056</v>
      </c>
      <c r="I4508" s="429"/>
      <c r="J4508" s="429"/>
      <c r="K4508" s="420"/>
      <c r="L4508" s="429"/>
      <c r="M4508" s="65">
        <v>30000</v>
      </c>
      <c r="N4508" s="66" t="s">
        <v>101</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v>1</v>
      </c>
    </row>
    <row r="4509" spans="1:31" ht="15.75" hidden="1" customHeight="1">
      <c r="A4509" s="332" t="str">
        <f>IF(B4509&lt;&gt;"",IF(AND(B4509='IN-TC'!$S$4,OR(TH!N4509="1111",TH!O4509="1111")),TH!D4509,""),"")</f>
        <v/>
      </c>
      <c r="B4509" s="63">
        <f t="shared" si="250"/>
        <v>12</v>
      </c>
      <c r="C4509" s="64">
        <v>42730</v>
      </c>
      <c r="D4509" s="64" t="s">
        <v>697</v>
      </c>
      <c r="E4509" s="64">
        <f t="shared" si="249"/>
        <v>42730</v>
      </c>
      <c r="F4509" s="72" t="s">
        <v>2156</v>
      </c>
      <c r="G4509" s="67" t="s">
        <v>908</v>
      </c>
      <c r="H4509" s="72" t="s">
        <v>2056</v>
      </c>
      <c r="I4509" s="429"/>
      <c r="J4509" s="429"/>
      <c r="K4509" s="420"/>
      <c r="L4509" s="429"/>
      <c r="M4509" s="65">
        <v>3000</v>
      </c>
      <c r="N4509" s="66" t="s">
        <v>9</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c r="AE4509">
        <v>1</v>
      </c>
    </row>
    <row r="4510" spans="1:31" ht="15.75" hidden="1" customHeight="1">
      <c r="A4510" s="332" t="str">
        <f>IF(B4510&lt;&gt;"",IF(AND(B4510='IN-TC'!$S$4,OR(TH!N4510="1111",TH!O4510="1111")),TH!D4510,""),"")</f>
        <v/>
      </c>
      <c r="B4510" s="63">
        <f t="shared" si="250"/>
        <v>12</v>
      </c>
      <c r="C4510" s="64">
        <v>42733</v>
      </c>
      <c r="D4510" s="64" t="s">
        <v>697</v>
      </c>
      <c r="E4510" s="64">
        <f t="shared" si="249"/>
        <v>42733</v>
      </c>
      <c r="F4510" s="72" t="s">
        <v>2758</v>
      </c>
      <c r="G4510" s="67" t="s">
        <v>908</v>
      </c>
      <c r="H4510" s="72" t="s">
        <v>624</v>
      </c>
      <c r="I4510" s="429"/>
      <c r="J4510" s="429"/>
      <c r="K4510" s="420"/>
      <c r="L4510" s="429"/>
      <c r="M4510" s="65">
        <v>30963350</v>
      </c>
      <c r="N4510" s="66" t="s">
        <v>8</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1" ht="15.75" hidden="1" customHeight="1">
      <c r="A4511" s="332" t="str">
        <f>IF(B4511&lt;&gt;"",IF(AND(B4511='IN-TC'!$S$4,OR(TH!N4511="1111",TH!O4511="1111")),TH!D4511,""),"")</f>
        <v/>
      </c>
      <c r="B4511" s="63">
        <f t="shared" si="250"/>
        <v>12</v>
      </c>
      <c r="C4511" s="64">
        <v>42733</v>
      </c>
      <c r="D4511" s="64" t="s">
        <v>697</v>
      </c>
      <c r="E4511" s="64">
        <f t="shared" si="249"/>
        <v>42733</v>
      </c>
      <c r="F4511" s="72" t="s">
        <v>2155</v>
      </c>
      <c r="G4511" s="67" t="s">
        <v>908</v>
      </c>
      <c r="H4511" s="72" t="s">
        <v>2056</v>
      </c>
      <c r="I4511" s="429"/>
      <c r="J4511" s="429"/>
      <c r="K4511" s="420"/>
      <c r="L4511" s="429"/>
      <c r="M4511" s="65">
        <v>45000</v>
      </c>
      <c r="N4511" s="66" t="s">
        <v>101</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v>1</v>
      </c>
    </row>
    <row r="4512" spans="1:31" ht="15.75" hidden="1" customHeight="1">
      <c r="A4512" s="332" t="str">
        <f>IF(B4512&lt;&gt;"",IF(AND(B4512='IN-TC'!$S$4,OR(TH!N4512="1111",TH!O4512="1111")),TH!D4512,""),"")</f>
        <v/>
      </c>
      <c r="B4512" s="63">
        <f t="shared" si="250"/>
        <v>12</v>
      </c>
      <c r="C4512" s="64">
        <v>42733</v>
      </c>
      <c r="D4512" s="64" t="s">
        <v>697</v>
      </c>
      <c r="E4512" s="64">
        <f t="shared" si="249"/>
        <v>42733</v>
      </c>
      <c r="F4512" s="72" t="s">
        <v>2156</v>
      </c>
      <c r="G4512" s="67" t="s">
        <v>908</v>
      </c>
      <c r="H4512" s="72" t="s">
        <v>2056</v>
      </c>
      <c r="I4512" s="429"/>
      <c r="J4512" s="429"/>
      <c r="K4512" s="420"/>
      <c r="L4512" s="429"/>
      <c r="M4512" s="65">
        <v>4500</v>
      </c>
      <c r="N4512" s="66" t="s">
        <v>9</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c r="AE4512">
        <v>1</v>
      </c>
    </row>
    <row r="4513" spans="1:31" ht="15.75" hidden="1" customHeight="1">
      <c r="A4513" s="332" t="str">
        <f>IF(B4513&lt;&gt;"",IF(AND(B4513='IN-TC'!$S$4,OR(TH!N4513="1111",TH!O4513="1111")),TH!D4513,""),"")</f>
        <v/>
      </c>
      <c r="B4513" s="63">
        <f t="shared" si="250"/>
        <v>12</v>
      </c>
      <c r="C4513" s="64">
        <v>42734</v>
      </c>
      <c r="D4513" s="64" t="s">
        <v>697</v>
      </c>
      <c r="E4513" s="64">
        <f t="shared" si="249"/>
        <v>42734</v>
      </c>
      <c r="F4513" s="72" t="s">
        <v>1539</v>
      </c>
      <c r="G4513" s="67" t="s">
        <v>908</v>
      </c>
      <c r="H4513" s="72" t="s">
        <v>2232</v>
      </c>
      <c r="I4513" s="429"/>
      <c r="J4513" s="429"/>
      <c r="K4513" s="420"/>
      <c r="L4513" s="429"/>
      <c r="M4513" s="1256">
        <v>1491035000</v>
      </c>
      <c r="N4513" s="66" t="s">
        <v>8</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1" ht="15.75" hidden="1" customHeight="1">
      <c r="A4514" s="332" t="str">
        <f>IF(B4514&lt;&gt;"",IF(AND(B4514='IN-TC'!$S$4,OR(TH!N4514="1111",TH!O4514="1111")),TH!D4514,""),"")</f>
        <v/>
      </c>
      <c r="B4514" s="63">
        <f t="shared" si="250"/>
        <v>12</v>
      </c>
      <c r="C4514" s="64">
        <v>42734</v>
      </c>
      <c r="D4514" s="64" t="s">
        <v>697</v>
      </c>
      <c r="E4514" s="64">
        <f t="shared" si="249"/>
        <v>42734</v>
      </c>
      <c r="F4514" s="72" t="s">
        <v>2155</v>
      </c>
      <c r="G4514" s="67" t="s">
        <v>908</v>
      </c>
      <c r="H4514" s="72" t="s">
        <v>2056</v>
      </c>
      <c r="I4514" s="429"/>
      <c r="J4514" s="429"/>
      <c r="K4514" s="420"/>
      <c r="L4514" s="429"/>
      <c r="M4514" s="65">
        <v>1192496</v>
      </c>
      <c r="N4514" s="66" t="s">
        <v>101</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v>1</v>
      </c>
    </row>
    <row r="4515" spans="1:31" ht="15.75" hidden="1" customHeight="1">
      <c r="A4515" s="332" t="str">
        <f>IF(B4515&lt;&gt;"",IF(AND(B4515='IN-TC'!$S$4,OR(TH!N4515="1111",TH!O4515="1111")),TH!D4515,""),"")</f>
        <v/>
      </c>
      <c r="B4515" s="63">
        <f t="shared" si="250"/>
        <v>12</v>
      </c>
      <c r="C4515" s="64">
        <v>42734</v>
      </c>
      <c r="D4515" s="64" t="s">
        <v>697</v>
      </c>
      <c r="E4515" s="64">
        <f t="shared" si="249"/>
        <v>42734</v>
      </c>
      <c r="F4515" s="72" t="s">
        <v>2156</v>
      </c>
      <c r="G4515" s="67" t="s">
        <v>908</v>
      </c>
      <c r="H4515" s="72" t="s">
        <v>2056</v>
      </c>
      <c r="I4515" s="429"/>
      <c r="J4515" s="429"/>
      <c r="K4515" s="420"/>
      <c r="L4515" s="429"/>
      <c r="M4515" s="65">
        <v>119250</v>
      </c>
      <c r="N4515" s="66" t="s">
        <v>9</v>
      </c>
      <c r="O4515" s="66" t="s">
        <v>26</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c r="AE4515">
        <v>1</v>
      </c>
    </row>
    <row r="4516" spans="1:31" ht="15.75" hidden="1" customHeight="1">
      <c r="A4516" s="332" t="str">
        <f>IF(B4516&lt;&gt;"",IF(AND(B4516='IN-TC'!$S$4,OR(TH!N4516="1111",TH!O4516="1111")),TH!D4516,""),"")</f>
        <v/>
      </c>
      <c r="B4516" s="63">
        <f t="shared" si="250"/>
        <v>12</v>
      </c>
      <c r="C4516" s="64">
        <v>42734</v>
      </c>
      <c r="D4516" s="64" t="s">
        <v>694</v>
      </c>
      <c r="E4516" s="64">
        <f t="shared" si="249"/>
        <v>42734</v>
      </c>
      <c r="F4516" s="72" t="s">
        <v>1443</v>
      </c>
      <c r="G4516" s="67" t="s">
        <v>908</v>
      </c>
      <c r="H4516" s="72" t="s">
        <v>2726</v>
      </c>
      <c r="I4516" s="429"/>
      <c r="J4516" s="429"/>
      <c r="K4516" s="420"/>
      <c r="L4516" s="429"/>
      <c r="M4516" s="65">
        <v>599306000</v>
      </c>
      <c r="N4516" s="66" t="s">
        <v>26</v>
      </c>
      <c r="O4516" s="66" t="s">
        <v>582</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1" ht="15.75" hidden="1" customHeight="1">
      <c r="A4517" s="332" t="str">
        <f>IF(B4517&lt;&gt;"",IF(AND(B4517='IN-TC'!$S$4,OR(TH!N4517="1111",TH!O4517="1111")),TH!D4517,""),"")</f>
        <v/>
      </c>
      <c r="B4517" s="63">
        <f t="shared" si="250"/>
        <v>12</v>
      </c>
      <c r="C4517" s="64">
        <v>42734</v>
      </c>
      <c r="D4517" s="64" t="s">
        <v>697</v>
      </c>
      <c r="E4517" s="64">
        <f t="shared" si="249"/>
        <v>42734</v>
      </c>
      <c r="F4517" s="72" t="s">
        <v>1432</v>
      </c>
      <c r="G4517" s="67" t="s">
        <v>908</v>
      </c>
      <c r="H4517" s="72" t="s">
        <v>2056</v>
      </c>
      <c r="I4517" s="429"/>
      <c r="J4517" s="429"/>
      <c r="K4517" s="420">
        <v>204500</v>
      </c>
      <c r="L4517" s="429">
        <v>22760</v>
      </c>
      <c r="M4517" s="65">
        <f>K4517*L4517</f>
        <v>4654420000</v>
      </c>
      <c r="N4517" s="66" t="s">
        <v>26</v>
      </c>
      <c r="O4517" s="66" t="s">
        <v>265</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1" ht="15.75" hidden="1" customHeight="1">
      <c r="A4518" s="332" t="str">
        <f>IF(B4518&lt;&gt;"",IF(AND(B4518='IN-TC'!$S$4,OR(TH!N4518="1111",TH!O4518="1111")),TH!D4518,""),"")</f>
        <v/>
      </c>
      <c r="B4518" s="63">
        <f t="shared" si="250"/>
        <v>12</v>
      </c>
      <c r="C4518" s="64">
        <v>42734</v>
      </c>
      <c r="D4518" s="64" t="s">
        <v>697</v>
      </c>
      <c r="E4518" s="64">
        <f t="shared" si="249"/>
        <v>42734</v>
      </c>
      <c r="F4518" s="72" t="s">
        <v>1163</v>
      </c>
      <c r="G4518" s="67" t="s">
        <v>908</v>
      </c>
      <c r="H4518" s="72" t="s">
        <v>2056</v>
      </c>
      <c r="I4518" s="429"/>
      <c r="J4518" s="429"/>
      <c r="K4518" s="420"/>
      <c r="L4518" s="429"/>
      <c r="M4518" s="65">
        <v>110276</v>
      </c>
      <c r="N4518" s="66" t="s">
        <v>101</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c r="AE4518">
        <v>1</v>
      </c>
    </row>
    <row r="4519" spans="1:31" ht="15.75" hidden="1" customHeight="1">
      <c r="A4519" s="332" t="str">
        <f>IF(B4519&lt;&gt;"",IF(AND(B4519='IN-TC'!$S$4,OR(TH!N4519="1111",TH!O4519="1111")),TH!D4519,""),"")</f>
        <v/>
      </c>
      <c r="B4519" s="63">
        <f t="shared" si="250"/>
        <v>12</v>
      </c>
      <c r="C4519" s="64">
        <v>42734</v>
      </c>
      <c r="D4519" s="64" t="s">
        <v>697</v>
      </c>
      <c r="E4519" s="64">
        <f t="shared" si="249"/>
        <v>42734</v>
      </c>
      <c r="F4519" s="72" t="s">
        <v>1624</v>
      </c>
      <c r="G4519" s="67" t="s">
        <v>908</v>
      </c>
      <c r="H4519" s="72" t="s">
        <v>2056</v>
      </c>
      <c r="I4519" s="429"/>
      <c r="J4519" s="429"/>
      <c r="K4519" s="420"/>
      <c r="L4519" s="429"/>
      <c r="M4519" s="65">
        <v>11028</v>
      </c>
      <c r="N4519" s="66" t="s">
        <v>9</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v>1</v>
      </c>
    </row>
    <row r="4520" spans="1:31" ht="15.75" hidden="1" customHeight="1">
      <c r="A4520" s="332" t="str">
        <f>IF(B4520&lt;&gt;"",IF(AND(B4520='IN-TC'!$S$4,OR(TH!N4520="1111",TH!O4520="1111")),TH!D4520,""),"")</f>
        <v/>
      </c>
      <c r="B4520" s="63">
        <f t="shared" si="250"/>
        <v>12</v>
      </c>
      <c r="C4520" s="64">
        <v>42734</v>
      </c>
      <c r="D4520" s="64" t="s">
        <v>697</v>
      </c>
      <c r="E4520" s="64">
        <f t="shared" si="249"/>
        <v>42734</v>
      </c>
      <c r="F4520" s="72" t="s">
        <v>2756</v>
      </c>
      <c r="G4520" s="67" t="s">
        <v>908</v>
      </c>
      <c r="H4520" s="72" t="s">
        <v>2056</v>
      </c>
      <c r="I4520" s="429"/>
      <c r="J4520" s="429"/>
      <c r="K4520" s="420"/>
      <c r="L4520" s="429"/>
      <c r="M4520" s="65">
        <v>179046</v>
      </c>
      <c r="N4520" s="66" t="s">
        <v>101</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c r="AE4520">
        <v>1</v>
      </c>
    </row>
    <row r="4521" spans="1:31" ht="15.75" hidden="1" customHeight="1">
      <c r="A4521" s="332" t="str">
        <f>IF(B4521&lt;&gt;"",IF(AND(B4521='IN-TC'!$S$4,OR(TH!N4521="1111",TH!O4521="1111")),TH!D4521,""),"")</f>
        <v/>
      </c>
      <c r="B4521" s="63">
        <f t="shared" si="250"/>
        <v>12</v>
      </c>
      <c r="C4521" s="64">
        <v>42734</v>
      </c>
      <c r="D4521" s="64" t="s">
        <v>697</v>
      </c>
      <c r="E4521" s="64">
        <f t="shared" si="249"/>
        <v>42734</v>
      </c>
      <c r="F4521" s="72" t="s">
        <v>2757</v>
      </c>
      <c r="G4521" s="67" t="s">
        <v>908</v>
      </c>
      <c r="H4521" s="72" t="s">
        <v>2056</v>
      </c>
      <c r="I4521" s="429"/>
      <c r="J4521" s="429"/>
      <c r="K4521" s="420"/>
      <c r="L4521" s="429"/>
      <c r="M4521" s="65">
        <v>17905</v>
      </c>
      <c r="N4521" s="66" t="s">
        <v>9</v>
      </c>
      <c r="O4521" s="66" t="s">
        <v>26</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c r="AE4521">
        <v>1</v>
      </c>
    </row>
    <row r="4522" spans="1:31" ht="15.75" hidden="1" customHeight="1">
      <c r="A4522" s="332" t="str">
        <f>IF(B4522&lt;&gt;"",IF(AND(B4522='IN-TC'!$S$4,OR(TH!N4522="1111",TH!O4522="1111")),TH!D4522,""),"")</f>
        <v/>
      </c>
      <c r="B4522" s="63">
        <f t="shared" si="250"/>
        <v>12</v>
      </c>
      <c r="C4522" s="64">
        <v>42709</v>
      </c>
      <c r="D4522" s="64" t="s">
        <v>694</v>
      </c>
      <c r="E4522" s="64">
        <f t="shared" si="249"/>
        <v>42709</v>
      </c>
      <c r="F4522" s="72" t="s">
        <v>1656</v>
      </c>
      <c r="G4522" s="67" t="s">
        <v>1908</v>
      </c>
      <c r="H4522" s="72" t="s">
        <v>2056</v>
      </c>
      <c r="I4522" s="429"/>
      <c r="J4522" s="429"/>
      <c r="K4522" s="420">
        <v>95500</v>
      </c>
      <c r="L4522" s="429">
        <v>22750</v>
      </c>
      <c r="M4522" s="65">
        <f>K4522*L4522</f>
        <v>2172625000</v>
      </c>
      <c r="N4522" s="66" t="s">
        <v>265</v>
      </c>
      <c r="O4522" s="66" t="s">
        <v>265</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1" ht="15.75" hidden="1" customHeight="1">
      <c r="A4523" s="332" t="str">
        <f>IF(B4523&lt;&gt;"",IF(AND(B4523='IN-TC'!$S$4,OR(TH!N4523="1111",TH!O4523="1111")),TH!D4523,""),"")</f>
        <v/>
      </c>
      <c r="B4523" s="63">
        <f t="shared" si="250"/>
        <v>12</v>
      </c>
      <c r="C4523" s="64">
        <v>42709</v>
      </c>
      <c r="D4523" s="64" t="s">
        <v>697</v>
      </c>
      <c r="E4523" s="64">
        <f t="shared" si="249"/>
        <v>42709</v>
      </c>
      <c r="F4523" s="72" t="s">
        <v>2365</v>
      </c>
      <c r="G4523" s="67" t="s">
        <v>908</v>
      </c>
      <c r="H4523" s="72" t="s">
        <v>1660</v>
      </c>
      <c r="I4523" s="429"/>
      <c r="J4523" s="429"/>
      <c r="K4523" s="420">
        <v>95000</v>
      </c>
      <c r="L4523" s="429">
        <v>22750</v>
      </c>
      <c r="M4523" s="65">
        <f>K4523*L4523</f>
        <v>2161250000</v>
      </c>
      <c r="N4523" s="66" t="s">
        <v>259</v>
      </c>
      <c r="O4523" s="66" t="s">
        <v>265</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1" ht="15.75" hidden="1" customHeight="1">
      <c r="A4524" s="332" t="str">
        <f>IF(B4524&lt;&gt;"",IF(AND(B4524='IN-TC'!$S$4,OR(TH!N4524="1111",TH!O4524="1111")),TH!D4524,""),"")</f>
        <v/>
      </c>
      <c r="B4524" s="63">
        <f t="shared" si="250"/>
        <v>12</v>
      </c>
      <c r="C4524" s="64">
        <v>42709</v>
      </c>
      <c r="D4524" s="64" t="s">
        <v>697</v>
      </c>
      <c r="E4524" s="64">
        <f t="shared" si="249"/>
        <v>42709</v>
      </c>
      <c r="F4524" s="72" t="s">
        <v>2760</v>
      </c>
      <c r="G4524" s="67" t="s">
        <v>908</v>
      </c>
      <c r="H4524" s="72" t="s">
        <v>1660</v>
      </c>
      <c r="I4524" s="429"/>
      <c r="J4524" s="429"/>
      <c r="K4524" s="420">
        <v>184.72</v>
      </c>
      <c r="L4524" s="429">
        <v>22750</v>
      </c>
      <c r="M4524" s="65">
        <f>K4524*L4524</f>
        <v>4202380</v>
      </c>
      <c r="N4524" s="66" t="s">
        <v>99</v>
      </c>
      <c r="O4524" s="66" t="s">
        <v>265</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1" ht="15.75" hidden="1" customHeight="1">
      <c r="A4525" s="332" t="str">
        <f>IF(B4525&lt;&gt;"",IF(AND(B4525='IN-TC'!$S$4,OR(TH!N4525="1111",TH!O4525="1111")),TH!D4525,""),"")</f>
        <v/>
      </c>
      <c r="B4525" s="63">
        <f t="shared" si="250"/>
        <v>12</v>
      </c>
      <c r="C4525" s="64">
        <v>42709</v>
      </c>
      <c r="D4525" s="64" t="s">
        <v>576</v>
      </c>
      <c r="E4525" s="64">
        <f t="shared" si="249"/>
        <v>42709</v>
      </c>
      <c r="F4525" s="72" t="s">
        <v>1056</v>
      </c>
      <c r="G4525" s="67" t="s">
        <v>908</v>
      </c>
      <c r="H4525" s="72" t="s">
        <v>1660</v>
      </c>
      <c r="I4525" s="429"/>
      <c r="J4525" s="429"/>
      <c r="K4525" s="420"/>
      <c r="L4525" s="429"/>
      <c r="M4525" s="65">
        <v>37525000</v>
      </c>
      <c r="N4525" s="66" t="s">
        <v>99</v>
      </c>
      <c r="O4525" s="66" t="s">
        <v>259</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1" ht="15.75" hidden="1" customHeight="1">
      <c r="A4526" s="332" t="str">
        <f>IF(B4526&lt;&gt;"",IF(AND(B4526='IN-TC'!$S$4,OR(TH!N4526="1111",TH!O4526="1111")),TH!D4526,""),"")</f>
        <v/>
      </c>
      <c r="B4526" s="63">
        <f t="shared" si="250"/>
        <v>12</v>
      </c>
      <c r="C4526" s="64">
        <v>42717</v>
      </c>
      <c r="D4526" s="64" t="s">
        <v>694</v>
      </c>
      <c r="E4526" s="64">
        <f t="shared" si="249"/>
        <v>42717</v>
      </c>
      <c r="F4526" s="72" t="s">
        <v>1656</v>
      </c>
      <c r="G4526" s="67" t="s">
        <v>1908</v>
      </c>
      <c r="H4526" s="72" t="s">
        <v>2056</v>
      </c>
      <c r="I4526" s="429"/>
      <c r="J4526" s="429"/>
      <c r="K4526" s="420">
        <v>71000</v>
      </c>
      <c r="L4526" s="429">
        <v>22750</v>
      </c>
      <c r="M4526" s="65">
        <f>K4526*L4526</f>
        <v>1615250000</v>
      </c>
      <c r="N4526" s="66" t="s">
        <v>265</v>
      </c>
      <c r="O4526" s="66" t="s">
        <v>265</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1" ht="15.75" hidden="1" customHeight="1">
      <c r="A4527" s="332" t="str">
        <f>IF(B4527&lt;&gt;"",IF(AND(B4527='IN-TC'!$S$4,OR(TH!N4527="1111",TH!O4527="1111")),TH!D4527,""),"")</f>
        <v/>
      </c>
      <c r="B4527" s="63">
        <f t="shared" si="250"/>
        <v>12</v>
      </c>
      <c r="C4527" s="64">
        <v>42717</v>
      </c>
      <c r="D4527" s="64" t="s">
        <v>697</v>
      </c>
      <c r="E4527" s="64">
        <f t="shared" si="249"/>
        <v>42717</v>
      </c>
      <c r="F4527" s="72" t="s">
        <v>2365</v>
      </c>
      <c r="G4527" s="67" t="s">
        <v>908</v>
      </c>
      <c r="H4527" s="72" t="s">
        <v>1658</v>
      </c>
      <c r="I4527" s="429"/>
      <c r="J4527" s="429"/>
      <c r="K4527" s="420">
        <v>70900</v>
      </c>
      <c r="L4527" s="429">
        <v>22750</v>
      </c>
      <c r="M4527" s="65">
        <f>K4527*L4527</f>
        <v>1612975000</v>
      </c>
      <c r="N4527" s="66" t="s">
        <v>259</v>
      </c>
      <c r="O4527" s="66" t="s">
        <v>265</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1" ht="15.75" hidden="1" customHeight="1">
      <c r="A4528" s="332" t="str">
        <f>IF(B4528&lt;&gt;"",IF(AND(B4528='IN-TC'!$S$4,OR(TH!N4528="1111",TH!O4528="1111")),TH!D4528,""),"")</f>
        <v/>
      </c>
      <c r="B4528" s="63">
        <f t="shared" si="250"/>
        <v>12</v>
      </c>
      <c r="C4528" s="64">
        <v>42717</v>
      </c>
      <c r="D4528" s="64" t="s">
        <v>697</v>
      </c>
      <c r="E4528" s="64">
        <f t="shared" si="249"/>
        <v>42717</v>
      </c>
      <c r="F4528" s="72" t="s">
        <v>2760</v>
      </c>
      <c r="G4528" s="67" t="s">
        <v>908</v>
      </c>
      <c r="H4528" s="72" t="s">
        <v>1658</v>
      </c>
      <c r="I4528" s="429"/>
      <c r="J4528" s="429"/>
      <c r="K4528" s="420">
        <v>206.8</v>
      </c>
      <c r="L4528" s="429">
        <v>22750</v>
      </c>
      <c r="M4528" s="65">
        <f>K4528*L4528</f>
        <v>4704700</v>
      </c>
      <c r="N4528" s="66" t="s">
        <v>99</v>
      </c>
      <c r="O4528" s="66" t="s">
        <v>265</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1" ht="15.75" hidden="1" customHeight="1">
      <c r="A4529" s="332" t="str">
        <f>IF(B4529&lt;&gt;"",IF(AND(B4529='IN-TC'!$S$4,OR(TH!N4529="1111",TH!O4529="1111")),TH!D4529,""),"")</f>
        <v/>
      </c>
      <c r="B4529" s="63">
        <f t="shared" si="250"/>
        <v>12</v>
      </c>
      <c r="C4529" s="64">
        <v>42717</v>
      </c>
      <c r="D4529" s="64" t="s">
        <v>576</v>
      </c>
      <c r="E4529" s="64">
        <f t="shared" si="249"/>
        <v>42717</v>
      </c>
      <c r="F4529" s="72" t="s">
        <v>1056</v>
      </c>
      <c r="G4529" s="67" t="s">
        <v>908</v>
      </c>
      <c r="H4529" s="72" t="s">
        <v>1658</v>
      </c>
      <c r="I4529" s="429"/>
      <c r="J4529" s="429"/>
      <c r="K4529" s="420"/>
      <c r="L4529" s="429"/>
      <c r="M4529" s="65">
        <v>28360000</v>
      </c>
      <c r="N4529" s="66" t="s">
        <v>99</v>
      </c>
      <c r="O4529" s="66" t="s">
        <v>259</v>
      </c>
      <c r="P4529" s="82" t="str">
        <f>IF(AND('331-CT'!$E$7=TH!H4529,OR(N4529="331",O4529="331")),"x","")</f>
        <v/>
      </c>
      <c r="Q4529" s="82" t="str">
        <f>IF(AND(B4529='111'!$L$11,OR($N4529=$Q$7,$O4529=$Q$7)),"x","")</f>
        <v/>
      </c>
      <c r="R4529" s="82" t="str">
        <f>IF(AND($N4529=$Q$7,$B4529&lt;'111'!$L$11),"x","")</f>
        <v/>
      </c>
      <c r="S4529" s="82" t="str">
        <f>IF(AND($O4529=$Q$7,$B4529&lt;'111'!$L$11),"x","")</f>
        <v/>
      </c>
      <c r="T4529" s="82" t="str">
        <f>IF(ISERROR(FIND('112'!$M$9,G4529,1)),"",IF((AND(FIND('112'!$M$9,G4529,1)&gt;=1,B4529='112'!$K$9,OR($N4529='112'!$I$6,$O4529='112'!$I$6))),"x",""))</f>
        <v/>
      </c>
      <c r="U4529" s="82" t="str">
        <f>IF(ISERROR(FIND('112'!$M$9,G4529,1)),"",IF((AND(LEFT(G4529,2)=LEFT('112'!$M$9,2),B4529&lt;'112'!$K$9,$N4529='112'!$I$6)),"x",""))</f>
        <v/>
      </c>
      <c r="V4529" s="82" t="str">
        <f>IF(ISERROR(FIND('112'!$M$9,G4529,1)),"",IF((AND(RIGHT(G4529,2)=RIGHT('112'!$M$9,2),B4529&lt;'112'!$K$9,$O4529='112'!$I$6)),"x",""))</f>
        <v/>
      </c>
      <c r="W4529" s="82" t="str">
        <f>IF(AND('341-CT'!$H$9=H4529,OR(LEFT(N4529,3)=$W$7,LEFT(O4529,3)=$W$7)),"x","")</f>
        <v/>
      </c>
      <c r="X4529" s="82" t="str">
        <f>IF(OR(TH!N4529=TH!$X$7,O4529=TH!$X$7),"x","")</f>
        <v/>
      </c>
      <c r="Y4529" s="82" t="str">
        <f>IF(AND(OR(N4529="131",O4529="131"),H4529='131-CT'!$H$9),"x","")</f>
        <v/>
      </c>
      <c r="Z4529" s="82"/>
      <c r="AA4529" s="82" t="str">
        <f>IF(AND(MONTH(E4529)='IN-NX'!$J$5,'IN-NX'!$D$7=D4529),"x","")</f>
        <v/>
      </c>
      <c r="AB4529" s="82" t="str">
        <f>IF(AND(OR(LEFT(TH!N4529,2)="15",LEFT(TH!O4529,2)="15"),LEFT(TH!O4529,3)&lt;&gt;"111",'152-CT'!$J$8=TH!F4529),"x","")</f>
        <v/>
      </c>
      <c r="AC4529" s="82" t="str">
        <f>IF(AND(OR(LEFT(TH!N4529,2)="15",LEFT(TH!O4529,2)="15"),TK!$E$7=TH!F4529),"x","")</f>
        <v/>
      </c>
      <c r="AD4529" s="82" t="str">
        <f>IF(AND(N4529="1521",MONTH(C4529)='BK-NL'!$M$11),"x","")</f>
        <v/>
      </c>
    </row>
    <row r="4530" spans="1:31" ht="15.75" hidden="1" customHeight="1">
      <c r="A4530" s="332" t="str">
        <f>IF(B4530&lt;&gt;"",IF(AND(B4530='IN-TC'!$S$4,OR(TH!N4530="1111",TH!O4530="1111")),TH!D4530,""),"")</f>
        <v/>
      </c>
      <c r="B4530" s="63">
        <f t="shared" si="250"/>
        <v>12</v>
      </c>
      <c r="C4530" s="64">
        <v>42721</v>
      </c>
      <c r="D4530" s="64" t="s">
        <v>694</v>
      </c>
      <c r="E4530" s="64">
        <f t="shared" si="249"/>
        <v>42721</v>
      </c>
      <c r="F4530" s="72" t="s">
        <v>1443</v>
      </c>
      <c r="G4530" s="67" t="s">
        <v>908</v>
      </c>
      <c r="H4530" s="72" t="s">
        <v>1895</v>
      </c>
      <c r="I4530" s="429"/>
      <c r="J4530" s="429"/>
      <c r="K4530" s="420">
        <v>291083</v>
      </c>
      <c r="L4530" s="429">
        <v>22710</v>
      </c>
      <c r="M4530" s="65">
        <f>K4530*L4530</f>
        <v>6610494930</v>
      </c>
      <c r="N4530" s="66" t="s">
        <v>265</v>
      </c>
      <c r="O4530" s="66" t="s">
        <v>582</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row>
    <row r="4531" spans="1:31" ht="15.75" hidden="1" customHeight="1">
      <c r="A4531" s="332" t="str">
        <f>IF(B4531&lt;&gt;"",IF(AND(B4531='IN-TC'!$S$4,OR(TH!N4531="1111",TH!O4531="1111")),TH!D4531,""),"")</f>
        <v/>
      </c>
      <c r="B4531" s="63">
        <f t="shared" si="250"/>
        <v>12</v>
      </c>
      <c r="C4531" s="64">
        <v>42721</v>
      </c>
      <c r="D4531" s="64" t="s">
        <v>697</v>
      </c>
      <c r="E4531" s="64">
        <f t="shared" si="249"/>
        <v>42721</v>
      </c>
      <c r="F4531" s="72" t="s">
        <v>2905</v>
      </c>
      <c r="G4531" s="67" t="s">
        <v>908</v>
      </c>
      <c r="H4531" s="72" t="s">
        <v>1895</v>
      </c>
      <c r="I4531" s="429"/>
      <c r="J4531" s="429"/>
      <c r="K4531" s="420">
        <v>100</v>
      </c>
      <c r="L4531" s="429">
        <v>22710</v>
      </c>
      <c r="M4531" s="65">
        <f>K4531*L4531</f>
        <v>2271000</v>
      </c>
      <c r="N4531" s="66" t="s">
        <v>101</v>
      </c>
      <c r="O4531" s="66" t="s">
        <v>582</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c r="AE4531">
        <v>1</v>
      </c>
    </row>
    <row r="4532" spans="1:31" ht="15.75" hidden="1" customHeight="1">
      <c r="A4532" s="332" t="str">
        <f>IF(B4532&lt;&gt;"",IF(AND(B4532='IN-TC'!$S$4,OR(TH!N4532="1111",TH!O4532="1111")),TH!D4532,""),"")</f>
        <v/>
      </c>
      <c r="B4532" s="63">
        <f t="shared" si="250"/>
        <v>12</v>
      </c>
      <c r="C4532" s="64">
        <v>42721</v>
      </c>
      <c r="D4532" s="64" t="s">
        <v>697</v>
      </c>
      <c r="E4532" s="64">
        <f t="shared" si="249"/>
        <v>42721</v>
      </c>
      <c r="F4532" s="72" t="s">
        <v>2906</v>
      </c>
      <c r="G4532" s="67" t="s">
        <v>908</v>
      </c>
      <c r="H4532" s="72" t="s">
        <v>1895</v>
      </c>
      <c r="I4532" s="429"/>
      <c r="J4532" s="429"/>
      <c r="K4532" s="420">
        <v>10</v>
      </c>
      <c r="L4532" s="429">
        <v>22710</v>
      </c>
      <c r="M4532" s="65">
        <f>K4532*L4532</f>
        <v>227100</v>
      </c>
      <c r="N4532" s="66" t="s">
        <v>9</v>
      </c>
      <c r="O4532" s="66" t="s">
        <v>582</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c r="AE4532">
        <v>1</v>
      </c>
    </row>
    <row r="4533" spans="1:31" ht="15.75" hidden="1" customHeight="1">
      <c r="A4533" s="332" t="str">
        <f>IF(B4533&lt;&gt;"",IF(AND(B4533='IN-TC'!$S$4,OR(TH!N4533="1111",TH!O4533="1111")),TH!D4533,""),"")</f>
        <v/>
      </c>
      <c r="B4533" s="63">
        <f t="shared" si="250"/>
        <v>12</v>
      </c>
      <c r="C4533" s="64">
        <v>42721</v>
      </c>
      <c r="D4533" s="64" t="s">
        <v>576</v>
      </c>
      <c r="E4533" s="64">
        <f t="shared" si="249"/>
        <v>42721</v>
      </c>
      <c r="F4533" s="72" t="s">
        <v>1976</v>
      </c>
      <c r="G4533" s="67" t="s">
        <v>908</v>
      </c>
      <c r="H4533" s="72" t="s">
        <v>1895</v>
      </c>
      <c r="I4533" s="429"/>
      <c r="J4533" s="429"/>
      <c r="K4533" s="420">
        <v>7</v>
      </c>
      <c r="L4533" s="429">
        <v>22710</v>
      </c>
      <c r="M4533" s="65">
        <f>K4533*L4533</f>
        <v>158970</v>
      </c>
      <c r="N4533" s="66" t="s">
        <v>101</v>
      </c>
      <c r="O4533" s="66" t="s">
        <v>582</v>
      </c>
      <c r="P4533" s="66" t="str">
        <f>IF(AND('331-CT'!$E$7=TH!H4533,OR(N4533="331",O4533="331")),"x","")</f>
        <v/>
      </c>
      <c r="Q4533" s="66" t="str">
        <f>IF(AND(B4533='111'!$L$11,OR($N4533=$Q$7,$O4533=$Q$7)),"x","")</f>
        <v/>
      </c>
      <c r="R4533" s="66" t="str">
        <f>IF(AND($N4533=$Q$7,$B4533&lt;'111'!$L$11),"x","")</f>
        <v/>
      </c>
      <c r="S4533" s="66" t="str">
        <f>IF(AND($O4533=$Q$7,$B4533&lt;'111'!$L$11),"x","")</f>
        <v/>
      </c>
      <c r="T4533" s="66" t="str">
        <f>IF(ISERROR(FIND('112'!$M$9,G4533,1)),"",IF((AND(FIND('112'!$M$9,G4533,1)&gt;=1,B4533='112'!$K$9,OR($N4533='112'!$I$6,$O4533='112'!$I$6))),"x",""))</f>
        <v/>
      </c>
      <c r="U4533" s="66" t="str">
        <f>IF(ISERROR(FIND('112'!$M$9,G4533,1)),"",IF((AND(LEFT(G4533,2)=LEFT('112'!$M$9,2),B4533&lt;'112'!$K$9,$N4533='112'!$I$6)),"x",""))</f>
        <v/>
      </c>
      <c r="V4533" s="66" t="str">
        <f>IF(ISERROR(FIND('112'!$M$9,G4533,1)),"",IF((AND(RIGHT(G4533,2)=RIGHT('112'!$M$9,2),B4533&lt;'112'!$K$9,$O4533='112'!$I$6)),"x",""))</f>
        <v/>
      </c>
      <c r="W4533" s="66" t="str">
        <f>IF(AND('341-CT'!$H$9=H4533,OR(LEFT(N4533,3)=$W$7,LEFT(O4533,3)=$W$7)),"x","")</f>
        <v/>
      </c>
      <c r="X4533" s="66" t="str">
        <f>IF(OR(TH!N4533=TH!$X$7,O4533=TH!$X$7),"x","")</f>
        <v/>
      </c>
      <c r="Y4533" s="66" t="str">
        <f>IF(AND(OR(N4533="131",O4533="131"),H4533='131-CT'!$H$9),"x","")</f>
        <v/>
      </c>
      <c r="Z4533" s="66"/>
      <c r="AA4533" s="66" t="str">
        <f>IF(AND(MONTH(E4533)='IN-NX'!$J$5,'IN-NX'!$D$7=D4533),"x","")</f>
        <v/>
      </c>
      <c r="AB4533" s="66" t="str">
        <f>IF(AND(OR(LEFT(TH!N4533,2)="15",LEFT(TH!O4533,2)="15"),LEFT(TH!O4533,3)&lt;&gt;"111",'152-CT'!$J$8=TH!F4533),"x","")</f>
        <v/>
      </c>
      <c r="AC4533" s="66" t="str">
        <f>IF(AND(OR(LEFT(TH!N4533,2)="15",LEFT(TH!O4533,2)="15"),TK!$E$7=TH!F4533),"x","")</f>
        <v/>
      </c>
      <c r="AD4533" s="66" t="str">
        <f>IF(AND(N4533="1521",MONTH(C4533)='BK-NL'!$M$11),"x","")</f>
        <v/>
      </c>
    </row>
    <row r="4534" spans="1:31" ht="15.75" hidden="1" customHeight="1">
      <c r="A4534" s="1196" t="str">
        <f>IF(B4534&lt;&gt;"",IF(AND(B4534='IN-TC'!$S$4,OR(TH!N4534="1111",TH!O4534="1111")),TH!D4534,""),"")</f>
        <v/>
      </c>
      <c r="B4534" s="973">
        <f t="shared" si="250"/>
        <v>12</v>
      </c>
      <c r="C4534" s="78">
        <v>42721</v>
      </c>
      <c r="D4534" s="64" t="s">
        <v>576</v>
      </c>
      <c r="E4534" s="78">
        <f t="shared" si="249"/>
        <v>42721</v>
      </c>
      <c r="F4534" s="80" t="s">
        <v>1056</v>
      </c>
      <c r="G4534" s="79" t="s">
        <v>908</v>
      </c>
      <c r="H4534" s="80" t="s">
        <v>1895</v>
      </c>
      <c r="I4534" s="427"/>
      <c r="J4534" s="427"/>
      <c r="K4534" s="418"/>
      <c r="L4534" s="427"/>
      <c r="M4534" s="81">
        <v>123760000</v>
      </c>
      <c r="N4534" s="82" t="s">
        <v>582</v>
      </c>
      <c r="O4534" s="82" t="s">
        <v>43</v>
      </c>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row>
    <row r="4535" spans="1:31" ht="15.75" hidden="1" customHeight="1">
      <c r="A4535" s="332" t="str">
        <f>IF(B4535&lt;&gt;"",IF(AND(B4535='IN-TC'!$S$4,OR(TH!N4535="1111",TH!O4535="1111")),TH!D4535,""),"")</f>
        <v/>
      </c>
      <c r="B4535" s="63">
        <f t="shared" si="250"/>
        <v>12</v>
      </c>
      <c r="C4535" s="64">
        <v>42723</v>
      </c>
      <c r="D4535" s="64" t="s">
        <v>694</v>
      </c>
      <c r="E4535" s="64">
        <f t="shared" si="249"/>
        <v>42723</v>
      </c>
      <c r="F4535" s="72" t="s">
        <v>1443</v>
      </c>
      <c r="G4535" s="67" t="s">
        <v>908</v>
      </c>
      <c r="H4535" s="72" t="s">
        <v>1895</v>
      </c>
      <c r="I4535" s="429"/>
      <c r="J4535" s="429"/>
      <c r="K4535" s="420">
        <v>281723</v>
      </c>
      <c r="L4535" s="429">
        <v>22720</v>
      </c>
      <c r="M4535" s="65">
        <f>K4535*L4535</f>
        <v>6400746560</v>
      </c>
      <c r="N4535" s="66" t="s">
        <v>265</v>
      </c>
      <c r="O4535" s="66" t="s">
        <v>582</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row>
    <row r="4536" spans="1:31" ht="15.75" hidden="1" customHeight="1">
      <c r="A4536" s="332" t="str">
        <f>IF(B4536&lt;&gt;"",IF(AND(B4536='IN-TC'!$S$4,OR(TH!N4536="1111",TH!O4536="1111")),TH!D4536,""),"")</f>
        <v/>
      </c>
      <c r="B4536" s="63">
        <f t="shared" si="250"/>
        <v>12</v>
      </c>
      <c r="C4536" s="64">
        <v>42723</v>
      </c>
      <c r="D4536" s="64" t="s">
        <v>697</v>
      </c>
      <c r="E4536" s="64">
        <f t="shared" si="249"/>
        <v>42723</v>
      </c>
      <c r="F4536" s="72" t="s">
        <v>2905</v>
      </c>
      <c r="G4536" s="67" t="s">
        <v>908</v>
      </c>
      <c r="H4536" s="72" t="s">
        <v>1895</v>
      </c>
      <c r="I4536" s="429"/>
      <c r="J4536" s="429"/>
      <c r="K4536" s="420">
        <v>100</v>
      </c>
      <c r="L4536" s="429">
        <v>22720</v>
      </c>
      <c r="M4536" s="65">
        <f>K4536*L4536</f>
        <v>2272000</v>
      </c>
      <c r="N4536" s="66" t="s">
        <v>101</v>
      </c>
      <c r="O4536" s="66" t="s">
        <v>582</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c r="AE4536">
        <v>1</v>
      </c>
    </row>
    <row r="4537" spans="1:31" ht="15.75" hidden="1" customHeight="1">
      <c r="A4537" s="332" t="str">
        <f>IF(B4537&lt;&gt;"",IF(AND(B4537='IN-TC'!$S$4,OR(TH!N4537="1111",TH!O4537="1111")),TH!D4537,""),"")</f>
        <v/>
      </c>
      <c r="B4537" s="63">
        <f t="shared" si="250"/>
        <v>12</v>
      </c>
      <c r="C4537" s="64">
        <v>42723</v>
      </c>
      <c r="D4537" s="64" t="s">
        <v>697</v>
      </c>
      <c r="E4537" s="64">
        <f t="shared" si="249"/>
        <v>42723</v>
      </c>
      <c r="F4537" s="72" t="s">
        <v>2906</v>
      </c>
      <c r="G4537" s="67" t="s">
        <v>908</v>
      </c>
      <c r="H4537" s="72" t="s">
        <v>1895</v>
      </c>
      <c r="I4537" s="429"/>
      <c r="J4537" s="429"/>
      <c r="K4537" s="420">
        <v>10</v>
      </c>
      <c r="L4537" s="429">
        <v>22720</v>
      </c>
      <c r="M4537" s="65">
        <f>K4537*L4537</f>
        <v>227200</v>
      </c>
      <c r="N4537" s="66" t="s">
        <v>9</v>
      </c>
      <c r="O4537" s="66" t="s">
        <v>582</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c r="AE4537">
        <v>1</v>
      </c>
    </row>
    <row r="4538" spans="1:31" ht="15.75" hidden="1" customHeight="1">
      <c r="A4538" s="332" t="str">
        <f>IF(B4538&lt;&gt;"",IF(AND(B4538='IN-TC'!$S$4,OR(TH!N4538="1111",TH!O4538="1111")),TH!D4538,""),"")</f>
        <v/>
      </c>
      <c r="B4538" s="63">
        <f t="shared" si="250"/>
        <v>12</v>
      </c>
      <c r="C4538" s="64">
        <v>42723</v>
      </c>
      <c r="D4538" s="64" t="s">
        <v>576</v>
      </c>
      <c r="E4538" s="64">
        <f t="shared" si="249"/>
        <v>42723</v>
      </c>
      <c r="F4538" s="72" t="s">
        <v>1976</v>
      </c>
      <c r="G4538" s="67" t="s">
        <v>908</v>
      </c>
      <c r="H4538" s="72" t="s">
        <v>1895</v>
      </c>
      <c r="I4538" s="429"/>
      <c r="J4538" s="429"/>
      <c r="K4538" s="420">
        <v>7</v>
      </c>
      <c r="L4538" s="429">
        <v>22720</v>
      </c>
      <c r="M4538" s="65">
        <f>K4538*L4538</f>
        <v>159040</v>
      </c>
      <c r="N4538" s="66" t="s">
        <v>101</v>
      </c>
      <c r="O4538" s="66" t="s">
        <v>582</v>
      </c>
      <c r="P4538" s="66" t="str">
        <f>IF(AND('331-CT'!$E$7=TH!H4538,OR(N4538="331",O4538="331")),"x","")</f>
        <v/>
      </c>
      <c r="Q4538" s="66" t="str">
        <f>IF(AND(B4538='111'!$L$11,OR($N4538=$Q$7,$O4538=$Q$7)),"x","")</f>
        <v/>
      </c>
      <c r="R4538" s="66" t="str">
        <f>IF(AND($N4538=$Q$7,$B4538&lt;'111'!$L$11),"x","")</f>
        <v/>
      </c>
      <c r="S4538" s="66" t="str">
        <f>IF(AND($O4538=$Q$7,$B4538&lt;'111'!$L$11),"x","")</f>
        <v/>
      </c>
      <c r="T4538" s="66" t="str">
        <f>IF(ISERROR(FIND('112'!$M$9,G4538,1)),"",IF((AND(FIND('112'!$M$9,G4538,1)&gt;=1,B4538='112'!$K$9,OR($N4538='112'!$I$6,$O4538='112'!$I$6))),"x",""))</f>
        <v/>
      </c>
      <c r="U4538" s="66" t="str">
        <f>IF(ISERROR(FIND('112'!$M$9,G4538,1)),"",IF((AND(LEFT(G4538,2)=LEFT('112'!$M$9,2),B4538&lt;'112'!$K$9,$N4538='112'!$I$6)),"x",""))</f>
        <v/>
      </c>
      <c r="V4538" s="66" t="str">
        <f>IF(ISERROR(FIND('112'!$M$9,G4538,1)),"",IF((AND(RIGHT(G4538,2)=RIGHT('112'!$M$9,2),B4538&lt;'112'!$K$9,$O4538='112'!$I$6)),"x",""))</f>
        <v/>
      </c>
      <c r="W4538" s="66" t="str">
        <f>IF(AND('341-CT'!$H$9=H4538,OR(LEFT(N4538,3)=$W$7,LEFT(O4538,3)=$W$7)),"x","")</f>
        <v/>
      </c>
      <c r="X4538" s="66" t="str">
        <f>IF(OR(TH!N4538=TH!$X$7,O4538=TH!$X$7),"x","")</f>
        <v/>
      </c>
      <c r="Y4538" s="66" t="str">
        <f>IF(AND(OR(N4538="131",O4538="131"),H4538='131-CT'!$H$9),"x","")</f>
        <v/>
      </c>
      <c r="Z4538" s="66"/>
      <c r="AA4538" s="66" t="str">
        <f>IF(AND(MONTH(E4538)='IN-NX'!$J$5,'IN-NX'!$D$7=D4538),"x","")</f>
        <v/>
      </c>
      <c r="AB4538" s="66" t="str">
        <f>IF(AND(OR(LEFT(TH!N4538,2)="15",LEFT(TH!O4538,2)="15"),LEFT(TH!O4538,3)&lt;&gt;"111",'152-CT'!$J$8=TH!F4538),"x","")</f>
        <v/>
      </c>
      <c r="AC4538" s="66" t="str">
        <f>IF(AND(OR(LEFT(TH!N4538,2)="15",LEFT(TH!O4538,2)="15"),TK!$E$7=TH!F4538),"x","")</f>
        <v/>
      </c>
      <c r="AD4538" s="66" t="str">
        <f>IF(AND(N4538="1521",MONTH(C4538)='BK-NL'!$M$11),"x","")</f>
        <v/>
      </c>
    </row>
    <row r="4539" spans="1:31" ht="15.75" hidden="1" customHeight="1">
      <c r="A4539" s="1196" t="str">
        <f>IF(B4539&lt;&gt;"",IF(AND(B4539='IN-TC'!$S$4,OR(TH!N4539="1111",TH!O4539="1111")),TH!D4539,""),"")</f>
        <v/>
      </c>
      <c r="B4539" s="973">
        <f t="shared" si="250"/>
        <v>12</v>
      </c>
      <c r="C4539" s="64">
        <v>42723</v>
      </c>
      <c r="D4539" s="64" t="s">
        <v>576</v>
      </c>
      <c r="E4539" s="78">
        <f t="shared" si="249"/>
        <v>42723</v>
      </c>
      <c r="F4539" s="80" t="s">
        <v>1056</v>
      </c>
      <c r="G4539" s="79" t="s">
        <v>908</v>
      </c>
      <c r="H4539" s="80" t="s">
        <v>1895</v>
      </c>
      <c r="I4539" s="427"/>
      <c r="J4539" s="427"/>
      <c r="K4539" s="418"/>
      <c r="L4539" s="427"/>
      <c r="M4539" s="81">
        <v>11273600</v>
      </c>
      <c r="N4539" s="82" t="s">
        <v>582</v>
      </c>
      <c r="O4539" s="82" t="s">
        <v>43</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1" ht="15.75" hidden="1" customHeight="1">
      <c r="A4540" s="332" t="str">
        <f>IF(B4540&lt;&gt;"",IF(AND(B4540='IN-TC'!$S$4,OR(TH!N4540="1111",TH!O4540="1111")),TH!D4540,""),"")</f>
        <v/>
      </c>
      <c r="B4540" s="63">
        <f t="shared" si="250"/>
        <v>12</v>
      </c>
      <c r="C4540" s="64">
        <v>42725</v>
      </c>
      <c r="D4540" s="64" t="s">
        <v>697</v>
      </c>
      <c r="E4540" s="64">
        <f t="shared" si="249"/>
        <v>42725</v>
      </c>
      <c r="F4540" s="72" t="s">
        <v>2788</v>
      </c>
      <c r="G4540" s="67" t="s">
        <v>908</v>
      </c>
      <c r="H4540" s="72" t="s">
        <v>2056</v>
      </c>
      <c r="I4540" s="429"/>
      <c r="J4540" s="429"/>
      <c r="K4540" s="420">
        <v>478.5</v>
      </c>
      <c r="L4540" s="429">
        <v>22740</v>
      </c>
      <c r="M4540" s="65">
        <f t="shared" ref="M4540:M4546" si="251">K4540*L4540</f>
        <v>10881090</v>
      </c>
      <c r="N4540" s="66" t="s">
        <v>101</v>
      </c>
      <c r="O4540" s="66" t="s">
        <v>265</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1" ht="15.75" hidden="1" customHeight="1">
      <c r="A4541" s="332" t="str">
        <f>IF(B4541&lt;&gt;"",IF(AND(B4541='IN-TC'!$S$4,OR(TH!N4541="1111",TH!O4541="1111")),TH!D4541,""),"")</f>
        <v/>
      </c>
      <c r="B4541" s="63">
        <f t="shared" si="250"/>
        <v>12</v>
      </c>
      <c r="C4541" s="64">
        <v>42725</v>
      </c>
      <c r="D4541" s="64" t="s">
        <v>697</v>
      </c>
      <c r="E4541" s="64">
        <f t="shared" si="249"/>
        <v>42725</v>
      </c>
      <c r="F4541" s="72" t="s">
        <v>2907</v>
      </c>
      <c r="G4541" s="67" t="s">
        <v>908</v>
      </c>
      <c r="H4541" s="72" t="s">
        <v>2056</v>
      </c>
      <c r="I4541" s="429"/>
      <c r="J4541" s="429"/>
      <c r="K4541" s="420">
        <v>15</v>
      </c>
      <c r="L4541" s="429">
        <v>22740</v>
      </c>
      <c r="M4541" s="65">
        <f t="shared" si="251"/>
        <v>341100</v>
      </c>
      <c r="N4541" s="66" t="s">
        <v>101</v>
      </c>
      <c r="O4541" s="66" t="s">
        <v>265</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c r="AE4541">
        <v>1</v>
      </c>
    </row>
    <row r="4542" spans="1:31" ht="15.75" hidden="1" customHeight="1">
      <c r="A4542" s="332" t="str">
        <f>IF(B4542&lt;&gt;"",IF(AND(B4542='IN-TC'!$S$4,OR(TH!N4542="1111",TH!O4542="1111")),TH!D4542,""),"")</f>
        <v/>
      </c>
      <c r="B4542" s="63">
        <f t="shared" si="250"/>
        <v>12</v>
      </c>
      <c r="C4542" s="64">
        <v>42725</v>
      </c>
      <c r="D4542" s="64" t="s">
        <v>697</v>
      </c>
      <c r="E4542" s="64">
        <f t="shared" si="249"/>
        <v>42725</v>
      </c>
      <c r="F4542" s="72" t="s">
        <v>2908</v>
      </c>
      <c r="G4542" s="67" t="s">
        <v>908</v>
      </c>
      <c r="H4542" s="72" t="s">
        <v>2056</v>
      </c>
      <c r="I4542" s="429"/>
      <c r="J4542" s="429"/>
      <c r="K4542" s="420">
        <v>1.5</v>
      </c>
      <c r="L4542" s="429">
        <v>22740</v>
      </c>
      <c r="M4542" s="65">
        <f t="shared" si="251"/>
        <v>34110</v>
      </c>
      <c r="N4542" s="66" t="s">
        <v>9</v>
      </c>
      <c r="O4542" s="66" t="s">
        <v>265</v>
      </c>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c r="AE4542">
        <v>1</v>
      </c>
    </row>
    <row r="4543" spans="1:31" ht="15.75" hidden="1" customHeight="1">
      <c r="A4543" s="332" t="str">
        <f>IF(B4543&lt;&gt;"",IF(AND(B4543='IN-TC'!$S$4,OR(TH!N4543="1111",TH!O4543="1111")),TH!D4543,""),"")</f>
        <v/>
      </c>
      <c r="B4543" s="63">
        <f t="shared" si="250"/>
        <v>12</v>
      </c>
      <c r="C4543" s="64">
        <v>42728</v>
      </c>
      <c r="D4543" s="64" t="s">
        <v>694</v>
      </c>
      <c r="E4543" s="64">
        <f t="shared" si="249"/>
        <v>42728</v>
      </c>
      <c r="F4543" s="72" t="s">
        <v>1443</v>
      </c>
      <c r="G4543" s="67" t="s">
        <v>908</v>
      </c>
      <c r="H4543" s="72" t="s">
        <v>1895</v>
      </c>
      <c r="I4543" s="429"/>
      <c r="J4543" s="429"/>
      <c r="K4543" s="420">
        <v>282365.71999999997</v>
      </c>
      <c r="L4543" s="429">
        <v>22720</v>
      </c>
      <c r="M4543" s="65">
        <f t="shared" si="251"/>
        <v>6415349158.3999996</v>
      </c>
      <c r="N4543" s="66" t="s">
        <v>265</v>
      </c>
      <c r="O4543" s="66" t="s">
        <v>582</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row>
    <row r="4544" spans="1:31" ht="15.75" hidden="1" customHeight="1">
      <c r="A4544" s="332" t="str">
        <f>IF(B4544&lt;&gt;"",IF(AND(B4544='IN-TC'!$S$4,OR(TH!N4544="1111",TH!O4544="1111")),TH!D4544,""),"")</f>
        <v/>
      </c>
      <c r="B4544" s="63">
        <f t="shared" si="250"/>
        <v>12</v>
      </c>
      <c r="C4544" s="64">
        <v>42728</v>
      </c>
      <c r="D4544" s="64" t="s">
        <v>697</v>
      </c>
      <c r="E4544" s="64">
        <f t="shared" si="249"/>
        <v>42728</v>
      </c>
      <c r="F4544" s="72" t="s">
        <v>2905</v>
      </c>
      <c r="G4544" s="67" t="s">
        <v>908</v>
      </c>
      <c r="H4544" s="72" t="s">
        <v>1895</v>
      </c>
      <c r="I4544" s="429"/>
      <c r="J4544" s="429"/>
      <c r="K4544" s="420">
        <v>100</v>
      </c>
      <c r="L4544" s="429">
        <v>22720</v>
      </c>
      <c r="M4544" s="65">
        <f t="shared" si="251"/>
        <v>2272000</v>
      </c>
      <c r="N4544" s="66" t="s">
        <v>101</v>
      </c>
      <c r="O4544" s="66" t="s">
        <v>582</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c r="AE4544">
        <v>1</v>
      </c>
    </row>
    <row r="4545" spans="1:31" ht="15.75" hidden="1" customHeight="1">
      <c r="A4545" s="332" t="str">
        <f>IF(B4545&lt;&gt;"",IF(AND(B4545='IN-TC'!$S$4,OR(TH!N4545="1111",TH!O4545="1111")),TH!D4545,""),"")</f>
        <v/>
      </c>
      <c r="B4545" s="63">
        <f t="shared" si="250"/>
        <v>12</v>
      </c>
      <c r="C4545" s="64">
        <v>42728</v>
      </c>
      <c r="D4545" s="64" t="s">
        <v>697</v>
      </c>
      <c r="E4545" s="64">
        <f t="shared" si="249"/>
        <v>42728</v>
      </c>
      <c r="F4545" s="72" t="s">
        <v>2906</v>
      </c>
      <c r="G4545" s="67" t="s">
        <v>908</v>
      </c>
      <c r="H4545" s="72" t="s">
        <v>1895</v>
      </c>
      <c r="I4545" s="429"/>
      <c r="J4545" s="429"/>
      <c r="K4545" s="420">
        <v>10</v>
      </c>
      <c r="L4545" s="429">
        <v>22720</v>
      </c>
      <c r="M4545" s="65">
        <f t="shared" si="251"/>
        <v>227200</v>
      </c>
      <c r="N4545" s="66" t="s">
        <v>9</v>
      </c>
      <c r="O4545" s="66" t="s">
        <v>582</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c r="AE4545">
        <v>1</v>
      </c>
    </row>
    <row r="4546" spans="1:31" ht="15.75" hidden="1" customHeight="1">
      <c r="A4546" s="332" t="str">
        <f>IF(B4546&lt;&gt;"",IF(AND(B4546='IN-TC'!$S$4,OR(TH!N4546="1111",TH!O4546="1111")),TH!D4546,""),"")</f>
        <v/>
      </c>
      <c r="B4546" s="63">
        <f t="shared" si="250"/>
        <v>12</v>
      </c>
      <c r="C4546" s="64">
        <v>42728</v>
      </c>
      <c r="D4546" s="64" t="s">
        <v>576</v>
      </c>
      <c r="E4546" s="64">
        <f t="shared" si="249"/>
        <v>42728</v>
      </c>
      <c r="F4546" s="72" t="s">
        <v>1976</v>
      </c>
      <c r="G4546" s="67" t="s">
        <v>908</v>
      </c>
      <c r="H4546" s="72" t="s">
        <v>1895</v>
      </c>
      <c r="I4546" s="429"/>
      <c r="J4546" s="429"/>
      <c r="K4546" s="420">
        <v>7</v>
      </c>
      <c r="L4546" s="429">
        <v>22720</v>
      </c>
      <c r="M4546" s="65">
        <f t="shared" si="251"/>
        <v>159040</v>
      </c>
      <c r="N4546" s="66" t="s">
        <v>101</v>
      </c>
      <c r="O4546" s="66" t="s">
        <v>582</v>
      </c>
      <c r="P4546" s="66" t="str">
        <f>IF(AND('331-CT'!$E$7=TH!H4546,OR(N4546="331",O4546="331")),"x","")</f>
        <v/>
      </c>
      <c r="Q4546" s="66" t="str">
        <f>IF(AND(B4546='111'!$L$11,OR($N4546=$Q$7,$O4546=$Q$7)),"x","")</f>
        <v/>
      </c>
      <c r="R4546" s="66" t="str">
        <f>IF(AND($N4546=$Q$7,$B4546&lt;'111'!$L$11),"x","")</f>
        <v/>
      </c>
      <c r="S4546" s="66" t="str">
        <f>IF(AND($O4546=$Q$7,$B4546&lt;'111'!$L$11),"x","")</f>
        <v/>
      </c>
      <c r="T4546" s="66" t="str">
        <f>IF(ISERROR(FIND('112'!$M$9,G4546,1)),"",IF((AND(FIND('112'!$M$9,G4546,1)&gt;=1,B4546='112'!$K$9,OR($N4546='112'!$I$6,$O4546='112'!$I$6))),"x",""))</f>
        <v/>
      </c>
      <c r="U4546" s="66" t="str">
        <f>IF(ISERROR(FIND('112'!$M$9,G4546,1)),"",IF((AND(LEFT(G4546,2)=LEFT('112'!$M$9,2),B4546&lt;'112'!$K$9,$N4546='112'!$I$6)),"x",""))</f>
        <v/>
      </c>
      <c r="V4546" s="66" t="str">
        <f>IF(ISERROR(FIND('112'!$M$9,G4546,1)),"",IF((AND(RIGHT(G4546,2)=RIGHT('112'!$M$9,2),B4546&lt;'112'!$K$9,$O4546='112'!$I$6)),"x",""))</f>
        <v/>
      </c>
      <c r="W4546" s="66" t="str">
        <f>IF(AND('341-CT'!$H$9=H4546,OR(LEFT(N4546,3)=$W$7,LEFT(O4546,3)=$W$7)),"x","")</f>
        <v/>
      </c>
      <c r="X4546" s="66" t="str">
        <f>IF(OR(TH!N4546=TH!$X$7,O4546=TH!$X$7),"x","")</f>
        <v/>
      </c>
      <c r="Y4546" s="66" t="str">
        <f>IF(AND(OR(N4546="131",O4546="131"),H4546='131-CT'!$H$9),"x","")</f>
        <v/>
      </c>
      <c r="Z4546" s="66"/>
      <c r="AA4546" s="66" t="str">
        <f>IF(AND(MONTH(E4546)='IN-NX'!$J$5,'IN-NX'!$D$7=D4546),"x","")</f>
        <v/>
      </c>
      <c r="AB4546" s="66" t="str">
        <f>IF(AND(OR(LEFT(TH!N4546,2)="15",LEFT(TH!O4546,2)="15"),LEFT(TH!O4546,3)&lt;&gt;"111",'152-CT'!$J$8=TH!F4546),"x","")</f>
        <v/>
      </c>
      <c r="AC4546" s="66" t="str">
        <f>IF(AND(OR(LEFT(TH!N4546,2)="15",LEFT(TH!O4546,2)="15"),TK!$E$7=TH!F4546),"x","")</f>
        <v/>
      </c>
      <c r="AD4546" s="66" t="str">
        <f>IF(AND(N4546="1521",MONTH(C4546)='BK-NL'!$M$11),"x","")</f>
        <v/>
      </c>
    </row>
    <row r="4547" spans="1:31" ht="15.75" hidden="1" customHeight="1">
      <c r="A4547" s="1196" t="str">
        <f>IF(B4547&lt;&gt;"",IF(AND(B4547='IN-TC'!$S$4,OR(TH!N4547="1111",TH!O4547="1111")),TH!D4547,""),"")</f>
        <v/>
      </c>
      <c r="B4547" s="973">
        <f t="shared" si="250"/>
        <v>12</v>
      </c>
      <c r="C4547" s="78">
        <v>42728</v>
      </c>
      <c r="D4547" s="78" t="s">
        <v>576</v>
      </c>
      <c r="E4547" s="78">
        <f t="shared" si="249"/>
        <v>42728</v>
      </c>
      <c r="F4547" s="80" t="s">
        <v>1056</v>
      </c>
      <c r="G4547" s="79" t="s">
        <v>908</v>
      </c>
      <c r="H4547" s="80" t="s">
        <v>1895</v>
      </c>
      <c r="I4547" s="427"/>
      <c r="J4547" s="427"/>
      <c r="K4547" s="418"/>
      <c r="L4547" s="427"/>
      <c r="M4547" s="81">
        <v>19773790</v>
      </c>
      <c r="N4547" s="82" t="s">
        <v>582</v>
      </c>
      <c r="O4547" s="82" t="s">
        <v>43</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1" ht="15.75" hidden="1" customHeight="1">
      <c r="A4548" s="332" t="str">
        <f>IF(B4548&lt;&gt;"",IF(AND(B4548='IN-TC'!$S$4,OR(TH!N4548="1111",TH!O4548="1111")),TH!D4548,""),"")</f>
        <v/>
      </c>
      <c r="B4548" s="63">
        <f t="shared" si="250"/>
        <v>12</v>
      </c>
      <c r="C4548" s="64">
        <v>42734</v>
      </c>
      <c r="D4548" s="64" t="s">
        <v>694</v>
      </c>
      <c r="E4548" s="64">
        <f t="shared" si="249"/>
        <v>42734</v>
      </c>
      <c r="F4548" s="72" t="s">
        <v>1656</v>
      </c>
      <c r="G4548" s="67" t="s">
        <v>1908</v>
      </c>
      <c r="H4548" s="72" t="s">
        <v>2056</v>
      </c>
      <c r="I4548" s="429"/>
      <c r="J4548" s="429"/>
      <c r="K4548" s="420">
        <v>204500</v>
      </c>
      <c r="L4548" s="429">
        <v>22750</v>
      </c>
      <c r="M4548" s="65">
        <f>K4548*L4548</f>
        <v>4652375000</v>
      </c>
      <c r="N4548" s="66" t="s">
        <v>265</v>
      </c>
      <c r="O4548" s="66" t="s">
        <v>265</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1" ht="15.75" hidden="1" customHeight="1">
      <c r="A4549" s="332" t="str">
        <f>IF(B4549&lt;&gt;"",IF(AND(B4549='IN-TC'!$S$4,OR(TH!N4549="1111",TH!O4549="1111")),TH!D4549,""),"")</f>
        <v/>
      </c>
      <c r="B4549" s="63">
        <f t="shared" si="250"/>
        <v>12</v>
      </c>
      <c r="C4549" s="64">
        <v>42724</v>
      </c>
      <c r="D4549" s="64" t="s">
        <v>694</v>
      </c>
      <c r="E4549" s="64">
        <f t="shared" si="249"/>
        <v>42724</v>
      </c>
      <c r="F4549" s="72" t="s">
        <v>1443</v>
      </c>
      <c r="G4549" s="67" t="s">
        <v>909</v>
      </c>
      <c r="H4549" s="72" t="s">
        <v>1759</v>
      </c>
      <c r="I4549" s="429"/>
      <c r="J4549" s="429"/>
      <c r="K4549" s="420"/>
      <c r="L4549" s="429"/>
      <c r="M4549" s="65">
        <v>190000000</v>
      </c>
      <c r="N4549" s="66" t="s">
        <v>26</v>
      </c>
      <c r="O4549" s="66" t="s">
        <v>582</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1" ht="15.75" hidden="1" customHeight="1">
      <c r="A4550" s="332" t="str">
        <f>IF(B4550&lt;&gt;"",IF(AND(B4550='IN-TC'!$S$4,OR(TH!N4550="1111",TH!O4550="1111")),TH!D4550,""),"")</f>
        <v/>
      </c>
      <c r="B4550" s="63">
        <f t="shared" si="250"/>
        <v>12</v>
      </c>
      <c r="C4550" s="64">
        <v>42730</v>
      </c>
      <c r="D4550" s="64" t="s">
        <v>697</v>
      </c>
      <c r="E4550" s="64">
        <f t="shared" si="249"/>
        <v>42730</v>
      </c>
      <c r="F4550" s="72" t="s">
        <v>1641</v>
      </c>
      <c r="G4550" s="67" t="s">
        <v>909</v>
      </c>
      <c r="H4550" s="72" t="s">
        <v>1787</v>
      </c>
      <c r="I4550" s="429"/>
      <c r="J4550" s="429"/>
      <c r="K4550" s="420"/>
      <c r="L4550" s="429"/>
      <c r="M4550" s="65">
        <v>50000</v>
      </c>
      <c r="N4550" s="66" t="s">
        <v>101</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c r="AE4550">
        <v>1</v>
      </c>
    </row>
    <row r="4551" spans="1:31" ht="15.75" hidden="1" customHeight="1">
      <c r="A4551" s="332" t="str">
        <f>IF(B4551&lt;&gt;"",IF(AND(B4551='IN-TC'!$S$4,OR(TH!N4551="1111",TH!O4551="1111")),TH!D4551,""),"")</f>
        <v/>
      </c>
      <c r="B4551" s="63">
        <f t="shared" si="250"/>
        <v>12</v>
      </c>
      <c r="C4551" s="64">
        <v>42730</v>
      </c>
      <c r="D4551" s="64" t="s">
        <v>697</v>
      </c>
      <c r="E4551" s="64">
        <f t="shared" si="249"/>
        <v>42730</v>
      </c>
      <c r="F4551" s="72" t="s">
        <v>1642</v>
      </c>
      <c r="G4551" s="67" t="s">
        <v>909</v>
      </c>
      <c r="H4551" s="72" t="s">
        <v>1787</v>
      </c>
      <c r="I4551" s="429"/>
      <c r="J4551" s="429"/>
      <c r="K4551" s="420"/>
      <c r="L4551" s="429"/>
      <c r="M4551" s="65">
        <v>5000</v>
      </c>
      <c r="N4551" s="66" t="s">
        <v>9</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c r="AE4551">
        <v>1</v>
      </c>
    </row>
    <row r="4552" spans="1:31" ht="15.75" hidden="1" customHeight="1">
      <c r="A4552" s="332" t="str">
        <f>IF(B4552&lt;&gt;"",IF(AND(B4552='IN-TC'!$S$4,OR(TH!N4552="1111",TH!O4552="1111")),TH!D4552,""),"")</f>
        <v/>
      </c>
      <c r="B4552" s="63">
        <f t="shared" si="250"/>
        <v>12</v>
      </c>
      <c r="C4552" s="64">
        <v>42730</v>
      </c>
      <c r="D4552" s="64" t="s">
        <v>697</v>
      </c>
      <c r="E4552" s="64">
        <f t="shared" ref="E4552:E4615" si="252">C4552</f>
        <v>42730</v>
      </c>
      <c r="F4552" s="72" t="s">
        <v>1641</v>
      </c>
      <c r="G4552" s="67" t="s">
        <v>909</v>
      </c>
      <c r="H4552" s="72" t="s">
        <v>1787</v>
      </c>
      <c r="I4552" s="429"/>
      <c r="J4552" s="429"/>
      <c r="K4552" s="420"/>
      <c r="L4552" s="429"/>
      <c r="M4552" s="65">
        <v>50000</v>
      </c>
      <c r="N4552" s="66" t="s">
        <v>101</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c r="AE4552">
        <v>1</v>
      </c>
    </row>
    <row r="4553" spans="1:31" ht="15.75" hidden="1" customHeight="1">
      <c r="A4553" s="332" t="str">
        <f>IF(B4553&lt;&gt;"",IF(AND(B4553='IN-TC'!$S$4,OR(TH!N4553="1111",TH!O4553="1111")),TH!D4553,""),"")</f>
        <v/>
      </c>
      <c r="B4553" s="63">
        <f t="shared" si="250"/>
        <v>12</v>
      </c>
      <c r="C4553" s="64">
        <v>42730</v>
      </c>
      <c r="D4553" s="64" t="s">
        <v>697</v>
      </c>
      <c r="E4553" s="64">
        <f t="shared" si="252"/>
        <v>42730</v>
      </c>
      <c r="F4553" s="72" t="s">
        <v>1642</v>
      </c>
      <c r="G4553" s="67" t="s">
        <v>909</v>
      </c>
      <c r="H4553" s="72" t="s">
        <v>1787</v>
      </c>
      <c r="I4553" s="429"/>
      <c r="J4553" s="429"/>
      <c r="K4553" s="420"/>
      <c r="L4553" s="429"/>
      <c r="M4553" s="65">
        <v>5000</v>
      </c>
      <c r="N4553" s="66" t="s">
        <v>9</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c r="AE4553">
        <v>1</v>
      </c>
    </row>
    <row r="4554" spans="1:31" ht="15.75" hidden="1" customHeight="1">
      <c r="A4554" s="332" t="str">
        <f>IF(B4554&lt;&gt;"",IF(AND(B4554='IN-TC'!$S$4,OR(TH!N4554="1111",TH!O4554="1111")),TH!D4554,""),"")</f>
        <v/>
      </c>
      <c r="B4554" s="63">
        <f t="shared" si="250"/>
        <v>12</v>
      </c>
      <c r="C4554" s="64">
        <v>42730</v>
      </c>
      <c r="D4554" s="64" t="s">
        <v>697</v>
      </c>
      <c r="E4554" s="64">
        <f t="shared" si="252"/>
        <v>42730</v>
      </c>
      <c r="F4554" s="72" t="s">
        <v>1641</v>
      </c>
      <c r="G4554" s="67" t="s">
        <v>909</v>
      </c>
      <c r="H4554" s="72" t="s">
        <v>1787</v>
      </c>
      <c r="I4554" s="429"/>
      <c r="J4554" s="429"/>
      <c r="K4554" s="420"/>
      <c r="L4554" s="429"/>
      <c r="M4554" s="65">
        <v>50000</v>
      </c>
      <c r="N4554" s="66" t="s">
        <v>101</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v>1</v>
      </c>
    </row>
    <row r="4555" spans="1:31" ht="15.75" hidden="1" customHeight="1">
      <c r="A4555" s="332" t="str">
        <f>IF(B4555&lt;&gt;"",IF(AND(B4555='IN-TC'!$S$4,OR(TH!N4555="1111",TH!O4555="1111")),TH!D4555,""),"")</f>
        <v/>
      </c>
      <c r="B4555" s="63">
        <f t="shared" ref="B4555:B4618" si="253">IF(C4555&lt;&gt;"",MONTH(C4555),"")</f>
        <v>12</v>
      </c>
      <c r="C4555" s="64">
        <v>42730</v>
      </c>
      <c r="D4555" s="64" t="s">
        <v>697</v>
      </c>
      <c r="E4555" s="64">
        <f t="shared" si="252"/>
        <v>42730</v>
      </c>
      <c r="F4555" s="72" t="s">
        <v>1642</v>
      </c>
      <c r="G4555" s="67" t="s">
        <v>909</v>
      </c>
      <c r="H4555" s="72" t="s">
        <v>1787</v>
      </c>
      <c r="I4555" s="429"/>
      <c r="J4555" s="429"/>
      <c r="K4555" s="420"/>
      <c r="L4555" s="429"/>
      <c r="M4555" s="65">
        <v>5000</v>
      </c>
      <c r="N4555" s="66" t="s">
        <v>9</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v>1</v>
      </c>
    </row>
    <row r="4556" spans="1:31" ht="15.75" hidden="1" customHeight="1">
      <c r="A4556" s="332" t="str">
        <f>IF(B4556&lt;&gt;"",IF(AND(B4556='IN-TC'!$S$4,OR(TH!N4556="1111",TH!O4556="1111")),TH!D4556,""),"")</f>
        <v/>
      </c>
      <c r="B4556" s="63">
        <f t="shared" si="253"/>
        <v>12</v>
      </c>
      <c r="C4556" s="64">
        <v>42730</v>
      </c>
      <c r="D4556" s="64" t="s">
        <v>697</v>
      </c>
      <c r="E4556" s="64">
        <f t="shared" si="252"/>
        <v>42730</v>
      </c>
      <c r="F4556" s="72" t="s">
        <v>1641</v>
      </c>
      <c r="G4556" s="67" t="s">
        <v>909</v>
      </c>
      <c r="H4556" s="72" t="s">
        <v>1787</v>
      </c>
      <c r="I4556" s="429"/>
      <c r="J4556" s="429"/>
      <c r="K4556" s="420"/>
      <c r="L4556" s="429"/>
      <c r="M4556" s="65">
        <v>50000</v>
      </c>
      <c r="N4556" s="66" t="s">
        <v>101</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c r="AE4556">
        <v>1</v>
      </c>
    </row>
    <row r="4557" spans="1:31" ht="15.75" hidden="1" customHeight="1">
      <c r="A4557" s="332" t="str">
        <f>IF(B4557&lt;&gt;"",IF(AND(B4557='IN-TC'!$S$4,OR(TH!N4557="1111",TH!O4557="1111")),TH!D4557,""),"")</f>
        <v/>
      </c>
      <c r="B4557" s="63">
        <f t="shared" si="253"/>
        <v>12</v>
      </c>
      <c r="C4557" s="64">
        <v>42730</v>
      </c>
      <c r="D4557" s="64" t="s">
        <v>697</v>
      </c>
      <c r="E4557" s="64">
        <f t="shared" si="252"/>
        <v>42730</v>
      </c>
      <c r="F4557" s="72" t="s">
        <v>1642</v>
      </c>
      <c r="G4557" s="67" t="s">
        <v>909</v>
      </c>
      <c r="H4557" s="72" t="s">
        <v>1787</v>
      </c>
      <c r="I4557" s="429"/>
      <c r="J4557" s="429"/>
      <c r="K4557" s="420"/>
      <c r="L4557" s="429"/>
      <c r="M4557" s="65">
        <v>5000</v>
      </c>
      <c r="N4557" s="66" t="s">
        <v>9</v>
      </c>
      <c r="O4557" s="66" t="s">
        <v>26</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c r="AE4557">
        <v>1</v>
      </c>
    </row>
    <row r="4558" spans="1:31" ht="15.75" hidden="1" customHeight="1">
      <c r="A4558" s="332" t="str">
        <f>IF(B4558&lt;&gt;"",IF(AND(B4558='IN-TC'!$S$4,OR(TH!N4558="1111",TH!O4558="1111")),TH!D4558,""),"")</f>
        <v/>
      </c>
      <c r="B4558" s="63">
        <f t="shared" si="253"/>
        <v>12</v>
      </c>
      <c r="C4558" s="64">
        <v>42731</v>
      </c>
      <c r="D4558" s="64" t="s">
        <v>694</v>
      </c>
      <c r="E4558" s="64">
        <f t="shared" si="252"/>
        <v>42731</v>
      </c>
      <c r="F4558" s="72" t="s">
        <v>1443</v>
      </c>
      <c r="G4558" s="67" t="s">
        <v>909</v>
      </c>
      <c r="H4558" s="72" t="s">
        <v>1759</v>
      </c>
      <c r="I4558" s="429"/>
      <c r="J4558" s="429"/>
      <c r="K4558" s="420"/>
      <c r="L4558" s="429"/>
      <c r="M4558" s="65">
        <v>515402500</v>
      </c>
      <c r="N4558" s="66" t="s">
        <v>26</v>
      </c>
      <c r="O4558" s="66" t="s">
        <v>582</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1" ht="15.75" hidden="1" customHeight="1">
      <c r="A4559" s="332" t="str">
        <f>IF(B4559&lt;&gt;"",IF(AND(B4559='IN-TC'!$S$4,OR(TH!N4559="1111",TH!O4559="1111")),TH!D4559,""),"")</f>
        <v/>
      </c>
      <c r="B4559" s="63">
        <f t="shared" si="253"/>
        <v>12</v>
      </c>
      <c r="C4559" s="64">
        <v>42731</v>
      </c>
      <c r="D4559" s="64" t="s">
        <v>697</v>
      </c>
      <c r="E4559" s="64">
        <f t="shared" si="252"/>
        <v>42731</v>
      </c>
      <c r="F4559" s="72" t="s">
        <v>2756</v>
      </c>
      <c r="G4559" s="67" t="s">
        <v>909</v>
      </c>
      <c r="H4559" s="72" t="s">
        <v>1787</v>
      </c>
      <c r="I4559" s="429"/>
      <c r="J4559" s="429"/>
      <c r="K4559" s="420"/>
      <c r="L4559" s="429"/>
      <c r="M4559" s="65">
        <v>169021</v>
      </c>
      <c r="N4559" s="66" t="s">
        <v>101</v>
      </c>
      <c r="O4559" s="66" t="s">
        <v>26</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1" ht="15.75" hidden="1" customHeight="1">
      <c r="A4560" s="332" t="str">
        <f>IF(B4560&lt;&gt;"",IF(AND(B4560='IN-TC'!$S$4,OR(TH!N4560="1111",TH!O4560="1111")),TH!D4560,""),"")</f>
        <v/>
      </c>
      <c r="B4560" s="63">
        <f t="shared" si="253"/>
        <v>12</v>
      </c>
      <c r="C4560" s="64">
        <v>42710</v>
      </c>
      <c r="D4560" s="64" t="s">
        <v>694</v>
      </c>
      <c r="E4560" s="64">
        <f t="shared" si="252"/>
        <v>42710</v>
      </c>
      <c r="F4560" s="72" t="s">
        <v>1432</v>
      </c>
      <c r="G4560" s="67" t="s">
        <v>1551</v>
      </c>
      <c r="H4560" s="72" t="s">
        <v>1788</v>
      </c>
      <c r="I4560" s="429"/>
      <c r="J4560" s="429"/>
      <c r="K4560" s="420">
        <v>195500</v>
      </c>
      <c r="L4560" s="429">
        <v>22720</v>
      </c>
      <c r="M4560" s="65">
        <f>K4560*L4560</f>
        <v>4441760000</v>
      </c>
      <c r="N4560" s="66" t="s">
        <v>26</v>
      </c>
      <c r="O4560" s="66" t="s">
        <v>265</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1" ht="15.75" hidden="1" customHeight="1">
      <c r="A4561" s="332" t="str">
        <f>IF(B4561&lt;&gt;"",IF(AND(B4561='IN-TC'!$S$4,OR(TH!N4561="1111",TH!O4561="1111")),TH!D4561,""),"")</f>
        <v/>
      </c>
      <c r="B4561" s="63">
        <f t="shared" si="253"/>
        <v>12</v>
      </c>
      <c r="C4561" s="64">
        <v>42711</v>
      </c>
      <c r="D4561" s="64" t="s">
        <v>697</v>
      </c>
      <c r="E4561" s="64">
        <f t="shared" si="252"/>
        <v>42711</v>
      </c>
      <c r="F4561" s="72" t="s">
        <v>1539</v>
      </c>
      <c r="G4561" s="67" t="s">
        <v>1551</v>
      </c>
      <c r="H4561" s="72" t="s">
        <v>2382</v>
      </c>
      <c r="I4561" s="429"/>
      <c r="J4561" s="429"/>
      <c r="K4561" s="420"/>
      <c r="L4561" s="429"/>
      <c r="M4561" s="65">
        <v>552669000</v>
      </c>
      <c r="N4561" s="66" t="s">
        <v>8</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1" ht="15.75" hidden="1" customHeight="1">
      <c r="A4562" s="332" t="str">
        <f>IF(B4562&lt;&gt;"",IF(AND(B4562='IN-TC'!$S$4,OR(TH!N4562="1111",TH!O4562="1111")),TH!D4562,""),"")</f>
        <v/>
      </c>
      <c r="B4562" s="63">
        <f t="shared" si="253"/>
        <v>12</v>
      </c>
      <c r="C4562" s="64">
        <v>42711</v>
      </c>
      <c r="D4562" s="64" t="s">
        <v>697</v>
      </c>
      <c r="E4562" s="64">
        <f t="shared" si="252"/>
        <v>42711</v>
      </c>
      <c r="F4562" s="72" t="s">
        <v>2155</v>
      </c>
      <c r="G4562" s="67" t="s">
        <v>1551</v>
      </c>
      <c r="H4562" s="72" t="s">
        <v>1788</v>
      </c>
      <c r="I4562" s="429"/>
      <c r="J4562" s="429"/>
      <c r="K4562" s="420"/>
      <c r="L4562" s="429"/>
      <c r="M4562" s="65">
        <v>165801</v>
      </c>
      <c r="N4562" s="66" t="s">
        <v>101</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c r="AE4562">
        <v>1</v>
      </c>
    </row>
    <row r="4563" spans="1:31" ht="15.75" hidden="1" customHeight="1">
      <c r="A4563" s="332" t="str">
        <f>IF(B4563&lt;&gt;"",IF(AND(B4563='IN-TC'!$S$4,OR(TH!N4563="1111",TH!O4563="1111")),TH!D4563,""),"")</f>
        <v/>
      </c>
      <c r="B4563" s="63">
        <f t="shared" si="253"/>
        <v>12</v>
      </c>
      <c r="C4563" s="64">
        <v>42711</v>
      </c>
      <c r="D4563" s="64" t="s">
        <v>697</v>
      </c>
      <c r="E4563" s="64">
        <f t="shared" si="252"/>
        <v>42711</v>
      </c>
      <c r="F4563" s="72" t="s">
        <v>2156</v>
      </c>
      <c r="G4563" s="67" t="s">
        <v>1551</v>
      </c>
      <c r="H4563" s="72" t="s">
        <v>1788</v>
      </c>
      <c r="I4563" s="429"/>
      <c r="J4563" s="429"/>
      <c r="K4563" s="420"/>
      <c r="L4563" s="429"/>
      <c r="M4563" s="65">
        <v>16580</v>
      </c>
      <c r="N4563" s="66" t="s">
        <v>9</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c r="AE4563">
        <v>1</v>
      </c>
    </row>
    <row r="4564" spans="1:31" ht="15.75" hidden="1" customHeight="1">
      <c r="A4564" s="332" t="str">
        <f>IF(B4564&lt;&gt;"",IF(AND(B4564='IN-TC'!$S$4,OR(TH!N4564="1111",TH!O4564="1111")),TH!D4564,""),"")</f>
        <v/>
      </c>
      <c r="B4564" s="63">
        <f t="shared" si="253"/>
        <v>12</v>
      </c>
      <c r="C4564" s="64">
        <v>42711</v>
      </c>
      <c r="D4564" s="64" t="s">
        <v>697</v>
      </c>
      <c r="E4564" s="64">
        <f t="shared" si="252"/>
        <v>42711</v>
      </c>
      <c r="F4564" s="72" t="s">
        <v>1539</v>
      </c>
      <c r="G4564" s="67" t="s">
        <v>1551</v>
      </c>
      <c r="H4564" s="72" t="s">
        <v>2331</v>
      </c>
      <c r="I4564" s="429"/>
      <c r="J4564" s="429"/>
      <c r="K4564" s="420"/>
      <c r="L4564" s="429"/>
      <c r="M4564" s="65">
        <v>1824920500</v>
      </c>
      <c r="N4564" s="66" t="s">
        <v>8</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1" ht="15.75" hidden="1" customHeight="1">
      <c r="A4565" s="332" t="str">
        <f>IF(B4565&lt;&gt;"",IF(AND(B4565='IN-TC'!$S$4,OR(TH!N4565="1111",TH!O4565="1111")),TH!D4565,""),"")</f>
        <v/>
      </c>
      <c r="B4565" s="63">
        <f t="shared" si="253"/>
        <v>12</v>
      </c>
      <c r="C4565" s="64">
        <v>42711</v>
      </c>
      <c r="D4565" s="64" t="s">
        <v>697</v>
      </c>
      <c r="E4565" s="64">
        <f t="shared" si="252"/>
        <v>42711</v>
      </c>
      <c r="F4565" s="72" t="s">
        <v>2155</v>
      </c>
      <c r="G4565" s="67" t="s">
        <v>1551</v>
      </c>
      <c r="H4565" s="72" t="s">
        <v>1788</v>
      </c>
      <c r="I4565" s="429"/>
      <c r="J4565" s="429"/>
      <c r="K4565" s="420"/>
      <c r="L4565" s="429"/>
      <c r="M4565" s="65">
        <v>547476</v>
      </c>
      <c r="N4565" s="66" t="s">
        <v>101</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c r="AE4565">
        <v>1</v>
      </c>
    </row>
    <row r="4566" spans="1:31" ht="15.75" hidden="1" customHeight="1">
      <c r="A4566" s="332" t="str">
        <f>IF(B4566&lt;&gt;"",IF(AND(B4566='IN-TC'!$S$4,OR(TH!N4566="1111",TH!O4566="1111")),TH!D4566,""),"")</f>
        <v/>
      </c>
      <c r="B4566" s="63">
        <f t="shared" si="253"/>
        <v>12</v>
      </c>
      <c r="C4566" s="64">
        <v>42711</v>
      </c>
      <c r="D4566" s="64" t="s">
        <v>697</v>
      </c>
      <c r="E4566" s="64">
        <f t="shared" si="252"/>
        <v>42711</v>
      </c>
      <c r="F4566" s="72" t="s">
        <v>2156</v>
      </c>
      <c r="G4566" s="67" t="s">
        <v>1551</v>
      </c>
      <c r="H4566" s="72" t="s">
        <v>1788</v>
      </c>
      <c r="I4566" s="429"/>
      <c r="J4566" s="429"/>
      <c r="K4566" s="420"/>
      <c r="L4566" s="429"/>
      <c r="M4566" s="65">
        <v>54748</v>
      </c>
      <c r="N4566" s="66" t="s">
        <v>9</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c r="AE4566">
        <v>1</v>
      </c>
    </row>
    <row r="4567" spans="1:31" ht="15.75" hidden="1" customHeight="1">
      <c r="A4567" s="332" t="str">
        <f>IF(B4567&lt;&gt;"",IF(AND(B4567='IN-TC'!$S$4,OR(TH!N4567="1111",TH!O4567="1111")),TH!D4567,""),"")</f>
        <v/>
      </c>
      <c r="B4567" s="63">
        <f t="shared" si="253"/>
        <v>12</v>
      </c>
      <c r="C4567" s="64">
        <v>42711</v>
      </c>
      <c r="D4567" s="64" t="s">
        <v>697</v>
      </c>
      <c r="E4567" s="64">
        <f t="shared" si="252"/>
        <v>42711</v>
      </c>
      <c r="F4567" s="72" t="s">
        <v>1539</v>
      </c>
      <c r="G4567" s="67" t="s">
        <v>1551</v>
      </c>
      <c r="H4567" s="72" t="s">
        <v>2232</v>
      </c>
      <c r="I4567" s="429"/>
      <c r="J4567" s="429"/>
      <c r="K4567" s="420"/>
      <c r="L4567" s="429"/>
      <c r="M4567" s="65">
        <v>2918780500</v>
      </c>
      <c r="N4567" s="66" t="s">
        <v>8</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1" ht="15.75" hidden="1" customHeight="1">
      <c r="A4568" s="332" t="str">
        <f>IF(B4568&lt;&gt;"",IF(AND(B4568='IN-TC'!$S$4,OR(TH!N4568="1111",TH!O4568="1111")),TH!D4568,""),"")</f>
        <v/>
      </c>
      <c r="B4568" s="63">
        <f t="shared" si="253"/>
        <v>12</v>
      </c>
      <c r="C4568" s="64">
        <v>42711</v>
      </c>
      <c r="D4568" s="64" t="s">
        <v>697</v>
      </c>
      <c r="E4568" s="64">
        <f t="shared" si="252"/>
        <v>42711</v>
      </c>
      <c r="F4568" s="72" t="s">
        <v>2155</v>
      </c>
      <c r="G4568" s="67" t="s">
        <v>1551</v>
      </c>
      <c r="H4568" s="72" t="s">
        <v>1788</v>
      </c>
      <c r="I4568" s="429"/>
      <c r="J4568" s="429"/>
      <c r="K4568" s="420"/>
      <c r="L4568" s="429"/>
      <c r="M4568" s="65">
        <v>875634</v>
      </c>
      <c r="N4568" s="66" t="s">
        <v>101</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c r="AE4568">
        <v>1</v>
      </c>
    </row>
    <row r="4569" spans="1:31" ht="15.75" hidden="1" customHeight="1">
      <c r="A4569" s="332" t="str">
        <f>IF(B4569&lt;&gt;"",IF(AND(B4569='IN-TC'!$S$4,OR(TH!N4569="1111",TH!O4569="1111")),TH!D4569,""),"")</f>
        <v/>
      </c>
      <c r="B4569" s="63">
        <f t="shared" si="253"/>
        <v>12</v>
      </c>
      <c r="C4569" s="64">
        <v>42711</v>
      </c>
      <c r="D4569" s="64" t="s">
        <v>697</v>
      </c>
      <c r="E4569" s="64">
        <f t="shared" si="252"/>
        <v>42711</v>
      </c>
      <c r="F4569" s="72" t="s">
        <v>2156</v>
      </c>
      <c r="G4569" s="67" t="s">
        <v>1551</v>
      </c>
      <c r="H4569" s="72" t="s">
        <v>1788</v>
      </c>
      <c r="I4569" s="429"/>
      <c r="J4569" s="429"/>
      <c r="K4569" s="420"/>
      <c r="L4569" s="429"/>
      <c r="M4569" s="65">
        <v>87563</v>
      </c>
      <c r="N4569" s="66" t="s">
        <v>9</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v>1</v>
      </c>
    </row>
    <row r="4570" spans="1:31" ht="15.75" hidden="1" customHeight="1">
      <c r="A4570" s="332" t="str">
        <f>IF(B4570&lt;&gt;"",IF(AND(B4570='IN-TC'!$S$4,OR(TH!N4570="1111",TH!O4570="1111")),TH!D4570,""),"")</f>
        <v/>
      </c>
      <c r="B4570" s="63">
        <f t="shared" si="253"/>
        <v>12</v>
      </c>
      <c r="C4570" s="64">
        <v>42717</v>
      </c>
      <c r="D4570" s="64" t="s">
        <v>697</v>
      </c>
      <c r="E4570" s="64">
        <f t="shared" si="252"/>
        <v>42717</v>
      </c>
      <c r="F4570" s="72" t="s">
        <v>2791</v>
      </c>
      <c r="G4570" s="67" t="s">
        <v>1551</v>
      </c>
      <c r="H4570" s="72" t="s">
        <v>1788</v>
      </c>
      <c r="I4570" s="429"/>
      <c r="J4570" s="429"/>
      <c r="K4570" s="420"/>
      <c r="L4570" s="429"/>
      <c r="M4570" s="65">
        <v>2265000</v>
      </c>
      <c r="N4570" s="66" t="s">
        <v>101</v>
      </c>
      <c r="O4570" s="66" t="s">
        <v>26</v>
      </c>
      <c r="P4570" s="82" t="str">
        <f>IF(AND('331-CT'!$E$7=TH!H4570,OR(N4570="331",O4570="331")),"x","")</f>
        <v/>
      </c>
      <c r="Q4570" s="82" t="str">
        <f>IF(AND(B4570='111'!$L$11,OR($N4570=$Q$7,$O4570=$Q$7)),"x","")</f>
        <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c r="AE4570">
        <v>1</v>
      </c>
    </row>
    <row r="4571" spans="1:31" ht="15.75" hidden="1" customHeight="1">
      <c r="A4571" s="332" t="str">
        <f>IF(B4571&lt;&gt;"",IF(AND(B4571='IN-TC'!$S$4,OR(TH!N4571="1111",TH!O4571="1111")),TH!D4571,""),"")</f>
        <v/>
      </c>
      <c r="B4571" s="63">
        <f t="shared" si="253"/>
        <v>12</v>
      </c>
      <c r="C4571" s="64">
        <v>42717</v>
      </c>
      <c r="D4571" s="64" t="s">
        <v>697</v>
      </c>
      <c r="E4571" s="64">
        <f t="shared" si="252"/>
        <v>42717</v>
      </c>
      <c r="F4571" s="72" t="s">
        <v>2909</v>
      </c>
      <c r="G4571" s="67" t="s">
        <v>1551</v>
      </c>
      <c r="H4571" s="72" t="s">
        <v>1788</v>
      </c>
      <c r="I4571" s="429"/>
      <c r="J4571" s="429"/>
      <c r="K4571" s="420"/>
      <c r="L4571" s="429"/>
      <c r="M4571" s="65">
        <v>226500</v>
      </c>
      <c r="N4571" s="66" t="s">
        <v>9</v>
      </c>
      <c r="O4571" s="66" t="s">
        <v>26</v>
      </c>
      <c r="P4571" s="82"/>
      <c r="Q4571" s="82"/>
      <c r="R4571" s="82"/>
      <c r="S4571" s="82"/>
      <c r="T4571" s="82"/>
      <c r="U4571" s="82"/>
      <c r="V4571" s="82"/>
      <c r="W4571" s="82"/>
      <c r="X4571" s="82"/>
      <c r="Y4571" s="82"/>
      <c r="Z4571" s="82"/>
      <c r="AA4571" s="82"/>
      <c r="AB4571" s="82"/>
      <c r="AC4571" s="82"/>
      <c r="AD4571" s="82"/>
      <c r="AE4571">
        <v>1</v>
      </c>
    </row>
    <row r="4572" spans="1:31" ht="15.75" hidden="1" customHeight="1">
      <c r="A4572" s="332" t="str">
        <f>IF(B4572&lt;&gt;"",IF(AND(B4572='IN-TC'!$S$4,OR(TH!N4572="1111",TH!O4572="1111")),TH!D4572,""),"")</f>
        <v/>
      </c>
      <c r="B4572" s="63">
        <f t="shared" si="253"/>
        <v>12</v>
      </c>
      <c r="C4572" s="64">
        <v>42717</v>
      </c>
      <c r="D4572" s="64" t="s">
        <v>694</v>
      </c>
      <c r="E4572" s="64">
        <f t="shared" si="252"/>
        <v>42717</v>
      </c>
      <c r="F4572" s="72" t="s">
        <v>1926</v>
      </c>
      <c r="G4572" s="67" t="s">
        <v>1551</v>
      </c>
      <c r="H4572" s="1317" t="s">
        <v>3004</v>
      </c>
      <c r="I4572" s="429"/>
      <c r="J4572" s="429"/>
      <c r="K4572" s="420">
        <v>50400</v>
      </c>
      <c r="L4572" s="429">
        <f>M4572/K4572</f>
        <v>22612</v>
      </c>
      <c r="M4572" s="65">
        <v>1139644800</v>
      </c>
      <c r="N4572" s="66" t="s">
        <v>26</v>
      </c>
      <c r="O4572" s="66" t="s">
        <v>259</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row>
    <row r="4573" spans="1:31" ht="15.75" hidden="1" customHeight="1">
      <c r="A4573" s="332" t="str">
        <f>IF(B4573&lt;&gt;"",IF(AND(B4573='IN-TC'!$S$4,OR(TH!N4573="1111",TH!O4573="1111")),TH!D4573,""),"")</f>
        <v/>
      </c>
      <c r="B4573" s="63">
        <f t="shared" si="253"/>
        <v>12</v>
      </c>
      <c r="C4573" s="64">
        <v>42718</v>
      </c>
      <c r="D4573" s="64" t="s">
        <v>697</v>
      </c>
      <c r="E4573" s="64">
        <f t="shared" si="252"/>
        <v>42718</v>
      </c>
      <c r="F4573" s="72" t="s">
        <v>1786</v>
      </c>
      <c r="G4573" s="67" t="s">
        <v>1551</v>
      </c>
      <c r="H4573" s="72" t="s">
        <v>1788</v>
      </c>
      <c r="I4573" s="429"/>
      <c r="J4573" s="429"/>
      <c r="K4573" s="420"/>
      <c r="L4573" s="429"/>
      <c r="M4573" s="65">
        <v>3006277</v>
      </c>
      <c r="N4573" s="66" t="s">
        <v>101</v>
      </c>
      <c r="O4573" s="66" t="s">
        <v>26</v>
      </c>
      <c r="P4573" s="82" t="str">
        <f>IF(AND('331-CT'!$E$7=TH!H4573,OR(N4573="331",O4573="331")),"x","")</f>
        <v/>
      </c>
      <c r="Q4573" s="82" t="str">
        <f>IF(AND(B4573='111'!$L$11,OR($N4573=$Q$7,$O4573=$Q$7)),"x","")</f>
        <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c r="AE4573">
        <v>1</v>
      </c>
    </row>
    <row r="4574" spans="1:31" ht="15.75" hidden="1" customHeight="1">
      <c r="A4574" s="332" t="str">
        <f>IF(B4574&lt;&gt;"",IF(AND(B4574='IN-TC'!$S$4,OR(TH!N4574="1111",TH!O4574="1111")),TH!D4574,""),"")</f>
        <v/>
      </c>
      <c r="B4574" s="63">
        <f t="shared" si="253"/>
        <v>12</v>
      </c>
      <c r="C4574" s="64">
        <v>42718</v>
      </c>
      <c r="D4574" s="64" t="s">
        <v>697</v>
      </c>
      <c r="E4574" s="64">
        <f t="shared" si="252"/>
        <v>42718</v>
      </c>
      <c r="F4574" s="72" t="s">
        <v>2018</v>
      </c>
      <c r="G4574" s="67" t="s">
        <v>1551</v>
      </c>
      <c r="H4574" s="72" t="s">
        <v>1788</v>
      </c>
      <c r="I4574" s="429"/>
      <c r="J4574" s="429"/>
      <c r="K4574" s="420"/>
      <c r="L4574" s="429"/>
      <c r="M4574" s="65">
        <v>300628</v>
      </c>
      <c r="N4574" s="66" t="s">
        <v>9</v>
      </c>
      <c r="O4574" s="66" t="s">
        <v>26</v>
      </c>
      <c r="P4574" s="82"/>
      <c r="Q4574" s="82"/>
      <c r="R4574" s="82"/>
      <c r="S4574" s="82"/>
      <c r="T4574" s="82"/>
      <c r="U4574" s="82"/>
      <c r="V4574" s="82"/>
      <c r="W4574" s="82"/>
      <c r="X4574" s="82"/>
      <c r="Y4574" s="82"/>
      <c r="Z4574" s="82"/>
      <c r="AA4574" s="82"/>
      <c r="AB4574" s="82"/>
      <c r="AC4574" s="82"/>
      <c r="AD4574" s="82"/>
      <c r="AE4574">
        <v>1</v>
      </c>
    </row>
    <row r="4575" spans="1:31" ht="15.75" hidden="1" customHeight="1">
      <c r="A4575" s="332" t="str">
        <f>IF(B4575&lt;&gt;"",IF(AND(B4575='IN-TC'!$S$4,OR(TH!N4575="1111",TH!O4575="1111")),TH!D4575,""),"")</f>
        <v/>
      </c>
      <c r="B4575" s="63">
        <f t="shared" si="253"/>
        <v>12</v>
      </c>
      <c r="C4575" s="64">
        <v>42718</v>
      </c>
      <c r="D4575" s="64" t="s">
        <v>694</v>
      </c>
      <c r="E4575" s="64">
        <f t="shared" si="252"/>
        <v>42718</v>
      </c>
      <c r="F4575" s="72" t="s">
        <v>1432</v>
      </c>
      <c r="G4575" s="67" t="s">
        <v>1551</v>
      </c>
      <c r="H4575" s="72" t="s">
        <v>1788</v>
      </c>
      <c r="I4575" s="429"/>
      <c r="J4575" s="429"/>
      <c r="K4575" s="420">
        <v>70000</v>
      </c>
      <c r="L4575" s="429">
        <v>22710</v>
      </c>
      <c r="M4575" s="65">
        <f>K4575*L4575</f>
        <v>1589700000</v>
      </c>
      <c r="N4575" s="66" t="s">
        <v>26</v>
      </c>
      <c r="O4575" s="66" t="s">
        <v>265</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1" ht="15.75" hidden="1" customHeight="1">
      <c r="A4576" s="332" t="str">
        <f>IF(B4576&lt;&gt;"",IF(AND(B4576='IN-TC'!$S$4,OR(TH!N4576="1111",TH!O4576="1111")),TH!D4576,""),"")</f>
        <v/>
      </c>
      <c r="B4576" s="63">
        <f t="shared" si="253"/>
        <v>12</v>
      </c>
      <c r="C4576" s="64">
        <v>42718</v>
      </c>
      <c r="D4576" s="64" t="s">
        <v>694</v>
      </c>
      <c r="E4576" s="64">
        <f t="shared" si="252"/>
        <v>42718</v>
      </c>
      <c r="F4576" s="72" t="s">
        <v>2366</v>
      </c>
      <c r="G4576" s="67" t="s">
        <v>1551</v>
      </c>
      <c r="H4576" s="1317" t="s">
        <v>3008</v>
      </c>
      <c r="I4576" s="429"/>
      <c r="J4576" s="429"/>
      <c r="K4576" s="420">
        <v>137000</v>
      </c>
      <c r="L4576" s="429">
        <f>M4576/K4576</f>
        <v>22710</v>
      </c>
      <c r="M4576" s="65">
        <v>3111270000</v>
      </c>
      <c r="N4576" s="66" t="s">
        <v>26</v>
      </c>
      <c r="O4576" s="66" t="s">
        <v>259</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1" ht="15.75" hidden="1" customHeight="1">
      <c r="A4577" s="332" t="str">
        <f>IF(B4577&lt;&gt;"",IF(AND(B4577='IN-TC'!$S$4,OR(TH!N4577="1111",TH!O4577="1111")),TH!D4577,""),"")</f>
        <v/>
      </c>
      <c r="B4577" s="63">
        <f t="shared" si="253"/>
        <v>12</v>
      </c>
      <c r="C4577" s="64">
        <v>42718</v>
      </c>
      <c r="D4577" s="64" t="s">
        <v>697</v>
      </c>
      <c r="E4577" s="64">
        <f t="shared" si="252"/>
        <v>42718</v>
      </c>
      <c r="F4577" s="72" t="s">
        <v>1631</v>
      </c>
      <c r="G4577" s="67" t="s">
        <v>1551</v>
      </c>
      <c r="H4577" s="72" t="s">
        <v>1924</v>
      </c>
      <c r="I4577" s="429"/>
      <c r="J4577" s="429"/>
      <c r="K4577" s="420"/>
      <c r="L4577" s="429"/>
      <c r="M4577" s="65">
        <v>24884526</v>
      </c>
      <c r="N4577" s="66" t="s">
        <v>8</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1" ht="15.75" hidden="1" customHeight="1">
      <c r="A4578" s="332" t="str">
        <f>IF(B4578&lt;&gt;"",IF(AND(B4578='IN-TC'!$S$4,OR(TH!N4578="1111",TH!O4578="1111")),TH!D4578,""),"")</f>
        <v/>
      </c>
      <c r="B4578" s="63">
        <f t="shared" si="253"/>
        <v>12</v>
      </c>
      <c r="C4578" s="64">
        <v>42718</v>
      </c>
      <c r="D4578" s="64" t="s">
        <v>697</v>
      </c>
      <c r="E4578" s="64">
        <f t="shared" si="252"/>
        <v>42718</v>
      </c>
      <c r="F4578" s="72" t="s">
        <v>2155</v>
      </c>
      <c r="G4578" s="67" t="s">
        <v>1551</v>
      </c>
      <c r="H4578" s="72" t="s">
        <v>1788</v>
      </c>
      <c r="I4578" s="429"/>
      <c r="J4578" s="429"/>
      <c r="K4578" s="420"/>
      <c r="L4578" s="429"/>
      <c r="M4578" s="65">
        <v>10000</v>
      </c>
      <c r="N4578" s="66" t="s">
        <v>101</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v>1</v>
      </c>
    </row>
    <row r="4579" spans="1:31" ht="15.75" hidden="1" customHeight="1">
      <c r="A4579" s="332" t="str">
        <f>IF(B4579&lt;&gt;"",IF(AND(B4579='IN-TC'!$S$4,OR(TH!N4579="1111",TH!O4579="1111")),TH!D4579,""),"")</f>
        <v/>
      </c>
      <c r="B4579" s="63">
        <f t="shared" si="253"/>
        <v>12</v>
      </c>
      <c r="C4579" s="64">
        <v>42718</v>
      </c>
      <c r="D4579" s="64" t="s">
        <v>697</v>
      </c>
      <c r="E4579" s="64">
        <f t="shared" si="252"/>
        <v>42718</v>
      </c>
      <c r="F4579" s="72" t="s">
        <v>2156</v>
      </c>
      <c r="G4579" s="67" t="s">
        <v>1551</v>
      </c>
      <c r="H4579" s="72" t="s">
        <v>1788</v>
      </c>
      <c r="I4579" s="429"/>
      <c r="J4579" s="429"/>
      <c r="K4579" s="420"/>
      <c r="L4579" s="429"/>
      <c r="M4579" s="65">
        <v>1000</v>
      </c>
      <c r="N4579" s="66" t="s">
        <v>9</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c r="AE4579">
        <v>1</v>
      </c>
    </row>
    <row r="4580" spans="1:31" ht="15.75" hidden="1" customHeight="1">
      <c r="A4580" s="332" t="str">
        <f>IF(B4580&lt;&gt;"",IF(AND(B4580='IN-TC'!$S$4,OR(TH!N4580="1111",TH!O4580="1111")),TH!D4580,""),"")</f>
        <v/>
      </c>
      <c r="B4580" s="63">
        <f t="shared" si="253"/>
        <v>12</v>
      </c>
      <c r="C4580" s="64">
        <v>42718</v>
      </c>
      <c r="D4580" s="64" t="s">
        <v>697</v>
      </c>
      <c r="E4580" s="64">
        <f t="shared" si="252"/>
        <v>42718</v>
      </c>
      <c r="F4580" s="72" t="s">
        <v>1539</v>
      </c>
      <c r="G4580" s="67" t="s">
        <v>1551</v>
      </c>
      <c r="H4580" s="72" t="s">
        <v>2232</v>
      </c>
      <c r="I4580" s="429"/>
      <c r="J4580" s="429"/>
      <c r="K4580" s="420"/>
      <c r="L4580" s="429"/>
      <c r="M4580" s="65">
        <v>1443000000</v>
      </c>
      <c r="N4580" s="66" t="s">
        <v>8</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1" ht="15.75" hidden="1" customHeight="1">
      <c r="A4581" s="332" t="str">
        <f>IF(B4581&lt;&gt;"",IF(AND(B4581='IN-TC'!$S$4,OR(TH!N4581="1111",TH!O4581="1111")),TH!D4581,""),"")</f>
        <v/>
      </c>
      <c r="B4581" s="63">
        <f t="shared" si="253"/>
        <v>12</v>
      </c>
      <c r="C4581" s="64">
        <v>42718</v>
      </c>
      <c r="D4581" s="64" t="s">
        <v>697</v>
      </c>
      <c r="E4581" s="64">
        <f t="shared" si="252"/>
        <v>42718</v>
      </c>
      <c r="F4581" s="72" t="s">
        <v>2155</v>
      </c>
      <c r="G4581" s="67" t="s">
        <v>1551</v>
      </c>
      <c r="H4581" s="72" t="s">
        <v>1788</v>
      </c>
      <c r="I4581" s="429"/>
      <c r="J4581" s="429"/>
      <c r="K4581" s="420"/>
      <c r="L4581" s="429"/>
      <c r="M4581" s="65">
        <v>432900</v>
      </c>
      <c r="N4581" s="66" t="s">
        <v>101</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v>1</v>
      </c>
    </row>
    <row r="4582" spans="1:31" ht="15.75" hidden="1" customHeight="1">
      <c r="A4582" s="332" t="str">
        <f>IF(B4582&lt;&gt;"",IF(AND(B4582='IN-TC'!$S$4,OR(TH!N4582="1111",TH!O4582="1111")),TH!D4582,""),"")</f>
        <v/>
      </c>
      <c r="B4582" s="63">
        <f t="shared" si="253"/>
        <v>12</v>
      </c>
      <c r="C4582" s="64">
        <v>42718</v>
      </c>
      <c r="D4582" s="64" t="s">
        <v>697</v>
      </c>
      <c r="E4582" s="64">
        <f t="shared" si="252"/>
        <v>42718</v>
      </c>
      <c r="F4582" s="72" t="s">
        <v>2156</v>
      </c>
      <c r="G4582" s="67" t="s">
        <v>1551</v>
      </c>
      <c r="H4582" s="72" t="s">
        <v>1788</v>
      </c>
      <c r="I4582" s="429"/>
      <c r="J4582" s="429"/>
      <c r="K4582" s="420"/>
      <c r="L4582" s="429"/>
      <c r="M4582" s="65">
        <v>43290</v>
      </c>
      <c r="N4582" s="66" t="s">
        <v>9</v>
      </c>
      <c r="O4582" s="66" t="s">
        <v>26</v>
      </c>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c r="AE4582">
        <v>1</v>
      </c>
    </row>
    <row r="4583" spans="1:31" ht="15.75" hidden="1" customHeight="1">
      <c r="A4583" s="332" t="str">
        <f>IF(B4583&lt;&gt;"",IF(AND(B4583='IN-TC'!$S$4,OR(TH!N4583="1111",TH!O4583="1111")),TH!D4583,""),"")</f>
        <v/>
      </c>
      <c r="B4583" s="63">
        <f t="shared" si="253"/>
        <v>12</v>
      </c>
      <c r="C4583" s="64">
        <v>42718</v>
      </c>
      <c r="D4583" s="64" t="s">
        <v>697</v>
      </c>
      <c r="E4583" s="64">
        <f t="shared" si="252"/>
        <v>42718</v>
      </c>
      <c r="F4583" s="72" t="s">
        <v>1631</v>
      </c>
      <c r="G4583" s="67" t="s">
        <v>1551</v>
      </c>
      <c r="H4583" s="72" t="s">
        <v>1853</v>
      </c>
      <c r="I4583" s="429"/>
      <c r="J4583" s="429"/>
      <c r="K4583" s="420"/>
      <c r="L4583" s="429"/>
      <c r="M4583" s="65">
        <v>26948372</v>
      </c>
      <c r="N4583" s="66" t="s">
        <v>8</v>
      </c>
      <c r="O4583" s="66" t="s">
        <v>26</v>
      </c>
      <c r="P4583" s="82" t="str">
        <f>IF(AND('331-CT'!$E$7=TH!H4583,OR(N4583="331",O4583="331")),"x","")</f>
        <v>x</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1" ht="15.75" hidden="1" customHeight="1">
      <c r="A4584" s="332" t="str">
        <f>IF(B4584&lt;&gt;"",IF(AND(B4584='IN-TC'!$S$4,OR(TH!N4584="1111",TH!O4584="1111")),TH!D4584,""),"")</f>
        <v/>
      </c>
      <c r="B4584" s="63">
        <f t="shared" si="253"/>
        <v>12</v>
      </c>
      <c r="C4584" s="64">
        <v>42718</v>
      </c>
      <c r="D4584" s="64" t="s">
        <v>697</v>
      </c>
      <c r="E4584" s="64">
        <f t="shared" si="252"/>
        <v>42718</v>
      </c>
      <c r="F4584" s="72" t="s">
        <v>2155</v>
      </c>
      <c r="G4584" s="67" t="s">
        <v>1551</v>
      </c>
      <c r="H4584" s="72" t="s">
        <v>1788</v>
      </c>
      <c r="I4584" s="429"/>
      <c r="J4584" s="429"/>
      <c r="K4584" s="420"/>
      <c r="L4584" s="429"/>
      <c r="M4584" s="65">
        <v>10000</v>
      </c>
      <c r="N4584" s="66" t="s">
        <v>101</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c r="AE4584">
        <v>1</v>
      </c>
    </row>
    <row r="4585" spans="1:31" ht="15.75" hidden="1" customHeight="1">
      <c r="A4585" s="332" t="str">
        <f>IF(B4585&lt;&gt;"",IF(AND(B4585='IN-TC'!$S$4,OR(TH!N4585="1111",TH!O4585="1111")),TH!D4585,""),"")</f>
        <v/>
      </c>
      <c r="B4585" s="63">
        <f t="shared" si="253"/>
        <v>12</v>
      </c>
      <c r="C4585" s="64">
        <v>42718</v>
      </c>
      <c r="D4585" s="64" t="s">
        <v>697</v>
      </c>
      <c r="E4585" s="64">
        <f t="shared" si="252"/>
        <v>42718</v>
      </c>
      <c r="F4585" s="72" t="s">
        <v>2156</v>
      </c>
      <c r="G4585" s="67" t="s">
        <v>1551</v>
      </c>
      <c r="H4585" s="72" t="s">
        <v>1788</v>
      </c>
      <c r="I4585" s="429"/>
      <c r="J4585" s="429"/>
      <c r="K4585" s="420"/>
      <c r="L4585" s="429"/>
      <c r="M4585" s="65">
        <v>1000</v>
      </c>
      <c r="N4585" s="66" t="s">
        <v>9</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c r="AE4585">
        <v>1</v>
      </c>
    </row>
    <row r="4586" spans="1:31" ht="15.75" hidden="1" customHeight="1">
      <c r="A4586" s="332" t="str">
        <f>IF(B4586&lt;&gt;"",IF(AND(B4586='IN-TC'!$S$4,OR(TH!N4586="1111",TH!O4586="1111")),TH!D4586,""),"")</f>
        <v/>
      </c>
      <c r="B4586" s="63">
        <f t="shared" si="253"/>
        <v>12</v>
      </c>
      <c r="C4586" s="64">
        <v>42718</v>
      </c>
      <c r="D4586" s="64" t="s">
        <v>697</v>
      </c>
      <c r="E4586" s="64">
        <f t="shared" si="252"/>
        <v>42718</v>
      </c>
      <c r="F4586" s="72" t="s">
        <v>1539</v>
      </c>
      <c r="G4586" s="67" t="s">
        <v>1551</v>
      </c>
      <c r="H4586" s="72" t="s">
        <v>2331</v>
      </c>
      <c r="I4586" s="429"/>
      <c r="J4586" s="429"/>
      <c r="K4586" s="420"/>
      <c r="L4586" s="429"/>
      <c r="M4586" s="65">
        <v>974415000</v>
      </c>
      <c r="N4586" s="66" t="s">
        <v>8</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1" ht="15.75" hidden="1" customHeight="1">
      <c r="A4587" s="332" t="str">
        <f>IF(B4587&lt;&gt;"",IF(AND(B4587='IN-TC'!$S$4,OR(TH!N4587="1111",TH!O4587="1111")),TH!D4587,""),"")</f>
        <v/>
      </c>
      <c r="B4587" s="63">
        <f t="shared" si="253"/>
        <v>12</v>
      </c>
      <c r="C4587" s="64">
        <v>42718</v>
      </c>
      <c r="D4587" s="64" t="s">
        <v>697</v>
      </c>
      <c r="E4587" s="64">
        <f t="shared" si="252"/>
        <v>42718</v>
      </c>
      <c r="F4587" s="72" t="s">
        <v>2155</v>
      </c>
      <c r="G4587" s="67" t="s">
        <v>1551</v>
      </c>
      <c r="H4587" s="72" t="s">
        <v>1788</v>
      </c>
      <c r="I4587" s="429"/>
      <c r="J4587" s="429"/>
      <c r="K4587" s="420"/>
      <c r="L4587" s="429"/>
      <c r="M4587" s="65">
        <v>292325</v>
      </c>
      <c r="N4587" s="66" t="s">
        <v>101</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v>1</v>
      </c>
    </row>
    <row r="4588" spans="1:31" ht="15.75" hidden="1" customHeight="1">
      <c r="A4588" s="332" t="str">
        <f>IF(B4588&lt;&gt;"",IF(AND(B4588='IN-TC'!$S$4,OR(TH!N4588="1111",TH!O4588="1111")),TH!D4588,""),"")</f>
        <v/>
      </c>
      <c r="B4588" s="63">
        <f t="shared" si="253"/>
        <v>12</v>
      </c>
      <c r="C4588" s="64">
        <v>42718</v>
      </c>
      <c r="D4588" s="64" t="s">
        <v>697</v>
      </c>
      <c r="E4588" s="64">
        <f t="shared" si="252"/>
        <v>42718</v>
      </c>
      <c r="F4588" s="72" t="s">
        <v>2156</v>
      </c>
      <c r="G4588" s="67" t="s">
        <v>1551</v>
      </c>
      <c r="H4588" s="72" t="s">
        <v>1788</v>
      </c>
      <c r="I4588" s="429"/>
      <c r="J4588" s="429"/>
      <c r="K4588" s="420"/>
      <c r="L4588" s="429"/>
      <c r="M4588" s="65">
        <v>29233</v>
      </c>
      <c r="N4588" s="66" t="s">
        <v>9</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v>1</v>
      </c>
    </row>
    <row r="4589" spans="1:31" ht="15.75" hidden="1" customHeight="1">
      <c r="A4589" s="332" t="str">
        <f>IF(B4589&lt;&gt;"",IF(AND(B4589='IN-TC'!$S$4,OR(TH!N4589="1111",TH!O4589="1111")),TH!D4589,""),"")</f>
        <v/>
      </c>
      <c r="B4589" s="63">
        <f t="shared" si="253"/>
        <v>12</v>
      </c>
      <c r="C4589" s="64">
        <v>42718</v>
      </c>
      <c r="D4589" s="64" t="s">
        <v>697</v>
      </c>
      <c r="E4589" s="64">
        <f t="shared" si="252"/>
        <v>42718</v>
      </c>
      <c r="F4589" s="72" t="s">
        <v>1163</v>
      </c>
      <c r="G4589" s="67" t="s">
        <v>1551</v>
      </c>
      <c r="H4589" s="72" t="s">
        <v>1788</v>
      </c>
      <c r="I4589" s="429"/>
      <c r="J4589" s="429"/>
      <c r="K4589" s="420"/>
      <c r="L4589" s="429"/>
      <c r="M4589" s="65">
        <v>251610</v>
      </c>
      <c r="N4589" s="66" t="s">
        <v>101</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v>1</v>
      </c>
    </row>
    <row r="4590" spans="1:31" ht="15.75" hidden="1" customHeight="1">
      <c r="A4590" s="332" t="str">
        <f>IF(B4590&lt;&gt;"",IF(AND(B4590='IN-TC'!$S$4,OR(TH!N4590="1111",TH!O4590="1111")),TH!D4590,""),"")</f>
        <v/>
      </c>
      <c r="B4590" s="63">
        <f t="shared" si="253"/>
        <v>12</v>
      </c>
      <c r="C4590" s="64">
        <v>42718</v>
      </c>
      <c r="D4590" s="64" t="s">
        <v>697</v>
      </c>
      <c r="E4590" s="64">
        <f t="shared" si="252"/>
        <v>42718</v>
      </c>
      <c r="F4590" s="72" t="s">
        <v>1624</v>
      </c>
      <c r="G4590" s="67" t="s">
        <v>1551</v>
      </c>
      <c r="H4590" s="72" t="s">
        <v>1788</v>
      </c>
      <c r="I4590" s="429"/>
      <c r="J4590" s="429"/>
      <c r="K4590" s="420"/>
      <c r="L4590" s="429"/>
      <c r="M4590" s="65">
        <v>25161</v>
      </c>
      <c r="N4590" s="66" t="s">
        <v>9</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v>1</v>
      </c>
    </row>
    <row r="4591" spans="1:31" ht="15.75" hidden="1" customHeight="1">
      <c r="A4591" s="332" t="str">
        <f>IF(B4591&lt;&gt;"",IF(AND(B4591='IN-TC'!$S$4,OR(TH!N4591="1111",TH!O4591="1111")),TH!D4591,""),"")</f>
        <v/>
      </c>
      <c r="B4591" s="63">
        <f t="shared" si="253"/>
        <v>12</v>
      </c>
      <c r="C4591" s="64">
        <v>42720</v>
      </c>
      <c r="D4591" s="64" t="s">
        <v>697</v>
      </c>
      <c r="E4591" s="64">
        <f t="shared" si="252"/>
        <v>42720</v>
      </c>
      <c r="F4591" s="72" t="s">
        <v>2910</v>
      </c>
      <c r="G4591" s="67" t="s">
        <v>1551</v>
      </c>
      <c r="H4591" s="72" t="s">
        <v>1788</v>
      </c>
      <c r="I4591" s="429"/>
      <c r="J4591" s="429"/>
      <c r="K4591" s="420"/>
      <c r="L4591" s="429"/>
      <c r="M4591" s="65">
        <v>1255957</v>
      </c>
      <c r="N4591" s="66" t="s">
        <v>101</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c r="AE4591">
        <v>1</v>
      </c>
    </row>
    <row r="4592" spans="1:31" ht="15.75" hidden="1" customHeight="1">
      <c r="A4592" s="332" t="str">
        <f>IF(B4592&lt;&gt;"",IF(AND(B4592='IN-TC'!$S$4,OR(TH!N4592="1111",TH!O4592="1111")),TH!D4592,""),"")</f>
        <v/>
      </c>
      <c r="B4592" s="63">
        <f t="shared" si="253"/>
        <v>12</v>
      </c>
      <c r="C4592" s="64">
        <v>42720</v>
      </c>
      <c r="D4592" s="64" t="s">
        <v>697</v>
      </c>
      <c r="E4592" s="64">
        <f t="shared" si="252"/>
        <v>42720</v>
      </c>
      <c r="F4592" s="72" t="s">
        <v>2911</v>
      </c>
      <c r="G4592" s="67" t="s">
        <v>1551</v>
      </c>
      <c r="H4592" s="72" t="s">
        <v>1788</v>
      </c>
      <c r="I4592" s="429"/>
      <c r="J4592" s="429"/>
      <c r="K4592" s="420"/>
      <c r="L4592" s="429"/>
      <c r="M4592" s="65">
        <v>125596</v>
      </c>
      <c r="N4592" s="66" t="s">
        <v>9</v>
      </c>
      <c r="O4592" s="66" t="s">
        <v>26</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c r="AE4592">
        <v>1</v>
      </c>
    </row>
    <row r="4593" spans="1:31" ht="15.75" hidden="1" customHeight="1">
      <c r="A4593" s="332" t="str">
        <f>IF(B4593&lt;&gt;"",IF(AND(B4593='IN-TC'!$S$4,OR(TH!N4593="1111",TH!O4593="1111")),TH!D4593,""),"")</f>
        <v/>
      </c>
      <c r="B4593" s="63">
        <f t="shared" si="253"/>
        <v>12</v>
      </c>
      <c r="C4593" s="64">
        <v>42720</v>
      </c>
      <c r="D4593" s="64" t="s">
        <v>694</v>
      </c>
      <c r="E4593" s="64">
        <f t="shared" si="252"/>
        <v>42720</v>
      </c>
      <c r="F4593" s="72" t="s">
        <v>1432</v>
      </c>
      <c r="G4593" s="67" t="s">
        <v>1551</v>
      </c>
      <c r="H4593" s="72" t="s">
        <v>1788</v>
      </c>
      <c r="I4593" s="429"/>
      <c r="J4593" s="429"/>
      <c r="K4593" s="420">
        <v>8300</v>
      </c>
      <c r="L4593" s="429">
        <v>22690</v>
      </c>
      <c r="M4593" s="65">
        <f>K4593*L4593</f>
        <v>188327000</v>
      </c>
      <c r="N4593" s="66" t="s">
        <v>26</v>
      </c>
      <c r="O4593" s="66" t="s">
        <v>265</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1" ht="15.75" hidden="1" customHeight="1">
      <c r="A4594" s="332" t="str">
        <f>IF(B4594&lt;&gt;"",IF(AND(B4594='IN-TC'!$S$4,OR(TH!N4594="1111",TH!O4594="1111")),TH!D4594,""),"")</f>
        <v/>
      </c>
      <c r="B4594" s="63">
        <f t="shared" si="253"/>
        <v>12</v>
      </c>
      <c r="C4594" s="64">
        <v>42726</v>
      </c>
      <c r="D4594" s="64" t="s">
        <v>697</v>
      </c>
      <c r="E4594" s="64">
        <f t="shared" si="252"/>
        <v>42726</v>
      </c>
      <c r="F4594" s="72" t="s">
        <v>1776</v>
      </c>
      <c r="G4594" s="67" t="s">
        <v>1551</v>
      </c>
      <c r="H4594" s="72" t="s">
        <v>1788</v>
      </c>
      <c r="I4594" s="429"/>
      <c r="J4594" s="429"/>
      <c r="K4594" s="420">
        <v>2000</v>
      </c>
      <c r="L4594" s="429">
        <v>22800</v>
      </c>
      <c r="M4594" s="65">
        <f>K4594*L4594</f>
        <v>45600000</v>
      </c>
      <c r="N4594" s="66" t="s">
        <v>265</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1" ht="15.75" hidden="1" customHeight="1">
      <c r="A4595" s="332" t="str">
        <f>IF(B4595&lt;&gt;"",IF(AND(B4595='IN-TC'!$S$4,OR(TH!N4595="1111",TH!O4595="1111")),TH!D4595,""),"")</f>
        <v/>
      </c>
      <c r="B4595" s="63">
        <f t="shared" si="253"/>
        <v>12</v>
      </c>
      <c r="C4595" s="64">
        <v>42727</v>
      </c>
      <c r="D4595" s="64" t="s">
        <v>697</v>
      </c>
      <c r="E4595" s="64">
        <f t="shared" si="252"/>
        <v>42727</v>
      </c>
      <c r="F4595" s="72" t="s">
        <v>2792</v>
      </c>
      <c r="G4595" s="67" t="s">
        <v>1551</v>
      </c>
      <c r="H4595" s="72" t="s">
        <v>1788</v>
      </c>
      <c r="I4595" s="429"/>
      <c r="J4595" s="429"/>
      <c r="K4595" s="420"/>
      <c r="L4595" s="429"/>
      <c r="M4595" s="65">
        <v>228000</v>
      </c>
      <c r="N4595" s="66" t="s">
        <v>101</v>
      </c>
      <c r="O4595" s="66" t="s">
        <v>26</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1" ht="15.75" hidden="1" customHeight="1">
      <c r="A4596" s="332" t="str">
        <f>IF(B4596&lt;&gt;"",IF(AND(B4596='IN-TC'!$S$4,OR(TH!N4596="1111",TH!O4596="1111")),TH!D4596,""),"")</f>
        <v/>
      </c>
      <c r="B4596" s="63">
        <f t="shared" si="253"/>
        <v>12</v>
      </c>
      <c r="C4596" s="64">
        <v>42729</v>
      </c>
      <c r="D4596" s="64" t="s">
        <v>694</v>
      </c>
      <c r="E4596" s="64">
        <f t="shared" si="252"/>
        <v>42729</v>
      </c>
      <c r="F4596" s="72" t="s">
        <v>1640</v>
      </c>
      <c r="G4596" s="67" t="s">
        <v>1551</v>
      </c>
      <c r="H4596" s="72" t="s">
        <v>1788</v>
      </c>
      <c r="I4596" s="429"/>
      <c r="J4596" s="429"/>
      <c r="K4596" s="420"/>
      <c r="L4596" s="429"/>
      <c r="M4596" s="65">
        <v>49472</v>
      </c>
      <c r="N4596" s="66" t="s">
        <v>26</v>
      </c>
      <c r="O4596" s="66" t="s">
        <v>43</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1" ht="15.75" hidden="1" customHeight="1">
      <c r="A4597" s="332" t="str">
        <f>IF(B4597&lt;&gt;"",IF(AND(B4597='IN-TC'!$S$4,OR(TH!N4597="1111",TH!O4597="1111")),TH!D4597,""),"")</f>
        <v/>
      </c>
      <c r="B4597" s="63">
        <f t="shared" si="253"/>
        <v>12</v>
      </c>
      <c r="C4597" s="64">
        <v>42732</v>
      </c>
      <c r="D4597" s="64" t="s">
        <v>697</v>
      </c>
      <c r="E4597" s="64">
        <f t="shared" si="252"/>
        <v>42732</v>
      </c>
      <c r="F4597" s="72" t="s">
        <v>2792</v>
      </c>
      <c r="G4597" s="67" t="s">
        <v>1551</v>
      </c>
      <c r="H4597" s="72" t="s">
        <v>1788</v>
      </c>
      <c r="I4597" s="429"/>
      <c r="J4597" s="429"/>
      <c r="K4597" s="420"/>
      <c r="L4597" s="429"/>
      <c r="M4597" s="65">
        <v>228000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1" ht="15.75" hidden="1" customHeight="1">
      <c r="A4598" s="332" t="str">
        <f>IF(B4598&lt;&gt;"",IF(AND(B4598='IN-TC'!$S$4,OR(TH!N4598="1111",TH!O4598="1111")),TH!D4598,""),"")</f>
        <v/>
      </c>
      <c r="B4598" s="63">
        <f t="shared" si="253"/>
        <v>12</v>
      </c>
      <c r="C4598" s="64">
        <v>42733</v>
      </c>
      <c r="D4598" s="64" t="s">
        <v>697</v>
      </c>
      <c r="E4598" s="64">
        <f t="shared" si="252"/>
        <v>42733</v>
      </c>
      <c r="F4598" s="72" t="s">
        <v>2793</v>
      </c>
      <c r="G4598" s="67" t="s">
        <v>1551</v>
      </c>
      <c r="H4598" s="72" t="s">
        <v>1788</v>
      </c>
      <c r="I4598" s="429"/>
      <c r="J4598" s="429"/>
      <c r="K4598" s="420"/>
      <c r="L4598" s="429"/>
      <c r="M4598" s="65">
        <v>2280000</v>
      </c>
      <c r="N4598" s="66" t="s">
        <v>101</v>
      </c>
      <c r="O4598" s="66" t="s">
        <v>26</v>
      </c>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c r="AE4598">
        <v>1</v>
      </c>
    </row>
    <row r="4599" spans="1:31" ht="15.75" hidden="1" customHeight="1">
      <c r="A4599" s="332" t="str">
        <f>IF(B4599&lt;&gt;"",IF(AND(B4599='IN-TC'!$S$4,OR(TH!N4599="1111",TH!O4599="1111")),TH!D4599,""),"")</f>
        <v/>
      </c>
      <c r="B4599" s="63">
        <f t="shared" si="253"/>
        <v>12</v>
      </c>
      <c r="C4599" s="64">
        <v>42733</v>
      </c>
      <c r="D4599" s="64" t="s">
        <v>697</v>
      </c>
      <c r="E4599" s="64">
        <f t="shared" si="252"/>
        <v>42733</v>
      </c>
      <c r="F4599" s="72" t="s">
        <v>2912</v>
      </c>
      <c r="G4599" s="67" t="s">
        <v>1551</v>
      </c>
      <c r="H4599" s="72" t="s">
        <v>1788</v>
      </c>
      <c r="I4599" s="429"/>
      <c r="J4599" s="429"/>
      <c r="K4599" s="420"/>
      <c r="L4599" s="429"/>
      <c r="M4599" s="65">
        <v>228000</v>
      </c>
      <c r="N4599" s="66" t="s">
        <v>9</v>
      </c>
      <c r="O4599" s="66" t="s">
        <v>26</v>
      </c>
      <c r="P4599" s="82"/>
      <c r="Q4599" s="82"/>
      <c r="R4599" s="82"/>
      <c r="S4599" s="82"/>
      <c r="T4599" s="82"/>
      <c r="U4599" s="82"/>
      <c r="V4599" s="82"/>
      <c r="W4599" s="82"/>
      <c r="X4599" s="82"/>
      <c r="Y4599" s="82"/>
      <c r="Z4599" s="82"/>
      <c r="AA4599" s="82"/>
      <c r="AB4599" s="82"/>
      <c r="AC4599" s="82"/>
      <c r="AD4599" s="82"/>
      <c r="AE4599">
        <v>1</v>
      </c>
    </row>
    <row r="4600" spans="1:31" ht="15.75" hidden="1" customHeight="1">
      <c r="A4600" s="332" t="str">
        <f>IF(B4600&lt;&gt;"",IF(AND(B4600='IN-TC'!$S$4,OR(TH!N4600="1111",TH!O4600="1111")),TH!D4600,""),"")</f>
        <v/>
      </c>
      <c r="B4600" s="63">
        <f t="shared" si="253"/>
        <v>12</v>
      </c>
      <c r="C4600" s="64">
        <v>42733</v>
      </c>
      <c r="D4600" s="64" t="s">
        <v>694</v>
      </c>
      <c r="E4600" s="64">
        <f t="shared" si="252"/>
        <v>42733</v>
      </c>
      <c r="F4600" s="72" t="s">
        <v>2366</v>
      </c>
      <c r="G4600" s="67" t="s">
        <v>1551</v>
      </c>
      <c r="H4600" s="1317" t="s">
        <v>3003</v>
      </c>
      <c r="I4600" s="429"/>
      <c r="J4600" s="429"/>
      <c r="K4600" s="420">
        <v>85000</v>
      </c>
      <c r="L4600" s="429">
        <f>M4600/K4600</f>
        <v>22760</v>
      </c>
      <c r="M4600" s="65">
        <v>1934600000</v>
      </c>
      <c r="N4600" s="66" t="s">
        <v>26</v>
      </c>
      <c r="O4600" s="66" t="s">
        <v>259</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1" ht="15.75" hidden="1" customHeight="1">
      <c r="A4601" s="332" t="str">
        <f>IF(B4601&lt;&gt;"",IF(AND(B4601='IN-TC'!$S$4,OR(TH!N4601="1111",TH!O4601="1111")),TH!D4601,""),"")</f>
        <v/>
      </c>
      <c r="B4601" s="63">
        <f t="shared" si="253"/>
        <v>12</v>
      </c>
      <c r="C4601" s="64">
        <v>42709</v>
      </c>
      <c r="D4601" s="64" t="s">
        <v>694</v>
      </c>
      <c r="E4601" s="64">
        <f t="shared" si="252"/>
        <v>42709</v>
      </c>
      <c r="F4601" s="72" t="s">
        <v>1443</v>
      </c>
      <c r="G4601" s="67" t="s">
        <v>1551</v>
      </c>
      <c r="H4601" s="72" t="s">
        <v>1895</v>
      </c>
      <c r="I4601" s="429"/>
      <c r="J4601" s="429"/>
      <c r="K4601" s="420">
        <v>291188</v>
      </c>
      <c r="L4601" s="429">
        <v>22720</v>
      </c>
      <c r="M4601" s="65">
        <f t="shared" ref="M4601:M4606" si="254">K4601*L4601</f>
        <v>6615791360</v>
      </c>
      <c r="N4601" s="66" t="s">
        <v>265</v>
      </c>
      <c r="O4601" s="66" t="s">
        <v>582</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1" ht="15.75" hidden="1" customHeight="1">
      <c r="A4602" s="332" t="str">
        <f>IF(B4602&lt;&gt;"",IF(AND(B4602='IN-TC'!$S$4,OR(TH!N4602="1111",TH!O4602="1111")),TH!D4602,""),"")</f>
        <v/>
      </c>
      <c r="B4602" s="63">
        <f t="shared" si="253"/>
        <v>12</v>
      </c>
      <c r="C4602" s="64">
        <v>42709</v>
      </c>
      <c r="D4602" s="64" t="s">
        <v>697</v>
      </c>
      <c r="E4602" s="64">
        <f t="shared" si="252"/>
        <v>42709</v>
      </c>
      <c r="F4602" s="72" t="s">
        <v>2794</v>
      </c>
      <c r="G4602" s="67" t="s">
        <v>1551</v>
      </c>
      <c r="H4602" s="72" t="s">
        <v>1788</v>
      </c>
      <c r="I4602" s="429"/>
      <c r="J4602" s="429"/>
      <c r="K4602" s="420">
        <v>100</v>
      </c>
      <c r="L4602" s="429">
        <v>22720</v>
      </c>
      <c r="M4602" s="65">
        <f t="shared" si="254"/>
        <v>2272000</v>
      </c>
      <c r="N4602" s="66" t="s">
        <v>101</v>
      </c>
      <c r="O4602" s="66" t="s">
        <v>265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c r="AE4602">
        <v>1</v>
      </c>
    </row>
    <row r="4603" spans="1:31" ht="15.75" hidden="1" customHeight="1">
      <c r="A4603" s="332" t="str">
        <f>IF(B4603&lt;&gt;"",IF(AND(B4603='IN-TC'!$S$4,OR(TH!N4603="1111",TH!O4603="1111")),TH!D4603,""),"")</f>
        <v/>
      </c>
      <c r="B4603" s="63">
        <f t="shared" si="253"/>
        <v>12</v>
      </c>
      <c r="C4603" s="64">
        <v>42709</v>
      </c>
      <c r="D4603" s="64" t="s">
        <v>697</v>
      </c>
      <c r="E4603" s="64">
        <f t="shared" si="252"/>
        <v>42709</v>
      </c>
      <c r="F4603" s="72" t="s">
        <v>2795</v>
      </c>
      <c r="G4603" s="67" t="s">
        <v>1551</v>
      </c>
      <c r="H4603" s="72" t="s">
        <v>1788</v>
      </c>
      <c r="I4603" s="429"/>
      <c r="J4603" s="429"/>
      <c r="K4603" s="420">
        <v>10</v>
      </c>
      <c r="L4603" s="429">
        <v>22720</v>
      </c>
      <c r="M4603" s="65">
        <f t="shared" si="254"/>
        <v>227200</v>
      </c>
      <c r="N4603" s="66" t="s">
        <v>9</v>
      </c>
      <c r="O4603" s="66" t="s">
        <v>265</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c r="AE4603">
        <v>1</v>
      </c>
    </row>
    <row r="4604" spans="1:31" ht="15.75" hidden="1" customHeight="1">
      <c r="A4604" s="332" t="str">
        <f>IF(B4604&lt;&gt;"",IF(AND(B4604='IN-TC'!$S$4,OR(TH!N4604="1111",TH!O4604="1111")),TH!D4604,""),"")</f>
        <v/>
      </c>
      <c r="B4604" s="63">
        <f t="shared" si="253"/>
        <v>12</v>
      </c>
      <c r="C4604" s="64">
        <v>42709</v>
      </c>
      <c r="D4604" s="64" t="s">
        <v>697</v>
      </c>
      <c r="E4604" s="64">
        <f t="shared" si="252"/>
        <v>42709</v>
      </c>
      <c r="F4604" s="72" t="s">
        <v>1786</v>
      </c>
      <c r="G4604" s="67" t="s">
        <v>1551</v>
      </c>
      <c r="H4604" s="72" t="s">
        <v>1788</v>
      </c>
      <c r="I4604" s="429"/>
      <c r="J4604" s="429"/>
      <c r="K4604" s="420">
        <v>3</v>
      </c>
      <c r="L4604" s="429">
        <v>22720</v>
      </c>
      <c r="M4604" s="65">
        <f t="shared" si="254"/>
        <v>68160</v>
      </c>
      <c r="N4604" s="66" t="s">
        <v>101</v>
      </c>
      <c r="O4604" s="66" t="s">
        <v>265</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c r="AE4604">
        <v>1</v>
      </c>
    </row>
    <row r="4605" spans="1:31" ht="15.75" hidden="1" customHeight="1">
      <c r="A4605" s="332" t="str">
        <f>IF(B4605&lt;&gt;"",IF(AND(B4605='IN-TC'!$S$4,OR(TH!N4605="1111",TH!O4605="1111")),TH!D4605,""),"")</f>
        <v/>
      </c>
      <c r="B4605" s="63">
        <f t="shared" si="253"/>
        <v>12</v>
      </c>
      <c r="C4605" s="64">
        <v>42709</v>
      </c>
      <c r="D4605" s="64" t="s">
        <v>697</v>
      </c>
      <c r="E4605" s="64">
        <f t="shared" si="252"/>
        <v>42709</v>
      </c>
      <c r="F4605" s="72" t="s">
        <v>2018</v>
      </c>
      <c r="G4605" s="67" t="s">
        <v>1551</v>
      </c>
      <c r="H4605" s="72" t="s">
        <v>1788</v>
      </c>
      <c r="I4605" s="429"/>
      <c r="J4605" s="429"/>
      <c r="K4605" s="420">
        <v>0.3</v>
      </c>
      <c r="L4605" s="429">
        <v>22720</v>
      </c>
      <c r="M4605" s="65">
        <f t="shared" si="254"/>
        <v>6816</v>
      </c>
      <c r="N4605" s="66" t="s">
        <v>9</v>
      </c>
      <c r="O4605" s="66" t="s">
        <v>265</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c r="AE4605">
        <v>1</v>
      </c>
    </row>
    <row r="4606" spans="1:31" ht="15.75" hidden="1" customHeight="1">
      <c r="A4606" s="332" t="str">
        <f>IF(B4606&lt;&gt;"",IF(AND(B4606='IN-TC'!$S$4,OR(TH!N4606="1111",TH!O4606="1111")),TH!D4606,""),"")</f>
        <v/>
      </c>
      <c r="B4606" s="63">
        <f t="shared" si="253"/>
        <v>12</v>
      </c>
      <c r="C4606" s="64">
        <v>42709</v>
      </c>
      <c r="D4606" s="64" t="s">
        <v>576</v>
      </c>
      <c r="E4606" s="64">
        <f t="shared" si="252"/>
        <v>42709</v>
      </c>
      <c r="F4606" s="72" t="s">
        <v>1976</v>
      </c>
      <c r="G4606" s="67" t="s">
        <v>1551</v>
      </c>
      <c r="H4606" s="72" t="s">
        <v>1895</v>
      </c>
      <c r="I4606" s="429"/>
      <c r="J4606" s="429"/>
      <c r="K4606" s="420">
        <v>12</v>
      </c>
      <c r="L4606" s="429">
        <v>22720</v>
      </c>
      <c r="M4606" s="65">
        <f t="shared" si="254"/>
        <v>272640</v>
      </c>
      <c r="N4606" s="66" t="s">
        <v>101</v>
      </c>
      <c r="O4606" s="66" t="s">
        <v>582</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1" ht="15.75" hidden="1" customHeight="1">
      <c r="A4607" s="1196" t="str">
        <f>IF(B4607&lt;&gt;"",IF(AND(B4607='IN-TC'!$S$4,OR(TH!N4607="1111",TH!O4607="1111")),TH!D4607,""),"")</f>
        <v/>
      </c>
      <c r="B4607" s="973">
        <f t="shared" si="253"/>
        <v>12</v>
      </c>
      <c r="C4607" s="78">
        <v>42709</v>
      </c>
      <c r="D4607" s="78" t="s">
        <v>576</v>
      </c>
      <c r="E4607" s="78">
        <f t="shared" si="252"/>
        <v>42709</v>
      </c>
      <c r="F4607" s="80" t="s">
        <v>1056</v>
      </c>
      <c r="G4607" s="79" t="s">
        <v>1551</v>
      </c>
      <c r="H4607" s="80" t="s">
        <v>1895</v>
      </c>
      <c r="I4607" s="427"/>
      <c r="J4607" s="427"/>
      <c r="K4607" s="418"/>
      <c r="L4607" s="427"/>
      <c r="M4607" s="81">
        <v>94640000</v>
      </c>
      <c r="N4607" s="82" t="s">
        <v>582</v>
      </c>
      <c r="O4607" s="82" t="s">
        <v>43</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1" ht="15.75" hidden="1" customHeight="1">
      <c r="A4608" s="332" t="str">
        <f>IF(B4608&lt;&gt;"",IF(AND(B4608='IN-TC'!$S$4,OR(TH!N4608="1111",TH!O4608="1111")),TH!D4608,""),"")</f>
        <v/>
      </c>
      <c r="B4608" s="63">
        <f t="shared" si="253"/>
        <v>12</v>
      </c>
      <c r="C4608" s="64">
        <v>42717</v>
      </c>
      <c r="D4608" s="64" t="s">
        <v>694</v>
      </c>
      <c r="E4608" s="64">
        <f t="shared" si="252"/>
        <v>42717</v>
      </c>
      <c r="F4608" s="72" t="s">
        <v>1443</v>
      </c>
      <c r="G4608" s="67" t="s">
        <v>1551</v>
      </c>
      <c r="H4608" s="72" t="s">
        <v>1895</v>
      </c>
      <c r="I4608" s="429"/>
      <c r="J4608" s="429"/>
      <c r="K4608" s="420">
        <v>291188</v>
      </c>
      <c r="L4608" s="429">
        <v>22720</v>
      </c>
      <c r="M4608" s="65">
        <f>K4608*L4608</f>
        <v>6615791360</v>
      </c>
      <c r="N4608" s="66" t="s">
        <v>265</v>
      </c>
      <c r="O4608" s="66" t="s">
        <v>582</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1" ht="15.75" hidden="1" customHeight="1">
      <c r="A4609" s="332" t="str">
        <f>IF(B4609&lt;&gt;"",IF(AND(B4609='IN-TC'!$S$4,OR(TH!N4609="1111",TH!O4609="1111")),TH!D4609,""),"")</f>
        <v/>
      </c>
      <c r="B4609" s="63">
        <f t="shared" si="253"/>
        <v>12</v>
      </c>
      <c r="C4609" s="64">
        <v>42717</v>
      </c>
      <c r="D4609" s="64" t="s">
        <v>697</v>
      </c>
      <c r="E4609" s="64">
        <f t="shared" si="252"/>
        <v>42717</v>
      </c>
      <c r="F4609" s="72" t="s">
        <v>1786</v>
      </c>
      <c r="G4609" s="67" t="s">
        <v>1551</v>
      </c>
      <c r="H4609" s="72" t="s">
        <v>1788</v>
      </c>
      <c r="I4609" s="429"/>
      <c r="J4609" s="429"/>
      <c r="K4609" s="420">
        <v>3</v>
      </c>
      <c r="L4609" s="429">
        <v>22720</v>
      </c>
      <c r="M4609" s="65">
        <f>K4609*L4609</f>
        <v>68160</v>
      </c>
      <c r="N4609" s="66" t="s">
        <v>101</v>
      </c>
      <c r="O4609" s="66" t="s">
        <v>265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c r="AE4609">
        <v>1</v>
      </c>
    </row>
    <row r="4610" spans="1:31" ht="15.75" hidden="1" customHeight="1">
      <c r="A4610" s="332" t="str">
        <f>IF(B4610&lt;&gt;"",IF(AND(B4610='IN-TC'!$S$4,OR(TH!N4610="1111",TH!O4610="1111")),TH!D4610,""),"")</f>
        <v/>
      </c>
      <c r="B4610" s="63">
        <f t="shared" si="253"/>
        <v>12</v>
      </c>
      <c r="C4610" s="64">
        <v>42717</v>
      </c>
      <c r="D4610" s="64" t="s">
        <v>697</v>
      </c>
      <c r="E4610" s="64">
        <f t="shared" si="252"/>
        <v>42717</v>
      </c>
      <c r="F4610" s="72" t="s">
        <v>2018</v>
      </c>
      <c r="G4610" s="67" t="s">
        <v>1551</v>
      </c>
      <c r="H4610" s="72" t="s">
        <v>1788</v>
      </c>
      <c r="I4610" s="429"/>
      <c r="J4610" s="429"/>
      <c r="K4610" s="420">
        <v>0.3</v>
      </c>
      <c r="L4610" s="429">
        <v>22720</v>
      </c>
      <c r="M4610" s="65">
        <f>K4610*L4610</f>
        <v>6816</v>
      </c>
      <c r="N4610" s="66" t="s">
        <v>9</v>
      </c>
      <c r="O4610" s="66" t="s">
        <v>265</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v>1</v>
      </c>
    </row>
    <row r="4611" spans="1:31" ht="15.75" hidden="1" customHeight="1">
      <c r="A4611" s="332" t="str">
        <f>IF(B4611&lt;&gt;"",IF(AND(B4611='IN-TC'!$S$4,OR(TH!N4611="1111",TH!O4611="1111")),TH!D4611,""),"")</f>
        <v/>
      </c>
      <c r="B4611" s="63">
        <f t="shared" si="253"/>
        <v>12</v>
      </c>
      <c r="C4611" s="64">
        <v>42717</v>
      </c>
      <c r="D4611" s="64" t="s">
        <v>576</v>
      </c>
      <c r="E4611" s="64">
        <f t="shared" si="252"/>
        <v>42717</v>
      </c>
      <c r="F4611" s="72" t="s">
        <v>1976</v>
      </c>
      <c r="G4611" s="67" t="s">
        <v>1551</v>
      </c>
      <c r="H4611" s="72" t="s">
        <v>1895</v>
      </c>
      <c r="I4611" s="429"/>
      <c r="J4611" s="429"/>
      <c r="K4611" s="420">
        <v>12</v>
      </c>
      <c r="L4611" s="429">
        <v>22720</v>
      </c>
      <c r="M4611" s="65">
        <f>K4611*L4611</f>
        <v>272640</v>
      </c>
      <c r="N4611" s="66" t="s">
        <v>101</v>
      </c>
      <c r="O4611" s="66" t="s">
        <v>582</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c r="AE4611">
        <v>1</v>
      </c>
    </row>
    <row r="4612" spans="1:31" ht="15.75" hidden="1" customHeight="1">
      <c r="A4612" s="1196" t="str">
        <f>IF(B4612&lt;&gt;"",IF(AND(B4612='IN-TC'!$S$4,OR(TH!N4612="1111",TH!O4612="1111")),TH!D4612,""),"")</f>
        <v/>
      </c>
      <c r="B4612" s="973">
        <f t="shared" si="253"/>
        <v>12</v>
      </c>
      <c r="C4612" s="78">
        <v>42717</v>
      </c>
      <c r="D4612" s="78" t="s">
        <v>576</v>
      </c>
      <c r="E4612" s="78">
        <f t="shared" si="252"/>
        <v>42717</v>
      </c>
      <c r="F4612" s="80" t="s">
        <v>1056</v>
      </c>
      <c r="G4612" s="79" t="s">
        <v>1551</v>
      </c>
      <c r="H4612" s="80" t="s">
        <v>1895</v>
      </c>
      <c r="I4612" s="427"/>
      <c r="J4612" s="427"/>
      <c r="K4612" s="418"/>
      <c r="L4612" s="427"/>
      <c r="M4612" s="81">
        <v>11648000</v>
      </c>
      <c r="N4612" s="82" t="s">
        <v>582</v>
      </c>
      <c r="O4612" s="82" t="s">
        <v>43</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1" ht="15.75" hidden="1" customHeight="1">
      <c r="A4613" s="332" t="str">
        <f>IF(B4613&lt;&gt;"",IF(AND(B4613='IN-TC'!$S$4,OR(TH!N4613="1111",TH!O4613="1111")),TH!D4613,""),"")</f>
        <v/>
      </c>
      <c r="B4613" s="63">
        <f t="shared" si="253"/>
        <v>12</v>
      </c>
      <c r="C4613" s="64">
        <v>42717</v>
      </c>
      <c r="D4613" s="64" t="s">
        <v>697</v>
      </c>
      <c r="E4613" s="64">
        <f t="shared" si="252"/>
        <v>42717</v>
      </c>
      <c r="F4613" s="72" t="s">
        <v>2365</v>
      </c>
      <c r="G4613" s="67" t="s">
        <v>1551</v>
      </c>
      <c r="H4613" s="1124" t="s">
        <v>1872</v>
      </c>
      <c r="I4613" s="429"/>
      <c r="J4613" s="429"/>
      <c r="K4613" s="420">
        <v>150000</v>
      </c>
      <c r="L4613" s="429">
        <v>22720</v>
      </c>
      <c r="M4613" s="65">
        <f>K4613*L4613</f>
        <v>3408000000</v>
      </c>
      <c r="N4613" s="66" t="s">
        <v>259</v>
      </c>
      <c r="O4613" s="66" t="s">
        <v>265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1" ht="15.75" hidden="1" customHeight="1">
      <c r="A4614" s="332" t="str">
        <f>IF(B4614&lt;&gt;"",IF(AND(B4614='IN-TC'!$S$4,OR(TH!N4614="1111",TH!O4614="1111")),TH!D4614,""),"")</f>
        <v/>
      </c>
      <c r="B4614" s="63">
        <f t="shared" si="253"/>
        <v>12</v>
      </c>
      <c r="C4614" s="64">
        <v>42717</v>
      </c>
      <c r="D4614" s="64" t="s">
        <v>697</v>
      </c>
      <c r="E4614" s="64">
        <f t="shared" si="252"/>
        <v>42717</v>
      </c>
      <c r="F4614" s="72" t="s">
        <v>2541</v>
      </c>
      <c r="G4614" s="67" t="s">
        <v>1551</v>
      </c>
      <c r="H4614" s="1124" t="s">
        <v>1872</v>
      </c>
      <c r="I4614" s="429"/>
      <c r="J4614" s="429"/>
      <c r="K4614" s="420">
        <v>262.5</v>
      </c>
      <c r="L4614" s="429">
        <v>22720</v>
      </c>
      <c r="M4614" s="65">
        <f>K4614*L4614</f>
        <v>5964000</v>
      </c>
      <c r="N4614" s="66" t="s">
        <v>99</v>
      </c>
      <c r="O4614" s="66" t="s">
        <v>265</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1" ht="15.75" hidden="1" customHeight="1">
      <c r="A4615" s="332" t="str">
        <f>IF(B4615&lt;&gt;"",IF(AND(B4615='IN-TC'!$S$4,OR(TH!N4615="1111",TH!O4615="1111")),TH!D4615,""),"")</f>
        <v/>
      </c>
      <c r="B4615" s="63">
        <f t="shared" si="253"/>
        <v>12</v>
      </c>
      <c r="C4615" s="64">
        <v>42717</v>
      </c>
      <c r="D4615" s="64" t="s">
        <v>576</v>
      </c>
      <c r="E4615" s="64">
        <f t="shared" si="252"/>
        <v>42717</v>
      </c>
      <c r="F4615" s="72" t="s">
        <v>1056</v>
      </c>
      <c r="G4615" s="67" t="s">
        <v>1551</v>
      </c>
      <c r="H4615" s="1124" t="s">
        <v>1872</v>
      </c>
      <c r="I4615" s="429"/>
      <c r="J4615" s="429"/>
      <c r="K4615" s="420"/>
      <c r="L4615" s="429"/>
      <c r="M4615" s="65">
        <v>59250000</v>
      </c>
      <c r="N4615" s="66" t="s">
        <v>99</v>
      </c>
      <c r="O4615" s="66" t="s">
        <v>259</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1" ht="15.75" hidden="1" customHeight="1">
      <c r="A4616" s="332" t="str">
        <f>IF(B4616&lt;&gt;"",IF(AND(B4616='IN-TC'!$S$4,OR(TH!N4616="1111",TH!O4616="1111")),TH!D4616,""),"")</f>
        <v/>
      </c>
      <c r="B4616" s="63">
        <f t="shared" si="253"/>
        <v>12</v>
      </c>
      <c r="C4616" s="64">
        <v>42720</v>
      </c>
      <c r="D4616" s="64" t="s">
        <v>694</v>
      </c>
      <c r="E4616" s="64">
        <f t="shared" ref="E4616:E4641" si="255">C4616</f>
        <v>42720</v>
      </c>
      <c r="F4616" s="72" t="s">
        <v>2796</v>
      </c>
      <c r="G4616" s="67" t="s">
        <v>1551</v>
      </c>
      <c r="H4616" s="866" t="s">
        <v>592</v>
      </c>
      <c r="I4616" s="429"/>
      <c r="J4616" s="429"/>
      <c r="K4616" s="420">
        <v>41600</v>
      </c>
      <c r="L4616" s="429">
        <v>22720</v>
      </c>
      <c r="M4616" s="65">
        <f>K4616*L4616</f>
        <v>945152000</v>
      </c>
      <c r="N4616" s="66" t="s">
        <v>265</v>
      </c>
      <c r="O4616" s="66" t="s">
        <v>582</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1" ht="15.75" hidden="1" customHeight="1">
      <c r="A4617" s="332" t="str">
        <f>IF(B4617&lt;&gt;"",IF(AND(B4617='IN-TC'!$S$4,OR(TH!N4617="1111",TH!O4617="1111")),TH!D4617,""),"")</f>
        <v/>
      </c>
      <c r="B4617" s="63">
        <f t="shared" si="253"/>
        <v>12</v>
      </c>
      <c r="C4617" s="64">
        <v>42720</v>
      </c>
      <c r="D4617" s="64" t="s">
        <v>576</v>
      </c>
      <c r="E4617" s="64">
        <f t="shared" si="255"/>
        <v>42720</v>
      </c>
      <c r="F4617" s="72" t="s">
        <v>1976</v>
      </c>
      <c r="G4617" s="67" t="s">
        <v>1551</v>
      </c>
      <c r="H4617" s="866" t="s">
        <v>592</v>
      </c>
      <c r="I4617" s="429"/>
      <c r="J4617" s="429"/>
      <c r="K4617" s="420">
        <v>160</v>
      </c>
      <c r="L4617" s="429">
        <v>22720</v>
      </c>
      <c r="M4617" s="65">
        <f>K4617*L4617</f>
        <v>3635200</v>
      </c>
      <c r="N4617" s="66" t="s">
        <v>101</v>
      </c>
      <c r="O4617" s="66" t="s">
        <v>582</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c r="AE4617">
        <v>1</v>
      </c>
    </row>
    <row r="4618" spans="1:31" ht="15.75" hidden="1" customHeight="1">
      <c r="A4618" s="332" t="str">
        <f>IF(B4618&lt;&gt;"",IF(AND(B4618='IN-TC'!$S$4,OR(TH!N4618="1111",TH!O4618="1111")),TH!D4618,""),"")</f>
        <v/>
      </c>
      <c r="B4618" s="63">
        <f t="shared" si="253"/>
        <v>12</v>
      </c>
      <c r="C4618" s="64">
        <v>42720</v>
      </c>
      <c r="D4618" s="64" t="s">
        <v>576</v>
      </c>
      <c r="E4618" s="64">
        <f t="shared" si="255"/>
        <v>42720</v>
      </c>
      <c r="F4618" s="72" t="s">
        <v>1056</v>
      </c>
      <c r="G4618" s="67" t="s">
        <v>1551</v>
      </c>
      <c r="H4618" s="866" t="s">
        <v>592</v>
      </c>
      <c r="I4618" s="429"/>
      <c r="J4618" s="429"/>
      <c r="K4618" s="420"/>
      <c r="L4618" s="429"/>
      <c r="M4618" s="65">
        <v>1670400</v>
      </c>
      <c r="N4618" s="66" t="s">
        <v>582</v>
      </c>
      <c r="O4618" s="66" t="s">
        <v>43</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1" ht="15.75" hidden="1" customHeight="1">
      <c r="A4619" s="332" t="str">
        <f>IF(B4619&lt;&gt;"",IF(AND(B4619='IN-TC'!$S$4,OR(TH!N4619="1111",TH!O4619="1111")),TH!D4619,""),"")</f>
        <v/>
      </c>
      <c r="B4619" s="63">
        <f t="shared" ref="B4619:B4646" si="256">IF(C4619&lt;&gt;"",MONTH(C4619),"")</f>
        <v>12</v>
      </c>
      <c r="C4619" s="64">
        <v>42720</v>
      </c>
      <c r="D4619" s="64" t="s">
        <v>697</v>
      </c>
      <c r="E4619" s="64">
        <f t="shared" si="255"/>
        <v>42720</v>
      </c>
      <c r="F4619" s="72" t="s">
        <v>3002</v>
      </c>
      <c r="G4619" s="67" t="s">
        <v>1551</v>
      </c>
      <c r="H4619" s="72" t="s">
        <v>2179</v>
      </c>
      <c r="I4619" s="429"/>
      <c r="J4619" s="429"/>
      <c r="K4619" s="420">
        <v>33400</v>
      </c>
      <c r="L4619" s="429">
        <v>22720</v>
      </c>
      <c r="M4619" s="65">
        <f>K4619*L4619</f>
        <v>758848000</v>
      </c>
      <c r="N4619" s="66" t="s">
        <v>259</v>
      </c>
      <c r="O4619" s="66" t="s">
        <v>265</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1" ht="15.75" hidden="1" customHeight="1">
      <c r="A4620" s="332" t="str">
        <f>IF(B4620&lt;&gt;"",IF(AND(B4620='IN-TC'!$S$4,OR(TH!N4620="1111",TH!O4620="1111")),TH!D4620,""),"")</f>
        <v/>
      </c>
      <c r="B4620" s="63">
        <f t="shared" si="256"/>
        <v>12</v>
      </c>
      <c r="C4620" s="64">
        <v>42720</v>
      </c>
      <c r="D4620" s="64" t="s">
        <v>697</v>
      </c>
      <c r="E4620" s="64">
        <f t="shared" si="255"/>
        <v>42720</v>
      </c>
      <c r="F4620" s="72" t="s">
        <v>2541</v>
      </c>
      <c r="G4620" s="67" t="s">
        <v>1551</v>
      </c>
      <c r="H4620" s="72" t="s">
        <v>2179</v>
      </c>
      <c r="I4620" s="429"/>
      <c r="J4620" s="429"/>
      <c r="K4620" s="420">
        <v>66.8</v>
      </c>
      <c r="L4620" s="429">
        <v>22720</v>
      </c>
      <c r="M4620" s="65">
        <f>K4620*L4620</f>
        <v>1517696</v>
      </c>
      <c r="N4620" s="66" t="s">
        <v>99</v>
      </c>
      <c r="O4620" s="66" t="s">
        <v>265</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1" ht="15.75" hidden="1" customHeight="1">
      <c r="A4621" s="332" t="str">
        <f>IF(B4621&lt;&gt;"",IF(AND(B4621='IN-TC'!$S$4,OR(TH!N4621="1111",TH!O4621="1111")),TH!D4621,""),"")</f>
        <v/>
      </c>
      <c r="B4621" s="63">
        <f t="shared" si="256"/>
        <v>12</v>
      </c>
      <c r="C4621" s="64">
        <v>42720</v>
      </c>
      <c r="D4621" s="64" t="s">
        <v>576</v>
      </c>
      <c r="E4621" s="64">
        <f t="shared" si="255"/>
        <v>42720</v>
      </c>
      <c r="F4621" s="72" t="s">
        <v>1056</v>
      </c>
      <c r="G4621" s="67" t="s">
        <v>1551</v>
      </c>
      <c r="H4621" s="72" t="s">
        <v>2179</v>
      </c>
      <c r="I4621" s="429"/>
      <c r="J4621" s="429"/>
      <c r="K4621" s="420"/>
      <c r="L4621" s="429"/>
      <c r="M4621" s="65">
        <v>13760800</v>
      </c>
      <c r="N4621" s="66" t="s">
        <v>99</v>
      </c>
      <c r="O4621" s="66" t="s">
        <v>259</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1" ht="15.75" hidden="1" customHeight="1">
      <c r="A4622" s="332" t="str">
        <f>IF(B4622&lt;&gt;"",IF(AND(B4622='IN-TC'!$S$4,OR(TH!N4622="1111",TH!O4622="1111")),TH!D4622,""),"")</f>
        <v/>
      </c>
      <c r="B4622" s="63">
        <f t="shared" si="256"/>
        <v>12</v>
      </c>
      <c r="C4622" s="64">
        <v>42726</v>
      </c>
      <c r="D4622" s="64" t="s">
        <v>697</v>
      </c>
      <c r="E4622" s="64">
        <f t="shared" si="255"/>
        <v>42726</v>
      </c>
      <c r="F4622" s="72" t="s">
        <v>2152</v>
      </c>
      <c r="G4622" s="67" t="s">
        <v>1551</v>
      </c>
      <c r="H4622" s="72" t="s">
        <v>1788</v>
      </c>
      <c r="I4622" s="429"/>
      <c r="J4622" s="429"/>
      <c r="K4622" s="420">
        <v>223.75</v>
      </c>
      <c r="L4622" s="429">
        <v>22750</v>
      </c>
      <c r="M4622" s="65">
        <f t="shared" ref="M4622:M4634" si="257">K4622*L4622</f>
        <v>5090312.5</v>
      </c>
      <c r="N4622" s="66" t="s">
        <v>99</v>
      </c>
      <c r="O4622" s="66" t="s">
        <v>265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1" ht="15.75" hidden="1" customHeight="1">
      <c r="A4623" s="332" t="str">
        <f>IF(B4623&lt;&gt;"",IF(AND(B4623='IN-TC'!$S$4,OR(TH!N4623="1111",TH!O4623="1111")),TH!D4623,""),"")</f>
        <v/>
      </c>
      <c r="B4623" s="63">
        <f t="shared" si="256"/>
        <v>12</v>
      </c>
      <c r="C4623" s="64">
        <v>42726</v>
      </c>
      <c r="D4623" s="64" t="s">
        <v>697</v>
      </c>
      <c r="E4623" s="64">
        <f t="shared" si="255"/>
        <v>42726</v>
      </c>
      <c r="F4623" s="72" t="s">
        <v>2152</v>
      </c>
      <c r="G4623" s="67" t="s">
        <v>1551</v>
      </c>
      <c r="H4623" s="72" t="s">
        <v>1788</v>
      </c>
      <c r="I4623" s="429"/>
      <c r="J4623" s="429"/>
      <c r="K4623" s="420">
        <v>222.5</v>
      </c>
      <c r="L4623" s="429">
        <v>22750</v>
      </c>
      <c r="M4623" s="65">
        <f t="shared" si="257"/>
        <v>5061875</v>
      </c>
      <c r="N4623" s="66" t="s">
        <v>99</v>
      </c>
      <c r="O4623" s="66" t="s">
        <v>265</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1" ht="15.75" hidden="1" customHeight="1">
      <c r="A4624" s="332" t="str">
        <f>IF(B4624&lt;&gt;"",IF(AND(B4624='IN-TC'!$S$4,OR(TH!N4624="1111",TH!O4624="1111")),TH!D4624,""),"")</f>
        <v/>
      </c>
      <c r="B4624" s="63">
        <f t="shared" si="256"/>
        <v>12</v>
      </c>
      <c r="C4624" s="64">
        <v>42726</v>
      </c>
      <c r="D4624" s="64" t="s">
        <v>697</v>
      </c>
      <c r="E4624" s="64">
        <f t="shared" si="255"/>
        <v>42726</v>
      </c>
      <c r="F4624" s="72" t="s">
        <v>2152</v>
      </c>
      <c r="G4624" s="67" t="s">
        <v>1551</v>
      </c>
      <c r="H4624" s="72" t="s">
        <v>1788</v>
      </c>
      <c r="I4624" s="429"/>
      <c r="J4624" s="429"/>
      <c r="K4624" s="420">
        <v>223.75</v>
      </c>
      <c r="L4624" s="429">
        <v>22750</v>
      </c>
      <c r="M4624" s="65">
        <f t="shared" si="257"/>
        <v>5090312.5</v>
      </c>
      <c r="N4624" s="66" t="s">
        <v>99</v>
      </c>
      <c r="O4624" s="66" t="s">
        <v>265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1" ht="15.75" hidden="1" customHeight="1">
      <c r="A4625" s="332" t="str">
        <f>IF(B4625&lt;&gt;"",IF(AND(B4625='IN-TC'!$S$4,OR(TH!N4625="1111",TH!O4625="1111")),TH!D4625,""),"")</f>
        <v/>
      </c>
      <c r="B4625" s="63">
        <f t="shared" si="256"/>
        <v>12</v>
      </c>
      <c r="C4625" s="64">
        <v>42726</v>
      </c>
      <c r="D4625" s="64" t="s">
        <v>697</v>
      </c>
      <c r="E4625" s="64">
        <f t="shared" si="255"/>
        <v>42726</v>
      </c>
      <c r="F4625" s="72" t="s">
        <v>2152</v>
      </c>
      <c r="G4625" s="67" t="s">
        <v>1551</v>
      </c>
      <c r="H4625" s="72" t="s">
        <v>1788</v>
      </c>
      <c r="I4625" s="429"/>
      <c r="J4625" s="429"/>
      <c r="K4625" s="420">
        <v>157.5</v>
      </c>
      <c r="L4625" s="429">
        <v>22750</v>
      </c>
      <c r="M4625" s="65">
        <f t="shared" si="257"/>
        <v>3583125</v>
      </c>
      <c r="N4625" s="66" t="s">
        <v>99</v>
      </c>
      <c r="O4625" s="66" t="s">
        <v>265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1" ht="15.75" hidden="1" customHeight="1">
      <c r="A4626" s="332" t="str">
        <f>IF(B4626&lt;&gt;"",IF(AND(B4626='IN-TC'!$S$4,OR(TH!N4626="1111",TH!O4626="1111")),TH!D4626,""),"")</f>
        <v/>
      </c>
      <c r="B4626" s="63">
        <f t="shared" si="256"/>
        <v>12</v>
      </c>
      <c r="C4626" s="64">
        <v>42726</v>
      </c>
      <c r="D4626" s="64" t="s">
        <v>697</v>
      </c>
      <c r="E4626" s="64">
        <f t="shared" si="255"/>
        <v>42726</v>
      </c>
      <c r="F4626" s="72" t="s">
        <v>2152</v>
      </c>
      <c r="G4626" s="67" t="s">
        <v>1551</v>
      </c>
      <c r="H4626" s="72" t="s">
        <v>1788</v>
      </c>
      <c r="I4626" s="429"/>
      <c r="J4626" s="429"/>
      <c r="K4626" s="420">
        <v>222.5</v>
      </c>
      <c r="L4626" s="429">
        <v>22750</v>
      </c>
      <c r="M4626" s="65">
        <f t="shared" si="257"/>
        <v>5061875</v>
      </c>
      <c r="N4626" s="66" t="s">
        <v>99</v>
      </c>
      <c r="O4626" s="66" t="s">
        <v>265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1" ht="15.75" hidden="1" customHeight="1">
      <c r="A4627" s="332" t="str">
        <f>IF(B4627&lt;&gt;"",IF(AND(B4627='IN-TC'!$S$4,OR(TH!N4627="1111",TH!O4627="1111")),TH!D4627,""),"")</f>
        <v/>
      </c>
      <c r="B4627" s="63">
        <f t="shared" si="256"/>
        <v>12</v>
      </c>
      <c r="C4627" s="64">
        <v>42726</v>
      </c>
      <c r="D4627" s="64" t="s">
        <v>697</v>
      </c>
      <c r="E4627" s="64">
        <f t="shared" si="255"/>
        <v>42726</v>
      </c>
      <c r="F4627" s="72" t="s">
        <v>2152</v>
      </c>
      <c r="G4627" s="67" t="s">
        <v>1551</v>
      </c>
      <c r="H4627" s="72" t="s">
        <v>1788</v>
      </c>
      <c r="I4627" s="429"/>
      <c r="J4627" s="429"/>
      <c r="K4627" s="420">
        <v>205</v>
      </c>
      <c r="L4627" s="429">
        <v>22750</v>
      </c>
      <c r="M4627" s="65">
        <f t="shared" si="257"/>
        <v>4663750</v>
      </c>
      <c r="N4627" s="66" t="s">
        <v>99</v>
      </c>
      <c r="O4627" s="66" t="s">
        <v>265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1" ht="15.75" hidden="1" customHeight="1">
      <c r="A4628" s="332" t="str">
        <f>IF(B4628&lt;&gt;"",IF(AND(B4628='IN-TC'!$S$4,OR(TH!N4628="1111",TH!O4628="1111")),TH!D4628,""),"")</f>
        <v/>
      </c>
      <c r="B4628" s="63">
        <f t="shared" si="256"/>
        <v>12</v>
      </c>
      <c r="C4628" s="64">
        <v>42726</v>
      </c>
      <c r="D4628" s="64" t="s">
        <v>697</v>
      </c>
      <c r="E4628" s="64">
        <f t="shared" si="255"/>
        <v>42726</v>
      </c>
      <c r="F4628" s="72" t="s">
        <v>2152</v>
      </c>
      <c r="G4628" s="67" t="s">
        <v>1551</v>
      </c>
      <c r="H4628" s="72" t="s">
        <v>1788</v>
      </c>
      <c r="I4628" s="429"/>
      <c r="J4628" s="429"/>
      <c r="K4628" s="420">
        <v>240</v>
      </c>
      <c r="L4628" s="429">
        <v>22750</v>
      </c>
      <c r="M4628" s="65">
        <f t="shared" si="257"/>
        <v>5460000</v>
      </c>
      <c r="N4628" s="66" t="s">
        <v>99</v>
      </c>
      <c r="O4628" s="66" t="s">
        <v>265</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1" ht="15.75" hidden="1" customHeight="1">
      <c r="A4629" s="332" t="str">
        <f>IF(B4629&lt;&gt;"",IF(AND(B4629='IN-TC'!$S$4,OR(TH!N4629="1111",TH!O4629="1111")),TH!D4629,""),"")</f>
        <v/>
      </c>
      <c r="B4629" s="63">
        <f t="shared" si="256"/>
        <v>12</v>
      </c>
      <c r="C4629" s="64">
        <v>42726</v>
      </c>
      <c r="D4629" s="64" t="s">
        <v>697</v>
      </c>
      <c r="E4629" s="64">
        <f t="shared" si="255"/>
        <v>42726</v>
      </c>
      <c r="F4629" s="72" t="s">
        <v>2152</v>
      </c>
      <c r="G4629" s="67" t="s">
        <v>1551</v>
      </c>
      <c r="H4629" s="72" t="s">
        <v>1788</v>
      </c>
      <c r="I4629" s="429"/>
      <c r="J4629" s="429"/>
      <c r="K4629" s="420">
        <v>220</v>
      </c>
      <c r="L4629" s="429">
        <v>22750</v>
      </c>
      <c r="M4629" s="65">
        <f t="shared" si="257"/>
        <v>5005000</v>
      </c>
      <c r="N4629" s="66" t="s">
        <v>99</v>
      </c>
      <c r="O4629" s="66" t="s">
        <v>265</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1" ht="15.75" hidden="1" customHeight="1">
      <c r="A4630" s="332" t="str">
        <f>IF(B4630&lt;&gt;"",IF(AND(B4630='IN-TC'!$S$4,OR(TH!N4630="1111",TH!O4630="1111")),TH!D4630,""),"")</f>
        <v/>
      </c>
      <c r="B4630" s="63">
        <f t="shared" si="256"/>
        <v>12</v>
      </c>
      <c r="C4630" s="64">
        <v>42726</v>
      </c>
      <c r="D4630" s="64" t="s">
        <v>697</v>
      </c>
      <c r="E4630" s="64">
        <f t="shared" si="255"/>
        <v>42726</v>
      </c>
      <c r="F4630" s="72" t="s">
        <v>2152</v>
      </c>
      <c r="G4630" s="67" t="s">
        <v>1551</v>
      </c>
      <c r="H4630" s="72" t="s">
        <v>1788</v>
      </c>
      <c r="I4630" s="429"/>
      <c r="J4630" s="429"/>
      <c r="K4630" s="420">
        <v>240</v>
      </c>
      <c r="L4630" s="429">
        <v>22750</v>
      </c>
      <c r="M4630" s="65">
        <f t="shared" si="257"/>
        <v>5460000</v>
      </c>
      <c r="N4630" s="66" t="s">
        <v>99</v>
      </c>
      <c r="O4630" s="66" t="s">
        <v>265</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1" ht="15.75" hidden="1" customHeight="1">
      <c r="A4631" s="332" t="str">
        <f>IF(B4631&lt;&gt;"",IF(AND(B4631='IN-TC'!$S$4,OR(TH!N4631="1111",TH!O4631="1111")),TH!D4631,""),"")</f>
        <v/>
      </c>
      <c r="B4631" s="63">
        <f t="shared" si="256"/>
        <v>12</v>
      </c>
      <c r="C4631" s="64">
        <v>42726</v>
      </c>
      <c r="D4631" s="64" t="s">
        <v>697</v>
      </c>
      <c r="E4631" s="64">
        <f t="shared" si="255"/>
        <v>42726</v>
      </c>
      <c r="F4631" s="72" t="s">
        <v>2152</v>
      </c>
      <c r="G4631" s="67" t="s">
        <v>1551</v>
      </c>
      <c r="H4631" s="72" t="s">
        <v>1788</v>
      </c>
      <c r="I4631" s="429"/>
      <c r="J4631" s="429"/>
      <c r="K4631" s="420">
        <v>37.799999999999997</v>
      </c>
      <c r="L4631" s="429">
        <v>22750</v>
      </c>
      <c r="M4631" s="65">
        <f t="shared" si="257"/>
        <v>859949.99999999988</v>
      </c>
      <c r="N4631" s="66" t="s">
        <v>99</v>
      </c>
      <c r="O4631" s="66" t="s">
        <v>265</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1" ht="15.75" hidden="1" customHeight="1">
      <c r="A4632" s="332" t="str">
        <f>IF(B4632&lt;&gt;"",IF(AND(B4632='IN-TC'!$S$4,OR(TH!N4632="1111",TH!O4632="1111")),TH!D4632,""),"")</f>
        <v/>
      </c>
      <c r="B4632" s="63">
        <f t="shared" si="256"/>
        <v>12</v>
      </c>
      <c r="C4632" s="64">
        <v>42726</v>
      </c>
      <c r="D4632" s="64" t="s">
        <v>697</v>
      </c>
      <c r="E4632" s="64">
        <f t="shared" si="255"/>
        <v>42726</v>
      </c>
      <c r="F4632" s="72" t="s">
        <v>2152</v>
      </c>
      <c r="G4632" s="67" t="s">
        <v>1551</v>
      </c>
      <c r="H4632" s="72" t="s">
        <v>1788</v>
      </c>
      <c r="I4632" s="429"/>
      <c r="J4632" s="429"/>
      <c r="K4632" s="420">
        <v>19.25</v>
      </c>
      <c r="L4632" s="429">
        <v>22750</v>
      </c>
      <c r="M4632" s="65">
        <f t="shared" si="257"/>
        <v>437937.5</v>
      </c>
      <c r="N4632" s="66" t="s">
        <v>99</v>
      </c>
      <c r="O4632" s="66" t="s">
        <v>265</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1" ht="15.75" hidden="1" customHeight="1">
      <c r="A4633" s="332" t="str">
        <f>IF(B4633&lt;&gt;"",IF(AND(B4633='IN-TC'!$S$4,OR(TH!N4633="1111",TH!O4633="1111")),TH!D4633,""),"")</f>
        <v/>
      </c>
      <c r="B4633" s="63">
        <f t="shared" si="256"/>
        <v>12</v>
      </c>
      <c r="C4633" s="64">
        <v>42733</v>
      </c>
      <c r="D4633" s="64" t="s">
        <v>694</v>
      </c>
      <c r="E4633" s="64">
        <f t="shared" si="255"/>
        <v>42733</v>
      </c>
      <c r="F4633" s="72" t="s">
        <v>1443</v>
      </c>
      <c r="G4633" s="67" t="s">
        <v>1551</v>
      </c>
      <c r="H4633" s="72" t="s">
        <v>1895</v>
      </c>
      <c r="I4633" s="429"/>
      <c r="J4633" s="429"/>
      <c r="K4633" s="420">
        <v>294308</v>
      </c>
      <c r="L4633" s="429">
        <v>22720</v>
      </c>
      <c r="M4633" s="65">
        <f t="shared" si="257"/>
        <v>6686677760</v>
      </c>
      <c r="N4633" s="66" t="s">
        <v>265</v>
      </c>
      <c r="O4633" s="66" t="s">
        <v>582</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1" ht="15.75" hidden="1" customHeight="1">
      <c r="A4634" s="332" t="str">
        <f>IF(B4634&lt;&gt;"",IF(AND(B4634='IN-TC'!$S$4,OR(TH!N4634="1111",TH!O4634="1111")),TH!D4634,""),"")</f>
        <v/>
      </c>
      <c r="B4634" s="63">
        <f t="shared" si="256"/>
        <v>12</v>
      </c>
      <c r="C4634" s="64">
        <v>42733</v>
      </c>
      <c r="D4634" s="64" t="s">
        <v>576</v>
      </c>
      <c r="E4634" s="64">
        <f t="shared" si="255"/>
        <v>42733</v>
      </c>
      <c r="F4634" s="72" t="s">
        <v>1976</v>
      </c>
      <c r="G4634" s="67" t="s">
        <v>1551</v>
      </c>
      <c r="H4634" s="72" t="s">
        <v>1895</v>
      </c>
      <c r="I4634" s="429"/>
      <c r="J4634" s="429"/>
      <c r="K4634" s="420">
        <v>12</v>
      </c>
      <c r="L4634" s="429">
        <v>22720</v>
      </c>
      <c r="M4634" s="65">
        <f t="shared" si="257"/>
        <v>272640</v>
      </c>
      <c r="N4634" s="66" t="s">
        <v>101</v>
      </c>
      <c r="O4634" s="66" t="s">
        <v>582</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1" ht="15.75" hidden="1" customHeight="1">
      <c r="A4635" s="1196" t="str">
        <f>IF(B4635&lt;&gt;"",IF(AND(B4635='IN-TC'!$S$4,OR(TH!N4635="1111",TH!O4635="1111")),TH!D4635,""),"")</f>
        <v/>
      </c>
      <c r="B4635" s="973">
        <f t="shared" si="256"/>
        <v>12</v>
      </c>
      <c r="C4635" s="78">
        <v>42733</v>
      </c>
      <c r="D4635" s="78" t="s">
        <v>576</v>
      </c>
      <c r="E4635" s="78">
        <f t="shared" si="255"/>
        <v>42733</v>
      </c>
      <c r="F4635" s="80" t="s">
        <v>1056</v>
      </c>
      <c r="G4635" s="79" t="s">
        <v>1551</v>
      </c>
      <c r="H4635" s="80" t="s">
        <v>1895</v>
      </c>
      <c r="I4635" s="427"/>
      <c r="J4635" s="427"/>
      <c r="K4635" s="418"/>
      <c r="L4635" s="427"/>
      <c r="M4635" s="81">
        <v>36790000</v>
      </c>
      <c r="N4635" s="82" t="s">
        <v>582</v>
      </c>
      <c r="O4635" s="82" t="s">
        <v>43</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1" ht="15.75" hidden="1" customHeight="1">
      <c r="A4636" s="332" t="str">
        <f>IF(B4636&lt;&gt;"",IF(AND(B4636='IN-TC'!$S$4,OR(TH!N4636="1111",TH!O4636="1111")),TH!D4636,""),"")</f>
        <v/>
      </c>
      <c r="B4636" s="63">
        <f t="shared" si="256"/>
        <v>12</v>
      </c>
      <c r="C4636" s="64">
        <v>42726</v>
      </c>
      <c r="D4636" s="64" t="s">
        <v>697</v>
      </c>
      <c r="E4636" s="64">
        <f t="shared" si="255"/>
        <v>42726</v>
      </c>
      <c r="F4636" s="72" t="s">
        <v>2152</v>
      </c>
      <c r="G4636" s="67" t="s">
        <v>1551</v>
      </c>
      <c r="H4636" s="72" t="s">
        <v>1788</v>
      </c>
      <c r="I4636" s="429"/>
      <c r="J4636" s="429"/>
      <c r="K4636" s="420">
        <v>72.14</v>
      </c>
      <c r="L4636" s="429">
        <v>22750</v>
      </c>
      <c r="M4636" s="65">
        <f>K4636*L4636</f>
        <v>1641185</v>
      </c>
      <c r="N4636" s="66" t="s">
        <v>99</v>
      </c>
      <c r="O4636" s="66" t="s">
        <v>265</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1" ht="15.75" hidden="1" customHeight="1">
      <c r="A4637" s="332" t="str">
        <f>IF(B4637&lt;&gt;"",IF(AND(B4637='IN-TC'!$S$4,OR(TH!N4637="1111",TH!O4637="1111")),TH!D4637,""),"")</f>
        <v/>
      </c>
      <c r="B4637" s="63">
        <f t="shared" si="256"/>
        <v>12</v>
      </c>
      <c r="C4637" s="64">
        <v>42733</v>
      </c>
      <c r="D4637" s="64" t="s">
        <v>697</v>
      </c>
      <c r="E4637" s="64">
        <f t="shared" si="255"/>
        <v>42733</v>
      </c>
      <c r="F4637" s="72" t="s">
        <v>2365</v>
      </c>
      <c r="G4637" s="67" t="s">
        <v>1551</v>
      </c>
      <c r="H4637" s="72" t="s">
        <v>1876</v>
      </c>
      <c r="I4637" s="429"/>
      <c r="J4637" s="429"/>
      <c r="K4637" s="420">
        <v>89500</v>
      </c>
      <c r="L4637" s="429">
        <v>22720</v>
      </c>
      <c r="M4637" s="65">
        <f>K4637*L4637</f>
        <v>2033440000</v>
      </c>
      <c r="N4637" s="66" t="s">
        <v>259</v>
      </c>
      <c r="O4637" s="66" t="s">
        <v>265</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1" ht="15.75" hidden="1" customHeight="1">
      <c r="A4638" s="332" t="str">
        <f>IF(B4638&lt;&gt;"",IF(AND(B4638='IN-TC'!$S$4,OR(TH!N4638="1111",TH!O4638="1111")),TH!D4638,""),"")</f>
        <v/>
      </c>
      <c r="B4638" s="63">
        <f t="shared" si="256"/>
        <v>12</v>
      </c>
      <c r="C4638" s="64">
        <v>42733</v>
      </c>
      <c r="D4638" s="64" t="s">
        <v>697</v>
      </c>
      <c r="E4638" s="64">
        <f t="shared" si="255"/>
        <v>42733</v>
      </c>
      <c r="F4638" s="72" t="s">
        <v>2760</v>
      </c>
      <c r="G4638" s="67" t="s">
        <v>1551</v>
      </c>
      <c r="H4638" s="72" t="s">
        <v>1876</v>
      </c>
      <c r="I4638" s="429"/>
      <c r="J4638" s="429"/>
      <c r="K4638" s="420">
        <v>52.21</v>
      </c>
      <c r="L4638" s="429">
        <v>22720</v>
      </c>
      <c r="M4638" s="65">
        <f>K4638*L4638</f>
        <v>1186211.2</v>
      </c>
      <c r="N4638" s="66" t="s">
        <v>99</v>
      </c>
      <c r="O4638" s="66" t="s">
        <v>265</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1" ht="15.75" hidden="1" customHeight="1">
      <c r="A4639" s="332" t="str">
        <f>IF(B4639&lt;&gt;"",IF(AND(B4639='IN-TC'!$S$4,OR(TH!N4639="1111",TH!O4639="1111")),TH!D4639,""),"")</f>
        <v/>
      </c>
      <c r="B4639" s="63">
        <f t="shared" si="256"/>
        <v>12</v>
      </c>
      <c r="C4639" s="64">
        <v>42733</v>
      </c>
      <c r="D4639" s="64" t="s">
        <v>576</v>
      </c>
      <c r="E4639" s="64">
        <f t="shared" si="255"/>
        <v>42733</v>
      </c>
      <c r="F4639" s="72" t="s">
        <v>1056</v>
      </c>
      <c r="G4639" s="67" t="s">
        <v>1551</v>
      </c>
      <c r="H4639" s="72" t="s">
        <v>1876</v>
      </c>
      <c r="I4639" s="429"/>
      <c r="J4639" s="429"/>
      <c r="K4639" s="420"/>
      <c r="L4639" s="429"/>
      <c r="M4639" s="65">
        <v>38306000</v>
      </c>
      <c r="N4639" s="66" t="s">
        <v>99</v>
      </c>
      <c r="O4639" s="66" t="s">
        <v>259</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1" ht="15.75" hidden="1" customHeight="1">
      <c r="A4640" s="332" t="str">
        <f>IF(B4640&lt;&gt;"",IF(AND(B4640='IN-TC'!$S$4,OR(TH!N4640="1111",TH!O4640="1111")),TH!D4640,""),"")</f>
        <v/>
      </c>
      <c r="B4640" s="63">
        <f t="shared" si="256"/>
        <v>12</v>
      </c>
      <c r="C4640" s="64">
        <v>42734</v>
      </c>
      <c r="D4640" s="64" t="s">
        <v>697</v>
      </c>
      <c r="E4640" s="64">
        <f t="shared" si="255"/>
        <v>42734</v>
      </c>
      <c r="F4640" s="72" t="s">
        <v>1786</v>
      </c>
      <c r="G4640" s="67" t="s">
        <v>1551</v>
      </c>
      <c r="H4640" s="72" t="s">
        <v>1788</v>
      </c>
      <c r="I4640" s="429"/>
      <c r="J4640" s="429"/>
      <c r="K4640" s="420">
        <v>3</v>
      </c>
      <c r="L4640" s="429">
        <v>22720</v>
      </c>
      <c r="M4640" s="65">
        <f>K4640*L4640</f>
        <v>68160</v>
      </c>
      <c r="N4640" s="66" t="s">
        <v>101</v>
      </c>
      <c r="O4640" s="66" t="s">
        <v>265</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c r="AE4640">
        <v>1</v>
      </c>
    </row>
    <row r="4641" spans="1:31" ht="15.75" hidden="1" customHeight="1">
      <c r="A4641" s="332" t="str">
        <f>IF(B4641&lt;&gt;"",IF(AND(B4641='IN-TC'!$S$4,OR(TH!N4641="1111",TH!O4641="1111")),TH!D4641,""),"")</f>
        <v/>
      </c>
      <c r="B4641" s="63">
        <f t="shared" si="256"/>
        <v>12</v>
      </c>
      <c r="C4641" s="64">
        <v>42734</v>
      </c>
      <c r="D4641" s="64" t="s">
        <v>697</v>
      </c>
      <c r="E4641" s="64">
        <f t="shared" si="255"/>
        <v>42734</v>
      </c>
      <c r="F4641" s="72" t="s">
        <v>2018</v>
      </c>
      <c r="G4641" s="67" t="s">
        <v>1551</v>
      </c>
      <c r="H4641" s="72" t="s">
        <v>1788</v>
      </c>
      <c r="I4641" s="429"/>
      <c r="J4641" s="429"/>
      <c r="K4641" s="420">
        <v>0.3</v>
      </c>
      <c r="L4641" s="429">
        <v>22720</v>
      </c>
      <c r="M4641" s="65">
        <f>K4641*L4641</f>
        <v>6816</v>
      </c>
      <c r="N4641" s="66" t="s">
        <v>9</v>
      </c>
      <c r="O4641" s="66" t="s">
        <v>265</v>
      </c>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c r="AE4641">
        <v>1</v>
      </c>
    </row>
    <row r="4642" spans="1:31" ht="15.75" hidden="1" customHeight="1">
      <c r="A4642" s="332" t="str">
        <f>IF(B4642&lt;&gt;"",IF(AND(B4642='IN-TC'!$S$4,OR(TH!N4642="1111",TH!O4642="1111")),TH!D4642,""),"")</f>
        <v/>
      </c>
      <c r="B4642" s="63" t="str">
        <f t="shared" si="256"/>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1" ht="15.75" hidden="1" customHeight="1">
      <c r="A4643" s="332" t="str">
        <f>IF(B4643&lt;&gt;"",IF(AND(B4643='IN-TC'!$S$4,OR(TH!N4643="1111",TH!O4643="1111")),TH!D4643,""),"")</f>
        <v/>
      </c>
      <c r="B4643" s="63" t="str">
        <f t="shared" si="256"/>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1" ht="15.75" hidden="1" customHeight="1">
      <c r="A4644" s="332" t="str">
        <f>IF(B4644&lt;&gt;"",IF(AND(B4644='IN-TC'!$S$4,OR(TH!N4644="1111",TH!O4644="1111")),TH!D4644,""),"")</f>
        <v/>
      </c>
      <c r="B4644" s="63" t="str">
        <f t="shared" si="256"/>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1" ht="15.75" hidden="1" customHeight="1">
      <c r="A4645" s="332" t="str">
        <f>IF(B4645&lt;&gt;"",IF(AND(B4645='IN-TC'!$S$4,OR(TH!N4645="1111",TH!O4645="1111")),TH!D4645,""),"")</f>
        <v/>
      </c>
      <c r="B4645" s="63" t="str">
        <f t="shared" si="256"/>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1" ht="15.75" hidden="1" customHeight="1">
      <c r="A4646" s="332" t="str">
        <f>IF(B4646&lt;&gt;"",IF(AND(B4646='IN-TC'!$S$4,OR(TH!N4646="1111",TH!O4646="1111")),TH!D4646,""),"")</f>
        <v/>
      </c>
      <c r="B4646" s="63" t="str">
        <f t="shared" si="256"/>
        <v/>
      </c>
      <c r="C4646" s="64"/>
      <c r="D4646" s="64"/>
      <c r="E4646" s="64"/>
      <c r="F4646" s="72"/>
      <c r="G4646" s="67"/>
      <c r="H4646" s="72"/>
      <c r="I4646" s="429"/>
      <c r="J4646" s="429"/>
      <c r="K4646" s="420"/>
      <c r="L4646" s="429"/>
      <c r="M4646" s="65"/>
      <c r="N4646" s="66"/>
      <c r="O4646" s="66"/>
      <c r="P4646" s="82" t="str">
        <f>IF(AND('331-CT'!$E$7=TH!H4646,OR(N4646="331",O4646="331")),"x","")</f>
        <v/>
      </c>
      <c r="Q4646" s="82" t="str">
        <f>IF(AND(B4646='111'!$L$11,OR($N4646=$Q$7,$O4646=$Q$7)),"x","")</f>
        <v/>
      </c>
      <c r="R4646" s="82" t="str">
        <f>IF(AND($N4646=$Q$7,$B4646&lt;'111'!$L$11),"x","")</f>
        <v/>
      </c>
      <c r="S4646" s="82" t="str">
        <f>IF(AND($O4646=$Q$7,$B4646&lt;'111'!$L$11),"x","")</f>
        <v/>
      </c>
      <c r="T4646" s="82" t="str">
        <f>IF(ISERROR(FIND('112'!$M$9,G4646,1)),"",IF((AND(FIND('112'!$M$9,G4646,1)&gt;=1,B4646='112'!$K$9,OR($N4646='112'!$I$6,$O4646='112'!$I$6))),"x",""))</f>
        <v/>
      </c>
      <c r="U4646" s="82" t="str">
        <f>IF(ISERROR(FIND('112'!$M$9,G4646,1)),"",IF((AND(LEFT(G4646,2)=LEFT('112'!$M$9,2),B4646&lt;'112'!$K$9,$N4646='112'!$I$6)),"x",""))</f>
        <v/>
      </c>
      <c r="V4646" s="82" t="str">
        <f>IF(ISERROR(FIND('112'!$M$9,G4646,1)),"",IF((AND(RIGHT(G4646,2)=RIGHT('112'!$M$9,2),B4646&lt;'112'!$K$9,$O4646='112'!$I$6)),"x",""))</f>
        <v/>
      </c>
      <c r="W4646" s="82" t="str">
        <f>IF(AND('341-CT'!$H$9=H4646,OR(LEFT(N4646,3)=$W$7,LEFT(O4646,3)=$W$7)),"x","")</f>
        <v/>
      </c>
      <c r="X4646" s="82" t="str">
        <f>IF(OR(TH!N4646=TH!$X$7,O4646=TH!$X$7),"x","")</f>
        <v/>
      </c>
      <c r="Y4646" s="82" t="str">
        <f>IF(AND(OR(N4646="131",O4646="131"),H4646='131-CT'!$H$9),"x","")</f>
        <v/>
      </c>
      <c r="Z4646" s="82"/>
      <c r="AA4646" s="82" t="str">
        <f>IF(AND(MONTH(E4646)='IN-NX'!$J$5,'IN-NX'!$D$7=D4646),"x","")</f>
        <v/>
      </c>
      <c r="AB4646" s="82" t="str">
        <f>IF(AND(OR(LEFT(TH!N4646,2)="15",LEFT(TH!O4646,2)="15"),LEFT(TH!O4646,3)&lt;&gt;"111",'152-CT'!$J$8=TH!F4646),"x","")</f>
        <v/>
      </c>
      <c r="AC4646" s="82" t="str">
        <f>IF(AND(OR(LEFT(TH!N4646,2)="15",LEFT(TH!O4646,2)="15"),TK!$E$7=TH!F4646),"x","")</f>
        <v/>
      </c>
      <c r="AD4646" s="82" t="str">
        <f>IF(AND(N4646="1521",MONTH(C4646)='BK-NL'!$M$11),"x","")</f>
        <v/>
      </c>
    </row>
    <row r="4647" spans="1:31" ht="15.75" customHeight="1">
      <c r="A4647" s="1153"/>
      <c r="B4647" s="1154"/>
      <c r="C4647" s="1155"/>
      <c r="D4647" s="1155"/>
      <c r="E4647" s="1155"/>
      <c r="F4647" s="1156"/>
      <c r="G4647" s="1156"/>
      <c r="H4647" s="1157"/>
      <c r="I4647" s="1158"/>
      <c r="J4647" s="1158"/>
      <c r="K4647" s="1159"/>
      <c r="L4647" s="1158"/>
      <c r="M4647" s="1160"/>
      <c r="N4647" s="1161"/>
      <c r="O4647" s="1161"/>
      <c r="P4647" s="1162"/>
      <c r="Q4647" s="1162"/>
      <c r="R4647" s="1162"/>
      <c r="S4647" s="1162"/>
      <c r="T4647" s="1162"/>
      <c r="U4647" s="1162"/>
      <c r="V4647" s="1162"/>
      <c r="W4647" s="1162"/>
      <c r="X4647" s="1162"/>
      <c r="Y4647" s="1162"/>
      <c r="Z4647" s="1162"/>
      <c r="AA4647" s="1162"/>
      <c r="AB4647" s="1162"/>
      <c r="AC4647" s="1162"/>
      <c r="AD4647" s="1162"/>
    </row>
    <row r="4648" spans="1:31" ht="18.75" customHeight="1">
      <c r="J4648" s="1223"/>
      <c r="K4648" s="1223">
        <f>SUBTOTAL(9,$K$10:$K$4646)</f>
        <v>0</v>
      </c>
      <c r="L4648" s="1223"/>
      <c r="M4648" s="1223">
        <f>SUBTOTAL(9,$M$10:$M$4646)</f>
        <v>657888000</v>
      </c>
      <c r="N4648" s="1223"/>
      <c r="O4648" s="1223"/>
      <c r="P4648" s="1223">
        <f t="shared" ref="P4648:AD4648" si="258">SUBTOTAL(9,$M$10:$M$4646)</f>
        <v>657888000</v>
      </c>
      <c r="Q4648" s="1223">
        <f t="shared" si="258"/>
        <v>657888000</v>
      </c>
      <c r="R4648" s="1223">
        <f t="shared" si="258"/>
        <v>657888000</v>
      </c>
      <c r="S4648" s="1223">
        <f t="shared" si="258"/>
        <v>657888000</v>
      </c>
      <c r="T4648" s="1223">
        <f t="shared" si="258"/>
        <v>657888000</v>
      </c>
      <c r="U4648" s="1223">
        <f t="shared" si="258"/>
        <v>657888000</v>
      </c>
      <c r="V4648" s="1223">
        <f t="shared" si="258"/>
        <v>657888000</v>
      </c>
      <c r="W4648" s="1223">
        <f t="shared" si="258"/>
        <v>657888000</v>
      </c>
      <c r="X4648" s="1223">
        <f t="shared" si="258"/>
        <v>657888000</v>
      </c>
      <c r="Y4648" s="1223">
        <f t="shared" si="258"/>
        <v>657888000</v>
      </c>
      <c r="Z4648" s="1223">
        <f t="shared" si="258"/>
        <v>657888000</v>
      </c>
      <c r="AA4648" s="1223">
        <f t="shared" si="258"/>
        <v>657888000</v>
      </c>
      <c r="AB4648" s="1223">
        <f t="shared" si="258"/>
        <v>657888000</v>
      </c>
      <c r="AC4648" s="1223">
        <f t="shared" si="258"/>
        <v>657888000</v>
      </c>
      <c r="AD4648" s="1223">
        <f t="shared" si="258"/>
        <v>657888000</v>
      </c>
    </row>
    <row r="4649" spans="1:31">
      <c r="J4649" s="1144"/>
      <c r="M4649" s="1151"/>
    </row>
    <row r="4650" spans="1:31">
      <c r="M4650" s="1144"/>
    </row>
    <row r="4651" spans="1:31">
      <c r="F4651" s="1187"/>
      <c r="G4651" s="1148"/>
      <c r="H4651" s="1146"/>
    </row>
    <row r="4652" spans="1:31">
      <c r="H4652" s="1147"/>
    </row>
    <row r="4653" spans="1:31">
      <c r="H4653" s="1147"/>
    </row>
    <row r="4654" spans="1:31">
      <c r="H4654" s="1147"/>
    </row>
    <row r="4655" spans="1:31">
      <c r="H4655" s="1147"/>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5" spans="13:13">
      <c r="M4665" s="1151"/>
    </row>
    <row r="4669" spans="13:13">
      <c r="M4669" s="1151"/>
    </row>
    <row r="4670" spans="13:13">
      <c r="M4670" s="1151"/>
    </row>
    <row r="4671" spans="13:13">
      <c r="M4671" s="1151"/>
    </row>
    <row r="4672" spans="13:13">
      <c r="M4672" s="1151"/>
    </row>
    <row r="4673" spans="13:13">
      <c r="M4673" s="1151"/>
    </row>
    <row r="4674" spans="13:13">
      <c r="M4674" s="1151"/>
    </row>
  </sheetData>
  <autoFilter ref="A9:AF4646">
    <filterColumn colId="1">
      <filters>
        <filter val="11"/>
      </filters>
    </filterColumn>
    <filterColumn colId="7">
      <filters>
        <filter val="Nguyễn Thanh Vinh"/>
        <filter val="Võ Thị Bảy"/>
      </filters>
    </filterColumn>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79" t="s">
        <v>189</v>
      </c>
      <c r="N1" s="1379"/>
      <c r="O1" s="1379"/>
      <c r="P1" s="1379"/>
      <c r="Q1" s="1379"/>
      <c r="R1" s="1379"/>
      <c r="S1" s="1379"/>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80" t="s">
        <v>144</v>
      </c>
      <c r="N2" s="1380"/>
      <c r="O2" s="1380"/>
      <c r="P2" s="1380"/>
      <c r="Q2" s="1380"/>
      <c r="R2" s="1380"/>
      <c r="S2" s="1380"/>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80"/>
      <c r="N3" s="1380"/>
      <c r="O3" s="1380"/>
      <c r="P3" s="1380"/>
      <c r="Q3" s="1380"/>
      <c r="R3" s="1380"/>
      <c r="S3" s="1380"/>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82" t="s">
        <v>190</v>
      </c>
      <c r="C5" s="1382"/>
      <c r="D5" s="1382"/>
      <c r="E5" s="1382"/>
      <c r="F5" s="1382"/>
      <c r="G5" s="1382"/>
      <c r="H5" s="1382"/>
      <c r="I5" s="1382"/>
      <c r="J5" s="1382"/>
      <c r="K5" s="1382"/>
      <c r="L5" s="1382"/>
      <c r="M5" s="1382"/>
      <c r="N5" s="1382"/>
      <c r="O5" s="1382"/>
      <c r="P5" s="1382"/>
      <c r="Q5" s="1382"/>
      <c r="R5" s="1382"/>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27" t="s">
        <v>17</v>
      </c>
      <c r="D8" s="926" t="s">
        <v>34</v>
      </c>
      <c r="E8" s="1378"/>
      <c r="F8" s="1378"/>
      <c r="G8" s="928" t="s">
        <v>24</v>
      </c>
      <c r="H8" s="928" t="s">
        <v>25</v>
      </c>
      <c r="I8" s="1388"/>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212</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917</v>
      </c>
      <c r="F40" s="944">
        <f ca="1">AY52</f>
        <v>0</v>
      </c>
      <c r="G40" s="945" t="s">
        <v>922</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918</v>
      </c>
      <c r="F41" s="944">
        <f ca="1">CL52</f>
        <v>0</v>
      </c>
      <c r="G41" s="945" t="s">
        <v>109</v>
      </c>
      <c r="H41" s="945" t="s">
        <v>293</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919</v>
      </c>
      <c r="F43" s="944">
        <f ca="1">CP52</f>
        <v>0</v>
      </c>
      <c r="G43" s="945" t="s">
        <v>109</v>
      </c>
      <c r="H43" s="945" t="s">
        <v>585</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213</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920</v>
      </c>
      <c r="F47" s="944">
        <f ca="1">CE52</f>
        <v>0</v>
      </c>
      <c r="G47" s="945" t="s">
        <v>295</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921</v>
      </c>
      <c r="F48" s="944">
        <f ca="1">CG52</f>
        <v>0</v>
      </c>
      <c r="G48" s="945" t="s">
        <v>297</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214</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215</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216</v>
      </c>
      <c r="AO56" s="292"/>
      <c r="AP56" s="292"/>
      <c r="AQ56" s="292"/>
      <c r="AR56" s="293"/>
      <c r="AS56" s="293"/>
      <c r="AT56" s="292"/>
    </row>
    <row r="57" spans="1:105">
      <c r="F57" s="290"/>
      <c r="M57" s="290"/>
      <c r="O57" s="290"/>
      <c r="Q57" s="290"/>
      <c r="R57" s="290"/>
      <c r="S57" s="290"/>
      <c r="T57" s="290"/>
      <c r="U57" s="290"/>
      <c r="V57" s="290"/>
      <c r="AN57" s="294" t="s">
        <v>217</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79" t="str">
        <f>'SC-I'!M1:S1</f>
        <v>Mẫu số S01-DN</v>
      </c>
      <c r="N1" s="1379"/>
      <c r="O1" s="1379"/>
      <c r="P1" s="1379"/>
      <c r="Q1" s="1379"/>
      <c r="R1" s="1379"/>
      <c r="S1" s="1379"/>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80" t="str">
        <f>'SC-I'!M2:S3</f>
        <v>(Ban hành theo Thông tư số 200/2014/TT-BTC 
 Ngày 22/12/2014 của Bộ Tài chính)</v>
      </c>
      <c r="N2" s="1380"/>
      <c r="O2" s="1380"/>
      <c r="P2" s="1380"/>
      <c r="Q2" s="1380"/>
      <c r="R2" s="1380"/>
      <c r="S2" s="1380"/>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80"/>
      <c r="N3" s="1380"/>
      <c r="O3" s="1380"/>
      <c r="P3" s="1380"/>
      <c r="Q3" s="1380"/>
      <c r="R3" s="1380"/>
      <c r="S3" s="1380"/>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82" t="s">
        <v>218</v>
      </c>
      <c r="C5" s="1382"/>
      <c r="D5" s="1382"/>
      <c r="E5" s="1382"/>
      <c r="F5" s="1382"/>
      <c r="G5" s="1382"/>
      <c r="H5" s="1382"/>
      <c r="I5" s="1382"/>
      <c r="J5" s="1382"/>
      <c r="K5" s="1382"/>
      <c r="L5" s="1382"/>
      <c r="M5" s="1382"/>
      <c r="N5" s="1382"/>
      <c r="O5" s="1382"/>
      <c r="P5" s="1382"/>
      <c r="Q5" s="1382"/>
      <c r="R5" s="1382"/>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63" t="s">
        <v>17</v>
      </c>
      <c r="D8" s="962" t="s">
        <v>34</v>
      </c>
      <c r="E8" s="1378"/>
      <c r="F8" s="1378"/>
      <c r="G8" s="964" t="s">
        <v>24</v>
      </c>
      <c r="H8" s="964" t="s">
        <v>25</v>
      </c>
      <c r="I8" s="1388"/>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215</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229</v>
      </c>
      <c r="AO56" s="292"/>
      <c r="AP56" s="292"/>
      <c r="AQ56" s="292"/>
      <c r="AR56" s="293"/>
      <c r="AS56" s="293"/>
      <c r="AT56" s="292"/>
    </row>
    <row r="57" spans="1:105">
      <c r="M57" s="290"/>
      <c r="O57" s="290"/>
      <c r="Q57" s="290"/>
      <c r="R57" s="290"/>
      <c r="S57" s="290"/>
      <c r="T57" s="290"/>
      <c r="U57" s="290"/>
      <c r="V57" s="290"/>
      <c r="AM57" s="292"/>
      <c r="AN57" s="294" t="s">
        <v>219</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79" t="s">
        <v>189</v>
      </c>
      <c r="L1" s="1379"/>
      <c r="M1" s="1379"/>
      <c r="N1" s="1379"/>
      <c r="O1" s="1379"/>
      <c r="P1" s="1379"/>
      <c r="Q1" s="1379"/>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80" t="s">
        <v>144</v>
      </c>
      <c r="L2" s="1380"/>
      <c r="M2" s="1380"/>
      <c r="N2" s="1380"/>
      <c r="O2" s="1380"/>
      <c r="P2" s="1380"/>
      <c r="Q2" s="1380"/>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80"/>
      <c r="L3" s="1380"/>
      <c r="M3" s="1380"/>
      <c r="N3" s="1380"/>
      <c r="O3" s="1380"/>
      <c r="P3" s="1380"/>
      <c r="Q3" s="1380"/>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82" t="s">
        <v>220</v>
      </c>
      <c r="C5" s="1382"/>
      <c r="D5" s="1382"/>
      <c r="E5" s="1382"/>
      <c r="F5" s="1382"/>
      <c r="G5" s="1382"/>
      <c r="H5" s="1382"/>
      <c r="I5" s="1382"/>
      <c r="J5" s="1382"/>
      <c r="K5" s="1382"/>
      <c r="L5" s="1382"/>
      <c r="M5" s="1382"/>
      <c r="N5" s="1382"/>
      <c r="O5" s="1382"/>
      <c r="P5" s="1382"/>
      <c r="Q5" s="1382"/>
      <c r="R5" s="1382"/>
      <c r="S5" s="259"/>
      <c r="AP5" s="259"/>
      <c r="AQ5" s="259"/>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63" t="s">
        <v>17</v>
      </c>
      <c r="D8" s="962" t="s">
        <v>34</v>
      </c>
      <c r="E8" s="1378"/>
      <c r="F8" s="1378"/>
      <c r="G8" s="964" t="s">
        <v>24</v>
      </c>
      <c r="H8" s="964" t="s">
        <v>25</v>
      </c>
      <c r="I8" s="1388"/>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215</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230</v>
      </c>
      <c r="AM56" s="292"/>
      <c r="AN56" s="292"/>
      <c r="AO56" s="292"/>
      <c r="AP56" s="292"/>
      <c r="AQ56" s="292"/>
      <c r="AR56" s="293"/>
      <c r="AS56" s="293"/>
      <c r="AT56" s="292"/>
    </row>
    <row r="57" spans="1:105">
      <c r="F57" s="251"/>
      <c r="M57" s="290"/>
      <c r="O57" s="290"/>
      <c r="Q57" s="290"/>
      <c r="R57" s="290"/>
      <c r="S57" s="290"/>
      <c r="T57" s="290"/>
      <c r="U57" s="290"/>
      <c r="V57" s="290"/>
      <c r="AL57" s="294" t="s">
        <v>221</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79" t="s">
        <v>189</v>
      </c>
      <c r="M1" s="1379"/>
      <c r="N1" s="1379"/>
      <c r="O1" s="1379"/>
      <c r="P1" s="1379"/>
      <c r="Q1" s="1379"/>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80" t="s">
        <v>144</v>
      </c>
      <c r="M2" s="1380"/>
      <c r="N2" s="1380"/>
      <c r="O2" s="1380"/>
      <c r="P2" s="1380"/>
      <c r="Q2" s="1380"/>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80"/>
      <c r="M3" s="1380"/>
      <c r="N3" s="1380"/>
      <c r="O3" s="1380"/>
      <c r="P3" s="1380"/>
      <c r="Q3" s="1380"/>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82" t="s">
        <v>222</v>
      </c>
      <c r="C5" s="1382"/>
      <c r="D5" s="1382"/>
      <c r="E5" s="1382"/>
      <c r="F5" s="1382"/>
      <c r="G5" s="1382"/>
      <c r="H5" s="1382"/>
      <c r="I5" s="1382"/>
      <c r="J5" s="1382"/>
      <c r="K5" s="1382"/>
      <c r="L5" s="1382"/>
      <c r="M5" s="1382"/>
      <c r="N5" s="1382"/>
      <c r="O5" s="1382"/>
      <c r="P5" s="1382"/>
      <c r="Q5" s="1382"/>
      <c r="R5" s="1382"/>
      <c r="S5" s="259"/>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63" t="s">
        <v>17</v>
      </c>
      <c r="D8" s="962" t="s">
        <v>34</v>
      </c>
      <c r="E8" s="1378"/>
      <c r="F8" s="1378"/>
      <c r="G8" s="964" t="s">
        <v>24</v>
      </c>
      <c r="H8" s="964" t="s">
        <v>25</v>
      </c>
      <c r="I8" s="1388"/>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917</v>
      </c>
      <c r="F40" s="944">
        <f ca="1">AY52</f>
        <v>0</v>
      </c>
      <c r="G40" s="945" t="s">
        <v>922</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918</v>
      </c>
      <c r="F41" s="944">
        <f ca="1">CL52</f>
        <v>0</v>
      </c>
      <c r="G41" s="945" t="s">
        <v>109</v>
      </c>
      <c r="H41" s="945" t="s">
        <v>293</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919</v>
      </c>
      <c r="F43" s="944">
        <f ca="1">CP52</f>
        <v>0</v>
      </c>
      <c r="G43" s="945" t="s">
        <v>109</v>
      </c>
      <c r="H43" s="945" t="s">
        <v>585</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213</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920</v>
      </c>
      <c r="F47" s="944">
        <f ca="1">CE52</f>
        <v>0</v>
      </c>
      <c r="G47" s="945" t="s">
        <v>295</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921</v>
      </c>
      <c r="F48" s="944">
        <f ca="1">CG52</f>
        <v>0</v>
      </c>
      <c r="G48" s="945" t="s">
        <v>297</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215</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250</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231</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92" t="s">
        <v>182</v>
      </c>
      <c r="H2" s="1392"/>
      <c r="I2" s="1392"/>
    </row>
    <row r="3" spans="1:10" ht="15.75" customHeight="1">
      <c r="A3" s="1" t="s">
        <v>183</v>
      </c>
      <c r="G3" s="1393" t="s">
        <v>144</v>
      </c>
      <c r="H3" s="1393"/>
      <c r="I3" s="1393"/>
    </row>
    <row r="4" spans="1:10">
      <c r="F4" s="17"/>
      <c r="G4" s="1393"/>
      <c r="H4" s="1393"/>
      <c r="I4" s="1393"/>
    </row>
    <row r="5" spans="1:10" ht="17.25" customHeight="1">
      <c r="A5" s="1394" t="s">
        <v>184</v>
      </c>
      <c r="B5" s="1394"/>
      <c r="C5" s="1394"/>
      <c r="D5" s="1394"/>
      <c r="E5" s="1394"/>
      <c r="F5" s="1394"/>
      <c r="G5" s="1394"/>
      <c r="H5" s="1394"/>
      <c r="I5" s="1394"/>
    </row>
    <row r="6" spans="1:10">
      <c r="A6" s="1395" t="s">
        <v>185</v>
      </c>
      <c r="B6" s="1396"/>
      <c r="C6" s="1396"/>
      <c r="D6" s="1396"/>
      <c r="E6" s="1396"/>
      <c r="F6" s="1396"/>
      <c r="G6" s="1396"/>
      <c r="H6" s="1396"/>
      <c r="I6" s="1396"/>
    </row>
    <row r="7" spans="1:10">
      <c r="B7" s="5"/>
      <c r="C7" s="5"/>
      <c r="D7" s="243" t="s">
        <v>186</v>
      </c>
      <c r="E7" s="244" t="s">
        <v>587</v>
      </c>
    </row>
    <row r="8" spans="1:10">
      <c r="B8" s="5"/>
      <c r="C8" s="5"/>
      <c r="D8" s="243" t="s">
        <v>187</v>
      </c>
      <c r="E8" s="5" t="str">
        <f>VLOOKUP($E$7,DSTK,2,0)</f>
        <v xml:space="preserve"> Bảo Hiểm Xã Hội </v>
      </c>
    </row>
    <row r="9" spans="1:10">
      <c r="A9" s="1396" t="s">
        <v>31</v>
      </c>
      <c r="B9" s="1397"/>
      <c r="C9" s="1397"/>
      <c r="D9" s="1397"/>
      <c r="E9" s="1397"/>
      <c r="F9" s="1397"/>
      <c r="G9" s="1397"/>
      <c r="H9" s="1397"/>
      <c r="I9" s="1397"/>
    </row>
    <row r="10" spans="1:10" ht="9.75" customHeight="1">
      <c r="C10" s="1398"/>
      <c r="D10" s="1399"/>
      <c r="E10" s="1399"/>
      <c r="F10" s="1399"/>
      <c r="G10" s="1399"/>
      <c r="H10" s="1399"/>
      <c r="I10" s="1399"/>
    </row>
    <row r="11" spans="1:10" s="18" customFormat="1" ht="19.5" customHeight="1">
      <c r="A11" s="1400" t="s">
        <v>22</v>
      </c>
      <c r="B11" s="1390" t="s">
        <v>1</v>
      </c>
      <c r="C11" s="1401"/>
      <c r="D11" s="1400" t="s">
        <v>0</v>
      </c>
      <c r="E11" s="1400" t="s">
        <v>16</v>
      </c>
      <c r="F11" s="1390" t="s">
        <v>23</v>
      </c>
      <c r="G11" s="1401"/>
      <c r="H11" s="1390" t="s">
        <v>33</v>
      </c>
      <c r="I11" s="1391"/>
    </row>
    <row r="12" spans="1:10" s="18" customFormat="1" ht="32.25" customHeight="1">
      <c r="A12" s="1400"/>
      <c r="B12" s="400" t="s">
        <v>17</v>
      </c>
      <c r="C12" s="400" t="s">
        <v>34</v>
      </c>
      <c r="D12" s="1400"/>
      <c r="E12" s="1400"/>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3011</v>
      </c>
      <c r="E242" s="346"/>
    </row>
    <row r="243" spans="1:9" s="18" customFormat="1" ht="13.5" customHeight="1">
      <c r="A243" s="346"/>
      <c r="B243" s="346"/>
      <c r="C243" s="346"/>
      <c r="E243" s="1389" t="s">
        <v>3010</v>
      </c>
      <c r="F243" s="1389"/>
      <c r="G243" s="1389"/>
      <c r="H243" s="1389"/>
      <c r="I243" s="1389"/>
    </row>
    <row r="244" spans="1:9" s="18" customFormat="1" ht="12.75">
      <c r="A244" s="1389" t="s">
        <v>11</v>
      </c>
      <c r="B244" s="1389"/>
      <c r="C244" s="1389"/>
      <c r="D244" s="1389"/>
      <c r="E244" s="1389" t="s">
        <v>12</v>
      </c>
      <c r="F244" s="1389"/>
      <c r="G244" s="1389"/>
      <c r="H244" s="1389"/>
      <c r="I244" s="1389"/>
    </row>
    <row r="245" spans="1:9" s="18" customFormat="1" ht="12.75">
      <c r="A245" s="1389" t="s">
        <v>13</v>
      </c>
      <c r="B245" s="1389"/>
      <c r="C245" s="1389"/>
      <c r="D245" s="1389"/>
      <c r="E245" s="1389" t="s">
        <v>13</v>
      </c>
      <c r="F245" s="1389"/>
      <c r="G245" s="1389"/>
      <c r="H245" s="1389"/>
      <c r="I245" s="1389"/>
    </row>
    <row r="246" spans="1:9" s="18" customFormat="1" ht="12.75">
      <c r="A246" s="346"/>
      <c r="B246" s="346"/>
      <c r="C246" s="346"/>
      <c r="E246" s="346"/>
    </row>
    <row r="247" spans="1:9">
      <c r="D247" s="245"/>
      <c r="F247" s="246"/>
    </row>
    <row r="252" spans="1:9">
      <c r="A252" s="1402" t="s">
        <v>228</v>
      </c>
      <c r="B252" s="1402"/>
      <c r="C252" s="1402"/>
      <c r="D252" s="1402"/>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39" activePane="bottomLeft" state="frozen"/>
      <selection activeCell="B1" sqref="B1:B2"/>
      <selection pane="bottomLeft" activeCell="W4" sqref="W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317</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462</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142</v>
      </c>
      <c r="D13" s="134">
        <f ca="1">SUMIF(TM,$M$7,TH)</f>
        <v>13200000</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228</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139"/>
  <sheetViews>
    <sheetView topLeftCell="A10" zoomScale="90" workbookViewId="0">
      <pane ySplit="4" topLeftCell="A14" activePane="bottomLeft" state="frozen"/>
      <selection activeCell="A10" sqref="A10"/>
      <selection pane="bottomLeft" activeCell="P20" sqref="P20"/>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92" t="s">
        <v>143</v>
      </c>
      <c r="H1" s="1392"/>
      <c r="I1" s="1392"/>
      <c r="J1" s="1392"/>
    </row>
    <row r="2" spans="1:12" s="3" customFormat="1" ht="16.5" customHeight="1">
      <c r="A2" s="132" t="s">
        <v>139</v>
      </c>
      <c r="B2" s="16"/>
      <c r="C2" s="16"/>
      <c r="D2" s="16"/>
      <c r="E2" s="16"/>
      <c r="G2" s="1393" t="s">
        <v>144</v>
      </c>
      <c r="H2" s="1393"/>
      <c r="I2" s="1393"/>
      <c r="J2" s="1393"/>
    </row>
    <row r="3" spans="1:12" s="3" customFormat="1" ht="16.5" customHeight="1">
      <c r="A3" s="4"/>
      <c r="B3" s="16"/>
      <c r="C3" s="149"/>
      <c r="D3" s="149"/>
      <c r="E3" s="16"/>
      <c r="G3" s="1393"/>
      <c r="H3" s="1393"/>
      <c r="I3" s="1393"/>
      <c r="J3" s="1393"/>
    </row>
    <row r="4" spans="1:12" s="3" customFormat="1" ht="6.75" customHeight="1">
      <c r="A4" s="16"/>
      <c r="B4" s="16"/>
      <c r="C4" s="16"/>
      <c r="D4" s="16"/>
      <c r="E4" s="16"/>
      <c r="G4" s="150"/>
      <c r="H4" s="150"/>
      <c r="I4" s="150"/>
      <c r="J4" s="150"/>
    </row>
    <row r="5" spans="1:12" ht="24.75" customHeight="1">
      <c r="A5" s="1406" t="s">
        <v>145</v>
      </c>
      <c r="B5" s="1406"/>
      <c r="C5" s="1406"/>
      <c r="D5" s="1406"/>
      <c r="E5" s="1406"/>
      <c r="F5" s="1406"/>
      <c r="G5" s="1406"/>
      <c r="H5" s="1406"/>
      <c r="I5" s="1406"/>
      <c r="J5" s="1406"/>
    </row>
    <row r="6" spans="1:12" ht="14.25" customHeight="1">
      <c r="A6" s="1408" t="str">
        <f>$L$11&amp;" / 2015"</f>
        <v>1 / 2015</v>
      </c>
      <c r="B6" s="1408"/>
      <c r="C6" s="1408"/>
      <c r="D6" s="1408"/>
      <c r="E6" s="1408"/>
      <c r="F6" s="1408"/>
      <c r="G6" s="1408"/>
      <c r="H6" s="1408"/>
      <c r="I6" s="1408"/>
      <c r="J6" s="1408"/>
    </row>
    <row r="7" spans="1:12">
      <c r="A7" s="1407" t="s">
        <v>146</v>
      </c>
      <c r="B7" s="1407"/>
      <c r="C7" s="1407"/>
      <c r="D7" s="1407"/>
      <c r="E7" s="1407"/>
      <c r="F7" s="1407"/>
      <c r="G7" s="1407"/>
      <c r="H7" s="1407"/>
      <c r="I7" s="1407"/>
      <c r="J7" s="1407"/>
    </row>
    <row r="8" spans="1:12">
      <c r="A8" s="1407" t="s">
        <v>147</v>
      </c>
      <c r="B8" s="1407"/>
      <c r="C8" s="1407"/>
      <c r="D8" s="1407"/>
      <c r="E8" s="1407"/>
      <c r="F8" s="1407"/>
      <c r="G8" s="1407"/>
      <c r="H8" s="1407"/>
      <c r="I8" s="1407"/>
      <c r="J8" s="1407"/>
    </row>
    <row r="9" spans="1:12">
      <c r="A9" s="152"/>
      <c r="I9" s="152" t="s">
        <v>148</v>
      </c>
    </row>
    <row r="10" spans="1:12" ht="33" customHeight="1" thickBot="1">
      <c r="A10" s="1404" t="s">
        <v>22</v>
      </c>
      <c r="B10" s="1404" t="s">
        <v>149</v>
      </c>
      <c r="C10" s="1403" t="s">
        <v>150</v>
      </c>
      <c r="D10" s="1403"/>
      <c r="E10" s="1403" t="s">
        <v>0</v>
      </c>
      <c r="F10" s="1404" t="s">
        <v>16</v>
      </c>
      <c r="G10" s="1403" t="s">
        <v>23</v>
      </c>
      <c r="H10" s="1403"/>
      <c r="I10" s="1403" t="s">
        <v>151</v>
      </c>
      <c r="J10" s="1403" t="s">
        <v>152</v>
      </c>
      <c r="L10" s="178"/>
    </row>
    <row r="11" spans="1:12" ht="24" customHeight="1" thickBot="1">
      <c r="A11" s="1405"/>
      <c r="B11" s="1405"/>
      <c r="C11" s="153" t="s">
        <v>153</v>
      </c>
      <c r="D11" s="153" t="s">
        <v>154</v>
      </c>
      <c r="E11" s="1403"/>
      <c r="F11" s="1405"/>
      <c r="G11" s="153" t="s">
        <v>24</v>
      </c>
      <c r="H11" s="153" t="s">
        <v>25</v>
      </c>
      <c r="I11" s="1403"/>
      <c r="J11" s="1403"/>
      <c r="L11" s="219">
        <v>1</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3705039095</v>
      </c>
      <c r="J13" s="157"/>
    </row>
    <row r="14" spans="1:12" ht="19.5" customHeight="1">
      <c r="A14" s="160">
        <f ca="1">IF(ROWS($1:1)&gt;COUNT(Dong1),"",OFFSET(TH!C$1,SMALL(Dong1,ROWS($1:1)),))</f>
        <v>42371</v>
      </c>
      <c r="B14" s="160">
        <f ca="1">IF(ROWS($1:1)&gt;COUNT(Dong1),"",OFFSET(TH!E$1,SMALL(Dong1,ROWS($1:1)),))</f>
        <v>42368</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cấp cont, hạ bãi</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4399997</v>
      </c>
      <c r="I14" s="161">
        <f t="shared" ref="I14:I45" ca="1" si="0">IF(E14&lt;&gt;"",I13+G14-H14,0)</f>
        <v>3700639098</v>
      </c>
      <c r="J14" s="166"/>
    </row>
    <row r="15" spans="1:12" ht="19.5" customHeight="1">
      <c r="A15" s="160">
        <f ca="1">IF(ROWS($1:2)&gt;COUNT(Dong1),"",OFFSET(TH!C$1,SMALL(Dong1,ROWS($1:2)),))</f>
        <v>42371</v>
      </c>
      <c r="B15" s="160">
        <f ca="1">IF(ROWS($1:2)&gt;COUNT(Dong1),"",OFFSET(TH!E$1,SMALL(Dong1,ROWS($1:2)),))</f>
        <v>42368</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cấp cont, hạ bãi</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440003</v>
      </c>
      <c r="I15" s="161">
        <f t="shared" ca="1" si="0"/>
        <v>3700199095</v>
      </c>
      <c r="J15" s="166"/>
    </row>
    <row r="16" spans="1:12" ht="19.5" customHeight="1">
      <c r="A16" s="160">
        <f ca="1">IF(ROWS($1:3)&gt;COUNT(Dong1),"",OFFSET(TH!C$1,SMALL(Dong1,ROWS($1:3)),))</f>
        <v>42371</v>
      </c>
      <c r="B16" s="160">
        <f ca="1">IF(ROWS($1:3)&gt;COUNT(Dong1),"",OFFSET(TH!E$1,SMALL(Dong1,ROWS($1:3)),))</f>
        <v>42369</v>
      </c>
      <c r="C16" s="161" t="str">
        <f ca="1">IF(ROWS($1:3)&gt;COUNT(Dong1),"",IF(OFFSET(TH!N$1,SMALL(Dong1,ROWS($1:3)),)="1111",OFFSET(TH!D$1,SMALL(Dong1,ROWS($1:3)),),""))</f>
        <v/>
      </c>
      <c r="D16" s="162" t="str">
        <f ca="1">IF(ROWS($1:3)&gt;COUNT(Dong1),"",IF(OFFSET(TH!O$1,SMALL(Dong1,ROWS($1:3)),)="1111",OFFSET(TH!D$1,SMALL(Dong1,ROWS($1:3)),),""))</f>
        <v>C02</v>
      </c>
      <c r="E16" s="365" t="str">
        <f ca="1">IF(ROWS($1:3)&gt;COUNT(Dong1),"",OFFSET(TH!F$1,SMALL(Dong1,ROWS($1:3)),))</f>
        <v xml:space="preserve">Cước CPN </v>
      </c>
      <c r="F16" s="164" t="str">
        <f ca="1">IF(ROWS($1:3)&gt;COUNT(Dong1),"",IF(OFFSET(TH!O$1,SMALL(Dong1,ROWS($1:3)),)="1111",OFFSET(TH!N$1,SMALL(Dong1,ROWS($1:3)),),OFFSET(TH!O$1,SMALL(Dong1,ROWS($1:3)),)))</f>
        <v>642</v>
      </c>
      <c r="G16" s="165">
        <f ca="1">IF(ROWS($1:3)&gt;COUNT(Dong1),"",IF(OFFSET(TH!N$1,SMALL(Dong1,ROWS($1:3)),)="1111",OFFSET(TH!M$1,SMALL(Dong1,ROWS($1:3)),),0))</f>
        <v>0</v>
      </c>
      <c r="H16" s="163">
        <f ca="1">IF(ROWS($1:3)&gt;COUNT(Dong1),"",IF(OFFSET(TH!O$1,SMALL(Dong1,ROWS($1:3)),)="1111",OFFSET(TH!M$1,SMALL(Dong1,ROWS($1:3)),),0))</f>
        <v>47150</v>
      </c>
      <c r="I16" s="161">
        <f t="shared" ca="1" si="0"/>
        <v>3700151945</v>
      </c>
      <c r="J16" s="166"/>
    </row>
    <row r="17" spans="1:10" ht="19.5" customHeight="1">
      <c r="A17" s="160">
        <f ca="1">IF(ROWS($1:4)&gt;COUNT(Dong1),"",OFFSET(TH!C$1,SMALL(Dong1,ROWS($1:4)),))</f>
        <v>42371</v>
      </c>
      <c r="B17" s="160">
        <f ca="1">IF(ROWS($1:4)&gt;COUNT(Dong1),"",OFFSET(TH!E$1,SMALL(Dong1,ROWS($1:4)),))</f>
        <v>42369</v>
      </c>
      <c r="C17" s="161" t="str">
        <f ca="1">IF(ROWS($1:4)&gt;COUNT(Dong1),"",IF(OFFSET(TH!N$1,SMALL(Dong1,ROWS($1:4)),)="1111",OFFSET(TH!D$1,SMALL(Dong1,ROWS($1:4)),),""))</f>
        <v/>
      </c>
      <c r="D17" s="162" t="str">
        <f ca="1">IF(ROWS($1:4)&gt;COUNT(Dong1),"",IF(OFFSET(TH!O$1,SMALL(Dong1,ROWS($1:4)),)="1111",OFFSET(TH!D$1,SMALL(Dong1,ROWS($1:4)),),""))</f>
        <v>C02</v>
      </c>
      <c r="E17" s="365" t="str">
        <f ca="1">IF(ROWS($1:4)&gt;COUNT(Dong1),"",OFFSET(TH!F$1,SMALL(Dong1,ROWS($1:4)),))</f>
        <v xml:space="preserve">VAT Cước CPN </v>
      </c>
      <c r="F17" s="164" t="str">
        <f ca="1">IF(ROWS($1:4)&gt;COUNT(Dong1),"",IF(OFFSET(TH!O$1,SMALL(Dong1,ROWS($1:4)),)="1111",OFFSET(TH!N$1,SMALL(Dong1,ROWS($1:4)),),OFFSET(TH!O$1,SMALL(Dong1,ROWS($1:4)),)))</f>
        <v>1331</v>
      </c>
      <c r="G17" s="165">
        <f ca="1">IF(ROWS($1:4)&gt;COUNT(Dong1),"",IF(OFFSET(TH!N$1,SMALL(Dong1,ROWS($1:4)),)="1111",OFFSET(TH!M$1,SMALL(Dong1,ROWS($1:4)),),0))</f>
        <v>0</v>
      </c>
      <c r="H17" s="163">
        <f ca="1">IF(ROWS($1:4)&gt;COUNT(Dong1),"",IF(OFFSET(TH!O$1,SMALL(Dong1,ROWS($1:4)),)="1111",OFFSET(TH!M$1,SMALL(Dong1,ROWS($1:4)),),0))</f>
        <v>4715</v>
      </c>
      <c r="I17" s="161">
        <f t="shared" ca="1" si="0"/>
        <v>3700147230</v>
      </c>
      <c r="J17" s="166"/>
    </row>
    <row r="18" spans="1:10" ht="19.5" customHeight="1">
      <c r="A18" s="160">
        <f ca="1">IF(ROWS($1:5)&gt;COUNT(Dong1),"",OFFSET(TH!C$1,SMALL(Dong1,ROWS($1:5)),))</f>
        <v>42371</v>
      </c>
      <c r="B18" s="160">
        <f ca="1">IF(ROWS($1:5)&gt;COUNT(Dong1),"",OFFSET(TH!E$1,SMALL(Dong1,ROWS($1:5)),))</f>
        <v>42367</v>
      </c>
      <c r="C18" s="161" t="str">
        <f ca="1">IF(ROWS($1:5)&gt;COUNT(Dong1),"",IF(OFFSET(TH!N$1,SMALL(Dong1,ROWS($1:5)),)="1111",OFFSET(TH!D$1,SMALL(Dong1,ROWS($1:5)),),""))</f>
        <v/>
      </c>
      <c r="D18" s="162" t="str">
        <f ca="1">IF(ROWS($1:5)&gt;COUNT(Dong1),"",IF(OFFSET(TH!O$1,SMALL(Dong1,ROWS($1:5)),)="1111",OFFSET(TH!D$1,SMALL(Dong1,ROWS($1:5)),),""))</f>
        <v>C03</v>
      </c>
      <c r="E18" s="365" t="str">
        <f ca="1">IF(ROWS($1:5)&gt;COUNT(Dong1),"",OFFSET(TH!F$1,SMALL(Dong1,ROWS($1:5)),))</f>
        <v>Phí cấp cont, hạ bãi</v>
      </c>
      <c r="F18" s="164" t="str">
        <f ca="1">IF(ROWS($1:5)&gt;COUNT(Dong1),"",IF(OFFSET(TH!O$1,SMALL(Dong1,ROWS($1:5)),)="1111",OFFSET(TH!N$1,SMALL(Dong1,ROWS($1:5)),),OFFSET(TH!O$1,SMALL(Dong1,ROWS($1:5)),)))</f>
        <v>642</v>
      </c>
      <c r="G18" s="165">
        <f ca="1">IF(ROWS($1:5)&gt;COUNT(Dong1),"",IF(OFFSET(TH!N$1,SMALL(Dong1,ROWS($1:5)),)="1111",OFFSET(TH!M$1,SMALL(Dong1,ROWS($1:5)),),0))</f>
        <v>0</v>
      </c>
      <c r="H18" s="163">
        <f ca="1">IF(ROWS($1:5)&gt;COUNT(Dong1),"",IF(OFFSET(TH!O$1,SMALL(Dong1,ROWS($1:5)),)="1111",OFFSET(TH!M$1,SMALL(Dong1,ROWS($1:5)),),0))</f>
        <v>2090910</v>
      </c>
      <c r="I18" s="161">
        <f t="shared" ca="1" si="0"/>
        <v>3698056320</v>
      </c>
      <c r="J18" s="166"/>
    </row>
    <row r="19" spans="1:10" ht="19.5" customHeight="1">
      <c r="A19" s="160">
        <f ca="1">IF(ROWS($1:6)&gt;COUNT(Dong1),"",OFFSET(TH!C$1,SMALL(Dong1,ROWS($1:6)),))</f>
        <v>42371</v>
      </c>
      <c r="B19" s="160">
        <f ca="1">IF(ROWS($1:6)&gt;COUNT(Dong1),"",OFFSET(TH!E$1,SMALL(Dong1,ROWS($1:6)),))</f>
        <v>42367</v>
      </c>
      <c r="C19" s="161" t="str">
        <f ca="1">IF(ROWS($1:6)&gt;COUNT(Dong1),"",IF(OFFSET(TH!N$1,SMALL(Dong1,ROWS($1:6)),)="1111",OFFSET(TH!D$1,SMALL(Dong1,ROWS($1:6)),),""))</f>
        <v/>
      </c>
      <c r="D19" s="162" t="str">
        <f ca="1">IF(ROWS($1:6)&gt;COUNT(Dong1),"",IF(OFFSET(TH!O$1,SMALL(Dong1,ROWS($1:6)),)="1111",OFFSET(TH!D$1,SMALL(Dong1,ROWS($1:6)),),""))</f>
        <v>C03</v>
      </c>
      <c r="E19" s="365" t="str">
        <f ca="1">IF(ROWS($1:6)&gt;COUNT(Dong1),"",OFFSET(TH!F$1,SMALL(Dong1,ROWS($1:6)),))</f>
        <v>VAT Phí cấp cont, hạ bãi</v>
      </c>
      <c r="F19" s="164" t="str">
        <f ca="1">IF(ROWS($1:6)&gt;COUNT(Dong1),"",IF(OFFSET(TH!O$1,SMALL(Dong1,ROWS($1:6)),)="1111",OFFSET(TH!N$1,SMALL(Dong1,ROWS($1:6)),),OFFSET(TH!O$1,SMALL(Dong1,ROWS($1:6)),)))</f>
        <v>1331</v>
      </c>
      <c r="G19" s="165">
        <f ca="1">IF(ROWS($1:6)&gt;COUNT(Dong1),"",IF(OFFSET(TH!N$1,SMALL(Dong1,ROWS($1:6)),)="1111",OFFSET(TH!M$1,SMALL(Dong1,ROWS($1:6)),),0))</f>
        <v>0</v>
      </c>
      <c r="H19" s="163">
        <f ca="1">IF(ROWS($1:6)&gt;COUNT(Dong1),"",IF(OFFSET(TH!O$1,SMALL(Dong1,ROWS($1:6)),)="1111",OFFSET(TH!M$1,SMALL(Dong1,ROWS($1:6)),),0))</f>
        <v>209090</v>
      </c>
      <c r="I19" s="161">
        <f t="shared" ca="1" si="0"/>
        <v>3697847230</v>
      </c>
      <c r="J19" s="166"/>
    </row>
    <row r="20" spans="1:10" ht="19.5" customHeight="1">
      <c r="A20" s="160">
        <f ca="1">IF(ROWS($1:7)&gt;COUNT(Dong1),"",OFFSET(TH!C$1,SMALL(Dong1,ROWS($1:7)),))</f>
        <v>42371</v>
      </c>
      <c r="B20" s="160">
        <f ca="1">IF(ROWS($1:7)&gt;COUNT(Dong1),"",OFFSET(TH!E$1,SMALL(Dong1,ROWS($1:7)),))</f>
        <v>42367</v>
      </c>
      <c r="C20" s="161" t="str">
        <f ca="1">IF(ROWS($1:7)&gt;COUNT(Dong1),"",IF(OFFSET(TH!N$1,SMALL(Dong1,ROWS($1:7)),)="1111",OFFSET(TH!D$1,SMALL(Dong1,ROWS($1:7)),),""))</f>
        <v/>
      </c>
      <c r="D20" s="162" t="str">
        <f ca="1">IF(ROWS($1:7)&gt;COUNT(Dong1),"",IF(OFFSET(TH!O$1,SMALL(Dong1,ROWS($1:7)),)="1111",OFFSET(TH!D$1,SMALL(Dong1,ROWS($1:7)),),""))</f>
        <v>C04</v>
      </c>
      <c r="E20" s="365" t="str">
        <f ca="1">IF(ROWS($1:7)&gt;COUNT(Dong1),"",OFFSET(TH!F$1,SMALL(Dong1,ROWS($1:7)),))</f>
        <v>Cước vận chuyển</v>
      </c>
      <c r="F20" s="164" t="str">
        <f ca="1">IF(ROWS($1:7)&gt;COUNT(Dong1),"",IF(OFFSET(TH!O$1,SMALL(Dong1,ROWS($1:7)),)="1111",OFFSET(TH!N$1,SMALL(Dong1,ROWS($1:7)),),OFFSET(TH!O$1,SMALL(Dong1,ROWS($1:7)),)))</f>
        <v>642</v>
      </c>
      <c r="G20" s="165">
        <f ca="1">IF(ROWS($1:7)&gt;COUNT(Dong1),"",IF(OFFSET(TH!N$1,SMALL(Dong1,ROWS($1:7)),)="1111",OFFSET(TH!M$1,SMALL(Dong1,ROWS($1:7)),),0))</f>
        <v>0</v>
      </c>
      <c r="H20" s="163">
        <f ca="1">IF(ROWS($1:7)&gt;COUNT(Dong1),"",IF(OFFSET(TH!O$1,SMALL(Dong1,ROWS($1:7)),)="1111",OFFSET(TH!M$1,SMALL(Dong1,ROWS($1:7)),),0))</f>
        <v>12000000</v>
      </c>
      <c r="I20" s="161">
        <f t="shared" ca="1" si="0"/>
        <v>3685847230</v>
      </c>
      <c r="J20" s="166"/>
    </row>
    <row r="21" spans="1:10" ht="19.5" customHeight="1">
      <c r="A21" s="160">
        <f ca="1">IF(ROWS($1:8)&gt;COUNT(Dong1),"",OFFSET(TH!C$1,SMALL(Dong1,ROWS($1:8)),))</f>
        <v>42371</v>
      </c>
      <c r="B21" s="160">
        <f ca="1">IF(ROWS($1:8)&gt;COUNT(Dong1),"",OFFSET(TH!E$1,SMALL(Dong1,ROWS($1:8)),))</f>
        <v>42367</v>
      </c>
      <c r="C21" s="161" t="str">
        <f ca="1">IF(ROWS($1:8)&gt;COUNT(Dong1),"",IF(OFFSET(TH!N$1,SMALL(Dong1,ROWS($1:8)),)="1111",OFFSET(TH!D$1,SMALL(Dong1,ROWS($1:8)),),""))</f>
        <v/>
      </c>
      <c r="D21" s="162" t="str">
        <f ca="1">IF(ROWS($1:8)&gt;COUNT(Dong1),"",IF(OFFSET(TH!O$1,SMALL(Dong1,ROWS($1:8)),)="1111",OFFSET(TH!D$1,SMALL(Dong1,ROWS($1:8)),),""))</f>
        <v>C04</v>
      </c>
      <c r="E21" s="365" t="str">
        <f ca="1">IF(ROWS($1:8)&gt;COUNT(Dong1),"",OFFSET(TH!F$1,SMALL(Dong1,ROWS($1:8)),))</f>
        <v>VAT Cước vận chuyển</v>
      </c>
      <c r="F21" s="164" t="str">
        <f ca="1">IF(ROWS($1:8)&gt;COUNT(Dong1),"",IF(OFFSET(TH!O$1,SMALL(Dong1,ROWS($1:8)),)="1111",OFFSET(TH!N$1,SMALL(Dong1,ROWS($1:8)),),OFFSET(TH!O$1,SMALL(Dong1,ROWS($1:8)),)))</f>
        <v>1331</v>
      </c>
      <c r="G21" s="165">
        <f ca="1">IF(ROWS($1:8)&gt;COUNT(Dong1),"",IF(OFFSET(TH!N$1,SMALL(Dong1,ROWS($1:8)),)="1111",OFFSET(TH!M$1,SMALL(Dong1,ROWS($1:8)),),0))</f>
        <v>0</v>
      </c>
      <c r="H21" s="163">
        <f ca="1">IF(ROWS($1:8)&gt;COUNT(Dong1),"",IF(OFFSET(TH!O$1,SMALL(Dong1,ROWS($1:8)),)="1111",OFFSET(TH!M$1,SMALL(Dong1,ROWS($1:8)),),0))</f>
        <v>1200000</v>
      </c>
      <c r="I21" s="161">
        <f t="shared" ca="1" si="0"/>
        <v>3684647230</v>
      </c>
      <c r="J21" s="166"/>
    </row>
    <row r="22" spans="1:10" ht="19.5" customHeight="1">
      <c r="A22" s="160">
        <f ca="1">IF(ROWS($1:9)&gt;COUNT(Dong1),"",OFFSET(TH!C$1,SMALL(Dong1,ROWS($1:9)),))</f>
        <v>42371</v>
      </c>
      <c r="B22" s="160">
        <f ca="1">IF(ROWS($1:9)&gt;COUNT(Dong1),"",OFFSET(TH!E$1,SMALL(Dong1,ROWS($1:9)),))</f>
        <v>42370</v>
      </c>
      <c r="C22" s="161" t="str">
        <f ca="1">IF(ROWS($1:9)&gt;COUNT(Dong1),"",IF(OFFSET(TH!N$1,SMALL(Dong1,ROWS($1:9)),)="1111",OFFSET(TH!D$1,SMALL(Dong1,ROWS($1:9)),),""))</f>
        <v/>
      </c>
      <c r="D22" s="162" t="str">
        <f ca="1">IF(ROWS($1:9)&gt;COUNT(Dong1),"",IF(OFFSET(TH!O$1,SMALL(Dong1,ROWS($1:9)),)="1111",OFFSET(TH!D$1,SMALL(Dong1,ROWS($1:9)),),""))</f>
        <v>C05</v>
      </c>
      <c r="E22" s="365" t="str">
        <f ca="1">IF(ROWS($1:9)&gt;COUNT(Dong1),"",OFFSET(TH!F$1,SMALL(Dong1,ROWS($1:9)),))</f>
        <v>Dầu DO</v>
      </c>
      <c r="F22" s="164" t="str">
        <f ca="1">IF(ROWS($1:9)&gt;COUNT(Dong1),"",IF(OFFSET(TH!O$1,SMALL(Dong1,ROWS($1:9)),)="1111",OFFSET(TH!N$1,SMALL(Dong1,ROWS($1:9)),),OFFSET(TH!O$1,SMALL(Dong1,ROWS($1:9)),)))</f>
        <v>642</v>
      </c>
      <c r="G22" s="165">
        <f ca="1">IF(ROWS($1:9)&gt;COUNT(Dong1),"",IF(OFFSET(TH!N$1,SMALL(Dong1,ROWS($1:9)),)="1111",OFFSET(TH!M$1,SMALL(Dong1,ROWS($1:9)),),0))</f>
        <v>0</v>
      </c>
      <c r="H22" s="163">
        <f ca="1">IF(ROWS($1:9)&gt;COUNT(Dong1),"",IF(OFFSET(TH!O$1,SMALL(Dong1,ROWS($1:9)),)="1111",OFFSET(TH!M$1,SMALL(Dong1,ROWS($1:9)),),0))</f>
        <v>620782</v>
      </c>
      <c r="I22" s="161">
        <f t="shared" ca="1" si="0"/>
        <v>3684026448</v>
      </c>
      <c r="J22" s="166"/>
    </row>
    <row r="23" spans="1:10" ht="19.5" customHeight="1">
      <c r="A23" s="160">
        <f ca="1">IF(ROWS($1:10)&gt;COUNT(Dong1),"",OFFSET(TH!C$1,SMALL(Dong1,ROWS($1:10)),))</f>
        <v>42371</v>
      </c>
      <c r="B23" s="160">
        <f ca="1">IF(ROWS($1:10)&gt;COUNT(Dong1),"",OFFSET(TH!E$1,SMALL(Dong1,ROWS($1:10)),))</f>
        <v>42370</v>
      </c>
      <c r="C23" s="161" t="str">
        <f ca="1">IF(ROWS($1:10)&gt;COUNT(Dong1),"",IF(OFFSET(TH!N$1,SMALL(Dong1,ROWS($1:10)),)="1111",OFFSET(TH!D$1,SMALL(Dong1,ROWS($1:10)),),""))</f>
        <v/>
      </c>
      <c r="D23" s="162" t="str">
        <f ca="1">IF(ROWS($1:10)&gt;COUNT(Dong1),"",IF(OFFSET(TH!O$1,SMALL(Dong1,ROWS($1:10)),)="1111",OFFSET(TH!D$1,SMALL(Dong1,ROWS($1:10)),),""))</f>
        <v>C05</v>
      </c>
      <c r="E23" s="365" t="str">
        <f ca="1">IF(ROWS($1:10)&gt;COUNT(Dong1),"",OFFSET(TH!F$1,SMALL(Dong1,ROWS($1:10)),))</f>
        <v>VAT Dầu DO</v>
      </c>
      <c r="F23" s="164" t="str">
        <f ca="1">IF(ROWS($1:10)&gt;COUNT(Dong1),"",IF(OFFSET(TH!O$1,SMALL(Dong1,ROWS($1:10)),)="1111",OFFSET(TH!N$1,SMALL(Dong1,ROWS($1:10)),),OFFSET(TH!O$1,SMALL(Dong1,ROWS($1:10)),)))</f>
        <v>1331</v>
      </c>
      <c r="G23" s="165">
        <f ca="1">IF(ROWS($1:10)&gt;COUNT(Dong1),"",IF(OFFSET(TH!N$1,SMALL(Dong1,ROWS($1:10)),)="1111",OFFSET(TH!M$1,SMALL(Dong1,ROWS($1:10)),),0))</f>
        <v>0</v>
      </c>
      <c r="H23" s="163">
        <f ca="1">IF(ROWS($1:10)&gt;COUNT(Dong1),"",IF(OFFSET(TH!O$1,SMALL(Dong1,ROWS($1:10)),)="1111",OFFSET(TH!M$1,SMALL(Dong1,ROWS($1:10)),),0))</f>
        <v>62078</v>
      </c>
      <c r="I23" s="161">
        <f t="shared" ca="1" si="0"/>
        <v>3683964370</v>
      </c>
      <c r="J23" s="166"/>
    </row>
    <row r="24" spans="1:10" ht="19.5" customHeight="1">
      <c r="A24" s="160">
        <f ca="1">IF(ROWS($1:11)&gt;COUNT(Dong1),"",OFFSET(TH!C$1,SMALL(Dong1,ROWS($1:11)),))</f>
        <v>42371</v>
      </c>
      <c r="B24" s="160">
        <f ca="1">IF(ROWS($1:11)&gt;COUNT(Dong1),"",OFFSET(TH!E$1,SMALL(Dong1,ROWS($1:11)),))</f>
        <v>42370</v>
      </c>
      <c r="C24" s="161" t="str">
        <f ca="1">IF(ROWS($1:11)&gt;COUNT(Dong1),"",IF(OFFSET(TH!N$1,SMALL(Dong1,ROWS($1:11)),)="1111",OFFSET(TH!D$1,SMALL(Dong1,ROWS($1:11)),),""))</f>
        <v/>
      </c>
      <c r="D24" s="162" t="str">
        <f ca="1">IF(ROWS($1:11)&gt;COUNT(Dong1),"",IF(OFFSET(TH!O$1,SMALL(Dong1,ROWS($1:11)),)="1111",OFFSET(TH!D$1,SMALL(Dong1,ROWS($1:11)),),""))</f>
        <v>C06</v>
      </c>
      <c r="E24" s="365" t="str">
        <f ca="1">IF(ROWS($1:11)&gt;COUNT(Dong1),"",OFFSET(TH!F$1,SMALL(Dong1,ROWS($1:11)),))</f>
        <v>Thanh toán tiền diệt chuột</v>
      </c>
      <c r="F24" s="164" t="str">
        <f ca="1">IF(ROWS($1:11)&gt;COUNT(Dong1),"",IF(OFFSET(TH!O$1,SMALL(Dong1,ROWS($1:11)),)="1111",OFFSET(TH!N$1,SMALL(Dong1,ROWS($1:11)),),OFFSET(TH!O$1,SMALL(Dong1,ROWS($1:11)),)))</f>
        <v>331</v>
      </c>
      <c r="G24" s="165">
        <f ca="1">IF(ROWS($1:11)&gt;COUNT(Dong1),"",IF(OFFSET(TH!N$1,SMALL(Dong1,ROWS($1:11)),)="1111",OFFSET(TH!M$1,SMALL(Dong1,ROWS($1:11)),),0))</f>
        <v>0</v>
      </c>
      <c r="H24" s="163">
        <f ca="1">IF(ROWS($1:11)&gt;COUNT(Dong1),"",IF(OFFSET(TH!O$1,SMALL(Dong1,ROWS($1:11)),)="1111",OFFSET(TH!M$1,SMALL(Dong1,ROWS($1:11)),),0))</f>
        <v>7500000</v>
      </c>
      <c r="I24" s="161">
        <f t="shared" ca="1" si="0"/>
        <v>3676464370</v>
      </c>
      <c r="J24" s="166"/>
    </row>
    <row r="25" spans="1:10" ht="19.5" customHeight="1">
      <c r="A25" s="160">
        <f ca="1">IF(ROWS($1:12)&gt;COUNT(Dong1),"",OFFSET(TH!C$1,SMALL(Dong1,ROWS($1:12)),))</f>
        <v>42373</v>
      </c>
      <c r="B25" s="160">
        <f ca="1">IF(ROWS($1:12)&gt;COUNT(Dong1),"",OFFSET(TH!E$1,SMALL(Dong1,ROWS($1:12)),))</f>
        <v>42373</v>
      </c>
      <c r="C25" s="161" t="str">
        <f ca="1">IF(ROWS($1:12)&gt;COUNT(Dong1),"",IF(OFFSET(TH!N$1,SMALL(Dong1,ROWS($1:12)),)="1111",OFFSET(TH!D$1,SMALL(Dong1,ROWS($1:12)),),""))</f>
        <v>T01</v>
      </c>
      <c r="D25" s="162" t="str">
        <f ca="1">IF(ROWS($1:12)&gt;COUNT(Dong1),"",IF(OFFSET(TH!O$1,SMALL(Dong1,ROWS($1:12)),)="1111",OFFSET(TH!D$1,SMALL(Dong1,ROWS($1:12)),),""))</f>
        <v/>
      </c>
      <c r="E25" s="365" t="str">
        <f ca="1">IF(ROWS($1:12)&gt;COUNT(Dong1),"",OFFSET(TH!F$1,SMALL(Dong1,ROWS($1:12)),))</f>
        <v>Q4 - Rút tiền gửi NH nhập quỹ TM</v>
      </c>
      <c r="F25" s="164" t="str">
        <f ca="1">IF(ROWS($1:12)&gt;COUNT(Dong1),"",IF(OFFSET(TH!O$1,SMALL(Dong1,ROWS($1:12)),)="1111",OFFSET(TH!N$1,SMALL(Dong1,ROWS($1:12)),),OFFSET(TH!O$1,SMALL(Dong1,ROWS($1:12)),)))</f>
        <v>1121</v>
      </c>
      <c r="G25" s="165">
        <f ca="1">IF(ROWS($1:12)&gt;COUNT(Dong1),"",IF(OFFSET(TH!N$1,SMALL(Dong1,ROWS($1:12)),)="1111",OFFSET(TH!M$1,SMALL(Dong1,ROWS($1:12)),),0))</f>
        <v>2200000000</v>
      </c>
      <c r="H25" s="163">
        <f ca="1">IF(ROWS($1:12)&gt;COUNT(Dong1),"",IF(OFFSET(TH!O$1,SMALL(Dong1,ROWS($1:12)),)="1111",OFFSET(TH!M$1,SMALL(Dong1,ROWS($1:12)),),0))</f>
        <v>0</v>
      </c>
      <c r="I25" s="161">
        <f t="shared" ca="1" si="0"/>
        <v>5876464370</v>
      </c>
      <c r="J25" s="166"/>
    </row>
    <row r="26" spans="1:10" ht="19.5" customHeight="1">
      <c r="A26" s="160">
        <f ca="1">IF(ROWS($1:13)&gt;COUNT(Dong1),"",OFFSET(TH!C$1,SMALL(Dong1,ROWS($1:13)),))</f>
        <v>42373</v>
      </c>
      <c r="B26" s="160">
        <f ca="1">IF(ROWS($1:13)&gt;COUNT(Dong1),"",OFFSET(TH!E$1,SMALL(Dong1,ROWS($1:13)),))</f>
        <v>42373</v>
      </c>
      <c r="C26" s="161" t="str">
        <f ca="1">IF(ROWS($1:13)&gt;COUNT(Dong1),"",IF(OFFSET(TH!N$1,SMALL(Dong1,ROWS($1:13)),)="1111",OFFSET(TH!D$1,SMALL(Dong1,ROWS($1:13)),),""))</f>
        <v/>
      </c>
      <c r="D26" s="162" t="str">
        <f ca="1">IF(ROWS($1:13)&gt;COUNT(Dong1),"",IF(OFFSET(TH!O$1,SMALL(Dong1,ROWS($1:13)),)="1111",OFFSET(TH!D$1,SMALL(Dong1,ROWS($1:13)),),""))</f>
        <v>C07</v>
      </c>
      <c r="E26" s="365" t="str">
        <f ca="1">IF(ROWS($1:13)&gt;COUNT(Dong1),"",OFFSET(TH!F$1,SMALL(Dong1,ROWS($1:13)),))</f>
        <v>Xi măng Fico</v>
      </c>
      <c r="F26" s="164" t="str">
        <f ca="1">IF(ROWS($1:13)&gt;COUNT(Dong1),"",IF(OFFSET(TH!O$1,SMALL(Dong1,ROWS($1:13)),)="1111",OFFSET(TH!N$1,SMALL(Dong1,ROWS($1:13)),),OFFSET(TH!O$1,SMALL(Dong1,ROWS($1:13)),)))</f>
        <v>2412</v>
      </c>
      <c r="G26" s="165">
        <f ca="1">IF(ROWS($1:13)&gt;COUNT(Dong1),"",IF(OFFSET(TH!N$1,SMALL(Dong1,ROWS($1:13)),)="1111",OFFSET(TH!M$1,SMALL(Dong1,ROWS($1:13)),),0))</f>
        <v>0</v>
      </c>
      <c r="H26" s="163">
        <f ca="1">IF(ROWS($1:13)&gt;COUNT(Dong1),"",IF(OFFSET(TH!O$1,SMALL(Dong1,ROWS($1:13)),)="1111",OFFSET(TH!M$1,SMALL(Dong1,ROWS($1:13)),),0))</f>
        <v>16650000</v>
      </c>
      <c r="I26" s="161">
        <f t="shared" ca="1" si="0"/>
        <v>5859814370</v>
      </c>
      <c r="J26" s="166"/>
    </row>
    <row r="27" spans="1:10" ht="19.5" customHeight="1">
      <c r="A27" s="160">
        <f ca="1">IF(ROWS($1:14)&gt;COUNT(Dong1),"",OFFSET(TH!C$1,SMALL(Dong1,ROWS($1:14)),))</f>
        <v>42373</v>
      </c>
      <c r="B27" s="160">
        <f ca="1">IF(ROWS($1:14)&gt;COUNT(Dong1),"",OFFSET(TH!E$1,SMALL(Dong1,ROWS($1:14)),))</f>
        <v>42373</v>
      </c>
      <c r="C27" s="161" t="str">
        <f ca="1">IF(ROWS($1:14)&gt;COUNT(Dong1),"",IF(OFFSET(TH!N$1,SMALL(Dong1,ROWS($1:14)),)="1111",OFFSET(TH!D$1,SMALL(Dong1,ROWS($1:14)),),""))</f>
        <v/>
      </c>
      <c r="D27" s="162" t="str">
        <f ca="1">IF(ROWS($1:14)&gt;COUNT(Dong1),"",IF(OFFSET(TH!O$1,SMALL(Dong1,ROWS($1:14)),)="1111",OFFSET(TH!D$1,SMALL(Dong1,ROWS($1:14)),),""))</f>
        <v>C07</v>
      </c>
      <c r="E27" s="365" t="str">
        <f ca="1">IF(ROWS($1:14)&gt;COUNT(Dong1),"",OFFSET(TH!F$1,SMALL(Dong1,ROWS($1:14)),))</f>
        <v>VAT Xi măng Fico</v>
      </c>
      <c r="F27" s="164" t="str">
        <f ca="1">IF(ROWS($1:14)&gt;COUNT(Dong1),"",IF(OFFSET(TH!O$1,SMALL(Dong1,ROWS($1:14)),)="1111",OFFSET(TH!N$1,SMALL(Dong1,ROWS($1:14)),),OFFSET(TH!O$1,SMALL(Dong1,ROWS($1:14)),)))</f>
        <v>1331</v>
      </c>
      <c r="G27" s="165">
        <f ca="1">IF(ROWS($1:14)&gt;COUNT(Dong1),"",IF(OFFSET(TH!N$1,SMALL(Dong1,ROWS($1:14)),)="1111",OFFSET(TH!M$1,SMALL(Dong1,ROWS($1:14)),),0))</f>
        <v>0</v>
      </c>
      <c r="H27" s="163">
        <f ca="1">IF(ROWS($1:14)&gt;COUNT(Dong1),"",IF(OFFSET(TH!O$1,SMALL(Dong1,ROWS($1:14)),)="1111",OFFSET(TH!M$1,SMALL(Dong1,ROWS($1:14)),),0))</f>
        <v>1665000</v>
      </c>
      <c r="I27" s="161">
        <f t="shared" ca="1" si="0"/>
        <v>5858149370</v>
      </c>
      <c r="J27" s="166"/>
    </row>
    <row r="28" spans="1:10" ht="19.5" customHeight="1">
      <c r="A28" s="160">
        <f ca="1">IF(ROWS($1:15)&gt;COUNT(Dong1),"",OFFSET(TH!C$1,SMALL(Dong1,ROWS($1:15)),))</f>
        <v>42373</v>
      </c>
      <c r="B28" s="160">
        <f ca="1">IF(ROWS($1:15)&gt;COUNT(Dong1),"",OFFSET(TH!E$1,SMALL(Dong1,ROWS($1:15)),))</f>
        <v>42336</v>
      </c>
      <c r="C28" s="161" t="str">
        <f ca="1">IF(ROWS($1:15)&gt;COUNT(Dong1),"",IF(OFFSET(TH!N$1,SMALL(Dong1,ROWS($1:15)),)="1111",OFFSET(TH!D$1,SMALL(Dong1,ROWS($1:15)),),""))</f>
        <v/>
      </c>
      <c r="D28" s="162" t="str">
        <f ca="1">IF(ROWS($1:15)&gt;COUNT(Dong1),"",IF(OFFSET(TH!O$1,SMALL(Dong1,ROWS($1:15)),)="1111",OFFSET(TH!D$1,SMALL(Dong1,ROWS($1:15)),),""))</f>
        <v>C08</v>
      </c>
      <c r="E28" s="365" t="str">
        <f ca="1">IF(ROWS($1:15)&gt;COUNT(Dong1),"",OFFSET(TH!F$1,SMALL(Dong1,ROWS($1:15)),))</f>
        <v>Cước vận chuyển</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12000000</v>
      </c>
      <c r="I28" s="161">
        <f t="shared" ca="1" si="0"/>
        <v>5846149370</v>
      </c>
      <c r="J28" s="166"/>
    </row>
    <row r="29" spans="1:10" ht="19.5" customHeight="1">
      <c r="A29" s="160">
        <f ca="1">IF(ROWS($1:16)&gt;COUNT(Dong1),"",OFFSET(TH!C$1,SMALL(Dong1,ROWS($1:16)),))</f>
        <v>42373</v>
      </c>
      <c r="B29" s="160">
        <f ca="1">IF(ROWS($1:16)&gt;COUNT(Dong1),"",OFFSET(TH!E$1,SMALL(Dong1,ROWS($1:16)),))</f>
        <v>42336</v>
      </c>
      <c r="C29" s="161" t="str">
        <f ca="1">IF(ROWS($1:16)&gt;COUNT(Dong1),"",IF(OFFSET(TH!N$1,SMALL(Dong1,ROWS($1:16)),)="1111",OFFSET(TH!D$1,SMALL(Dong1,ROWS($1:16)),),""))</f>
        <v/>
      </c>
      <c r="D29" s="162" t="str">
        <f ca="1">IF(ROWS($1:16)&gt;COUNT(Dong1),"",IF(OFFSET(TH!O$1,SMALL(Dong1,ROWS($1:16)),)="1111",OFFSET(TH!D$1,SMALL(Dong1,ROWS($1:16)),),""))</f>
        <v>C08</v>
      </c>
      <c r="E29" s="365" t="str">
        <f ca="1">IF(ROWS($1:16)&gt;COUNT(Dong1),"",OFFSET(TH!F$1,SMALL(Dong1,ROWS($1:16)),))</f>
        <v>VAT Cước vận chuyển</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1200000</v>
      </c>
      <c r="I29" s="161">
        <f t="shared" ca="1" si="0"/>
        <v>5844949370</v>
      </c>
      <c r="J29" s="166"/>
    </row>
    <row r="30" spans="1:10" ht="19.5" customHeight="1">
      <c r="A30" s="160">
        <f ca="1">IF(ROWS($1:17)&gt;COUNT(Dong1),"",OFFSET(TH!C$1,SMALL(Dong1,ROWS($1:17)),))</f>
        <v>42373</v>
      </c>
      <c r="B30" s="160">
        <f ca="1">IF(ROWS($1:17)&gt;COUNT(Dong1),"",OFFSET(TH!E$1,SMALL(Dong1,ROWS($1:17)),))</f>
        <v>42373</v>
      </c>
      <c r="C30" s="161" t="str">
        <f ca="1">IF(ROWS($1:17)&gt;COUNT(Dong1),"",IF(OFFSET(TH!N$1,SMALL(Dong1,ROWS($1:17)),)="1111",OFFSET(TH!D$1,SMALL(Dong1,ROWS($1:17)),),""))</f>
        <v/>
      </c>
      <c r="D30" s="162" t="str">
        <f ca="1">IF(ROWS($1:17)&gt;COUNT(Dong1),"",IF(OFFSET(TH!O$1,SMALL(Dong1,ROWS($1:17)),)="1111",OFFSET(TH!D$1,SMALL(Dong1,ROWS($1:17)),),""))</f>
        <v>C09</v>
      </c>
      <c r="E30" s="365" t="str">
        <f ca="1">IF(ROWS($1:17)&gt;COUNT(Dong1),"",OFFSET(TH!F$1,SMALL(Dong1,ROWS($1:17)),))</f>
        <v>Xăng</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684000</v>
      </c>
      <c r="I30" s="161">
        <f t="shared" ca="1" si="0"/>
        <v>5844265370</v>
      </c>
      <c r="J30" s="166"/>
    </row>
    <row r="31" spans="1:10" ht="19.5" customHeight="1">
      <c r="A31" s="160">
        <f ca="1">IF(ROWS($1:18)&gt;COUNT(Dong1),"",OFFSET(TH!C$1,SMALL(Dong1,ROWS($1:18)),))</f>
        <v>42373</v>
      </c>
      <c r="B31" s="160">
        <f ca="1">IF(ROWS($1:18)&gt;COUNT(Dong1),"",OFFSET(TH!E$1,SMALL(Dong1,ROWS($1:18)),))</f>
        <v>42373</v>
      </c>
      <c r="C31" s="161" t="str">
        <f ca="1">IF(ROWS($1:18)&gt;COUNT(Dong1),"",IF(OFFSET(TH!N$1,SMALL(Dong1,ROWS($1:18)),)="1111",OFFSET(TH!D$1,SMALL(Dong1,ROWS($1:18)),),""))</f>
        <v/>
      </c>
      <c r="D31" s="162" t="str">
        <f ca="1">IF(ROWS($1:18)&gt;COUNT(Dong1),"",IF(OFFSET(TH!O$1,SMALL(Dong1,ROWS($1:18)),)="1111",OFFSET(TH!D$1,SMALL(Dong1,ROWS($1:18)),),""))</f>
        <v>C09</v>
      </c>
      <c r="E31" s="365" t="str">
        <f ca="1">IF(ROWS($1:18)&gt;COUNT(Dong1),"",OFFSET(TH!F$1,SMALL(Dong1,ROWS($1:18)),))</f>
        <v>VAT Xăng</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68400</v>
      </c>
      <c r="I31" s="161">
        <f t="shared" ca="1" si="0"/>
        <v>5844196970</v>
      </c>
      <c r="J31" s="166"/>
    </row>
    <row r="32" spans="1:10" ht="19.5" customHeight="1">
      <c r="A32" s="160">
        <f ca="1">IF(ROWS($1:19)&gt;COUNT(Dong1),"",OFFSET(TH!C$1,SMALL(Dong1,ROWS($1:19)),))</f>
        <v>42373</v>
      </c>
      <c r="B32" s="160">
        <f ca="1">IF(ROWS($1:19)&gt;COUNT(Dong1),"",OFFSET(TH!E$1,SMALL(Dong1,ROWS($1:19)),))</f>
        <v>42373</v>
      </c>
      <c r="C32" s="161" t="str">
        <f ca="1">IF(ROWS($1:19)&gt;COUNT(Dong1),"",IF(OFFSET(TH!N$1,SMALL(Dong1,ROWS($1:19)),)="1111",OFFSET(TH!D$1,SMALL(Dong1,ROWS($1:19)),),""))</f>
        <v/>
      </c>
      <c r="D32" s="162" t="str">
        <f ca="1">IF(ROWS($1:19)&gt;COUNT(Dong1),"",IF(OFFSET(TH!O$1,SMALL(Dong1,ROWS($1:19)),)="1111",OFFSET(TH!D$1,SMALL(Dong1,ROWS($1:19)),),""))</f>
        <v>C10</v>
      </c>
      <c r="E32" s="365" t="str">
        <f ca="1">IF(ROWS($1:19)&gt;COUNT(Dong1),"",OFFSET(TH!F$1,SMALL(Dong1,ROWS($1:19)),))</f>
        <v>Xăng</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29818</v>
      </c>
      <c r="I32" s="161">
        <f t="shared" ca="1" si="0"/>
        <v>5844167152</v>
      </c>
      <c r="J32" s="166"/>
    </row>
    <row r="33" spans="1:10" ht="19.5" customHeight="1">
      <c r="A33" s="160">
        <f ca="1">IF(ROWS($1:20)&gt;COUNT(Dong1),"",OFFSET(TH!C$1,SMALL(Dong1,ROWS($1:20)),))</f>
        <v>42373</v>
      </c>
      <c r="B33" s="160">
        <f ca="1">IF(ROWS($1:20)&gt;COUNT(Dong1),"",OFFSET(TH!E$1,SMALL(Dong1,ROWS($1:20)),))</f>
        <v>42373</v>
      </c>
      <c r="C33" s="161" t="str">
        <f ca="1">IF(ROWS($1:20)&gt;COUNT(Dong1),"",IF(OFFSET(TH!N$1,SMALL(Dong1,ROWS($1:20)),)="1111",OFFSET(TH!D$1,SMALL(Dong1,ROWS($1:20)),),""))</f>
        <v/>
      </c>
      <c r="D33" s="162" t="str">
        <f ca="1">IF(ROWS($1:20)&gt;COUNT(Dong1),"",IF(OFFSET(TH!O$1,SMALL(Dong1,ROWS($1:20)),)="1111",OFFSET(TH!D$1,SMALL(Dong1,ROWS($1:20)),),""))</f>
        <v>C10</v>
      </c>
      <c r="E33" s="365" t="str">
        <f ca="1">IF(ROWS($1:20)&gt;COUNT(Dong1),"",OFFSET(TH!F$1,SMALL(Dong1,ROWS($1:20)),))</f>
        <v>VAT Xăng</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2982</v>
      </c>
      <c r="I33" s="161">
        <f t="shared" ca="1" si="0"/>
        <v>5844164170</v>
      </c>
      <c r="J33" s="166"/>
    </row>
    <row r="34" spans="1:10" ht="19.5" customHeight="1">
      <c r="A34" s="160">
        <f ca="1">IF(ROWS($1:21)&gt;COUNT(Dong1),"",OFFSET(TH!C$1,SMALL(Dong1,ROWS($1:21)),))</f>
        <v>42374</v>
      </c>
      <c r="B34" s="160">
        <f ca="1">IF(ROWS($1:21)&gt;COUNT(Dong1),"",OFFSET(TH!E$1,SMALL(Dong1,ROWS($1:21)),))</f>
        <v>42374</v>
      </c>
      <c r="C34" s="161" t="str">
        <f ca="1">IF(ROWS($1:21)&gt;COUNT(Dong1),"",IF(OFFSET(TH!N$1,SMALL(Dong1,ROWS($1:21)),)="1111",OFFSET(TH!D$1,SMALL(Dong1,ROWS($1:21)),),""))</f>
        <v/>
      </c>
      <c r="D34" s="162" t="str">
        <f ca="1">IF(ROWS($1:21)&gt;COUNT(Dong1),"",IF(OFFSET(TH!O$1,SMALL(Dong1,ROWS($1:21)),)="1111",OFFSET(TH!D$1,SMALL(Dong1,ROWS($1:21)),),""))</f>
        <v>C11</v>
      </c>
      <c r="E34" s="365" t="str">
        <f ca="1">IF(ROWS($1:21)&gt;COUNT(Dong1),"",OFFSET(TH!F$1,SMALL(Dong1,ROWS($1:21)),))</f>
        <v>Gạch ống, cát vàng</v>
      </c>
      <c r="F34" s="164" t="str">
        <f ca="1">IF(ROWS($1:21)&gt;COUNT(Dong1),"",IF(OFFSET(TH!O$1,SMALL(Dong1,ROWS($1:21)),)="1111",OFFSET(TH!N$1,SMALL(Dong1,ROWS($1:21)),),OFFSET(TH!O$1,SMALL(Dong1,ROWS($1:21)),)))</f>
        <v>2412</v>
      </c>
      <c r="G34" s="165">
        <f ca="1">IF(ROWS($1:21)&gt;COUNT(Dong1),"",IF(OFFSET(TH!N$1,SMALL(Dong1,ROWS($1:21)),)="1111",OFFSET(TH!M$1,SMALL(Dong1,ROWS($1:21)),),0))</f>
        <v>0</v>
      </c>
      <c r="H34" s="163">
        <f ca="1">IF(ROWS($1:21)&gt;COUNT(Dong1),"",IF(OFFSET(TH!O$1,SMALL(Dong1,ROWS($1:21)),)="1111",OFFSET(TH!M$1,SMALL(Dong1,ROWS($1:21)),),0))</f>
        <v>16890000</v>
      </c>
      <c r="I34" s="161">
        <f t="shared" ca="1" si="0"/>
        <v>5827274170</v>
      </c>
      <c r="J34" s="166"/>
    </row>
    <row r="35" spans="1:10" ht="19.5" customHeight="1">
      <c r="A35" s="160">
        <f ca="1">IF(ROWS($1:22)&gt;COUNT(Dong1),"",OFFSET(TH!C$1,SMALL(Dong1,ROWS($1:22)),))</f>
        <v>42374</v>
      </c>
      <c r="B35" s="160">
        <f ca="1">IF(ROWS($1:22)&gt;COUNT(Dong1),"",OFFSET(TH!E$1,SMALL(Dong1,ROWS($1:22)),))</f>
        <v>42374</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VAT Gạch ống, cát vàng</v>
      </c>
      <c r="F35" s="164" t="str">
        <f ca="1">IF(ROWS($1:22)&gt;COUNT(Dong1),"",IF(OFFSET(TH!O$1,SMALL(Dong1,ROWS($1:22)),)="1111",OFFSET(TH!N$1,SMALL(Dong1,ROWS($1:22)),),OFFSET(TH!O$1,SMALL(Dong1,ROWS($1:22)),)))</f>
        <v>1331</v>
      </c>
      <c r="G35" s="165">
        <f ca="1">IF(ROWS($1:22)&gt;COUNT(Dong1),"",IF(OFFSET(TH!N$1,SMALL(Dong1,ROWS($1:22)),)="1111",OFFSET(TH!M$1,SMALL(Dong1,ROWS($1:22)),),0))</f>
        <v>0</v>
      </c>
      <c r="H35" s="163">
        <f ca="1">IF(ROWS($1:22)&gt;COUNT(Dong1),"",IF(OFFSET(TH!O$1,SMALL(Dong1,ROWS($1:22)),)="1111",OFFSET(TH!M$1,SMALL(Dong1,ROWS($1:22)),),0))</f>
        <v>1689000</v>
      </c>
      <c r="I35" s="161">
        <f t="shared" ca="1" si="0"/>
        <v>5825585170</v>
      </c>
      <c r="J35" s="166"/>
    </row>
    <row r="36" spans="1:10" ht="19.5" customHeight="1">
      <c r="A36" s="160">
        <f ca="1">IF(ROWS($1:23)&gt;COUNT(Dong1),"",OFFSET(TH!C$1,SMALL(Dong1,ROWS($1:23)),))</f>
        <v>42374</v>
      </c>
      <c r="B36" s="160">
        <f ca="1">IF(ROWS($1:23)&gt;COUNT(Dong1),"",OFFSET(TH!E$1,SMALL(Dong1,ROWS($1:23)),))</f>
        <v>42350</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Cước vận chuyển</v>
      </c>
      <c r="F36" s="164" t="str">
        <f ca="1">IF(ROWS($1:23)&gt;COUNT(Dong1),"",IF(OFFSET(TH!O$1,SMALL(Dong1,ROWS($1:23)),)="1111",OFFSET(TH!N$1,SMALL(Dong1,ROWS($1:23)),),OFFSET(TH!O$1,SMALL(Dong1,ROWS($1:23)),)))</f>
        <v>642</v>
      </c>
      <c r="G36" s="165">
        <f ca="1">IF(ROWS($1:23)&gt;COUNT(Dong1),"",IF(OFFSET(TH!N$1,SMALL(Dong1,ROWS($1:23)),)="1111",OFFSET(TH!M$1,SMALL(Dong1,ROWS($1:23)),),0))</f>
        <v>0</v>
      </c>
      <c r="H36" s="163">
        <f ca="1">IF(ROWS($1:23)&gt;COUNT(Dong1),"",IF(OFFSET(TH!O$1,SMALL(Dong1,ROWS($1:23)),)="1111",OFFSET(TH!M$1,SMALL(Dong1,ROWS($1:23)),),0))</f>
        <v>12000000</v>
      </c>
      <c r="I36" s="161">
        <f t="shared" ca="1" si="0"/>
        <v>5813585170</v>
      </c>
      <c r="J36" s="166"/>
    </row>
    <row r="37" spans="1:10" ht="19.5" customHeight="1">
      <c r="A37" s="160">
        <f ca="1">IF(ROWS($1:24)&gt;COUNT(Dong1),"",OFFSET(TH!C$1,SMALL(Dong1,ROWS($1:24)),))</f>
        <v>42374</v>
      </c>
      <c r="B37" s="160">
        <f ca="1">IF(ROWS($1:24)&gt;COUNT(Dong1),"",OFFSET(TH!E$1,SMALL(Dong1,ROWS($1:24)),))</f>
        <v>42350</v>
      </c>
      <c r="C37" s="161" t="str">
        <f ca="1">IF(ROWS($1:24)&gt;COUNT(Dong1),"",IF(OFFSET(TH!N$1,SMALL(Dong1,ROWS($1:24)),)="1111",OFFSET(TH!D$1,SMALL(Dong1,ROWS($1:24)),),""))</f>
        <v/>
      </c>
      <c r="D37" s="162" t="str">
        <f ca="1">IF(ROWS($1:24)&gt;COUNT(Dong1),"",IF(OFFSET(TH!O$1,SMALL(Dong1,ROWS($1:24)),)="1111",OFFSET(TH!D$1,SMALL(Dong1,ROWS($1:24)),),""))</f>
        <v>C12</v>
      </c>
      <c r="E37" s="365" t="str">
        <f ca="1">IF(ROWS($1:24)&gt;COUNT(Dong1),"",OFFSET(TH!F$1,SMALL(Dong1,ROWS($1:24)),))</f>
        <v>VAT Cước vận chuyển</v>
      </c>
      <c r="F37" s="164" t="str">
        <f ca="1">IF(ROWS($1:24)&gt;COUNT(Dong1),"",IF(OFFSET(TH!O$1,SMALL(Dong1,ROWS($1:24)),)="1111",OFFSET(TH!N$1,SMALL(Dong1,ROWS($1:24)),),OFFSET(TH!O$1,SMALL(Dong1,ROWS($1:24)),)))</f>
        <v>1331</v>
      </c>
      <c r="G37" s="165">
        <f ca="1">IF(ROWS($1:24)&gt;COUNT(Dong1),"",IF(OFFSET(TH!N$1,SMALL(Dong1,ROWS($1:24)),)="1111",OFFSET(TH!M$1,SMALL(Dong1,ROWS($1:24)),),0))</f>
        <v>0</v>
      </c>
      <c r="H37" s="163">
        <f ca="1">IF(ROWS($1:24)&gt;COUNT(Dong1),"",IF(OFFSET(TH!O$1,SMALL(Dong1,ROWS($1:24)),)="1111",OFFSET(TH!M$1,SMALL(Dong1,ROWS($1:24)),),0))</f>
        <v>1200000</v>
      </c>
      <c r="I37" s="161">
        <f t="shared" ca="1" si="0"/>
        <v>5812385170</v>
      </c>
      <c r="J37" s="166"/>
    </row>
    <row r="38" spans="1:10" ht="19.5" customHeight="1">
      <c r="A38" s="160">
        <f ca="1">IF(ROWS($1:25)&gt;COUNT(Dong1),"",OFFSET(TH!C$1,SMALL(Dong1,ROWS($1:25)),))</f>
        <v>42374</v>
      </c>
      <c r="B38" s="160">
        <f ca="1">IF(ROWS($1:25)&gt;COUNT(Dong1),"",OFFSET(TH!E$1,SMALL(Dong1,ROWS($1:25)),))</f>
        <v>42374</v>
      </c>
      <c r="C38" s="161" t="str">
        <f ca="1">IF(ROWS($1:25)&gt;COUNT(Dong1),"",IF(OFFSET(TH!N$1,SMALL(Dong1,ROWS($1:25)),)="1111",OFFSET(TH!D$1,SMALL(Dong1,ROWS($1:25)),),""))</f>
        <v/>
      </c>
      <c r="D38" s="162" t="str">
        <f ca="1">IF(ROWS($1:25)&gt;COUNT(Dong1),"",IF(OFFSET(TH!O$1,SMALL(Dong1,ROWS($1:25)),)="1111",OFFSET(TH!D$1,SMALL(Dong1,ROWS($1:25)),),""))</f>
        <v>C13</v>
      </c>
      <c r="E38" s="365" t="str">
        <f ca="1">IF(ROWS($1:25)&gt;COUNT(Dong1),"",OFFSET(TH!F$1,SMALL(Dong1,ROWS($1:25)),))</f>
        <v>Xăng</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676700</v>
      </c>
      <c r="I38" s="161">
        <f t="shared" ca="1" si="0"/>
        <v>5811708470</v>
      </c>
      <c r="J38" s="166"/>
    </row>
    <row r="39" spans="1:10" ht="19.5" customHeight="1">
      <c r="A39" s="160">
        <f ca="1">IF(ROWS($1:26)&gt;COUNT(Dong1),"",OFFSET(TH!C$1,SMALL(Dong1,ROWS($1:26)),))</f>
        <v>42374</v>
      </c>
      <c r="B39" s="160">
        <f ca="1">IF(ROWS($1:26)&gt;COUNT(Dong1),"",OFFSET(TH!E$1,SMALL(Dong1,ROWS($1:26)),))</f>
        <v>42374</v>
      </c>
      <c r="C39" s="161" t="str">
        <f ca="1">IF(ROWS($1:26)&gt;COUNT(Dong1),"",IF(OFFSET(TH!N$1,SMALL(Dong1,ROWS($1:26)),)="1111",OFFSET(TH!D$1,SMALL(Dong1,ROWS($1:26)),),""))</f>
        <v/>
      </c>
      <c r="D39" s="162" t="str">
        <f ca="1">IF(ROWS($1:26)&gt;COUNT(Dong1),"",IF(OFFSET(TH!O$1,SMALL(Dong1,ROWS($1:26)),)="1111",OFFSET(TH!D$1,SMALL(Dong1,ROWS($1:26)),),""))</f>
        <v>C13</v>
      </c>
      <c r="E39" s="365" t="str">
        <f ca="1">IF(ROWS($1:26)&gt;COUNT(Dong1),"",OFFSET(TH!F$1,SMALL(Dong1,ROWS($1:26)),))</f>
        <v>VAT Xăng</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67670</v>
      </c>
      <c r="I39" s="161">
        <f t="shared" ca="1" si="0"/>
        <v>5811640800</v>
      </c>
      <c r="J39" s="166"/>
    </row>
    <row r="40" spans="1:10" ht="19.5" customHeight="1">
      <c r="A40" s="160">
        <f ca="1">IF(ROWS($1:27)&gt;COUNT(Dong1),"",OFFSET(TH!C$1,SMALL(Dong1,ROWS($1:27)),))</f>
        <v>42374</v>
      </c>
      <c r="B40" s="160">
        <f ca="1">IF(ROWS($1:27)&gt;COUNT(Dong1),"",OFFSET(TH!E$1,SMALL(Dong1,ROWS($1:27)),))</f>
        <v>42374</v>
      </c>
      <c r="C40" s="161" t="str">
        <f ca="1">IF(ROWS($1:27)&gt;COUNT(Dong1),"",IF(OFFSET(TH!N$1,SMALL(Dong1,ROWS($1:27)),)="1111",OFFSET(TH!D$1,SMALL(Dong1,ROWS($1:27)),),""))</f>
        <v/>
      </c>
      <c r="D40" s="162" t="str">
        <f ca="1">IF(ROWS($1:27)&gt;COUNT(Dong1),"",IF(OFFSET(TH!O$1,SMALL(Dong1,ROWS($1:27)),)="1111",OFFSET(TH!D$1,SMALL(Dong1,ROWS($1:27)),),""))</f>
        <v>C14</v>
      </c>
      <c r="E40" s="365" t="str">
        <f ca="1">IF(ROWS($1:27)&gt;COUNT(Dong1),"",OFFSET(TH!F$1,SMALL(Dong1,ROWS($1:27)),))</f>
        <v>Thanh toán tiền đường</v>
      </c>
      <c r="F40" s="164" t="str">
        <f ca="1">IF(ROWS($1:27)&gt;COUNT(Dong1),"",IF(OFFSET(TH!O$1,SMALL(Dong1,ROWS($1:27)),)="1111",OFFSET(TH!N$1,SMALL(Dong1,ROWS($1:27)),),OFFSET(TH!O$1,SMALL(Dong1,ROWS($1:27)),)))</f>
        <v>331</v>
      </c>
      <c r="G40" s="165">
        <f ca="1">IF(ROWS($1:27)&gt;COUNT(Dong1),"",IF(OFFSET(TH!N$1,SMALL(Dong1,ROWS($1:27)),)="1111",OFFSET(TH!M$1,SMALL(Dong1,ROWS($1:27)),),0))</f>
        <v>0</v>
      </c>
      <c r="H40" s="163">
        <f ca="1">IF(ROWS($1:27)&gt;COUNT(Dong1),"",IF(OFFSET(TH!O$1,SMALL(Dong1,ROWS($1:27)),)="1111",OFFSET(TH!M$1,SMALL(Dong1,ROWS($1:27)),),0))</f>
        <v>14250000</v>
      </c>
      <c r="I40" s="161">
        <f t="shared" ca="1" si="0"/>
        <v>5797390800</v>
      </c>
      <c r="J40" s="166"/>
    </row>
    <row r="41" spans="1:10" ht="19.5" customHeight="1">
      <c r="A41" s="160">
        <f ca="1">IF(ROWS($1:28)&gt;COUNT(Dong1),"",OFFSET(TH!C$1,SMALL(Dong1,ROWS($1:28)),))</f>
        <v>42376</v>
      </c>
      <c r="B41" s="160">
        <f ca="1">IF(ROWS($1:28)&gt;COUNT(Dong1),"",OFFSET(TH!E$1,SMALL(Dong1,ROWS($1:28)),))</f>
        <v>42376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Q11 - Nộp tiền mặt vào TK</v>
      </c>
      <c r="F41" s="164" t="str">
        <f ca="1">IF(ROWS($1:28)&gt;COUNT(Dong1),"",IF(OFFSET(TH!O$1,SMALL(Dong1,ROWS($1:28)),)="1111",OFFSET(TH!N$1,SMALL(Dong1,ROWS($1:28)),),OFFSET(TH!O$1,SMALL(Dong1,ROWS($1:28)),)))</f>
        <v>1121</v>
      </c>
      <c r="G41" s="165">
        <f ca="1">IF(ROWS($1:28)&gt;COUNT(Dong1),"",IF(OFFSET(TH!N$1,SMALL(Dong1,ROWS($1:28)),)="1111",OFFSET(TH!M$1,SMALL(Dong1,ROWS($1:28)),),0))</f>
        <v>0</v>
      </c>
      <c r="H41" s="163">
        <f ca="1">IF(ROWS($1:28)&gt;COUNT(Dong1),"",IF(OFFSET(TH!O$1,SMALL(Dong1,ROWS($1:28)),)="1111",OFFSET(TH!M$1,SMALL(Dong1,ROWS($1:28)),),0))</f>
        <v>50000000</v>
      </c>
      <c r="I41" s="161">
        <f t="shared" ca="1" si="0"/>
        <v>5747390800</v>
      </c>
      <c r="J41" s="166"/>
    </row>
    <row r="42" spans="1:10" ht="19.5" customHeight="1">
      <c r="A42" s="160">
        <f ca="1">IF(ROWS($1:29)&gt;COUNT(Dong1),"",OFFSET(TH!C$1,SMALL(Dong1,ROWS($1:29)),))</f>
        <v>42376</v>
      </c>
      <c r="B42" s="160">
        <f ca="1">IF(ROWS($1:29)&gt;COUNT(Dong1),"",OFFSET(TH!E$1,SMALL(Dong1,ROWS($1:29)),))</f>
        <v>42376</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Bảo dưỡng xe 51F - 080.56</v>
      </c>
      <c r="F42" s="164" t="str">
        <f ca="1">IF(ROWS($1:29)&gt;COUNT(Dong1),"",IF(OFFSET(TH!O$1,SMALL(Dong1,ROWS($1:29)),)="1111",OFFSET(TH!N$1,SMALL(Dong1,ROWS($1:29)),),OFFSET(TH!O$1,SMALL(Dong1,ROWS($1:29)),)))</f>
        <v>642</v>
      </c>
      <c r="G42" s="165">
        <f ca="1">IF(ROWS($1:29)&gt;COUNT(Dong1),"",IF(OFFSET(TH!N$1,SMALL(Dong1,ROWS($1:29)),)="1111",OFFSET(TH!M$1,SMALL(Dong1,ROWS($1:29)),),0))</f>
        <v>0</v>
      </c>
      <c r="H42" s="163">
        <f ca="1">IF(ROWS($1:29)&gt;COUNT(Dong1),"",IF(OFFSET(TH!O$1,SMALL(Dong1,ROWS($1:29)),)="1111",OFFSET(TH!M$1,SMALL(Dong1,ROWS($1:29)),),0))</f>
        <v>1341060</v>
      </c>
      <c r="I42" s="161">
        <f t="shared" ca="1" si="0"/>
        <v>5746049740</v>
      </c>
      <c r="J42" s="166"/>
    </row>
    <row r="43" spans="1:10" ht="19.5" customHeight="1">
      <c r="A43" s="160">
        <f ca="1">IF(ROWS($1:30)&gt;COUNT(Dong1),"",OFFSET(TH!C$1,SMALL(Dong1,ROWS($1:30)),))</f>
        <v>42376</v>
      </c>
      <c r="B43" s="160">
        <f ca="1">IF(ROWS($1:30)&gt;COUNT(Dong1),"",OFFSET(TH!E$1,SMALL(Dong1,ROWS($1:30)),))</f>
        <v>42376</v>
      </c>
      <c r="C43" s="161" t="str">
        <f ca="1">IF(ROWS($1:30)&gt;COUNT(Dong1),"",IF(OFFSET(TH!N$1,SMALL(Dong1,ROWS($1:30)),)="1111",OFFSET(TH!D$1,SMALL(Dong1,ROWS($1:30)),),""))</f>
        <v/>
      </c>
      <c r="D43" s="162" t="str">
        <f ca="1">IF(ROWS($1:30)&gt;COUNT(Dong1),"",IF(OFFSET(TH!O$1,SMALL(Dong1,ROWS($1:30)),)="1111",OFFSET(TH!D$1,SMALL(Dong1,ROWS($1:30)),),""))</f>
        <v>C16</v>
      </c>
      <c r="E43" s="365" t="str">
        <f ca="1">IF(ROWS($1:30)&gt;COUNT(Dong1),"",OFFSET(TH!F$1,SMALL(Dong1,ROWS($1:30)),))</f>
        <v>VAT Bảo dưỡng xe 51F - 080.56</v>
      </c>
      <c r="F43" s="164" t="str">
        <f ca="1">IF(ROWS($1:30)&gt;COUNT(Dong1),"",IF(OFFSET(TH!O$1,SMALL(Dong1,ROWS($1:30)),)="1111",OFFSET(TH!N$1,SMALL(Dong1,ROWS($1:30)),),OFFSET(TH!O$1,SMALL(Dong1,ROWS($1:30)),)))</f>
        <v>1331</v>
      </c>
      <c r="G43" s="165">
        <f ca="1">IF(ROWS($1:30)&gt;COUNT(Dong1),"",IF(OFFSET(TH!N$1,SMALL(Dong1,ROWS($1:30)),)="1111",OFFSET(TH!M$1,SMALL(Dong1,ROWS($1:30)),),0))</f>
        <v>0</v>
      </c>
      <c r="H43" s="163">
        <f ca="1">IF(ROWS($1:30)&gt;COUNT(Dong1),"",IF(OFFSET(TH!O$1,SMALL(Dong1,ROWS($1:30)),)="1111",OFFSET(TH!M$1,SMALL(Dong1,ROWS($1:30)),),0))</f>
        <v>134106</v>
      </c>
      <c r="I43" s="161">
        <f t="shared" ca="1" si="0"/>
        <v>5745915634</v>
      </c>
      <c r="J43" s="166"/>
    </row>
    <row r="44" spans="1:10" ht="19.5" customHeight="1">
      <c r="A44" s="160">
        <f ca="1">IF(ROWS($1:31)&gt;COUNT(Dong1),"",OFFSET(TH!C$1,SMALL(Dong1,ROWS($1:31)),))</f>
        <v>42377</v>
      </c>
      <c r="B44" s="160">
        <f ca="1">IF(ROWS($1:31)&gt;COUNT(Dong1),"",OFFSET(TH!E$1,SMALL(Dong1,ROWS($1:31)),))</f>
        <v>42377</v>
      </c>
      <c r="C44" s="161" t="str">
        <f ca="1">IF(ROWS($1:31)&gt;COUNT(Dong1),"",IF(OFFSET(TH!N$1,SMALL(Dong1,ROWS($1:31)),)="1111",OFFSET(TH!D$1,SMALL(Dong1,ROWS($1:31)),),""))</f>
        <v/>
      </c>
      <c r="D44" s="162" t="str">
        <f ca="1">IF(ROWS($1:31)&gt;COUNT(Dong1),"",IF(OFFSET(TH!O$1,SMALL(Dong1,ROWS($1:31)),)="1111",OFFSET(TH!D$1,SMALL(Dong1,ROWS($1:31)),),""))</f>
        <v>C17</v>
      </c>
      <c r="E44" s="365" t="str">
        <f ca="1">IF(ROWS($1:31)&gt;COUNT(Dong1),"",OFFSET(TH!F$1,SMALL(Dong1,ROWS($1:31)),))</f>
        <v>Máy tính</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5363636</v>
      </c>
      <c r="I44" s="161">
        <f t="shared" ca="1" si="0"/>
        <v>5740551998</v>
      </c>
      <c r="J44" s="166"/>
    </row>
    <row r="45" spans="1:10" ht="19.5" customHeight="1">
      <c r="A45" s="160">
        <f ca="1">IF(ROWS($1:32)&gt;COUNT(Dong1),"",OFFSET(TH!C$1,SMALL(Dong1,ROWS($1:32)),))</f>
        <v>42377</v>
      </c>
      <c r="B45" s="160">
        <f ca="1">IF(ROWS($1:32)&gt;COUNT(Dong1),"",OFFSET(TH!E$1,SMALL(Dong1,ROWS($1:32)),))</f>
        <v>42377</v>
      </c>
      <c r="C45" s="161" t="str">
        <f ca="1">IF(ROWS($1:32)&gt;COUNT(Dong1),"",IF(OFFSET(TH!N$1,SMALL(Dong1,ROWS($1:32)),)="1111",OFFSET(TH!D$1,SMALL(Dong1,ROWS($1:32)),),""))</f>
        <v/>
      </c>
      <c r="D45" s="162" t="str">
        <f ca="1">IF(ROWS($1:32)&gt;COUNT(Dong1),"",IF(OFFSET(TH!O$1,SMALL(Dong1,ROWS($1:32)),)="1111",OFFSET(TH!D$1,SMALL(Dong1,ROWS($1:32)),),""))</f>
        <v>C17</v>
      </c>
      <c r="E45" s="365" t="str">
        <f ca="1">IF(ROWS($1:32)&gt;COUNT(Dong1),"",OFFSET(TH!F$1,SMALL(Dong1,ROWS($1:32)),))</f>
        <v>VAT Máy tính</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536364</v>
      </c>
      <c r="I45" s="161">
        <f t="shared" ca="1" si="0"/>
        <v>5740015634</v>
      </c>
      <c r="J45" s="166"/>
    </row>
    <row r="46" spans="1:10" ht="19.5" customHeight="1">
      <c r="A46" s="160">
        <f ca="1">IF(ROWS($1:33)&gt;COUNT(Dong1),"",OFFSET(TH!C$1,SMALL(Dong1,ROWS($1:33)),))</f>
        <v>42377</v>
      </c>
      <c r="B46" s="160">
        <f ca="1">IF(ROWS($1:33)&gt;COUNT(Dong1),"",OFFSET(TH!E$1,SMALL(Dong1,ROWS($1:33)),))</f>
        <v>42377</v>
      </c>
      <c r="C46" s="161" t="str">
        <f ca="1">IF(ROWS($1:33)&gt;COUNT(Dong1),"",IF(OFFSET(TH!N$1,SMALL(Dong1,ROWS($1:33)),)="1111",OFFSET(TH!D$1,SMALL(Dong1,ROWS($1:33)),),""))</f>
        <v/>
      </c>
      <c r="D46" s="162" t="str">
        <f ca="1">IF(ROWS($1:33)&gt;COUNT(Dong1),"",IF(OFFSET(TH!O$1,SMALL(Dong1,ROWS($1:33)),)="1111",OFFSET(TH!D$1,SMALL(Dong1,ROWS($1:33)),),""))</f>
        <v>C18</v>
      </c>
      <c r="E46" s="365" t="str">
        <f ca="1">IF(ROWS($1:33)&gt;COUNT(Dong1),"",OFFSET(TH!F$1,SMALL(Dong1,ROWS($1:33)),))</f>
        <v xml:space="preserve">Xăng </v>
      </c>
      <c r="F46" s="164" t="str">
        <f ca="1">IF(ROWS($1:33)&gt;COUNT(Dong1),"",IF(OFFSET(TH!O$1,SMALL(Dong1,ROWS($1:33)),)="1111",OFFSET(TH!N$1,SMALL(Dong1,ROWS($1:33)),),OFFSET(TH!O$1,SMALL(Dong1,ROWS($1:33)),)))</f>
        <v>642</v>
      </c>
      <c r="G46" s="165">
        <f ca="1">IF(ROWS($1:33)&gt;COUNT(Dong1),"",IF(OFFSET(TH!N$1,SMALL(Dong1,ROWS($1:33)),)="1111",OFFSET(TH!M$1,SMALL(Dong1,ROWS($1:33)),),0))</f>
        <v>0</v>
      </c>
      <c r="H46" s="163">
        <f ca="1">IF(ROWS($1:33)&gt;COUNT(Dong1),"",IF(OFFSET(TH!O$1,SMALL(Dong1,ROWS($1:33)),)="1111",OFFSET(TH!M$1,SMALL(Dong1,ROWS($1:33)),),0))</f>
        <v>851709</v>
      </c>
      <c r="I46" s="161">
        <f t="shared" ref="I46:I77" ca="1" si="1">IF(E46&lt;&gt;"",I45+G46-H46,0)</f>
        <v>5739163925</v>
      </c>
      <c r="J46" s="166"/>
    </row>
    <row r="47" spans="1:10" ht="19.5" customHeight="1">
      <c r="A47" s="160">
        <f ca="1">IF(ROWS($1:34)&gt;COUNT(Dong1),"",OFFSET(TH!C$1,SMALL(Dong1,ROWS($1:34)),))</f>
        <v>42377</v>
      </c>
      <c r="B47" s="160">
        <f ca="1">IF(ROWS($1:34)&gt;COUNT(Dong1),"",OFFSET(TH!E$1,SMALL(Dong1,ROWS($1:34)),))</f>
        <v>42377</v>
      </c>
      <c r="C47" s="161" t="str">
        <f ca="1">IF(ROWS($1:34)&gt;COUNT(Dong1),"",IF(OFFSET(TH!N$1,SMALL(Dong1,ROWS($1:34)),)="1111",OFFSET(TH!D$1,SMALL(Dong1,ROWS($1:34)),),""))</f>
        <v/>
      </c>
      <c r="D47" s="162" t="str">
        <f ca="1">IF(ROWS($1:34)&gt;COUNT(Dong1),"",IF(OFFSET(TH!O$1,SMALL(Dong1,ROWS($1:34)),)="1111",OFFSET(TH!D$1,SMALL(Dong1,ROWS($1:34)),),""))</f>
        <v>C18</v>
      </c>
      <c r="E47" s="365" t="str">
        <f ca="1">IF(ROWS($1:34)&gt;COUNT(Dong1),"",OFFSET(TH!F$1,SMALL(Dong1,ROWS($1:34)),))</f>
        <v xml:space="preserve">VAT Xăng </v>
      </c>
      <c r="F47" s="164" t="str">
        <f ca="1">IF(ROWS($1:34)&gt;COUNT(Dong1),"",IF(OFFSET(TH!O$1,SMALL(Dong1,ROWS($1:34)),)="1111",OFFSET(TH!N$1,SMALL(Dong1,ROWS($1:34)),),OFFSET(TH!O$1,SMALL(Dong1,ROWS($1:34)),)))</f>
        <v>1331</v>
      </c>
      <c r="G47" s="165">
        <f ca="1">IF(ROWS($1:34)&gt;COUNT(Dong1),"",IF(OFFSET(TH!N$1,SMALL(Dong1,ROWS($1:34)),)="1111",OFFSET(TH!M$1,SMALL(Dong1,ROWS($1:34)),),0))</f>
        <v>0</v>
      </c>
      <c r="H47" s="163">
        <f ca="1">IF(ROWS($1:34)&gt;COUNT(Dong1),"",IF(OFFSET(TH!O$1,SMALL(Dong1,ROWS($1:34)),)="1111",OFFSET(TH!M$1,SMALL(Dong1,ROWS($1:34)),),0))</f>
        <v>85171</v>
      </c>
      <c r="I47" s="161">
        <f t="shared" ca="1" si="1"/>
        <v>5739078754</v>
      </c>
      <c r="J47" s="166"/>
    </row>
    <row r="48" spans="1:10" ht="19.5" customHeight="1">
      <c r="A48" s="160">
        <f ca="1">IF(ROWS($1:35)&gt;COUNT(Dong1),"",OFFSET(TH!C$1,SMALL(Dong1,ROWS($1:35)),))</f>
        <v>42380</v>
      </c>
      <c r="B48" s="160">
        <f ca="1">IF(ROWS($1:35)&gt;COUNT(Dong1),"",OFFSET(TH!E$1,SMALL(Dong1,ROWS($1:35)),))</f>
        <v>42380</v>
      </c>
      <c r="C48" s="161" t="str">
        <f ca="1">IF(ROWS($1:35)&gt;COUNT(Dong1),"",IF(OFFSET(TH!N$1,SMALL(Dong1,ROWS($1:35)),)="1111",OFFSET(TH!D$1,SMALL(Dong1,ROWS($1:35)),),""))</f>
        <v/>
      </c>
      <c r="D48" s="162" t="str">
        <f ca="1">IF(ROWS($1:35)&gt;COUNT(Dong1),"",IF(OFFSET(TH!O$1,SMALL(Dong1,ROWS($1:35)),)="1111",OFFSET(TH!D$1,SMALL(Dong1,ROWS($1:35)),),""))</f>
        <v>C19</v>
      </c>
      <c r="E48" s="365" t="str">
        <f ca="1">IF(ROWS($1:35)&gt;COUNT(Dong1),"",OFFSET(TH!F$1,SMALL(Dong1,ROWS($1:35)),))</f>
        <v>Dầu DO</v>
      </c>
      <c r="F48" s="164" t="str">
        <f ca="1">IF(ROWS($1:35)&gt;COUNT(Dong1),"",IF(OFFSET(TH!O$1,SMALL(Dong1,ROWS($1:35)),)="1111",OFFSET(TH!N$1,SMALL(Dong1,ROWS($1:35)),),OFFSET(TH!O$1,SMALL(Dong1,ROWS($1:35)),)))</f>
        <v>642</v>
      </c>
      <c r="G48" s="165">
        <f ca="1">IF(ROWS($1:35)&gt;COUNT(Dong1),"",IF(OFFSET(TH!N$1,SMALL(Dong1,ROWS($1:35)),)="1111",OFFSET(TH!M$1,SMALL(Dong1,ROWS($1:35)),),0))</f>
        <v>0</v>
      </c>
      <c r="H48" s="163">
        <f ca="1">IF(ROWS($1:35)&gt;COUNT(Dong1),"",IF(OFFSET(TH!O$1,SMALL(Dong1,ROWS($1:35)),)="1111",OFFSET(TH!M$1,SMALL(Dong1,ROWS($1:35)),),0))</f>
        <v>595900</v>
      </c>
      <c r="I48" s="161">
        <f t="shared" ca="1" si="1"/>
        <v>5738482854</v>
      </c>
      <c r="J48" s="166"/>
    </row>
    <row r="49" spans="1:10" ht="19.5" customHeight="1">
      <c r="A49" s="160">
        <f ca="1">IF(ROWS($1:36)&gt;COUNT(Dong1),"",OFFSET(TH!C$1,SMALL(Dong1,ROWS($1:36)),))</f>
        <v>42380</v>
      </c>
      <c r="B49" s="160">
        <f ca="1">IF(ROWS($1:36)&gt;COUNT(Dong1),"",OFFSET(TH!E$1,SMALL(Dong1,ROWS($1:36)),))</f>
        <v>42380</v>
      </c>
      <c r="C49" s="161" t="str">
        <f ca="1">IF(ROWS($1:36)&gt;COUNT(Dong1),"",IF(OFFSET(TH!N$1,SMALL(Dong1,ROWS($1:36)),)="1111",OFFSET(TH!D$1,SMALL(Dong1,ROWS($1:36)),),""))</f>
        <v/>
      </c>
      <c r="D49" s="162" t="str">
        <f ca="1">IF(ROWS($1:36)&gt;COUNT(Dong1),"",IF(OFFSET(TH!O$1,SMALL(Dong1,ROWS($1:36)),)="1111",OFFSET(TH!D$1,SMALL(Dong1,ROWS($1:36)),),""))</f>
        <v>C19</v>
      </c>
      <c r="E49" s="365" t="str">
        <f ca="1">IF(ROWS($1:36)&gt;COUNT(Dong1),"",OFFSET(TH!F$1,SMALL(Dong1,ROWS($1:36)),))</f>
        <v>VAT Dầu DO</v>
      </c>
      <c r="F49" s="164" t="str">
        <f ca="1">IF(ROWS($1:36)&gt;COUNT(Dong1),"",IF(OFFSET(TH!O$1,SMALL(Dong1,ROWS($1:36)),)="1111",OFFSET(TH!N$1,SMALL(Dong1,ROWS($1:36)),),OFFSET(TH!O$1,SMALL(Dong1,ROWS($1:36)),)))</f>
        <v>1331</v>
      </c>
      <c r="G49" s="165">
        <f ca="1">IF(ROWS($1:36)&gt;COUNT(Dong1),"",IF(OFFSET(TH!N$1,SMALL(Dong1,ROWS($1:36)),)="1111",OFFSET(TH!M$1,SMALL(Dong1,ROWS($1:36)),),0))</f>
        <v>0</v>
      </c>
      <c r="H49" s="163">
        <f ca="1">IF(ROWS($1:36)&gt;COUNT(Dong1),"",IF(OFFSET(TH!O$1,SMALL(Dong1,ROWS($1:36)),)="1111",OFFSET(TH!M$1,SMALL(Dong1,ROWS($1:36)),),0))</f>
        <v>59590</v>
      </c>
      <c r="I49" s="161">
        <f t="shared" ca="1" si="1"/>
        <v>5738423264</v>
      </c>
      <c r="J49" s="166"/>
    </row>
    <row r="50" spans="1:10" ht="19.5" customHeight="1">
      <c r="A50" s="160">
        <f ca="1">IF(ROWS($1:37)&gt;COUNT(Dong1),"",OFFSET(TH!C$1,SMALL(Dong1,ROWS($1:37)),))</f>
        <v>42380</v>
      </c>
      <c r="B50" s="160">
        <f ca="1">IF(ROWS($1:37)&gt;COUNT(Dong1),"",OFFSET(TH!E$1,SMALL(Dong1,ROWS($1:37)),))</f>
        <v>42380</v>
      </c>
      <c r="C50" s="161" t="str">
        <f ca="1">IF(ROWS($1:37)&gt;COUNT(Dong1),"",IF(OFFSET(TH!N$1,SMALL(Dong1,ROWS($1:37)),)="1111",OFFSET(TH!D$1,SMALL(Dong1,ROWS($1:37)),),""))</f>
        <v/>
      </c>
      <c r="D50" s="162" t="str">
        <f ca="1">IF(ROWS($1:37)&gt;COUNT(Dong1),"",IF(OFFSET(TH!O$1,SMALL(Dong1,ROWS($1:37)),)="1111",OFFSET(TH!D$1,SMALL(Dong1,ROWS($1:37)),),""))</f>
        <v>C20</v>
      </c>
      <c r="E50" s="365" t="str">
        <f ca="1">IF(ROWS($1:37)&gt;COUNT(Dong1),"",OFFSET(TH!F$1,SMALL(Dong1,ROWS($1:37)),))</f>
        <v>Tạm ứng mua NL</v>
      </c>
      <c r="F50" s="164" t="str">
        <f ca="1">IF(ROWS($1:37)&gt;COUNT(Dong1),"",IF(OFFSET(TH!O$1,SMALL(Dong1,ROWS($1:37)),)="1111",OFFSET(TH!N$1,SMALL(Dong1,ROWS($1:37)),),OFFSET(TH!O$1,SMALL(Dong1,ROWS($1:37)),)))</f>
        <v>141</v>
      </c>
      <c r="G50" s="165">
        <f ca="1">IF(ROWS($1:37)&gt;COUNT(Dong1),"",IF(OFFSET(TH!N$1,SMALL(Dong1,ROWS($1:37)),)="1111",OFFSET(TH!M$1,SMALL(Dong1,ROWS($1:37)),),0))</f>
        <v>0</v>
      </c>
      <c r="H50" s="163">
        <f ca="1">IF(ROWS($1:37)&gt;COUNT(Dong1),"",IF(OFFSET(TH!O$1,SMALL(Dong1,ROWS($1:37)),)="1111",OFFSET(TH!M$1,SMALL(Dong1,ROWS($1:37)),),0))</f>
        <v>500000000</v>
      </c>
      <c r="I50" s="161">
        <f t="shared" ca="1" si="1"/>
        <v>5238423264</v>
      </c>
      <c r="J50" s="166"/>
    </row>
    <row r="51" spans="1:10" ht="19.5" customHeight="1">
      <c r="A51" s="160">
        <f ca="1">IF(ROWS($1:38)&gt;COUNT(Dong1),"",OFFSET(TH!C$1,SMALL(Dong1,ROWS($1:38)),))</f>
        <v>42381</v>
      </c>
      <c r="B51" s="160">
        <f ca="1">IF(ROWS($1:38)&gt;COUNT(Dong1),"",OFFSET(TH!E$1,SMALL(Dong1,ROWS($1:38)),))</f>
        <v>42381</v>
      </c>
      <c r="C51" s="161" t="str">
        <f ca="1">IF(ROWS($1:38)&gt;COUNT(Dong1),"",IF(OFFSET(TH!N$1,SMALL(Dong1,ROWS($1:38)),)="1111",OFFSET(TH!D$1,SMALL(Dong1,ROWS($1:38)),),""))</f>
        <v/>
      </c>
      <c r="D51" s="162" t="str">
        <f ca="1">IF(ROWS($1:38)&gt;COUNT(Dong1),"",IF(OFFSET(TH!O$1,SMALL(Dong1,ROWS($1:38)),)="1111",OFFSET(TH!D$1,SMALL(Dong1,ROWS($1:38)),),""))</f>
        <v>C21</v>
      </c>
      <c r="E51" s="365" t="str">
        <f ca="1">IF(ROWS($1:38)&gt;COUNT(Dong1),"",OFFSET(TH!F$1,SMALL(Dong1,ROWS($1:38)),))</f>
        <v>Xăng</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790873</v>
      </c>
      <c r="I51" s="161">
        <f t="shared" ca="1" si="1"/>
        <v>5237632391</v>
      </c>
      <c r="J51" s="166"/>
    </row>
    <row r="52" spans="1:10" ht="19.5" customHeight="1">
      <c r="A52" s="160">
        <f ca="1">IF(ROWS($1:39)&gt;COUNT(Dong1),"",OFFSET(TH!C$1,SMALL(Dong1,ROWS($1:39)),))</f>
        <v>42381</v>
      </c>
      <c r="B52" s="160">
        <f ca="1">IF(ROWS($1:39)&gt;COUNT(Dong1),"",OFFSET(TH!E$1,SMALL(Dong1,ROWS($1:39)),))</f>
        <v>42381</v>
      </c>
      <c r="C52" s="161" t="str">
        <f ca="1">IF(ROWS($1:39)&gt;COUNT(Dong1),"",IF(OFFSET(TH!N$1,SMALL(Dong1,ROWS($1:39)),)="1111",OFFSET(TH!D$1,SMALL(Dong1,ROWS($1:39)),),""))</f>
        <v/>
      </c>
      <c r="D52" s="162" t="str">
        <f ca="1">IF(ROWS($1:39)&gt;COUNT(Dong1),"",IF(OFFSET(TH!O$1,SMALL(Dong1,ROWS($1:39)),)="1111",OFFSET(TH!D$1,SMALL(Dong1,ROWS($1:39)),),""))</f>
        <v>C21</v>
      </c>
      <c r="E52" s="365" t="str">
        <f ca="1">IF(ROWS($1:39)&gt;COUNT(Dong1),"",OFFSET(TH!F$1,SMALL(Dong1,ROWS($1:39)),))</f>
        <v>VAT Xăng</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79087</v>
      </c>
      <c r="I52" s="161">
        <f t="shared" ca="1" si="1"/>
        <v>5237553304</v>
      </c>
      <c r="J52" s="166"/>
    </row>
    <row r="53" spans="1:10" ht="19.5" customHeight="1">
      <c r="A53" s="160">
        <f ca="1">IF(ROWS($1:40)&gt;COUNT(Dong1),"",OFFSET(TH!C$1,SMALL(Dong1,ROWS($1:40)),))</f>
        <v>42381</v>
      </c>
      <c r="B53" s="160">
        <f ca="1">IF(ROWS($1:40)&gt;COUNT(Dong1),"",OFFSET(TH!E$1,SMALL(Dong1,ROWS($1:40)),))</f>
        <v>42381</v>
      </c>
      <c r="C53" s="161" t="str">
        <f ca="1">IF(ROWS($1:40)&gt;COUNT(Dong1),"",IF(OFFSET(TH!N$1,SMALL(Dong1,ROWS($1:40)),)="1111",OFFSET(TH!D$1,SMALL(Dong1,ROWS($1:40)),),""))</f>
        <v/>
      </c>
      <c r="D53" s="162" t="str">
        <f ca="1">IF(ROWS($1:40)&gt;COUNT(Dong1),"",IF(OFFSET(TH!O$1,SMALL(Dong1,ROWS($1:40)),)="1111",OFFSET(TH!D$1,SMALL(Dong1,ROWS($1:40)),),""))</f>
        <v>C22</v>
      </c>
      <c r="E53" s="365" t="str">
        <f ca="1">IF(ROWS($1:40)&gt;COUNT(Dong1),"",OFFSET(TH!F$1,SMALL(Dong1,ROWS($1:40)),))</f>
        <v>Tư vấn giám sát môi trường</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3325000</v>
      </c>
      <c r="I53" s="161">
        <f t="shared" ca="1" si="1"/>
        <v>5234228304</v>
      </c>
      <c r="J53" s="166"/>
    </row>
    <row r="54" spans="1:10" ht="19.5" customHeight="1">
      <c r="A54" s="160">
        <f ca="1">IF(ROWS($1:41)&gt;COUNT(Dong1),"",OFFSET(TH!C$1,SMALL(Dong1,ROWS($1:41)),))</f>
        <v>42381</v>
      </c>
      <c r="B54" s="160">
        <f ca="1">IF(ROWS($1:41)&gt;COUNT(Dong1),"",OFFSET(TH!E$1,SMALL(Dong1,ROWS($1:41)),))</f>
        <v>42381</v>
      </c>
      <c r="C54" s="161" t="str">
        <f ca="1">IF(ROWS($1:41)&gt;COUNT(Dong1),"",IF(OFFSET(TH!N$1,SMALL(Dong1,ROWS($1:41)),)="1111",OFFSET(TH!D$1,SMALL(Dong1,ROWS($1:41)),),""))</f>
        <v/>
      </c>
      <c r="D54" s="162" t="str">
        <f ca="1">IF(ROWS($1:41)&gt;COUNT(Dong1),"",IF(OFFSET(TH!O$1,SMALL(Dong1,ROWS($1:41)),)="1111",OFFSET(TH!D$1,SMALL(Dong1,ROWS($1:41)),),""))</f>
        <v>C22</v>
      </c>
      <c r="E54" s="365" t="str">
        <f ca="1">IF(ROWS($1:41)&gt;COUNT(Dong1),"",OFFSET(TH!F$1,SMALL(Dong1,ROWS($1:41)),))</f>
        <v>VAT Tư vấn giám sát môi trường</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332500</v>
      </c>
      <c r="I54" s="161">
        <f t="shared" ca="1" si="1"/>
        <v>5233895804</v>
      </c>
      <c r="J54" s="166"/>
    </row>
    <row r="55" spans="1:10" ht="19.5" customHeight="1">
      <c r="A55" s="160">
        <f ca="1">IF(ROWS($1:42)&gt;COUNT(Dong1),"",OFFSET(TH!C$1,SMALL(Dong1,ROWS($1:42)),))</f>
        <v>42383</v>
      </c>
      <c r="B55" s="160">
        <f ca="1">IF(ROWS($1:42)&gt;COUNT(Dong1),"",OFFSET(TH!E$1,SMALL(Dong1,ROWS($1:42)),))</f>
        <v>42383</v>
      </c>
      <c r="C55" s="161" t="str">
        <f ca="1">IF(ROWS($1:42)&gt;COUNT(Dong1),"",IF(OFFSET(TH!N$1,SMALL(Dong1,ROWS($1:42)),)="1111",OFFSET(TH!D$1,SMALL(Dong1,ROWS($1:42)),),""))</f>
        <v/>
      </c>
      <c r="D55" s="162" t="str">
        <f ca="1">IF(ROWS($1:42)&gt;COUNT(Dong1),"",IF(OFFSET(TH!O$1,SMALL(Dong1,ROWS($1:42)),)="1111",OFFSET(TH!D$1,SMALL(Dong1,ROWS($1:42)),),""))</f>
        <v>C23</v>
      </c>
      <c r="E55" s="365" t="str">
        <f ca="1">IF(ROWS($1:42)&gt;COUNT(Dong1),"",OFFSET(TH!F$1,SMALL(Dong1,ROWS($1:42)),))</f>
        <v>Bảo dưỡng xe 51F - 080.56</v>
      </c>
      <c r="F55" s="164" t="str">
        <f ca="1">IF(ROWS($1:42)&gt;COUNT(Dong1),"",IF(OFFSET(TH!O$1,SMALL(Dong1,ROWS($1:42)),)="1111",OFFSET(TH!N$1,SMALL(Dong1,ROWS($1:42)),),OFFSET(TH!O$1,SMALL(Dong1,ROWS($1:42)),)))</f>
        <v>642</v>
      </c>
      <c r="G55" s="165">
        <f ca="1">IF(ROWS($1:42)&gt;COUNT(Dong1),"",IF(OFFSET(TH!N$1,SMALL(Dong1,ROWS($1:42)),)="1111",OFFSET(TH!M$1,SMALL(Dong1,ROWS($1:42)),),0))</f>
        <v>0</v>
      </c>
      <c r="H55" s="163">
        <f ca="1">IF(ROWS($1:42)&gt;COUNT(Dong1),"",IF(OFFSET(TH!O$1,SMALL(Dong1,ROWS($1:42)),)="1111",OFFSET(TH!M$1,SMALL(Dong1,ROWS($1:42)),),0))</f>
        <v>16662900</v>
      </c>
      <c r="I55" s="161">
        <f t="shared" ca="1" si="1"/>
        <v>5217232904</v>
      </c>
      <c r="J55" s="166"/>
    </row>
    <row r="56" spans="1:10" ht="19.5" customHeight="1">
      <c r="A56" s="160">
        <f ca="1">IF(ROWS($1:43)&gt;COUNT(Dong1),"",OFFSET(TH!C$1,SMALL(Dong1,ROWS($1:43)),))</f>
        <v>42383</v>
      </c>
      <c r="B56" s="160">
        <f ca="1">IF(ROWS($1:43)&gt;COUNT(Dong1),"",OFFSET(TH!E$1,SMALL(Dong1,ROWS($1:43)),))</f>
        <v>42383</v>
      </c>
      <c r="C56" s="161" t="str">
        <f ca="1">IF(ROWS($1:43)&gt;COUNT(Dong1),"",IF(OFFSET(TH!N$1,SMALL(Dong1,ROWS($1:43)),)="1111",OFFSET(TH!D$1,SMALL(Dong1,ROWS($1:43)),),""))</f>
        <v/>
      </c>
      <c r="D56" s="162" t="str">
        <f ca="1">IF(ROWS($1:43)&gt;COUNT(Dong1),"",IF(OFFSET(TH!O$1,SMALL(Dong1,ROWS($1:43)),)="1111",OFFSET(TH!D$1,SMALL(Dong1,ROWS($1:43)),),""))</f>
        <v>C23</v>
      </c>
      <c r="E56" s="365" t="str">
        <f ca="1">IF(ROWS($1:43)&gt;COUNT(Dong1),"",OFFSET(TH!F$1,SMALL(Dong1,ROWS($1:43)),))</f>
        <v>VAT Bảo dưỡng xe 51F - 080.56</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1666290</v>
      </c>
      <c r="I56" s="161">
        <f t="shared" ca="1" si="1"/>
        <v>5215566614</v>
      </c>
      <c r="J56" s="166"/>
    </row>
    <row r="57" spans="1:10" ht="19.5" customHeight="1">
      <c r="A57" s="160">
        <f ca="1">IF(ROWS($1:44)&gt;COUNT(Dong1),"",OFFSET(TH!C$1,SMALL(Dong1,ROWS($1:44)),))</f>
        <v>42384</v>
      </c>
      <c r="B57" s="160">
        <f ca="1">IF(ROWS($1:44)&gt;COUNT(Dong1),"",OFFSET(TH!E$1,SMALL(Dong1,ROWS($1:44)),))</f>
        <v>42384</v>
      </c>
      <c r="C57" s="161" t="str">
        <f ca="1">IF(ROWS($1:44)&gt;COUNT(Dong1),"",IF(OFFSET(TH!N$1,SMALL(Dong1,ROWS($1:44)),)="1111",OFFSET(TH!D$1,SMALL(Dong1,ROWS($1:44)),),""))</f>
        <v>T02</v>
      </c>
      <c r="D57" s="162" t="str">
        <f ca="1">IF(ROWS($1:44)&gt;COUNT(Dong1),"",IF(OFFSET(TH!O$1,SMALL(Dong1,ROWS($1:44)),)="1111",OFFSET(TH!D$1,SMALL(Dong1,ROWS($1:44)),),""))</f>
        <v/>
      </c>
      <c r="E57" s="365" t="str">
        <f ca="1">IF(ROWS($1:44)&gt;COUNT(Dong1),"",OFFSET(TH!F$1,SMALL(Dong1,ROWS($1:44)),))</f>
        <v>Q11 - Rút tiền gửi NH nhập quỹ TM</v>
      </c>
      <c r="F57" s="164" t="str">
        <f ca="1">IF(ROWS($1:44)&gt;COUNT(Dong1),"",IF(OFFSET(TH!O$1,SMALL(Dong1,ROWS($1:44)),)="1111",OFFSET(TH!N$1,SMALL(Dong1,ROWS($1:44)),),OFFSET(TH!O$1,SMALL(Dong1,ROWS($1:44)),)))</f>
        <v>1121</v>
      </c>
      <c r="G57" s="165">
        <f ca="1">IF(ROWS($1:44)&gt;COUNT(Dong1),"",IF(OFFSET(TH!N$1,SMALL(Dong1,ROWS($1:44)),)="1111",OFFSET(TH!M$1,SMALL(Dong1,ROWS($1:44)),),0))</f>
        <v>100000000</v>
      </c>
      <c r="H57" s="163">
        <f ca="1">IF(ROWS($1:44)&gt;COUNT(Dong1),"",IF(OFFSET(TH!O$1,SMALL(Dong1,ROWS($1:44)),)="1111",OFFSET(TH!M$1,SMALL(Dong1,ROWS($1:44)),),0))</f>
        <v>0</v>
      </c>
      <c r="I57" s="161">
        <f t="shared" ca="1" si="1"/>
        <v>5315566614</v>
      </c>
      <c r="J57" s="166"/>
    </row>
    <row r="58" spans="1:10" ht="19.5" customHeight="1">
      <c r="A58" s="160">
        <f ca="1">IF(ROWS($1:45)&gt;COUNT(Dong1),"",OFFSET(TH!C$1,SMALL(Dong1,ROWS($1:45)),))</f>
        <v>42384</v>
      </c>
      <c r="B58" s="160">
        <f ca="1">IF(ROWS($1:45)&gt;COUNT(Dong1),"",OFFSET(TH!E$1,SMALL(Dong1,ROWS($1:45)),))</f>
        <v>42384</v>
      </c>
      <c r="C58" s="161" t="str">
        <f ca="1">IF(ROWS($1:45)&gt;COUNT(Dong1),"",IF(OFFSET(TH!N$1,SMALL(Dong1,ROWS($1:45)),)="1111",OFFSET(TH!D$1,SMALL(Dong1,ROWS($1:45)),),""))</f>
        <v/>
      </c>
      <c r="D58" s="162" t="str">
        <f ca="1">IF(ROWS($1:45)&gt;COUNT(Dong1),"",IF(OFFSET(TH!O$1,SMALL(Dong1,ROWS($1:45)),)="1111",OFFSET(TH!D$1,SMALL(Dong1,ROWS($1:45)),),""))</f>
        <v>C24</v>
      </c>
      <c r="E58" s="365" t="str">
        <f ca="1">IF(ROWS($1:45)&gt;COUNT(Dong1),"",OFFSET(TH!F$1,SMALL(Dong1,ROWS($1:45)),))</f>
        <v>Xăng</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306027</v>
      </c>
      <c r="I58" s="161">
        <f t="shared" ca="1" si="1"/>
        <v>5315260587</v>
      </c>
      <c r="J58" s="166"/>
    </row>
    <row r="59" spans="1:10" ht="19.5" customHeight="1">
      <c r="A59" s="160">
        <f ca="1">IF(ROWS($1:46)&gt;COUNT(Dong1),"",OFFSET(TH!C$1,SMALL(Dong1,ROWS($1:46)),))</f>
        <v>42384</v>
      </c>
      <c r="B59" s="160">
        <f ca="1">IF(ROWS($1:46)&gt;COUNT(Dong1),"",OFFSET(TH!E$1,SMALL(Dong1,ROWS($1:46)),))</f>
        <v>42384</v>
      </c>
      <c r="C59" s="161" t="str">
        <f ca="1">IF(ROWS($1:46)&gt;COUNT(Dong1),"",IF(OFFSET(TH!N$1,SMALL(Dong1,ROWS($1:46)),)="1111",OFFSET(TH!D$1,SMALL(Dong1,ROWS($1:46)),),""))</f>
        <v/>
      </c>
      <c r="D59" s="162" t="str">
        <f ca="1">IF(ROWS($1:46)&gt;COUNT(Dong1),"",IF(OFFSET(TH!O$1,SMALL(Dong1,ROWS($1:46)),)="1111",OFFSET(TH!D$1,SMALL(Dong1,ROWS($1:46)),),""))</f>
        <v>C24</v>
      </c>
      <c r="E59" s="365" t="str">
        <f ca="1">IF(ROWS($1:46)&gt;COUNT(Dong1),"",OFFSET(TH!F$1,SMALL(Dong1,ROWS($1:46)),))</f>
        <v>VAT Xăng</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30603</v>
      </c>
      <c r="I59" s="161">
        <f t="shared" ca="1" si="1"/>
        <v>5315229984</v>
      </c>
      <c r="J59" s="166"/>
    </row>
    <row r="60" spans="1:10" ht="19.5" customHeight="1">
      <c r="A60" s="160">
        <f ca="1">IF(ROWS($1:47)&gt;COUNT(Dong1),"",OFFSET(TH!C$1,SMALL(Dong1,ROWS($1:47)),))</f>
        <v>42384</v>
      </c>
      <c r="B60" s="160">
        <f ca="1">IF(ROWS($1:47)&gt;COUNT(Dong1),"",OFFSET(TH!E$1,SMALL(Dong1,ROWS($1:47)),))</f>
        <v>42384</v>
      </c>
      <c r="C60" s="161" t="str">
        <f ca="1">IF(ROWS($1:47)&gt;COUNT(Dong1),"",IF(OFFSET(TH!N$1,SMALL(Dong1,ROWS($1:47)),)="1111",OFFSET(TH!D$1,SMALL(Dong1,ROWS($1:47)),),""))</f>
        <v/>
      </c>
      <c r="D60" s="162" t="str">
        <f ca="1">IF(ROWS($1:47)&gt;COUNT(Dong1),"",IF(OFFSET(TH!O$1,SMALL(Dong1,ROWS($1:47)),)="1111",OFFSET(TH!D$1,SMALL(Dong1,ROWS($1:47)),),""))</f>
        <v>C25</v>
      </c>
      <c r="E60" s="365" t="str">
        <f ca="1">IF(ROWS($1:47)&gt;COUNT(Dong1),"",OFFSET(TH!F$1,SMALL(Dong1,ROWS($1:47)),))</f>
        <v>Xăng</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593155</v>
      </c>
      <c r="I60" s="161">
        <f t="shared" ca="1" si="1"/>
        <v>5314636829</v>
      </c>
      <c r="J60" s="166"/>
    </row>
    <row r="61" spans="1:10" ht="19.5" customHeight="1">
      <c r="A61" s="160">
        <f ca="1">IF(ROWS($1:48)&gt;COUNT(Dong1),"",OFFSET(TH!C$1,SMALL(Dong1,ROWS($1:48)),))</f>
        <v>42384</v>
      </c>
      <c r="B61" s="160">
        <f ca="1">IF(ROWS($1:48)&gt;COUNT(Dong1),"",OFFSET(TH!E$1,SMALL(Dong1,ROWS($1:48)),))</f>
        <v>42384</v>
      </c>
      <c r="C61" s="161" t="str">
        <f ca="1">IF(ROWS($1:48)&gt;COUNT(Dong1),"",IF(OFFSET(TH!N$1,SMALL(Dong1,ROWS($1:48)),)="1111",OFFSET(TH!D$1,SMALL(Dong1,ROWS($1:48)),),""))</f>
        <v/>
      </c>
      <c r="D61" s="162" t="str">
        <f ca="1">IF(ROWS($1:48)&gt;COUNT(Dong1),"",IF(OFFSET(TH!O$1,SMALL(Dong1,ROWS($1:48)),)="1111",OFFSET(TH!D$1,SMALL(Dong1,ROWS($1:48)),),""))</f>
        <v>C25</v>
      </c>
      <c r="E61" s="365" t="str">
        <f ca="1">IF(ROWS($1:48)&gt;COUNT(Dong1),"",OFFSET(TH!F$1,SMALL(Dong1,ROWS($1:48)),))</f>
        <v>VAT Xăng</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59315</v>
      </c>
      <c r="I61" s="161">
        <f t="shared" ca="1" si="1"/>
        <v>5314577514</v>
      </c>
      <c r="J61" s="166"/>
    </row>
    <row r="62" spans="1:10" ht="19.5" customHeight="1">
      <c r="A62" s="160">
        <f ca="1">IF(ROWS($1:49)&gt;COUNT(Dong1),"",OFFSET(TH!C$1,SMALL(Dong1,ROWS($1:49)),))</f>
        <v>42384</v>
      </c>
      <c r="B62" s="160">
        <f ca="1">IF(ROWS($1:49)&gt;COUNT(Dong1),"",OFFSET(TH!E$1,SMALL(Dong1,ROWS($1:49)),))</f>
        <v>42384</v>
      </c>
      <c r="C62" s="161" t="str">
        <f ca="1">IF(ROWS($1:49)&gt;COUNT(Dong1),"",IF(OFFSET(TH!N$1,SMALL(Dong1,ROWS($1:49)),)="1111",OFFSET(TH!D$1,SMALL(Dong1,ROWS($1:49)),),""))</f>
        <v/>
      </c>
      <c r="D62" s="162" t="str">
        <f ca="1">IF(ROWS($1:49)&gt;COUNT(Dong1),"",IF(OFFSET(TH!O$1,SMALL(Dong1,ROWS($1:49)),)="1111",OFFSET(TH!D$1,SMALL(Dong1,ROWS($1:49)),),""))</f>
        <v>C26</v>
      </c>
      <c r="E62" s="365" t="str">
        <f ca="1">IF(ROWS($1:49)&gt;COUNT(Dong1),"",OFFSET(TH!F$1,SMALL(Dong1,ROWS($1:49)),))</f>
        <v>Phí phân tích cá khô</v>
      </c>
      <c r="F62" s="164" t="str">
        <f ca="1">IF(ROWS($1:49)&gt;COUNT(Dong1),"",IF(OFFSET(TH!O$1,SMALL(Dong1,ROWS($1:49)),)="1111",OFFSET(TH!N$1,SMALL(Dong1,ROWS($1:49)),),OFFSET(TH!O$1,SMALL(Dong1,ROWS($1:49)),)))</f>
        <v>642</v>
      </c>
      <c r="G62" s="165">
        <f ca="1">IF(ROWS($1:49)&gt;COUNT(Dong1),"",IF(OFFSET(TH!N$1,SMALL(Dong1,ROWS($1:49)),)="1111",OFFSET(TH!M$1,SMALL(Dong1,ROWS($1:49)),),0))</f>
        <v>0</v>
      </c>
      <c r="H62" s="163">
        <f ca="1">IF(ROWS($1:49)&gt;COUNT(Dong1),"",IF(OFFSET(TH!O$1,SMALL(Dong1,ROWS($1:49)),)="1111",OFFSET(TH!M$1,SMALL(Dong1,ROWS($1:49)),),0))</f>
        <v>400000</v>
      </c>
      <c r="I62" s="161">
        <f t="shared" ca="1" si="1"/>
        <v>5314177514</v>
      </c>
      <c r="J62" s="166"/>
    </row>
    <row r="63" spans="1:10" ht="19.5" customHeight="1">
      <c r="A63" s="160">
        <f ca="1">IF(ROWS($1:50)&gt;COUNT(Dong1),"",OFFSET(TH!C$1,SMALL(Dong1,ROWS($1:50)),))</f>
        <v>42384</v>
      </c>
      <c r="B63" s="160">
        <f ca="1">IF(ROWS($1:50)&gt;COUNT(Dong1),"",OFFSET(TH!E$1,SMALL(Dong1,ROWS($1:50)),))</f>
        <v>42384</v>
      </c>
      <c r="C63" s="161" t="str">
        <f ca="1">IF(ROWS($1:50)&gt;COUNT(Dong1),"",IF(OFFSET(TH!N$1,SMALL(Dong1,ROWS($1:50)),)="1111",OFFSET(TH!D$1,SMALL(Dong1,ROWS($1:50)),),""))</f>
        <v/>
      </c>
      <c r="D63" s="162" t="str">
        <f ca="1">IF(ROWS($1:50)&gt;COUNT(Dong1),"",IF(OFFSET(TH!O$1,SMALL(Dong1,ROWS($1:50)),)="1111",OFFSET(TH!D$1,SMALL(Dong1,ROWS($1:50)),),""))</f>
        <v>C26</v>
      </c>
      <c r="E63" s="365" t="str">
        <f ca="1">IF(ROWS($1:50)&gt;COUNT(Dong1),"",OFFSET(TH!F$1,SMALL(Dong1,ROWS($1:50)),))</f>
        <v>VAT Phí phân tích cá khô</v>
      </c>
      <c r="F63" s="164" t="str">
        <f ca="1">IF(ROWS($1:50)&gt;COUNT(Dong1),"",IF(OFFSET(TH!O$1,SMALL(Dong1,ROWS($1:50)),)="1111",OFFSET(TH!N$1,SMALL(Dong1,ROWS($1:50)),),OFFSET(TH!O$1,SMALL(Dong1,ROWS($1:50)),)))</f>
        <v>1331</v>
      </c>
      <c r="G63" s="165">
        <f ca="1">IF(ROWS($1:50)&gt;COUNT(Dong1),"",IF(OFFSET(TH!N$1,SMALL(Dong1,ROWS($1:50)),)="1111",OFFSET(TH!M$1,SMALL(Dong1,ROWS($1:50)),),0))</f>
        <v>0</v>
      </c>
      <c r="H63" s="163">
        <f ca="1">IF(ROWS($1:50)&gt;COUNT(Dong1),"",IF(OFFSET(TH!O$1,SMALL(Dong1,ROWS($1:50)),)="1111",OFFSET(TH!M$1,SMALL(Dong1,ROWS($1:50)),),0))</f>
        <v>20000</v>
      </c>
      <c r="I63" s="161">
        <f t="shared" ca="1" si="1"/>
        <v>5314157514</v>
      </c>
      <c r="J63" s="166"/>
    </row>
    <row r="64" spans="1:10" ht="19.5" customHeight="1">
      <c r="A64" s="160">
        <f ca="1">IF(ROWS($1:51)&gt;COUNT(Dong1),"",OFFSET(TH!C$1,SMALL(Dong1,ROWS($1:51)),))</f>
        <v>42384</v>
      </c>
      <c r="B64" s="160">
        <f ca="1">IF(ROWS($1:51)&gt;COUNT(Dong1),"",OFFSET(TH!E$1,SMALL(Dong1,ROWS($1:51)),))</f>
        <v>42384</v>
      </c>
      <c r="C64" s="161" t="str">
        <f ca="1">IF(ROWS($1:51)&gt;COUNT(Dong1),"",IF(OFFSET(TH!N$1,SMALL(Dong1,ROWS($1:51)),)="1111",OFFSET(TH!D$1,SMALL(Dong1,ROWS($1:51)),),""))</f>
        <v/>
      </c>
      <c r="D64" s="162" t="str">
        <f ca="1">IF(ROWS($1:51)&gt;COUNT(Dong1),"",IF(OFFSET(TH!O$1,SMALL(Dong1,ROWS($1:51)),)="1111",OFFSET(TH!D$1,SMALL(Dong1,ROWS($1:51)),),""))</f>
        <v>C27</v>
      </c>
      <c r="E64" s="365" t="str">
        <f ca="1">IF(ROWS($1:51)&gt;COUNT(Dong1),"",OFFSET(TH!F$1,SMALL(Dong1,ROWS($1:51)),))</f>
        <v>Bảo dưỡng xe 51F - 080.56</v>
      </c>
      <c r="F64" s="164" t="str">
        <f ca="1">IF(ROWS($1:51)&gt;COUNT(Dong1),"",IF(OFFSET(TH!O$1,SMALL(Dong1,ROWS($1:51)),)="1111",OFFSET(TH!N$1,SMALL(Dong1,ROWS($1:51)),),OFFSET(TH!O$1,SMALL(Dong1,ROWS($1:51)),)))</f>
        <v>642</v>
      </c>
      <c r="G64" s="165">
        <f ca="1">IF(ROWS($1:51)&gt;COUNT(Dong1),"",IF(OFFSET(TH!N$1,SMALL(Dong1,ROWS($1:51)),)="1111",OFFSET(TH!M$1,SMALL(Dong1,ROWS($1:51)),),0))</f>
        <v>0</v>
      </c>
      <c r="H64" s="163">
        <f ca="1">IF(ROWS($1:51)&gt;COUNT(Dong1),"",IF(OFFSET(TH!O$1,SMALL(Dong1,ROWS($1:51)),)="1111",OFFSET(TH!M$1,SMALL(Dong1,ROWS($1:51)),),0))</f>
        <v>17435800</v>
      </c>
      <c r="I64" s="161">
        <f t="shared" ca="1" si="1"/>
        <v>5296721714</v>
      </c>
      <c r="J64" s="166"/>
    </row>
    <row r="65" spans="1:10" ht="19.5" customHeight="1">
      <c r="A65" s="160">
        <f ca="1">IF(ROWS($1:52)&gt;COUNT(Dong1),"",OFFSET(TH!C$1,SMALL(Dong1,ROWS($1:52)),))</f>
        <v>42384</v>
      </c>
      <c r="B65" s="160">
        <f ca="1">IF(ROWS($1:52)&gt;COUNT(Dong1),"",OFFSET(TH!E$1,SMALL(Dong1,ROWS($1:52)),))</f>
        <v>42384</v>
      </c>
      <c r="C65" s="161" t="str">
        <f ca="1">IF(ROWS($1:52)&gt;COUNT(Dong1),"",IF(OFFSET(TH!N$1,SMALL(Dong1,ROWS($1:52)),)="1111",OFFSET(TH!D$1,SMALL(Dong1,ROWS($1:52)),),""))</f>
        <v/>
      </c>
      <c r="D65" s="162" t="str">
        <f ca="1">IF(ROWS($1:52)&gt;COUNT(Dong1),"",IF(OFFSET(TH!O$1,SMALL(Dong1,ROWS($1:52)),)="1111",OFFSET(TH!D$1,SMALL(Dong1,ROWS($1:52)),),""))</f>
        <v>C27</v>
      </c>
      <c r="E65" s="365" t="str">
        <f ca="1">IF(ROWS($1:52)&gt;COUNT(Dong1),"",OFFSET(TH!F$1,SMALL(Dong1,ROWS($1:52)),))</f>
        <v>VAT Bảo dưỡng xe 51F - 080.56</v>
      </c>
      <c r="F65" s="164" t="str">
        <f ca="1">IF(ROWS($1:52)&gt;COUNT(Dong1),"",IF(OFFSET(TH!O$1,SMALL(Dong1,ROWS($1:52)),)="1111",OFFSET(TH!N$1,SMALL(Dong1,ROWS($1:52)),),OFFSET(TH!O$1,SMALL(Dong1,ROWS($1:52)),)))</f>
        <v>1331</v>
      </c>
      <c r="G65" s="165">
        <f ca="1">IF(ROWS($1:52)&gt;COUNT(Dong1),"",IF(OFFSET(TH!N$1,SMALL(Dong1,ROWS($1:52)),)="1111",OFFSET(TH!M$1,SMALL(Dong1,ROWS($1:52)),),0))</f>
        <v>0</v>
      </c>
      <c r="H65" s="163">
        <f ca="1">IF(ROWS($1:52)&gt;COUNT(Dong1),"",IF(OFFSET(TH!O$1,SMALL(Dong1,ROWS($1:52)),)="1111",OFFSET(TH!M$1,SMALL(Dong1,ROWS($1:52)),),0))</f>
        <v>1743580</v>
      </c>
      <c r="I65" s="161">
        <f t="shared" ca="1" si="1"/>
        <v>5294978134</v>
      </c>
      <c r="J65" s="166"/>
    </row>
    <row r="66" spans="1:10" ht="19.5" customHeight="1">
      <c r="A66" s="160">
        <f ca="1">IF(ROWS($1:53)&gt;COUNT(Dong1),"",OFFSET(TH!C$1,SMALL(Dong1,ROWS($1:53)),))</f>
        <v>42387</v>
      </c>
      <c r="B66" s="160">
        <f ca="1">IF(ROWS($1:53)&gt;COUNT(Dong1),"",OFFSET(TH!E$1,SMALL(Dong1,ROWS($1:53)),))</f>
        <v>42387</v>
      </c>
      <c r="C66" s="161" t="str">
        <f ca="1">IF(ROWS($1:53)&gt;COUNT(Dong1),"",IF(OFFSET(TH!N$1,SMALL(Dong1,ROWS($1:53)),)="1111",OFFSET(TH!D$1,SMALL(Dong1,ROWS($1:53)),),""))</f>
        <v/>
      </c>
      <c r="D66" s="162" t="str">
        <f ca="1">IF(ROWS($1:53)&gt;COUNT(Dong1),"",IF(OFFSET(TH!O$1,SMALL(Dong1,ROWS($1:53)),)="1111",OFFSET(TH!D$1,SMALL(Dong1,ROWS($1:53)),),""))</f>
        <v>C28</v>
      </c>
      <c r="E66" s="365" t="str">
        <f ca="1">IF(ROWS($1:53)&gt;COUNT(Dong1),"",OFFSET(TH!F$1,SMALL(Dong1,ROWS($1:53)),))</f>
        <v>Dầu DO, Xăng</v>
      </c>
      <c r="F66" s="164" t="str">
        <f ca="1">IF(ROWS($1:53)&gt;COUNT(Dong1),"",IF(OFFSET(TH!O$1,SMALL(Dong1,ROWS($1:53)),)="1111",OFFSET(TH!N$1,SMALL(Dong1,ROWS($1:53)),),OFFSET(TH!O$1,SMALL(Dong1,ROWS($1:53)),)))</f>
        <v>642</v>
      </c>
      <c r="G66" s="165">
        <f ca="1">IF(ROWS($1:53)&gt;COUNT(Dong1),"",IF(OFFSET(TH!N$1,SMALL(Dong1,ROWS($1:53)),)="1111",OFFSET(TH!M$1,SMALL(Dong1,ROWS($1:53)),),0))</f>
        <v>0</v>
      </c>
      <c r="H66" s="163">
        <f ca="1">IF(ROWS($1:53)&gt;COUNT(Dong1),"",IF(OFFSET(TH!O$1,SMALL(Dong1,ROWS($1:53)),)="1111",OFFSET(TH!M$1,SMALL(Dong1,ROWS($1:53)),),0))</f>
        <v>1346136</v>
      </c>
      <c r="I66" s="161">
        <f t="shared" ca="1" si="1"/>
        <v>5293631998</v>
      </c>
      <c r="J66" s="166"/>
    </row>
    <row r="67" spans="1:10" ht="19.5" customHeight="1">
      <c r="A67" s="160">
        <f ca="1">IF(ROWS($1:54)&gt;COUNT(Dong1),"",OFFSET(TH!C$1,SMALL(Dong1,ROWS($1:54)),))</f>
        <v>42387</v>
      </c>
      <c r="B67" s="160">
        <f ca="1">IF(ROWS($1:54)&gt;COUNT(Dong1),"",OFFSET(TH!E$1,SMALL(Dong1,ROWS($1:54)),))</f>
        <v>42387</v>
      </c>
      <c r="C67" s="161" t="str">
        <f ca="1">IF(ROWS($1:54)&gt;COUNT(Dong1),"",IF(OFFSET(TH!N$1,SMALL(Dong1,ROWS($1:54)),)="1111",OFFSET(TH!D$1,SMALL(Dong1,ROWS($1:54)),),""))</f>
        <v/>
      </c>
      <c r="D67" s="162" t="str">
        <f ca="1">IF(ROWS($1:54)&gt;COUNT(Dong1),"",IF(OFFSET(TH!O$1,SMALL(Dong1,ROWS($1:54)),)="1111",OFFSET(TH!D$1,SMALL(Dong1,ROWS($1:54)),),""))</f>
        <v>C28</v>
      </c>
      <c r="E67" s="365" t="str">
        <f ca="1">IF(ROWS($1:54)&gt;COUNT(Dong1),"",OFFSET(TH!F$1,SMALL(Dong1,ROWS($1:54)),))</f>
        <v>VAT Dầu DO, Xăng</v>
      </c>
      <c r="F67" s="164" t="str">
        <f ca="1">IF(ROWS($1:54)&gt;COUNT(Dong1),"",IF(OFFSET(TH!O$1,SMALL(Dong1,ROWS($1:54)),)="1111",OFFSET(TH!N$1,SMALL(Dong1,ROWS($1:54)),),OFFSET(TH!O$1,SMALL(Dong1,ROWS($1:54)),)))</f>
        <v>1331</v>
      </c>
      <c r="G67" s="165">
        <f ca="1">IF(ROWS($1:54)&gt;COUNT(Dong1),"",IF(OFFSET(TH!N$1,SMALL(Dong1,ROWS($1:54)),)="1111",OFFSET(TH!M$1,SMALL(Dong1,ROWS($1:54)),),0))</f>
        <v>0</v>
      </c>
      <c r="H67" s="163">
        <f ca="1">IF(ROWS($1:54)&gt;COUNT(Dong1),"",IF(OFFSET(TH!O$1,SMALL(Dong1,ROWS($1:54)),)="1111",OFFSET(TH!M$1,SMALL(Dong1,ROWS($1:54)),),0))</f>
        <v>134614</v>
      </c>
      <c r="I67" s="161">
        <f t="shared" ca="1" si="1"/>
        <v>5293497384</v>
      </c>
      <c r="J67" s="166"/>
    </row>
    <row r="68" spans="1:10" ht="19.5" customHeight="1">
      <c r="A68" s="160">
        <f ca="1">IF(ROWS($1:55)&gt;COUNT(Dong1),"",OFFSET(TH!C$1,SMALL(Dong1,ROWS($1:55)),))</f>
        <v>42387</v>
      </c>
      <c r="B68" s="160">
        <f ca="1">IF(ROWS($1:55)&gt;COUNT(Dong1),"",OFFSET(TH!E$1,SMALL(Dong1,ROWS($1:55)),))</f>
        <v>42387</v>
      </c>
      <c r="C68" s="161" t="str">
        <f ca="1">IF(ROWS($1:55)&gt;COUNT(Dong1),"",IF(OFFSET(TH!N$1,SMALL(Dong1,ROWS($1:55)),)="1111",OFFSET(TH!D$1,SMALL(Dong1,ROWS($1:55)),),""))</f>
        <v/>
      </c>
      <c r="D68" s="162" t="str">
        <f ca="1">IF(ROWS($1:55)&gt;COUNT(Dong1),"",IF(OFFSET(TH!O$1,SMALL(Dong1,ROWS($1:55)),)="1111",OFFSET(TH!D$1,SMALL(Dong1,ROWS($1:55)),),""))</f>
        <v>C29</v>
      </c>
      <c r="E68" s="365" t="str">
        <f ca="1">IF(ROWS($1:55)&gt;COUNT(Dong1),"",OFFSET(TH!F$1,SMALL(Dong1,ROWS($1:55)),))</f>
        <v>Thanh toán tiền đường</v>
      </c>
      <c r="F68" s="164" t="str">
        <f ca="1">IF(ROWS($1:55)&gt;COUNT(Dong1),"",IF(OFFSET(TH!O$1,SMALL(Dong1,ROWS($1:55)),)="1111",OFFSET(TH!N$1,SMALL(Dong1,ROWS($1:55)),),OFFSET(TH!O$1,SMALL(Dong1,ROWS($1:55)),)))</f>
        <v>331</v>
      </c>
      <c r="G68" s="165">
        <f ca="1">IF(ROWS($1:55)&gt;COUNT(Dong1),"",IF(OFFSET(TH!N$1,SMALL(Dong1,ROWS($1:55)),)="1111",OFFSET(TH!M$1,SMALL(Dong1,ROWS($1:55)),),0))</f>
        <v>0</v>
      </c>
      <c r="H68" s="163">
        <f ca="1">IF(ROWS($1:55)&gt;COUNT(Dong1),"",IF(OFFSET(TH!O$1,SMALL(Dong1,ROWS($1:55)),)="1111",OFFSET(TH!M$1,SMALL(Dong1,ROWS($1:55)),),0))</f>
        <v>15250000</v>
      </c>
      <c r="I68" s="161">
        <f t="shared" ca="1" si="1"/>
        <v>5278247384</v>
      </c>
      <c r="J68" s="166"/>
    </row>
    <row r="69" spans="1:10" ht="19.5" customHeight="1">
      <c r="A69" s="160">
        <f ca="1">IF(ROWS($1:56)&gt;COUNT(Dong1),"",OFFSET(TH!C$1,SMALL(Dong1,ROWS($1:56)),))</f>
        <v>42388</v>
      </c>
      <c r="B69" s="160">
        <f ca="1">IF(ROWS($1:56)&gt;COUNT(Dong1),"",OFFSET(TH!E$1,SMALL(Dong1,ROWS($1:56)),))</f>
        <v>42388</v>
      </c>
      <c r="C69" s="161" t="str">
        <f ca="1">IF(ROWS($1:56)&gt;COUNT(Dong1),"",IF(OFFSET(TH!N$1,SMALL(Dong1,ROWS($1:56)),)="1111",OFFSET(TH!D$1,SMALL(Dong1,ROWS($1:56)),),""))</f>
        <v/>
      </c>
      <c r="D69" s="162" t="str">
        <f ca="1">IF(ROWS($1:56)&gt;COUNT(Dong1),"",IF(OFFSET(TH!O$1,SMALL(Dong1,ROWS($1:56)),)="1111",OFFSET(TH!D$1,SMALL(Dong1,ROWS($1:56)),),""))</f>
        <v>C30</v>
      </c>
      <c r="E69" s="365" t="str">
        <f ca="1">IF(ROWS($1:56)&gt;COUNT(Dong1),"",OFFSET(TH!F$1,SMALL(Dong1,ROWS($1:56)),))</f>
        <v>Xăng</v>
      </c>
      <c r="F69" s="164" t="str">
        <f ca="1">IF(ROWS($1:56)&gt;COUNT(Dong1),"",IF(OFFSET(TH!O$1,SMALL(Dong1,ROWS($1:56)),)="1111",OFFSET(TH!N$1,SMALL(Dong1,ROWS($1:56)),),OFFSET(TH!O$1,SMALL(Dong1,ROWS($1:56)),)))</f>
        <v>642</v>
      </c>
      <c r="G69" s="165">
        <f ca="1">IF(ROWS($1:56)&gt;COUNT(Dong1),"",IF(OFFSET(TH!N$1,SMALL(Dong1,ROWS($1:56)),)="1111",OFFSET(TH!M$1,SMALL(Dong1,ROWS($1:56)),),0))</f>
        <v>0</v>
      </c>
      <c r="H69" s="163">
        <f ca="1">IF(ROWS($1:56)&gt;COUNT(Dong1),"",IF(OFFSET(TH!O$1,SMALL(Dong1,ROWS($1:56)),)="1111",OFFSET(TH!M$1,SMALL(Dong1,ROWS($1:56)),),0))</f>
        <v>29145</v>
      </c>
      <c r="I69" s="161">
        <f t="shared" ca="1" si="1"/>
        <v>5278218239</v>
      </c>
      <c r="J69" s="166"/>
    </row>
    <row r="70" spans="1:10" ht="19.5" customHeight="1">
      <c r="A70" s="160">
        <f ca="1">IF(ROWS($1:57)&gt;COUNT(Dong1),"",OFFSET(TH!C$1,SMALL(Dong1,ROWS($1:57)),))</f>
        <v>42388</v>
      </c>
      <c r="B70" s="160">
        <f ca="1">IF(ROWS($1:57)&gt;COUNT(Dong1),"",OFFSET(TH!E$1,SMALL(Dong1,ROWS($1:57)),))</f>
        <v>42388</v>
      </c>
      <c r="C70" s="161" t="str">
        <f ca="1">IF(ROWS($1:57)&gt;COUNT(Dong1),"",IF(OFFSET(TH!N$1,SMALL(Dong1,ROWS($1:57)),)="1111",OFFSET(TH!D$1,SMALL(Dong1,ROWS($1:57)),),""))</f>
        <v/>
      </c>
      <c r="D70" s="162" t="str">
        <f ca="1">IF(ROWS($1:57)&gt;COUNT(Dong1),"",IF(OFFSET(TH!O$1,SMALL(Dong1,ROWS($1:57)),)="1111",OFFSET(TH!D$1,SMALL(Dong1,ROWS($1:57)),),""))</f>
        <v>C30</v>
      </c>
      <c r="E70" s="365" t="str">
        <f ca="1">IF(ROWS($1:57)&gt;COUNT(Dong1),"",OFFSET(TH!F$1,SMALL(Dong1,ROWS($1:57)),))</f>
        <v>VAT Xăng</v>
      </c>
      <c r="F70" s="164" t="str">
        <f ca="1">IF(ROWS($1:57)&gt;COUNT(Dong1),"",IF(OFFSET(TH!O$1,SMALL(Dong1,ROWS($1:57)),)="1111",OFFSET(TH!N$1,SMALL(Dong1,ROWS($1:57)),),OFFSET(TH!O$1,SMALL(Dong1,ROWS($1:57)),)))</f>
        <v>1331</v>
      </c>
      <c r="G70" s="165">
        <f ca="1">IF(ROWS($1:57)&gt;COUNT(Dong1),"",IF(OFFSET(TH!N$1,SMALL(Dong1,ROWS($1:57)),)="1111",OFFSET(TH!M$1,SMALL(Dong1,ROWS($1:57)),),0))</f>
        <v>0</v>
      </c>
      <c r="H70" s="163">
        <f ca="1">IF(ROWS($1:57)&gt;COUNT(Dong1),"",IF(OFFSET(TH!O$1,SMALL(Dong1,ROWS($1:57)),)="1111",OFFSET(TH!M$1,SMALL(Dong1,ROWS($1:57)),),0))</f>
        <v>2915</v>
      </c>
      <c r="I70" s="161">
        <f t="shared" ca="1" si="1"/>
        <v>5278215324</v>
      </c>
      <c r="J70" s="166"/>
    </row>
    <row r="71" spans="1:10" ht="19.5" customHeight="1">
      <c r="A71" s="160">
        <f ca="1">IF(ROWS($1:58)&gt;COUNT(Dong1),"",OFFSET(TH!C$1,SMALL(Dong1,ROWS($1:58)),))</f>
        <v>42389</v>
      </c>
      <c r="B71" s="160">
        <f ca="1">IF(ROWS($1:58)&gt;COUNT(Dong1),"",OFFSET(TH!E$1,SMALL(Dong1,ROWS($1:58)),))</f>
        <v>42389</v>
      </c>
      <c r="C71" s="161" t="str">
        <f ca="1">IF(ROWS($1:58)&gt;COUNT(Dong1),"",IF(OFFSET(TH!N$1,SMALL(Dong1,ROWS($1:58)),)="1111",OFFSET(TH!D$1,SMALL(Dong1,ROWS($1:58)),),""))</f>
        <v/>
      </c>
      <c r="D71" s="162" t="str">
        <f ca="1">IF(ROWS($1:58)&gt;COUNT(Dong1),"",IF(OFFSET(TH!O$1,SMALL(Dong1,ROWS($1:58)),)="1111",OFFSET(TH!D$1,SMALL(Dong1,ROWS($1:58)),),""))</f>
        <v>C31</v>
      </c>
      <c r="E71" s="365" t="str">
        <f ca="1">IF(ROWS($1:58)&gt;COUNT(Dong1),"",OFFSET(TH!F$1,SMALL(Dong1,ROWS($1:58)),))</f>
        <v>Xăng</v>
      </c>
      <c r="F71" s="164" t="str">
        <f ca="1">IF(ROWS($1:58)&gt;COUNT(Dong1),"",IF(OFFSET(TH!O$1,SMALL(Dong1,ROWS($1:58)),)="1111",OFFSET(TH!N$1,SMALL(Dong1,ROWS($1:58)),),OFFSET(TH!O$1,SMALL(Dong1,ROWS($1:58)),)))</f>
        <v>642</v>
      </c>
      <c r="G71" s="165">
        <f ca="1">IF(ROWS($1:58)&gt;COUNT(Dong1),"",IF(OFFSET(TH!N$1,SMALL(Dong1,ROWS($1:58)),)="1111",OFFSET(TH!M$1,SMALL(Dong1,ROWS($1:58)),),0))</f>
        <v>0</v>
      </c>
      <c r="H71" s="163">
        <f ca="1">IF(ROWS($1:58)&gt;COUNT(Dong1),"",IF(OFFSET(TH!O$1,SMALL(Dong1,ROWS($1:58)),)="1111",OFFSET(TH!M$1,SMALL(Dong1,ROWS($1:58)),),0))</f>
        <v>689618</v>
      </c>
      <c r="I71" s="161">
        <f t="shared" ca="1" si="1"/>
        <v>5277525706</v>
      </c>
      <c r="J71" s="166"/>
    </row>
    <row r="72" spans="1:10" ht="19.5" customHeight="1">
      <c r="A72" s="160">
        <f ca="1">IF(ROWS($1:59)&gt;COUNT(Dong1),"",OFFSET(TH!C$1,SMALL(Dong1,ROWS($1:59)),))</f>
        <v>42389</v>
      </c>
      <c r="B72" s="160">
        <f ca="1">IF(ROWS($1:59)&gt;COUNT(Dong1),"",OFFSET(TH!E$1,SMALL(Dong1,ROWS($1:59)),))</f>
        <v>42389</v>
      </c>
      <c r="C72" s="161" t="str">
        <f ca="1">IF(ROWS($1:59)&gt;COUNT(Dong1),"",IF(OFFSET(TH!N$1,SMALL(Dong1,ROWS($1:59)),)="1111",OFFSET(TH!D$1,SMALL(Dong1,ROWS($1:59)),),""))</f>
        <v/>
      </c>
      <c r="D72" s="162" t="str">
        <f ca="1">IF(ROWS($1:59)&gt;COUNT(Dong1),"",IF(OFFSET(TH!O$1,SMALL(Dong1,ROWS($1:59)),)="1111",OFFSET(TH!D$1,SMALL(Dong1,ROWS($1:59)),),""))</f>
        <v>C31</v>
      </c>
      <c r="E72" s="365" t="str">
        <f ca="1">IF(ROWS($1:59)&gt;COUNT(Dong1),"",OFFSET(TH!F$1,SMALL(Dong1,ROWS($1:59)),))</f>
        <v>VAT Xăng</v>
      </c>
      <c r="F72" s="164" t="str">
        <f ca="1">IF(ROWS($1:59)&gt;COUNT(Dong1),"",IF(OFFSET(TH!O$1,SMALL(Dong1,ROWS($1:59)),)="1111",OFFSET(TH!N$1,SMALL(Dong1,ROWS($1:59)),),OFFSET(TH!O$1,SMALL(Dong1,ROWS($1:59)),)))</f>
        <v>1331</v>
      </c>
      <c r="G72" s="165">
        <f ca="1">IF(ROWS($1:59)&gt;COUNT(Dong1),"",IF(OFFSET(TH!N$1,SMALL(Dong1,ROWS($1:59)),)="1111",OFFSET(TH!M$1,SMALL(Dong1,ROWS($1:59)),),0))</f>
        <v>0</v>
      </c>
      <c r="H72" s="163">
        <f ca="1">IF(ROWS($1:59)&gt;COUNT(Dong1),"",IF(OFFSET(TH!O$1,SMALL(Dong1,ROWS($1:59)),)="1111",OFFSET(TH!M$1,SMALL(Dong1,ROWS($1:59)),),0))</f>
        <v>68962</v>
      </c>
      <c r="I72" s="161">
        <f t="shared" ca="1" si="1"/>
        <v>5277456744</v>
      </c>
      <c r="J72" s="166"/>
    </row>
    <row r="73" spans="1:10" ht="19.5" customHeight="1">
      <c r="A73" s="160">
        <f ca="1">IF(ROWS($1:60)&gt;COUNT(Dong1),"",OFFSET(TH!C$1,SMALL(Dong1,ROWS($1:60)),))</f>
        <v>42390</v>
      </c>
      <c r="B73" s="160">
        <f ca="1">IF(ROWS($1:60)&gt;COUNT(Dong1),"",OFFSET(TH!E$1,SMALL(Dong1,ROWS($1:60)),))</f>
        <v>42390</v>
      </c>
      <c r="C73" s="161" t="str">
        <f ca="1">IF(ROWS($1:60)&gt;COUNT(Dong1),"",IF(OFFSET(TH!N$1,SMALL(Dong1,ROWS($1:60)),)="1111",OFFSET(TH!D$1,SMALL(Dong1,ROWS($1:60)),),""))</f>
        <v/>
      </c>
      <c r="D73" s="162" t="str">
        <f ca="1">IF(ROWS($1:60)&gt;COUNT(Dong1),"",IF(OFFSET(TH!O$1,SMALL(Dong1,ROWS($1:60)),)="1111",OFFSET(TH!D$1,SMALL(Dong1,ROWS($1:60)),),""))</f>
        <v>C32</v>
      </c>
      <c r="E73" s="365" t="str">
        <f ca="1">IF(ROWS($1:60)&gt;COUNT(Dong1),"",OFFSET(TH!F$1,SMALL(Dong1,ROWS($1:60)),))</f>
        <v>Dầu DO</v>
      </c>
      <c r="F73" s="164" t="str">
        <f ca="1">IF(ROWS($1:60)&gt;COUNT(Dong1),"",IF(OFFSET(TH!O$1,SMALL(Dong1,ROWS($1:60)),)="1111",OFFSET(TH!N$1,SMALL(Dong1,ROWS($1:60)),),OFFSET(TH!O$1,SMALL(Dong1,ROWS($1:60)),)))</f>
        <v>642</v>
      </c>
      <c r="G73" s="165">
        <f ca="1">IF(ROWS($1:60)&gt;COUNT(Dong1),"",IF(OFFSET(TH!N$1,SMALL(Dong1,ROWS($1:60)),)="1111",OFFSET(TH!M$1,SMALL(Dong1,ROWS($1:60)),),0))</f>
        <v>0</v>
      </c>
      <c r="H73" s="163">
        <f ca="1">IF(ROWS($1:60)&gt;COUNT(Dong1),"",IF(OFFSET(TH!O$1,SMALL(Dong1,ROWS($1:60)),)="1111",OFFSET(TH!M$1,SMALL(Dong1,ROWS($1:60)),),0))</f>
        <v>380182</v>
      </c>
      <c r="I73" s="161">
        <f t="shared" ca="1" si="1"/>
        <v>5277076562</v>
      </c>
      <c r="J73" s="166"/>
    </row>
    <row r="74" spans="1:10" ht="19.5" customHeight="1">
      <c r="A74" s="160">
        <f ca="1">IF(ROWS($1:61)&gt;COUNT(Dong1),"",OFFSET(TH!C$1,SMALL(Dong1,ROWS($1:61)),))</f>
        <v>42390</v>
      </c>
      <c r="B74" s="160">
        <f ca="1">IF(ROWS($1:61)&gt;COUNT(Dong1),"",OFFSET(TH!E$1,SMALL(Dong1,ROWS($1:61)),))</f>
        <v>42390</v>
      </c>
      <c r="C74" s="161" t="str">
        <f ca="1">IF(ROWS($1:61)&gt;COUNT(Dong1),"",IF(OFFSET(TH!N$1,SMALL(Dong1,ROWS($1:61)),)="1111",OFFSET(TH!D$1,SMALL(Dong1,ROWS($1:61)),),""))</f>
        <v/>
      </c>
      <c r="D74" s="162" t="str">
        <f ca="1">IF(ROWS($1:61)&gt;COUNT(Dong1),"",IF(OFFSET(TH!O$1,SMALL(Dong1,ROWS($1:61)),)="1111",OFFSET(TH!D$1,SMALL(Dong1,ROWS($1:61)),),""))</f>
        <v>C32</v>
      </c>
      <c r="E74" s="365" t="str">
        <f ca="1">IF(ROWS($1:61)&gt;COUNT(Dong1),"",OFFSET(TH!F$1,SMALL(Dong1,ROWS($1:61)),))</f>
        <v>VAT Dầu DO</v>
      </c>
      <c r="F74" s="164" t="str">
        <f ca="1">IF(ROWS($1:61)&gt;COUNT(Dong1),"",IF(OFFSET(TH!O$1,SMALL(Dong1,ROWS($1:61)),)="1111",OFFSET(TH!N$1,SMALL(Dong1,ROWS($1:61)),),OFFSET(TH!O$1,SMALL(Dong1,ROWS($1:61)),)))</f>
        <v>1331</v>
      </c>
      <c r="G74" s="165">
        <f ca="1">IF(ROWS($1:61)&gt;COUNT(Dong1),"",IF(OFFSET(TH!N$1,SMALL(Dong1,ROWS($1:61)),)="1111",OFFSET(TH!M$1,SMALL(Dong1,ROWS($1:61)),),0))</f>
        <v>0</v>
      </c>
      <c r="H74" s="163">
        <f ca="1">IF(ROWS($1:61)&gt;COUNT(Dong1),"",IF(OFFSET(TH!O$1,SMALL(Dong1,ROWS($1:61)),)="1111",OFFSET(TH!M$1,SMALL(Dong1,ROWS($1:61)),),0))</f>
        <v>38018</v>
      </c>
      <c r="I74" s="161">
        <f t="shared" ca="1" si="1"/>
        <v>5277038544</v>
      </c>
      <c r="J74" s="166"/>
    </row>
    <row r="75" spans="1:10" ht="19.5" customHeight="1">
      <c r="A75" s="160">
        <f ca="1">IF(ROWS($1:62)&gt;COUNT(Dong1),"",OFFSET(TH!C$1,SMALL(Dong1,ROWS($1:62)),))</f>
        <v>42390</v>
      </c>
      <c r="B75" s="160">
        <f ca="1">IF(ROWS($1:62)&gt;COUNT(Dong1),"",OFFSET(TH!E$1,SMALL(Dong1,ROWS($1:62)),))</f>
        <v>42390</v>
      </c>
      <c r="C75" s="161" t="str">
        <f ca="1">IF(ROWS($1:62)&gt;COUNT(Dong1),"",IF(OFFSET(TH!N$1,SMALL(Dong1,ROWS($1:62)),)="1111",OFFSET(TH!D$1,SMALL(Dong1,ROWS($1:62)),),""))</f>
        <v/>
      </c>
      <c r="D75" s="162" t="str">
        <f ca="1">IF(ROWS($1:62)&gt;COUNT(Dong1),"",IF(OFFSET(TH!O$1,SMALL(Dong1,ROWS($1:62)),)="1111",OFFSET(TH!D$1,SMALL(Dong1,ROWS($1:62)),),""))</f>
        <v>C33</v>
      </c>
      <c r="E75" s="365" t="str">
        <f ca="1">IF(ROWS($1:62)&gt;COUNT(Dong1),"",OFFSET(TH!F$1,SMALL(Dong1,ROWS($1:62)),))</f>
        <v>Tạm ứng mua NL</v>
      </c>
      <c r="F75" s="164" t="str">
        <f ca="1">IF(ROWS($1:62)&gt;COUNT(Dong1),"",IF(OFFSET(TH!O$1,SMALL(Dong1,ROWS($1:62)),)="1111",OFFSET(TH!N$1,SMALL(Dong1,ROWS($1:62)),),OFFSET(TH!O$1,SMALL(Dong1,ROWS($1:62)),)))</f>
        <v>141</v>
      </c>
      <c r="G75" s="165">
        <f ca="1">IF(ROWS($1:62)&gt;COUNT(Dong1),"",IF(OFFSET(TH!N$1,SMALL(Dong1,ROWS($1:62)),)="1111",OFFSET(TH!M$1,SMALL(Dong1,ROWS($1:62)),),0))</f>
        <v>0</v>
      </c>
      <c r="H75" s="163">
        <f ca="1">IF(ROWS($1:62)&gt;COUNT(Dong1),"",IF(OFFSET(TH!O$1,SMALL(Dong1,ROWS($1:62)),)="1111",OFFSET(TH!M$1,SMALL(Dong1,ROWS($1:62)),),0))</f>
        <v>500000000</v>
      </c>
      <c r="I75" s="161">
        <f t="shared" ca="1" si="1"/>
        <v>4777038544</v>
      </c>
      <c r="J75" s="166"/>
    </row>
    <row r="76" spans="1:10" ht="19.5" customHeight="1">
      <c r="A76" s="160">
        <f ca="1">IF(ROWS($1:63)&gt;COUNT(Dong1),"",OFFSET(TH!C$1,SMALL(Dong1,ROWS($1:63)),))</f>
        <v>42391</v>
      </c>
      <c r="B76" s="160">
        <f ca="1">IF(ROWS($1:63)&gt;COUNT(Dong1),"",OFFSET(TH!E$1,SMALL(Dong1,ROWS($1:63)),))</f>
        <v>42391</v>
      </c>
      <c r="C76" s="161" t="str">
        <f ca="1">IF(ROWS($1:63)&gt;COUNT(Dong1),"",IF(OFFSET(TH!N$1,SMALL(Dong1,ROWS($1:63)),)="1111",OFFSET(TH!D$1,SMALL(Dong1,ROWS($1:63)),),""))</f>
        <v/>
      </c>
      <c r="D76" s="162" t="str">
        <f ca="1">IF(ROWS($1:63)&gt;COUNT(Dong1),"",IF(OFFSET(TH!O$1,SMALL(Dong1,ROWS($1:63)),)="1111",OFFSET(TH!D$1,SMALL(Dong1,ROWS($1:63)),),""))</f>
        <v>C34</v>
      </c>
      <c r="E76" s="365" t="str">
        <f ca="1">IF(ROWS($1:63)&gt;COUNT(Dong1),"",OFFSET(TH!F$1,SMALL(Dong1,ROWS($1:63)),))</f>
        <v>Q4 - Nộp tiền mặt vào TK</v>
      </c>
      <c r="F76" s="164" t="str">
        <f ca="1">IF(ROWS($1:63)&gt;COUNT(Dong1),"",IF(OFFSET(TH!O$1,SMALL(Dong1,ROWS($1:63)),)="1111",OFFSET(TH!N$1,SMALL(Dong1,ROWS($1:63)),),OFFSET(TH!O$1,SMALL(Dong1,ROWS($1:63)),)))</f>
        <v>1121</v>
      </c>
      <c r="G76" s="165">
        <f ca="1">IF(ROWS($1:63)&gt;COUNT(Dong1),"",IF(OFFSET(TH!N$1,SMALL(Dong1,ROWS($1:63)),)="1111",OFFSET(TH!M$1,SMALL(Dong1,ROWS($1:63)),),0))</f>
        <v>0</v>
      </c>
      <c r="H76" s="163">
        <f ca="1">IF(ROWS($1:63)&gt;COUNT(Dong1),"",IF(OFFSET(TH!O$1,SMALL(Dong1,ROWS($1:63)),)="1111",OFFSET(TH!M$1,SMALL(Dong1,ROWS($1:63)),),0))</f>
        <v>20000000</v>
      </c>
      <c r="I76" s="161">
        <f t="shared" ca="1" si="1"/>
        <v>4757038544</v>
      </c>
      <c r="J76" s="166"/>
    </row>
    <row r="77" spans="1:10" ht="19.5" customHeight="1">
      <c r="A77" s="160">
        <f ca="1">IF(ROWS($1:64)&gt;COUNT(Dong1),"",OFFSET(TH!C$1,SMALL(Dong1,ROWS($1:64)),))</f>
        <v>42392</v>
      </c>
      <c r="B77" s="160">
        <f ca="1">IF(ROWS($1:64)&gt;COUNT(Dong1),"",OFFSET(TH!E$1,SMALL(Dong1,ROWS($1:64)),))</f>
        <v>42392</v>
      </c>
      <c r="C77" s="161" t="str">
        <f ca="1">IF(ROWS($1:64)&gt;COUNT(Dong1),"",IF(OFFSET(TH!N$1,SMALL(Dong1,ROWS($1:64)),)="1111",OFFSET(TH!D$1,SMALL(Dong1,ROWS($1:64)),),""))</f>
        <v/>
      </c>
      <c r="D77" s="162" t="str">
        <f ca="1">IF(ROWS($1:64)&gt;COUNT(Dong1),"",IF(OFFSET(TH!O$1,SMALL(Dong1,ROWS($1:64)),)="1111",OFFSET(TH!D$1,SMALL(Dong1,ROWS($1:64)),),""))</f>
        <v>C35</v>
      </c>
      <c r="E77" s="365" t="str">
        <f ca="1">IF(ROWS($1:64)&gt;COUNT(Dong1),"",OFFSET(TH!F$1,SMALL(Dong1,ROWS($1:64)),))</f>
        <v>Tạm ứng mua NL</v>
      </c>
      <c r="F77" s="164" t="str">
        <f ca="1">IF(ROWS($1:64)&gt;COUNT(Dong1),"",IF(OFFSET(TH!O$1,SMALL(Dong1,ROWS($1:64)),)="1111",OFFSET(TH!N$1,SMALL(Dong1,ROWS($1:64)),),OFFSET(TH!O$1,SMALL(Dong1,ROWS($1:64)),)))</f>
        <v>141</v>
      </c>
      <c r="G77" s="165">
        <f ca="1">IF(ROWS($1:64)&gt;COUNT(Dong1),"",IF(OFFSET(TH!N$1,SMALL(Dong1,ROWS($1:64)),)="1111",OFFSET(TH!M$1,SMALL(Dong1,ROWS($1:64)),),0))</f>
        <v>0</v>
      </c>
      <c r="H77" s="163">
        <f ca="1">IF(ROWS($1:64)&gt;COUNT(Dong1),"",IF(OFFSET(TH!O$1,SMALL(Dong1,ROWS($1:64)),)="1111",OFFSET(TH!M$1,SMALL(Dong1,ROWS($1:64)),),0))</f>
        <v>500000000</v>
      </c>
      <c r="I77" s="161">
        <f t="shared" ca="1" si="1"/>
        <v>4257038544</v>
      </c>
      <c r="J77" s="166"/>
    </row>
    <row r="78" spans="1:10" ht="19.5" customHeight="1">
      <c r="A78" s="160">
        <f ca="1">IF(ROWS($1:65)&gt;COUNT(Dong1),"",OFFSET(TH!C$1,SMALL(Dong1,ROWS($1:65)),))</f>
        <v>42393</v>
      </c>
      <c r="B78" s="160">
        <f ca="1">IF(ROWS($1:65)&gt;COUNT(Dong1),"",OFFSET(TH!E$1,SMALL(Dong1,ROWS($1:65)),))</f>
        <v>42393</v>
      </c>
      <c r="C78" s="161" t="str">
        <f ca="1">IF(ROWS($1:65)&gt;COUNT(Dong1),"",IF(OFFSET(TH!N$1,SMALL(Dong1,ROWS($1:65)),)="1111",OFFSET(TH!D$1,SMALL(Dong1,ROWS($1:65)),),""))</f>
        <v/>
      </c>
      <c r="D78" s="162" t="str">
        <f ca="1">IF(ROWS($1:65)&gt;COUNT(Dong1),"",IF(OFFSET(TH!O$1,SMALL(Dong1,ROWS($1:65)),)="1111",OFFSET(TH!D$1,SMALL(Dong1,ROWS($1:65)),),""))</f>
        <v>C36</v>
      </c>
      <c r="E78" s="365" t="str">
        <f ca="1">IF(ROWS($1:65)&gt;COUNT(Dong1),"",OFFSET(TH!F$1,SMALL(Dong1,ROWS($1:65)),))</f>
        <v>Dầu DO, Xăng</v>
      </c>
      <c r="F78" s="164" t="str">
        <f ca="1">IF(ROWS($1:65)&gt;COUNT(Dong1),"",IF(OFFSET(TH!O$1,SMALL(Dong1,ROWS($1:65)),)="1111",OFFSET(TH!N$1,SMALL(Dong1,ROWS($1:65)),),OFFSET(TH!O$1,SMALL(Dong1,ROWS($1:65)),)))</f>
        <v>642</v>
      </c>
      <c r="G78" s="165">
        <f ca="1">IF(ROWS($1:65)&gt;COUNT(Dong1),"",IF(OFFSET(TH!N$1,SMALL(Dong1,ROWS($1:65)),)="1111",OFFSET(TH!M$1,SMALL(Dong1,ROWS($1:65)),),0))</f>
        <v>0</v>
      </c>
      <c r="H78" s="163">
        <f ca="1">IF(ROWS($1:65)&gt;COUNT(Dong1),"",IF(OFFSET(TH!O$1,SMALL(Dong1,ROWS($1:65)),)="1111",OFFSET(TH!M$1,SMALL(Dong1,ROWS($1:65)),),0))</f>
        <v>1137764</v>
      </c>
      <c r="I78" s="161">
        <f t="shared" ref="I78:I109" ca="1" si="2">IF(E78&lt;&gt;"",I77+G78-H78,0)</f>
        <v>4255900780</v>
      </c>
      <c r="J78" s="166"/>
    </row>
    <row r="79" spans="1:10" ht="19.5" customHeight="1">
      <c r="A79" s="160">
        <f ca="1">IF(ROWS($1:66)&gt;COUNT(Dong1),"",OFFSET(TH!C$1,SMALL(Dong1,ROWS($1:66)),))</f>
        <v>42393</v>
      </c>
      <c r="B79" s="160">
        <f ca="1">IF(ROWS($1:66)&gt;COUNT(Dong1),"",OFFSET(TH!E$1,SMALL(Dong1,ROWS($1:66)),))</f>
        <v>42393</v>
      </c>
      <c r="C79" s="161" t="str">
        <f ca="1">IF(ROWS($1:66)&gt;COUNT(Dong1),"",IF(OFFSET(TH!N$1,SMALL(Dong1,ROWS($1:66)),)="1111",OFFSET(TH!D$1,SMALL(Dong1,ROWS($1:66)),),""))</f>
        <v/>
      </c>
      <c r="D79" s="162" t="str">
        <f ca="1">IF(ROWS($1:66)&gt;COUNT(Dong1),"",IF(OFFSET(TH!O$1,SMALL(Dong1,ROWS($1:66)),)="1111",OFFSET(TH!D$1,SMALL(Dong1,ROWS($1:66)),),""))</f>
        <v>C36</v>
      </c>
      <c r="E79" s="365" t="str">
        <f ca="1">IF(ROWS($1:66)&gt;COUNT(Dong1),"",OFFSET(TH!F$1,SMALL(Dong1,ROWS($1:66)),))</f>
        <v>VAT Dầu DO, Xăng</v>
      </c>
      <c r="F79" s="164" t="str">
        <f ca="1">IF(ROWS($1:66)&gt;COUNT(Dong1),"",IF(OFFSET(TH!O$1,SMALL(Dong1,ROWS($1:66)),)="1111",OFFSET(TH!N$1,SMALL(Dong1,ROWS($1:66)),),OFFSET(TH!O$1,SMALL(Dong1,ROWS($1:66)),)))</f>
        <v>1331</v>
      </c>
      <c r="G79" s="165">
        <f ca="1">IF(ROWS($1:66)&gt;COUNT(Dong1),"",IF(OFFSET(TH!N$1,SMALL(Dong1,ROWS($1:66)),)="1111",OFFSET(TH!M$1,SMALL(Dong1,ROWS($1:66)),),0))</f>
        <v>0</v>
      </c>
      <c r="H79" s="163">
        <f ca="1">IF(ROWS($1:66)&gt;COUNT(Dong1),"",IF(OFFSET(TH!O$1,SMALL(Dong1,ROWS($1:66)),)="1111",OFFSET(TH!M$1,SMALL(Dong1,ROWS($1:66)),),0))</f>
        <v>113776</v>
      </c>
      <c r="I79" s="161">
        <f t="shared" ca="1" si="2"/>
        <v>4255787004</v>
      </c>
      <c r="J79" s="166"/>
    </row>
    <row r="80" spans="1:10" ht="19.5" customHeight="1">
      <c r="A80" s="160">
        <f ca="1">IF(ROWS($1:67)&gt;COUNT(Dong1),"",OFFSET(TH!C$1,SMALL(Dong1,ROWS($1:67)),))</f>
        <v>42394</v>
      </c>
      <c r="B80" s="160">
        <f ca="1">IF(ROWS($1:67)&gt;COUNT(Dong1),"",OFFSET(TH!E$1,SMALL(Dong1,ROWS($1:67)),))</f>
        <v>42394</v>
      </c>
      <c r="C80" s="161" t="str">
        <f ca="1">IF(ROWS($1:67)&gt;COUNT(Dong1),"",IF(OFFSET(TH!N$1,SMALL(Dong1,ROWS($1:67)),)="1111",OFFSET(TH!D$1,SMALL(Dong1,ROWS($1:67)),),""))</f>
        <v/>
      </c>
      <c r="D80" s="162" t="str">
        <f ca="1">IF(ROWS($1:67)&gt;COUNT(Dong1),"",IF(OFFSET(TH!O$1,SMALL(Dong1,ROWS($1:67)),)="1111",OFFSET(TH!D$1,SMALL(Dong1,ROWS($1:67)),),""))</f>
        <v>C37</v>
      </c>
      <c r="E80" s="365" t="str">
        <f ca="1">IF(ROWS($1:67)&gt;COUNT(Dong1),"",OFFSET(TH!F$1,SMALL(Dong1,ROWS($1:67)),))</f>
        <v>Q11 - Nộp tiền mặt vào TK</v>
      </c>
      <c r="F80" s="164" t="str">
        <f ca="1">IF(ROWS($1:67)&gt;COUNT(Dong1),"",IF(OFFSET(TH!O$1,SMALL(Dong1,ROWS($1:67)),)="1111",OFFSET(TH!N$1,SMALL(Dong1,ROWS($1:67)),),OFFSET(TH!O$1,SMALL(Dong1,ROWS($1:67)),)))</f>
        <v>1121</v>
      </c>
      <c r="G80" s="165">
        <f ca="1">IF(ROWS($1:67)&gt;COUNT(Dong1),"",IF(OFFSET(TH!N$1,SMALL(Dong1,ROWS($1:67)),)="1111",OFFSET(TH!M$1,SMALL(Dong1,ROWS($1:67)),),0))</f>
        <v>0</v>
      </c>
      <c r="H80" s="163">
        <f ca="1">IF(ROWS($1:67)&gt;COUNT(Dong1),"",IF(OFFSET(TH!O$1,SMALL(Dong1,ROWS($1:67)),)="1111",OFFSET(TH!M$1,SMALL(Dong1,ROWS($1:67)),),0))</f>
        <v>2168920000</v>
      </c>
      <c r="I80" s="161">
        <f t="shared" ca="1" si="2"/>
        <v>2086867004</v>
      </c>
      <c r="J80" s="166"/>
    </row>
    <row r="81" spans="1:10" ht="19.5" customHeight="1">
      <c r="A81" s="160">
        <f ca="1">IF(ROWS($1:68)&gt;COUNT(Dong1),"",OFFSET(TH!C$1,SMALL(Dong1,ROWS($1:68)),))</f>
        <v>42394</v>
      </c>
      <c r="B81" s="160">
        <f ca="1">IF(ROWS($1:68)&gt;COUNT(Dong1),"",OFFSET(TH!E$1,SMALL(Dong1,ROWS($1:68)),))</f>
        <v>42394</v>
      </c>
      <c r="C81" s="161" t="str">
        <f ca="1">IF(ROWS($1:68)&gt;COUNT(Dong1),"",IF(OFFSET(TH!N$1,SMALL(Dong1,ROWS($1:68)),)="1111",OFFSET(TH!D$1,SMALL(Dong1,ROWS($1:68)),),""))</f>
        <v>T03</v>
      </c>
      <c r="D81" s="162" t="str">
        <f ca="1">IF(ROWS($1:68)&gt;COUNT(Dong1),"",IF(OFFSET(TH!O$1,SMALL(Dong1,ROWS($1:68)),)="1111",OFFSET(TH!D$1,SMALL(Dong1,ROWS($1:68)),),""))</f>
        <v/>
      </c>
      <c r="E81" s="365" t="str">
        <f ca="1">IF(ROWS($1:68)&gt;COUNT(Dong1),"",OFFSET(TH!F$1,SMALL(Dong1,ROWS($1:68)),))</f>
        <v>Q11 - Rút tiền gửi NH nhập quỹ TM</v>
      </c>
      <c r="F81" s="164" t="str">
        <f ca="1">IF(ROWS($1:68)&gt;COUNT(Dong1),"",IF(OFFSET(TH!O$1,SMALL(Dong1,ROWS($1:68)),)="1111",OFFSET(TH!N$1,SMALL(Dong1,ROWS($1:68)),),OFFSET(TH!O$1,SMALL(Dong1,ROWS($1:68)),)))</f>
        <v>1121</v>
      </c>
      <c r="G81" s="165">
        <f ca="1">IF(ROWS($1:68)&gt;COUNT(Dong1),"",IF(OFFSET(TH!N$1,SMALL(Dong1,ROWS($1:68)),)="1111",OFFSET(TH!M$1,SMALL(Dong1,ROWS($1:68)),),0))</f>
        <v>2168920000</v>
      </c>
      <c r="H81" s="163">
        <f ca="1">IF(ROWS($1:68)&gt;COUNT(Dong1),"",IF(OFFSET(TH!O$1,SMALL(Dong1,ROWS($1:68)),)="1111",OFFSET(TH!M$1,SMALL(Dong1,ROWS($1:68)),),0))</f>
        <v>0</v>
      </c>
      <c r="I81" s="161">
        <f t="shared" ca="1" si="2"/>
        <v>4255787004</v>
      </c>
      <c r="J81" s="166"/>
    </row>
    <row r="82" spans="1:10" ht="19.5" customHeight="1">
      <c r="A82" s="160">
        <f ca="1">IF(ROWS($1:69)&gt;COUNT(Dong1),"",OFFSET(TH!C$1,SMALL(Dong1,ROWS($1:69)),))</f>
        <v>42394</v>
      </c>
      <c r="B82" s="160">
        <f ca="1">IF(ROWS($1:69)&gt;COUNT(Dong1),"",OFFSET(TH!E$1,SMALL(Dong1,ROWS($1:69)),))</f>
        <v>42394</v>
      </c>
      <c r="C82" s="161" t="str">
        <f ca="1">IF(ROWS($1:69)&gt;COUNT(Dong1),"",IF(OFFSET(TH!N$1,SMALL(Dong1,ROWS($1:69)),)="1111",OFFSET(TH!D$1,SMALL(Dong1,ROWS($1:69)),),""))</f>
        <v/>
      </c>
      <c r="D82" s="162" t="str">
        <f ca="1">IF(ROWS($1:69)&gt;COUNT(Dong1),"",IF(OFFSET(TH!O$1,SMALL(Dong1,ROWS($1:69)),)="1111",OFFSET(TH!D$1,SMALL(Dong1,ROWS($1:69)),),""))</f>
        <v>C38</v>
      </c>
      <c r="E82" s="365" t="str">
        <f ca="1">IF(ROWS($1:69)&gt;COUNT(Dong1),"",OFFSET(TH!F$1,SMALL(Dong1,ROWS($1:69)),))</f>
        <v>Phí dịch vụ bảo vệ T1/2016</v>
      </c>
      <c r="F82" s="164" t="str">
        <f ca="1">IF(ROWS($1:69)&gt;COUNT(Dong1),"",IF(OFFSET(TH!O$1,SMALL(Dong1,ROWS($1:69)),)="1111",OFFSET(TH!N$1,SMALL(Dong1,ROWS($1:69)),),OFFSET(TH!O$1,SMALL(Dong1,ROWS($1:69)),)))</f>
        <v>642</v>
      </c>
      <c r="G82" s="165">
        <f ca="1">IF(ROWS($1:69)&gt;COUNT(Dong1),"",IF(OFFSET(TH!N$1,SMALL(Dong1,ROWS($1:69)),)="1111",OFFSET(TH!M$1,SMALL(Dong1,ROWS($1:69)),),0))</f>
        <v>0</v>
      </c>
      <c r="H82" s="163">
        <f ca="1">IF(ROWS($1:69)&gt;COUNT(Dong1),"",IF(OFFSET(TH!O$1,SMALL(Dong1,ROWS($1:69)),)="1111",OFFSET(TH!M$1,SMALL(Dong1,ROWS($1:69)),),0))</f>
        <v>15000000</v>
      </c>
      <c r="I82" s="161">
        <f t="shared" ca="1" si="2"/>
        <v>4240787004</v>
      </c>
      <c r="J82" s="166"/>
    </row>
    <row r="83" spans="1:10" ht="19.5" customHeight="1">
      <c r="A83" s="160">
        <f ca="1">IF(ROWS($1:70)&gt;COUNT(Dong1),"",OFFSET(TH!C$1,SMALL(Dong1,ROWS($1:70)),))</f>
        <v>42394</v>
      </c>
      <c r="B83" s="160">
        <f ca="1">IF(ROWS($1:70)&gt;COUNT(Dong1),"",OFFSET(TH!E$1,SMALL(Dong1,ROWS($1:70)),))</f>
        <v>42394</v>
      </c>
      <c r="C83" s="161" t="str">
        <f ca="1">IF(ROWS($1:70)&gt;COUNT(Dong1),"",IF(OFFSET(TH!N$1,SMALL(Dong1,ROWS($1:70)),)="1111",OFFSET(TH!D$1,SMALL(Dong1,ROWS($1:70)),),""))</f>
        <v/>
      </c>
      <c r="D83" s="162" t="str">
        <f ca="1">IF(ROWS($1:70)&gt;COUNT(Dong1),"",IF(OFFSET(TH!O$1,SMALL(Dong1,ROWS($1:70)),)="1111",OFFSET(TH!D$1,SMALL(Dong1,ROWS($1:70)),),""))</f>
        <v>C38</v>
      </c>
      <c r="E83" s="365" t="str">
        <f ca="1">IF(ROWS($1:70)&gt;COUNT(Dong1),"",OFFSET(TH!F$1,SMALL(Dong1,ROWS($1:70)),))</f>
        <v>VAT Phí dịch vụ bảo vệ T1/2016</v>
      </c>
      <c r="F83" s="164" t="str">
        <f ca="1">IF(ROWS($1:70)&gt;COUNT(Dong1),"",IF(OFFSET(TH!O$1,SMALL(Dong1,ROWS($1:70)),)="1111",OFFSET(TH!N$1,SMALL(Dong1,ROWS($1:70)),),OFFSET(TH!O$1,SMALL(Dong1,ROWS($1:70)),)))</f>
        <v>1331</v>
      </c>
      <c r="G83" s="165">
        <f ca="1">IF(ROWS($1:70)&gt;COUNT(Dong1),"",IF(OFFSET(TH!N$1,SMALL(Dong1,ROWS($1:70)),)="1111",OFFSET(TH!M$1,SMALL(Dong1,ROWS($1:70)),),0))</f>
        <v>0</v>
      </c>
      <c r="H83" s="163">
        <f ca="1">IF(ROWS($1:70)&gt;COUNT(Dong1),"",IF(OFFSET(TH!O$1,SMALL(Dong1,ROWS($1:70)),)="1111",OFFSET(TH!M$1,SMALL(Dong1,ROWS($1:70)),),0))</f>
        <v>1500000</v>
      </c>
      <c r="I83" s="161">
        <f t="shared" ca="1" si="2"/>
        <v>4239287004</v>
      </c>
      <c r="J83" s="166"/>
    </row>
    <row r="84" spans="1:10" ht="19.5" customHeight="1">
      <c r="A84" s="160">
        <f ca="1">IF(ROWS($1:71)&gt;COUNT(Dong1),"",OFFSET(TH!C$1,SMALL(Dong1,ROWS($1:71)),))</f>
        <v>42395</v>
      </c>
      <c r="B84" s="160">
        <f ca="1">IF(ROWS($1:71)&gt;COUNT(Dong1),"",OFFSET(TH!E$1,SMALL(Dong1,ROWS($1:71)),))</f>
        <v>42395</v>
      </c>
      <c r="C84" s="161" t="str">
        <f ca="1">IF(ROWS($1:71)&gt;COUNT(Dong1),"",IF(OFFSET(TH!N$1,SMALL(Dong1,ROWS($1:71)),)="1111",OFFSET(TH!D$1,SMALL(Dong1,ROWS($1:71)),),""))</f>
        <v/>
      </c>
      <c r="D84" s="162" t="str">
        <f ca="1">IF(ROWS($1:71)&gt;COUNT(Dong1),"",IF(OFFSET(TH!O$1,SMALL(Dong1,ROWS($1:71)),)="1111",OFFSET(TH!D$1,SMALL(Dong1,ROWS($1:71)),),""))</f>
        <v>C39</v>
      </c>
      <c r="E84" s="365" t="str">
        <f ca="1">IF(ROWS($1:71)&gt;COUNT(Dong1),"",OFFSET(TH!F$1,SMALL(Dong1,ROWS($1:71)),))</f>
        <v>Q11 - Nộp tiền mặt vào TK</v>
      </c>
      <c r="F84" s="164" t="str">
        <f ca="1">IF(ROWS($1:71)&gt;COUNT(Dong1),"",IF(OFFSET(TH!O$1,SMALL(Dong1,ROWS($1:71)),)="1111",OFFSET(TH!N$1,SMALL(Dong1,ROWS($1:71)),),OFFSET(TH!O$1,SMALL(Dong1,ROWS($1:71)),)))</f>
        <v>1121</v>
      </c>
      <c r="G84" s="165">
        <f ca="1">IF(ROWS($1:71)&gt;COUNT(Dong1),"",IF(OFFSET(TH!N$1,SMALL(Dong1,ROWS($1:71)),)="1111",OFFSET(TH!M$1,SMALL(Dong1,ROWS($1:71)),),0))</f>
        <v>0</v>
      </c>
      <c r="H84" s="163">
        <f ca="1">IF(ROWS($1:71)&gt;COUNT(Dong1),"",IF(OFFSET(TH!O$1,SMALL(Dong1,ROWS($1:71)),)="1111",OFFSET(TH!M$1,SMALL(Dong1,ROWS($1:71)),),0))</f>
        <v>45000000</v>
      </c>
      <c r="I84" s="161">
        <f t="shared" ca="1" si="2"/>
        <v>4194287004</v>
      </c>
      <c r="J84" s="166"/>
    </row>
    <row r="85" spans="1:10" ht="19.5" customHeight="1">
      <c r="A85" s="160">
        <f ca="1">IF(ROWS($1:72)&gt;COUNT(Dong1),"",OFFSET(TH!C$1,SMALL(Dong1,ROWS($1:72)),))</f>
        <v>42396</v>
      </c>
      <c r="B85" s="160">
        <f ca="1">IF(ROWS($1:72)&gt;COUNT(Dong1),"",OFFSET(TH!E$1,SMALL(Dong1,ROWS($1:72)),))</f>
        <v>42396</v>
      </c>
      <c r="C85" s="161" t="str">
        <f ca="1">IF(ROWS($1:72)&gt;COUNT(Dong1),"",IF(OFFSET(TH!N$1,SMALL(Dong1,ROWS($1:72)),)="1111",OFFSET(TH!D$1,SMALL(Dong1,ROWS($1:72)),),""))</f>
        <v>T04</v>
      </c>
      <c r="D85" s="162" t="str">
        <f ca="1">IF(ROWS($1:72)&gt;COUNT(Dong1),"",IF(OFFSET(TH!O$1,SMALL(Dong1,ROWS($1:72)),)="1111",OFFSET(TH!D$1,SMALL(Dong1,ROWS($1:72)),),""))</f>
        <v/>
      </c>
      <c r="E85" s="365" t="str">
        <f ca="1">IF(ROWS($1:72)&gt;COUNT(Dong1),"",OFFSET(TH!F$1,SMALL(Dong1,ROWS($1:72)),))</f>
        <v>Q11 - Rút tiền gửi NH nhập quỹ TM</v>
      </c>
      <c r="F85" s="164" t="str">
        <f ca="1">IF(ROWS($1:72)&gt;COUNT(Dong1),"",IF(OFFSET(TH!O$1,SMALL(Dong1,ROWS($1:72)),)="1111",OFFSET(TH!N$1,SMALL(Dong1,ROWS($1:72)),),OFFSET(TH!O$1,SMALL(Dong1,ROWS($1:72)),)))</f>
        <v>1121</v>
      </c>
      <c r="G85" s="165">
        <f ca="1">IF(ROWS($1:72)&gt;COUNT(Dong1),"",IF(OFFSET(TH!N$1,SMALL(Dong1,ROWS($1:72)),)="1111",OFFSET(TH!M$1,SMALL(Dong1,ROWS($1:72)),),0))</f>
        <v>850000000</v>
      </c>
      <c r="H85" s="163">
        <f ca="1">IF(ROWS($1:72)&gt;COUNT(Dong1),"",IF(OFFSET(TH!O$1,SMALL(Dong1,ROWS($1:72)),)="1111",OFFSET(TH!M$1,SMALL(Dong1,ROWS($1:72)),),0))</f>
        <v>0</v>
      </c>
      <c r="I85" s="161">
        <f t="shared" ca="1" si="2"/>
        <v>5044287004</v>
      </c>
      <c r="J85" s="166"/>
    </row>
    <row r="86" spans="1:10" ht="19.5" customHeight="1">
      <c r="A86" s="160">
        <f ca="1">IF(ROWS($1:73)&gt;COUNT(Dong1),"",OFFSET(TH!C$1,SMALL(Dong1,ROWS($1:73)),))</f>
        <v>42396</v>
      </c>
      <c r="B86" s="160">
        <f ca="1">IF(ROWS($1:73)&gt;COUNT(Dong1),"",OFFSET(TH!E$1,SMALL(Dong1,ROWS($1:73)),))</f>
        <v>42396</v>
      </c>
      <c r="C86" s="161" t="str">
        <f ca="1">IF(ROWS($1:73)&gt;COUNT(Dong1),"",IF(OFFSET(TH!N$1,SMALL(Dong1,ROWS($1:73)),)="1111",OFFSET(TH!D$1,SMALL(Dong1,ROWS($1:73)),),""))</f>
        <v/>
      </c>
      <c r="D86" s="162" t="str">
        <f ca="1">IF(ROWS($1:73)&gt;COUNT(Dong1),"",IF(OFFSET(TH!O$1,SMALL(Dong1,ROWS($1:73)),)="1111",OFFSET(TH!D$1,SMALL(Dong1,ROWS($1:73)),),""))</f>
        <v>C40</v>
      </c>
      <c r="E86" s="365" t="str">
        <f ca="1">IF(ROWS($1:73)&gt;COUNT(Dong1),"",OFFSET(TH!F$1,SMALL(Dong1,ROWS($1:73)),))</f>
        <v>Tạm ứng mua NL</v>
      </c>
      <c r="F86" s="164" t="str">
        <f ca="1">IF(ROWS($1:73)&gt;COUNT(Dong1),"",IF(OFFSET(TH!O$1,SMALL(Dong1,ROWS($1:73)),)="1111",OFFSET(TH!N$1,SMALL(Dong1,ROWS($1:73)),),OFFSET(TH!O$1,SMALL(Dong1,ROWS($1:73)),)))</f>
        <v>141</v>
      </c>
      <c r="G86" s="165">
        <f ca="1">IF(ROWS($1:73)&gt;COUNT(Dong1),"",IF(OFFSET(TH!N$1,SMALL(Dong1,ROWS($1:73)),)="1111",OFFSET(TH!M$1,SMALL(Dong1,ROWS($1:73)),),0))</f>
        <v>0</v>
      </c>
      <c r="H86" s="163">
        <f ca="1">IF(ROWS($1:73)&gt;COUNT(Dong1),"",IF(OFFSET(TH!O$1,SMALL(Dong1,ROWS($1:73)),)="1111",OFFSET(TH!M$1,SMALL(Dong1,ROWS($1:73)),),0))</f>
        <v>660000000</v>
      </c>
      <c r="I86" s="161">
        <f t="shared" ca="1" si="2"/>
        <v>4384287004</v>
      </c>
      <c r="J86" s="166"/>
    </row>
    <row r="87" spans="1:10" ht="19.5" customHeight="1">
      <c r="A87" s="160">
        <f ca="1">IF(ROWS($1:74)&gt;COUNT(Dong1),"",OFFSET(TH!C$1,SMALL(Dong1,ROWS($1:74)),))</f>
        <v>42398</v>
      </c>
      <c r="B87" s="160">
        <f ca="1">IF(ROWS($1:74)&gt;COUNT(Dong1),"",OFFSET(TH!E$1,SMALL(Dong1,ROWS($1:74)),))</f>
        <v>42398</v>
      </c>
      <c r="C87" s="161" t="str">
        <f ca="1">IF(ROWS($1:74)&gt;COUNT(Dong1),"",IF(OFFSET(TH!N$1,SMALL(Dong1,ROWS($1:74)),)="1111",OFFSET(TH!D$1,SMALL(Dong1,ROWS($1:74)),),""))</f>
        <v/>
      </c>
      <c r="D87" s="162" t="str">
        <f ca="1">IF(ROWS($1:74)&gt;COUNT(Dong1),"",IF(OFFSET(TH!O$1,SMALL(Dong1,ROWS($1:74)),)="1111",OFFSET(TH!D$1,SMALL(Dong1,ROWS($1:74)),),""))</f>
        <v>C41</v>
      </c>
      <c r="E87" s="365" t="str">
        <f ca="1">IF(ROWS($1:74)&gt;COUNT(Dong1),"",OFFSET(TH!F$1,SMALL(Dong1,ROWS($1:74)),))</f>
        <v>Q4 - Nộp tiền mặt vào TK</v>
      </c>
      <c r="F87" s="164" t="str">
        <f ca="1">IF(ROWS($1:74)&gt;COUNT(Dong1),"",IF(OFFSET(TH!O$1,SMALL(Dong1,ROWS($1:74)),)="1111",OFFSET(TH!N$1,SMALL(Dong1,ROWS($1:74)),),OFFSET(TH!O$1,SMALL(Dong1,ROWS($1:74)),)))</f>
        <v>1121</v>
      </c>
      <c r="G87" s="165">
        <f ca="1">IF(ROWS($1:74)&gt;COUNT(Dong1),"",IF(OFFSET(TH!N$1,SMALL(Dong1,ROWS($1:74)),)="1111",OFFSET(TH!M$1,SMALL(Dong1,ROWS($1:74)),),0))</f>
        <v>0</v>
      </c>
      <c r="H87" s="163">
        <f ca="1">IF(ROWS($1:74)&gt;COUNT(Dong1),"",IF(OFFSET(TH!O$1,SMALL(Dong1,ROWS($1:74)),)="1111",OFFSET(TH!M$1,SMALL(Dong1,ROWS($1:74)),),0))</f>
        <v>2000000</v>
      </c>
      <c r="I87" s="161">
        <f t="shared" ca="1" si="2"/>
        <v>4382287004</v>
      </c>
      <c r="J87" s="166"/>
    </row>
    <row r="88" spans="1:10" ht="19.5" customHeight="1">
      <c r="A88" s="160">
        <f ca="1">IF(ROWS($1:75)&gt;COUNT(Dong1),"",OFFSET(TH!C$1,SMALL(Dong1,ROWS($1:75)),))</f>
        <v>42398</v>
      </c>
      <c r="B88" s="160">
        <f ca="1">IF(ROWS($1:75)&gt;COUNT(Dong1),"",OFFSET(TH!E$1,SMALL(Dong1,ROWS($1:75)),))</f>
        <v>42398</v>
      </c>
      <c r="C88" s="161" t="str">
        <f ca="1">IF(ROWS($1:75)&gt;COUNT(Dong1),"",IF(OFFSET(TH!N$1,SMALL(Dong1,ROWS($1:75)),)="1111",OFFSET(TH!D$1,SMALL(Dong1,ROWS($1:75)),),""))</f>
        <v>T05</v>
      </c>
      <c r="D88" s="162" t="str">
        <f ca="1">IF(ROWS($1:75)&gt;COUNT(Dong1),"",IF(OFFSET(TH!O$1,SMALL(Dong1,ROWS($1:75)),)="1111",OFFSET(TH!D$1,SMALL(Dong1,ROWS($1:75)),),""))</f>
        <v/>
      </c>
      <c r="E88" s="365" t="str">
        <f ca="1">IF(ROWS($1:75)&gt;COUNT(Dong1),"",OFFSET(TH!F$1,SMALL(Dong1,ROWS($1:75)),))</f>
        <v>Q11 - Rút tiền gửi NH nhập quỹ TM</v>
      </c>
      <c r="F88" s="164" t="str">
        <f ca="1">IF(ROWS($1:75)&gt;COUNT(Dong1),"",IF(OFFSET(TH!O$1,SMALL(Dong1,ROWS($1:75)),)="1111",OFFSET(TH!N$1,SMALL(Dong1,ROWS($1:75)),),OFFSET(TH!O$1,SMALL(Dong1,ROWS($1:75)),)))</f>
        <v>1121</v>
      </c>
      <c r="G88" s="165">
        <f ca="1">IF(ROWS($1:75)&gt;COUNT(Dong1),"",IF(OFFSET(TH!N$1,SMALL(Dong1,ROWS($1:75)),)="1111",OFFSET(TH!M$1,SMALL(Dong1,ROWS($1:75)),),0))</f>
        <v>370000000</v>
      </c>
      <c r="H88" s="163">
        <f ca="1">IF(ROWS($1:75)&gt;COUNT(Dong1),"",IF(OFFSET(TH!O$1,SMALL(Dong1,ROWS($1:75)),)="1111",OFFSET(TH!M$1,SMALL(Dong1,ROWS($1:75)),),0))</f>
        <v>0</v>
      </c>
      <c r="I88" s="161">
        <f t="shared" ca="1" si="2"/>
        <v>4752287004</v>
      </c>
      <c r="J88" s="166"/>
    </row>
    <row r="89" spans="1:10" ht="19.5" customHeight="1">
      <c r="A89" s="160">
        <f ca="1">IF(ROWS($1:76)&gt;COUNT(Dong1),"",OFFSET(TH!C$1,SMALL(Dong1,ROWS($1:76)),))</f>
        <v>42398</v>
      </c>
      <c r="B89" s="160">
        <f ca="1">IF(ROWS($1:76)&gt;COUNT(Dong1),"",OFFSET(TH!E$1,SMALL(Dong1,ROWS($1:76)),))</f>
        <v>42398</v>
      </c>
      <c r="C89" s="161" t="str">
        <f ca="1">IF(ROWS($1:76)&gt;COUNT(Dong1),"",IF(OFFSET(TH!N$1,SMALL(Dong1,ROWS($1:76)),)="1111",OFFSET(TH!D$1,SMALL(Dong1,ROWS($1:76)),),""))</f>
        <v>T06</v>
      </c>
      <c r="D89" s="162" t="str">
        <f ca="1">IF(ROWS($1:76)&gt;COUNT(Dong1),"",IF(OFFSET(TH!O$1,SMALL(Dong1,ROWS($1:76)),)="1111",OFFSET(TH!D$1,SMALL(Dong1,ROWS($1:76)),),""))</f>
        <v/>
      </c>
      <c r="E89" s="365" t="str">
        <f ca="1">IF(ROWS($1:76)&gt;COUNT(Dong1),"",OFFSET(TH!F$1,SMALL(Dong1,ROWS($1:76)),))</f>
        <v>Q4 - Rút tiền gửi NH nhập quỹ TM</v>
      </c>
      <c r="F89" s="164" t="str">
        <f ca="1">IF(ROWS($1:76)&gt;COUNT(Dong1),"",IF(OFFSET(TH!O$1,SMALL(Dong1,ROWS($1:76)),)="1111",OFFSET(TH!N$1,SMALL(Dong1,ROWS($1:76)),),OFFSET(TH!O$1,SMALL(Dong1,ROWS($1:76)),)))</f>
        <v>1121</v>
      </c>
      <c r="G89" s="165">
        <f ca="1">IF(ROWS($1:76)&gt;COUNT(Dong1),"",IF(OFFSET(TH!N$1,SMALL(Dong1,ROWS($1:76)),)="1111",OFFSET(TH!M$1,SMALL(Dong1,ROWS($1:76)),),0))</f>
        <v>1170000000</v>
      </c>
      <c r="H89" s="163">
        <f ca="1">IF(ROWS($1:76)&gt;COUNT(Dong1),"",IF(OFFSET(TH!O$1,SMALL(Dong1,ROWS($1:76)),)="1111",OFFSET(TH!M$1,SMALL(Dong1,ROWS($1:76)),),0))</f>
        <v>0</v>
      </c>
      <c r="I89" s="161">
        <f t="shared" ca="1" si="2"/>
        <v>5922287004</v>
      </c>
      <c r="J89" s="166"/>
    </row>
    <row r="90" spans="1:10" ht="19.5" customHeight="1">
      <c r="A90" s="160">
        <f ca="1">IF(ROWS($1:77)&gt;COUNT(Dong1),"",OFFSET(TH!C$1,SMALL(Dong1,ROWS($1:77)),))</f>
        <v>42398</v>
      </c>
      <c r="B90" s="160">
        <f ca="1">IF(ROWS($1:77)&gt;COUNT(Dong1),"",OFFSET(TH!E$1,SMALL(Dong1,ROWS($1:77)),))</f>
        <v>42398</v>
      </c>
      <c r="C90" s="161" t="str">
        <f ca="1">IF(ROWS($1:77)&gt;COUNT(Dong1),"",IF(OFFSET(TH!N$1,SMALL(Dong1,ROWS($1:77)),)="1111",OFFSET(TH!D$1,SMALL(Dong1,ROWS($1:77)),),""))</f>
        <v/>
      </c>
      <c r="D90" s="162" t="str">
        <f ca="1">IF(ROWS($1:77)&gt;COUNT(Dong1),"",IF(OFFSET(TH!O$1,SMALL(Dong1,ROWS($1:77)),)="1111",OFFSET(TH!D$1,SMALL(Dong1,ROWS($1:77)),),""))</f>
        <v>C42</v>
      </c>
      <c r="E90" s="365" t="str">
        <f ca="1">IF(ROWS($1:77)&gt;COUNT(Dong1),"",OFFSET(TH!F$1,SMALL(Dong1,ROWS($1:77)),))</f>
        <v>Xăng</v>
      </c>
      <c r="F90" s="164" t="str">
        <f ca="1">IF(ROWS($1:77)&gt;COUNT(Dong1),"",IF(OFFSET(TH!O$1,SMALL(Dong1,ROWS($1:77)),)="1111",OFFSET(TH!N$1,SMALL(Dong1,ROWS($1:77)),),OFFSET(TH!O$1,SMALL(Dong1,ROWS($1:77)),)))</f>
        <v>642</v>
      </c>
      <c r="G90" s="165">
        <f ca="1">IF(ROWS($1:77)&gt;COUNT(Dong1),"",IF(OFFSET(TH!N$1,SMALL(Dong1,ROWS($1:77)),)="1111",OFFSET(TH!M$1,SMALL(Dong1,ROWS($1:77)),),0))</f>
        <v>0</v>
      </c>
      <c r="H90" s="163">
        <f ca="1">IF(ROWS($1:77)&gt;COUNT(Dong1),"",IF(OFFSET(TH!O$1,SMALL(Dong1,ROWS($1:77)),)="1111",OFFSET(TH!M$1,SMALL(Dong1,ROWS($1:77)),),0))</f>
        <v>660273</v>
      </c>
      <c r="I90" s="161">
        <f t="shared" ca="1" si="2"/>
        <v>5921626731</v>
      </c>
      <c r="J90" s="166"/>
    </row>
    <row r="91" spans="1:10" ht="19.5" customHeight="1">
      <c r="A91" s="160">
        <f ca="1">IF(ROWS($1:78)&gt;COUNT(Dong1),"",OFFSET(TH!C$1,SMALL(Dong1,ROWS($1:78)),))</f>
        <v>42398</v>
      </c>
      <c r="B91" s="160">
        <f ca="1">IF(ROWS($1:78)&gt;COUNT(Dong1),"",OFFSET(TH!E$1,SMALL(Dong1,ROWS($1:78)),))</f>
        <v>42398</v>
      </c>
      <c r="C91" s="161" t="str">
        <f ca="1">IF(ROWS($1:78)&gt;COUNT(Dong1),"",IF(OFFSET(TH!N$1,SMALL(Dong1,ROWS($1:78)),)="1111",OFFSET(TH!D$1,SMALL(Dong1,ROWS($1:78)),),""))</f>
        <v/>
      </c>
      <c r="D91" s="162" t="str">
        <f ca="1">IF(ROWS($1:78)&gt;COUNT(Dong1),"",IF(OFFSET(TH!O$1,SMALL(Dong1,ROWS($1:78)),)="1111",OFFSET(TH!D$1,SMALL(Dong1,ROWS($1:78)),),""))</f>
        <v>C42</v>
      </c>
      <c r="E91" s="365" t="str">
        <f ca="1">IF(ROWS($1:78)&gt;COUNT(Dong1),"",OFFSET(TH!F$1,SMALL(Dong1,ROWS($1:78)),))</f>
        <v>VAT Xăng</v>
      </c>
      <c r="F91" s="164" t="str">
        <f ca="1">IF(ROWS($1:78)&gt;COUNT(Dong1),"",IF(OFFSET(TH!O$1,SMALL(Dong1,ROWS($1:78)),)="1111",OFFSET(TH!N$1,SMALL(Dong1,ROWS($1:78)),),OFFSET(TH!O$1,SMALL(Dong1,ROWS($1:78)),)))</f>
        <v>1331</v>
      </c>
      <c r="G91" s="165">
        <f ca="1">IF(ROWS($1:78)&gt;COUNT(Dong1),"",IF(OFFSET(TH!N$1,SMALL(Dong1,ROWS($1:78)),)="1111",OFFSET(TH!M$1,SMALL(Dong1,ROWS($1:78)),),0))</f>
        <v>0</v>
      </c>
      <c r="H91" s="163">
        <f ca="1">IF(ROWS($1:78)&gt;COUNT(Dong1),"",IF(OFFSET(TH!O$1,SMALL(Dong1,ROWS($1:78)),)="1111",OFFSET(TH!M$1,SMALL(Dong1,ROWS($1:78)),),0))</f>
        <v>66027</v>
      </c>
      <c r="I91" s="161">
        <f t="shared" ca="1" si="2"/>
        <v>5921560704</v>
      </c>
      <c r="J91" s="166"/>
    </row>
    <row r="92" spans="1:10" ht="19.5" customHeight="1">
      <c r="A92" s="160">
        <f ca="1">IF(ROWS($1:79)&gt;COUNT(Dong1),"",OFFSET(TH!C$1,SMALL(Dong1,ROWS($1:79)),))</f>
        <v>42399</v>
      </c>
      <c r="B92" s="160">
        <f ca="1">IF(ROWS($1:79)&gt;COUNT(Dong1),"",OFFSET(TH!E$1,SMALL(Dong1,ROWS($1:79)),))</f>
        <v>42399</v>
      </c>
      <c r="C92" s="161" t="str">
        <f ca="1">IF(ROWS($1:79)&gt;COUNT(Dong1),"",IF(OFFSET(TH!N$1,SMALL(Dong1,ROWS($1:79)),)="1111",OFFSET(TH!D$1,SMALL(Dong1,ROWS($1:79)),),""))</f>
        <v/>
      </c>
      <c r="D92" s="162" t="str">
        <f ca="1">IF(ROWS($1:79)&gt;COUNT(Dong1),"",IF(OFFSET(TH!O$1,SMALL(Dong1,ROWS($1:79)),)="1111",OFFSET(TH!D$1,SMALL(Dong1,ROWS($1:79)),),""))</f>
        <v>C43</v>
      </c>
      <c r="E92" s="365" t="str">
        <f ca="1">IF(ROWS($1:79)&gt;COUNT(Dong1),"",OFFSET(TH!F$1,SMALL(Dong1,ROWS($1:79)),))</f>
        <v>Xăng</v>
      </c>
      <c r="F92" s="164" t="str">
        <f ca="1">IF(ROWS($1:79)&gt;COUNT(Dong1),"",IF(OFFSET(TH!O$1,SMALL(Dong1,ROWS($1:79)),)="1111",OFFSET(TH!N$1,SMALL(Dong1,ROWS($1:79)),),OFFSET(TH!O$1,SMALL(Dong1,ROWS($1:79)),)))</f>
        <v>642</v>
      </c>
      <c r="G92" s="165">
        <f ca="1">IF(ROWS($1:79)&gt;COUNT(Dong1),"",IF(OFFSET(TH!N$1,SMALL(Dong1,ROWS($1:79)),)="1111",OFFSET(TH!M$1,SMALL(Dong1,ROWS($1:79)),),0))</f>
        <v>0</v>
      </c>
      <c r="H92" s="163">
        <f ca="1">IF(ROWS($1:79)&gt;COUNT(Dong1),"",IF(OFFSET(TH!O$1,SMALL(Dong1,ROWS($1:79)),)="1111",OFFSET(TH!M$1,SMALL(Dong1,ROWS($1:79)),),0))</f>
        <v>674945</v>
      </c>
      <c r="I92" s="161">
        <f t="shared" ca="1" si="2"/>
        <v>5920885759</v>
      </c>
      <c r="J92" s="166"/>
    </row>
    <row r="93" spans="1:10" ht="19.5" customHeight="1">
      <c r="A93" s="160">
        <f ca="1">IF(ROWS($1:80)&gt;COUNT(Dong1),"",OFFSET(TH!C$1,SMALL(Dong1,ROWS($1:80)),))</f>
        <v>42399</v>
      </c>
      <c r="B93" s="160">
        <f ca="1">IF(ROWS($1:80)&gt;COUNT(Dong1),"",OFFSET(TH!E$1,SMALL(Dong1,ROWS($1:80)),))</f>
        <v>42399</v>
      </c>
      <c r="C93" s="161" t="str">
        <f ca="1">IF(ROWS($1:80)&gt;COUNT(Dong1),"",IF(OFFSET(TH!N$1,SMALL(Dong1,ROWS($1:80)),)="1111",OFFSET(TH!D$1,SMALL(Dong1,ROWS($1:80)),),""))</f>
        <v/>
      </c>
      <c r="D93" s="162" t="str">
        <f ca="1">IF(ROWS($1:80)&gt;COUNT(Dong1),"",IF(OFFSET(TH!O$1,SMALL(Dong1,ROWS($1:80)),)="1111",OFFSET(TH!D$1,SMALL(Dong1,ROWS($1:80)),),""))</f>
        <v>C43</v>
      </c>
      <c r="E93" s="365" t="str">
        <f ca="1">IF(ROWS($1:80)&gt;COUNT(Dong1),"",OFFSET(TH!F$1,SMALL(Dong1,ROWS($1:80)),))</f>
        <v>VAT Xăng</v>
      </c>
      <c r="F93" s="164" t="str">
        <f ca="1">IF(ROWS($1:80)&gt;COUNT(Dong1),"",IF(OFFSET(TH!O$1,SMALL(Dong1,ROWS($1:80)),)="1111",OFFSET(TH!N$1,SMALL(Dong1,ROWS($1:80)),),OFFSET(TH!O$1,SMALL(Dong1,ROWS($1:80)),)))</f>
        <v>1331</v>
      </c>
      <c r="G93" s="165">
        <f ca="1">IF(ROWS($1:80)&gt;COUNT(Dong1),"",IF(OFFSET(TH!N$1,SMALL(Dong1,ROWS($1:80)),)="1111",OFFSET(TH!M$1,SMALL(Dong1,ROWS($1:80)),),0))</f>
        <v>0</v>
      </c>
      <c r="H93" s="163">
        <f ca="1">IF(ROWS($1:80)&gt;COUNT(Dong1),"",IF(OFFSET(TH!O$1,SMALL(Dong1,ROWS($1:80)),)="1111",OFFSET(TH!M$1,SMALL(Dong1,ROWS($1:80)),),0))</f>
        <v>67495</v>
      </c>
      <c r="I93" s="161">
        <f t="shared" ca="1" si="2"/>
        <v>5920818264</v>
      </c>
      <c r="J93" s="166"/>
    </row>
    <row r="94" spans="1:10" ht="19.5" customHeight="1">
      <c r="A94" s="160">
        <f ca="1">IF(ROWS($1:81)&gt;COUNT(Dong1),"",OFFSET(TH!C$1,SMALL(Dong1,ROWS($1:81)),))</f>
        <v>42400</v>
      </c>
      <c r="B94" s="160">
        <f ca="1">IF(ROWS($1:81)&gt;COUNT(Dong1),"",OFFSET(TH!E$1,SMALL(Dong1,ROWS($1:81)),))</f>
        <v>42400</v>
      </c>
      <c r="C94" s="161" t="str">
        <f ca="1">IF(ROWS($1:81)&gt;COUNT(Dong1),"",IF(OFFSET(TH!N$1,SMALL(Dong1,ROWS($1:81)),)="1111",OFFSET(TH!D$1,SMALL(Dong1,ROWS($1:81)),),""))</f>
        <v>T07</v>
      </c>
      <c r="D94" s="162" t="str">
        <f ca="1">IF(ROWS($1:81)&gt;COUNT(Dong1),"",IF(OFFSET(TH!O$1,SMALL(Dong1,ROWS($1:81)),)="1111",OFFSET(TH!D$1,SMALL(Dong1,ROWS($1:81)),),""))</f>
        <v/>
      </c>
      <c r="E94" s="365" t="str">
        <f ca="1">IF(ROWS($1:81)&gt;COUNT(Dong1),"",OFFSET(TH!F$1,SMALL(Dong1,ROWS($1:81)),))</f>
        <v>An Lạc TV - Hoàn vốn</v>
      </c>
      <c r="F94" s="164" t="str">
        <f ca="1">IF(ROWS($1:81)&gt;COUNT(Dong1),"",IF(OFFSET(TH!O$1,SMALL(Dong1,ROWS($1:81)),)="1111",OFFSET(TH!N$1,SMALL(Dong1,ROWS($1:81)),),OFFSET(TH!O$1,SMALL(Dong1,ROWS($1:81)),)))</f>
        <v>1388</v>
      </c>
      <c r="G94" s="165">
        <f ca="1">IF(ROWS($1:81)&gt;COUNT(Dong1),"",IF(OFFSET(TH!N$1,SMALL(Dong1,ROWS($1:81)),)="1111",OFFSET(TH!M$1,SMALL(Dong1,ROWS($1:81)),),0))</f>
        <v>1500000000</v>
      </c>
      <c r="H94" s="163">
        <f ca="1">IF(ROWS($1:81)&gt;COUNT(Dong1),"",IF(OFFSET(TH!O$1,SMALL(Dong1,ROWS($1:81)),)="1111",OFFSET(TH!M$1,SMALL(Dong1,ROWS($1:81)),),0))</f>
        <v>0</v>
      </c>
      <c r="I94" s="161">
        <f t="shared" ca="1" si="2"/>
        <v>7420818264</v>
      </c>
      <c r="J94" s="166"/>
    </row>
    <row r="95" spans="1:10" ht="19.5" customHeight="1">
      <c r="A95" s="160">
        <f ca="1">IF(ROWS($1:82)&gt;COUNT(Dong1),"",OFFSET(TH!C$1,SMALL(Dong1,ROWS($1:82)),))</f>
        <v>42400</v>
      </c>
      <c r="B95" s="160">
        <f ca="1">IF(ROWS($1:82)&gt;COUNT(Dong1),"",OFFSET(TH!E$1,SMALL(Dong1,ROWS($1:82)),))</f>
        <v>42400</v>
      </c>
      <c r="C95" s="161" t="str">
        <f ca="1">IF(ROWS($1:82)&gt;COUNT(Dong1),"",IF(OFFSET(TH!N$1,SMALL(Dong1,ROWS($1:82)),)="1111",OFFSET(TH!D$1,SMALL(Dong1,ROWS($1:82)),),""))</f>
        <v/>
      </c>
      <c r="D95" s="162" t="str">
        <f ca="1">IF(ROWS($1:82)&gt;COUNT(Dong1),"",IF(OFFSET(TH!O$1,SMALL(Dong1,ROWS($1:82)),)="1111",OFFSET(TH!D$1,SMALL(Dong1,ROWS($1:82)),),""))</f>
        <v>C44</v>
      </c>
      <c r="E95" s="365" t="str">
        <f ca="1">IF(ROWS($1:82)&gt;COUNT(Dong1),"",OFFSET(TH!F$1,SMALL(Dong1,ROWS($1:82)),))</f>
        <v>Dầu DO, Xăng</v>
      </c>
      <c r="F95" s="164" t="str">
        <f ca="1">IF(ROWS($1:82)&gt;COUNT(Dong1),"",IF(OFFSET(TH!O$1,SMALL(Dong1,ROWS($1:82)),)="1111",OFFSET(TH!N$1,SMALL(Dong1,ROWS($1:82)),),OFFSET(TH!O$1,SMALL(Dong1,ROWS($1:82)),)))</f>
        <v>642</v>
      </c>
      <c r="G95" s="165">
        <f ca="1">IF(ROWS($1:82)&gt;COUNT(Dong1),"",IF(OFFSET(TH!N$1,SMALL(Dong1,ROWS($1:82)),)="1111",OFFSET(TH!M$1,SMALL(Dong1,ROWS($1:82)),),0))</f>
        <v>0</v>
      </c>
      <c r="H95" s="163">
        <f ca="1">IF(ROWS($1:82)&gt;COUNT(Dong1),"",IF(OFFSET(TH!O$1,SMALL(Dong1,ROWS($1:82)),)="1111",OFFSET(TH!M$1,SMALL(Dong1,ROWS($1:82)),),0))</f>
        <v>320291</v>
      </c>
      <c r="I95" s="161">
        <f t="shared" ca="1" si="2"/>
        <v>7420497973</v>
      </c>
      <c r="J95" s="166"/>
    </row>
    <row r="96" spans="1:10" ht="19.5" customHeight="1">
      <c r="A96" s="160">
        <f ca="1">IF(ROWS($1:83)&gt;COUNT(Dong1),"",OFFSET(TH!C$1,SMALL(Dong1,ROWS($1:83)),))</f>
        <v>42400</v>
      </c>
      <c r="B96" s="160">
        <f ca="1">IF(ROWS($1:83)&gt;COUNT(Dong1),"",OFFSET(TH!E$1,SMALL(Dong1,ROWS($1:83)),))</f>
        <v>42400</v>
      </c>
      <c r="C96" s="161" t="str">
        <f ca="1">IF(ROWS($1:83)&gt;COUNT(Dong1),"",IF(OFFSET(TH!N$1,SMALL(Dong1,ROWS($1:83)),)="1111",OFFSET(TH!D$1,SMALL(Dong1,ROWS($1:83)),),""))</f>
        <v/>
      </c>
      <c r="D96" s="162" t="str">
        <f ca="1">IF(ROWS($1:83)&gt;COUNT(Dong1),"",IF(OFFSET(TH!O$1,SMALL(Dong1,ROWS($1:83)),)="1111",OFFSET(TH!D$1,SMALL(Dong1,ROWS($1:83)),),""))</f>
        <v>C44</v>
      </c>
      <c r="E96" s="365" t="str">
        <f ca="1">IF(ROWS($1:83)&gt;COUNT(Dong1),"",OFFSET(TH!F$1,SMALL(Dong1,ROWS($1:83)),))</f>
        <v>VAT Dầu DO, Xăng</v>
      </c>
      <c r="F96" s="164" t="str">
        <f ca="1">IF(ROWS($1:83)&gt;COUNT(Dong1),"",IF(OFFSET(TH!O$1,SMALL(Dong1,ROWS($1:83)),)="1111",OFFSET(TH!N$1,SMALL(Dong1,ROWS($1:83)),),OFFSET(TH!O$1,SMALL(Dong1,ROWS($1:83)),)))</f>
        <v>1331</v>
      </c>
      <c r="G96" s="165">
        <f ca="1">IF(ROWS($1:83)&gt;COUNT(Dong1),"",IF(OFFSET(TH!N$1,SMALL(Dong1,ROWS($1:83)),)="1111",OFFSET(TH!M$1,SMALL(Dong1,ROWS($1:83)),),0))</f>
        <v>0</v>
      </c>
      <c r="H96" s="163">
        <f ca="1">IF(ROWS($1:83)&gt;COUNT(Dong1),"",IF(OFFSET(TH!O$1,SMALL(Dong1,ROWS($1:83)),)="1111",OFFSET(TH!M$1,SMALL(Dong1,ROWS($1:83)),),0))</f>
        <v>32029</v>
      </c>
      <c r="I96" s="161">
        <f t="shared" ca="1" si="2"/>
        <v>7420465944</v>
      </c>
      <c r="J96" s="166"/>
    </row>
    <row r="97" spans="1:10" ht="19.5" customHeight="1">
      <c r="A97" s="160">
        <f ca="1">IF(ROWS($1:84)&gt;COUNT(Dong1),"",OFFSET(TH!C$1,SMALL(Dong1,ROWS($1:84)),))</f>
        <v>42400</v>
      </c>
      <c r="B97" s="160">
        <f ca="1">IF(ROWS($1:84)&gt;COUNT(Dong1),"",OFFSET(TH!E$1,SMALL(Dong1,ROWS($1:84)),))</f>
        <v>42400</v>
      </c>
      <c r="C97" s="161" t="str">
        <f ca="1">IF(ROWS($1:84)&gt;COUNT(Dong1),"",IF(OFFSET(TH!N$1,SMALL(Dong1,ROWS($1:84)),)="1111",OFFSET(TH!D$1,SMALL(Dong1,ROWS($1:84)),),""))</f>
        <v/>
      </c>
      <c r="D97" s="162" t="str">
        <f ca="1">IF(ROWS($1:84)&gt;COUNT(Dong1),"",IF(OFFSET(TH!O$1,SMALL(Dong1,ROWS($1:84)),)="1111",OFFSET(TH!D$1,SMALL(Dong1,ROWS($1:84)),),""))</f>
        <v>C45</v>
      </c>
      <c r="E97" s="365" t="str">
        <f ca="1">IF(ROWS($1:84)&gt;COUNT(Dong1),"",OFFSET(TH!F$1,SMALL(Dong1,ROWS($1:84)),))</f>
        <v>Xăng</v>
      </c>
      <c r="F97" s="164" t="str">
        <f ca="1">IF(ROWS($1:84)&gt;COUNT(Dong1),"",IF(OFFSET(TH!O$1,SMALL(Dong1,ROWS($1:84)),)="1111",OFFSET(TH!N$1,SMALL(Dong1,ROWS($1:84)),),OFFSET(TH!O$1,SMALL(Dong1,ROWS($1:84)),)))</f>
        <v>642</v>
      </c>
      <c r="G97" s="165">
        <f ca="1">IF(ROWS($1:84)&gt;COUNT(Dong1),"",IF(OFFSET(TH!N$1,SMALL(Dong1,ROWS($1:84)),)="1111",OFFSET(TH!M$1,SMALL(Dong1,ROWS($1:84)),),0))</f>
        <v>0</v>
      </c>
      <c r="H97" s="163">
        <f ca="1">IF(ROWS($1:84)&gt;COUNT(Dong1),"",IF(OFFSET(TH!O$1,SMALL(Dong1,ROWS($1:84)),)="1111",OFFSET(TH!M$1,SMALL(Dong1,ROWS($1:84)),),0))</f>
        <v>44018</v>
      </c>
      <c r="I97" s="161">
        <f t="shared" ca="1" si="2"/>
        <v>7420421926</v>
      </c>
      <c r="J97" s="166"/>
    </row>
    <row r="98" spans="1:10" ht="19.5" customHeight="1">
      <c r="A98" s="160">
        <f ca="1">IF(ROWS($1:85)&gt;COUNT(Dong1),"",OFFSET(TH!C$1,SMALL(Dong1,ROWS($1:85)),))</f>
        <v>42400</v>
      </c>
      <c r="B98" s="160">
        <f ca="1">IF(ROWS($1:85)&gt;COUNT(Dong1),"",OFFSET(TH!E$1,SMALL(Dong1,ROWS($1:85)),))</f>
        <v>42400</v>
      </c>
      <c r="C98" s="161" t="str">
        <f ca="1">IF(ROWS($1:85)&gt;COUNT(Dong1),"",IF(OFFSET(TH!N$1,SMALL(Dong1,ROWS($1:85)),)="1111",OFFSET(TH!D$1,SMALL(Dong1,ROWS($1:85)),),""))</f>
        <v/>
      </c>
      <c r="D98" s="162" t="str">
        <f ca="1">IF(ROWS($1:85)&gt;COUNT(Dong1),"",IF(OFFSET(TH!O$1,SMALL(Dong1,ROWS($1:85)),)="1111",OFFSET(TH!D$1,SMALL(Dong1,ROWS($1:85)),),""))</f>
        <v>C45</v>
      </c>
      <c r="E98" s="365" t="str">
        <f ca="1">IF(ROWS($1:85)&gt;COUNT(Dong1),"",OFFSET(TH!F$1,SMALL(Dong1,ROWS($1:85)),))</f>
        <v>VAT Xăng</v>
      </c>
      <c r="F98" s="164" t="str">
        <f ca="1">IF(ROWS($1:85)&gt;COUNT(Dong1),"",IF(OFFSET(TH!O$1,SMALL(Dong1,ROWS($1:85)),)="1111",OFFSET(TH!N$1,SMALL(Dong1,ROWS($1:85)),),OFFSET(TH!O$1,SMALL(Dong1,ROWS($1:85)),)))</f>
        <v>1331</v>
      </c>
      <c r="G98" s="165">
        <f ca="1">IF(ROWS($1:85)&gt;COUNT(Dong1),"",IF(OFFSET(TH!N$1,SMALL(Dong1,ROWS($1:85)),)="1111",OFFSET(TH!M$1,SMALL(Dong1,ROWS($1:85)),),0))</f>
        <v>0</v>
      </c>
      <c r="H98" s="163">
        <f ca="1">IF(ROWS($1:85)&gt;COUNT(Dong1),"",IF(OFFSET(TH!O$1,SMALL(Dong1,ROWS($1:85)),)="1111",OFFSET(TH!M$1,SMALL(Dong1,ROWS($1:85)),),0))</f>
        <v>4402</v>
      </c>
      <c r="I98" s="161">
        <f t="shared" ca="1" si="2"/>
        <v>7420417524</v>
      </c>
      <c r="J98" s="166"/>
    </row>
    <row r="99" spans="1:10" ht="19.5" customHeight="1">
      <c r="A99" s="160">
        <f ca="1">IF(ROWS($1:86)&gt;COUNT(Dong1),"",OFFSET(TH!C$1,SMALL(Dong1,ROWS($1:86)),))</f>
        <v>42400</v>
      </c>
      <c r="B99" s="160">
        <f ca="1">IF(ROWS($1:86)&gt;COUNT(Dong1),"",OFFSET(TH!E$1,SMALL(Dong1,ROWS($1:86)),))</f>
        <v>42400</v>
      </c>
      <c r="C99" s="161" t="str">
        <f ca="1">IF(ROWS($1:86)&gt;COUNT(Dong1),"",IF(OFFSET(TH!N$1,SMALL(Dong1,ROWS($1:86)),)="1111",OFFSET(TH!D$1,SMALL(Dong1,ROWS($1:86)),),""))</f>
        <v/>
      </c>
      <c r="D99" s="162" t="str">
        <f ca="1">IF(ROWS($1:86)&gt;COUNT(Dong1),"",IF(OFFSET(TH!O$1,SMALL(Dong1,ROWS($1:86)),)="1111",OFFSET(TH!D$1,SMALL(Dong1,ROWS($1:86)),),""))</f>
        <v>C46</v>
      </c>
      <c r="E99" s="365" t="str">
        <f ca="1">IF(ROWS($1:86)&gt;COUNT(Dong1),"",OFFSET(TH!F$1,SMALL(Dong1,ROWS($1:86)),))</f>
        <v>Cước VT - CNTT T1/2016</v>
      </c>
      <c r="F99" s="164" t="str">
        <f ca="1">IF(ROWS($1:86)&gt;COUNT(Dong1),"",IF(OFFSET(TH!O$1,SMALL(Dong1,ROWS($1:86)),)="1111",OFFSET(TH!N$1,SMALL(Dong1,ROWS($1:86)),),OFFSET(TH!O$1,SMALL(Dong1,ROWS($1:86)),)))</f>
        <v>642</v>
      </c>
      <c r="G99" s="165">
        <f ca="1">IF(ROWS($1:86)&gt;COUNT(Dong1),"",IF(OFFSET(TH!N$1,SMALL(Dong1,ROWS($1:86)),)="1111",OFFSET(TH!M$1,SMALL(Dong1,ROWS($1:86)),),0))</f>
        <v>0</v>
      </c>
      <c r="H99" s="163">
        <f ca="1">IF(ROWS($1:86)&gt;COUNT(Dong1),"",IF(OFFSET(TH!O$1,SMALL(Dong1,ROWS($1:86)),)="1111",OFFSET(TH!M$1,SMALL(Dong1,ROWS($1:86)),),0))</f>
        <v>1970034</v>
      </c>
      <c r="I99" s="161">
        <f t="shared" ca="1" si="2"/>
        <v>7418447490</v>
      </c>
      <c r="J99" s="166"/>
    </row>
    <row r="100" spans="1:10" ht="19.5" customHeight="1">
      <c r="A100" s="160">
        <f ca="1">IF(ROWS($1:87)&gt;COUNT(Dong1),"",OFFSET(TH!C$1,SMALL(Dong1,ROWS($1:87)),))</f>
        <v>42400</v>
      </c>
      <c r="B100" s="160">
        <f ca="1">IF(ROWS($1:87)&gt;COUNT(Dong1),"",OFFSET(TH!E$1,SMALL(Dong1,ROWS($1:87)),))</f>
        <v>42400</v>
      </c>
      <c r="C100" s="161" t="str">
        <f ca="1">IF(ROWS($1:87)&gt;COUNT(Dong1),"",IF(OFFSET(TH!N$1,SMALL(Dong1,ROWS($1:87)),)="1111",OFFSET(TH!D$1,SMALL(Dong1,ROWS($1:87)),),""))</f>
        <v/>
      </c>
      <c r="D100" s="162" t="str">
        <f ca="1">IF(ROWS($1:87)&gt;COUNT(Dong1),"",IF(OFFSET(TH!O$1,SMALL(Dong1,ROWS($1:87)),)="1111",OFFSET(TH!D$1,SMALL(Dong1,ROWS($1:87)),),""))</f>
        <v>C46</v>
      </c>
      <c r="E100" s="365" t="str">
        <f ca="1">IF(ROWS($1:87)&gt;COUNT(Dong1),"",OFFSET(TH!F$1,SMALL(Dong1,ROWS($1:87)),))</f>
        <v>VAT Cước VT - CNTT T1/2016</v>
      </c>
      <c r="F100" s="164" t="str">
        <f ca="1">IF(ROWS($1:87)&gt;COUNT(Dong1),"",IF(OFFSET(TH!O$1,SMALL(Dong1,ROWS($1:87)),)="1111",OFFSET(TH!N$1,SMALL(Dong1,ROWS($1:87)),),OFFSET(TH!O$1,SMALL(Dong1,ROWS($1:87)),)))</f>
        <v>1331</v>
      </c>
      <c r="G100" s="165">
        <f ca="1">IF(ROWS($1:87)&gt;COUNT(Dong1),"",IF(OFFSET(TH!N$1,SMALL(Dong1,ROWS($1:87)),)="1111",OFFSET(TH!M$1,SMALL(Dong1,ROWS($1:87)),),0))</f>
        <v>0</v>
      </c>
      <c r="H100" s="163">
        <f ca="1">IF(ROWS($1:87)&gt;COUNT(Dong1),"",IF(OFFSET(TH!O$1,SMALL(Dong1,ROWS($1:87)),)="1111",OFFSET(TH!M$1,SMALL(Dong1,ROWS($1:87)),),0))</f>
        <v>197003</v>
      </c>
      <c r="I100" s="161">
        <f t="shared" ca="1" si="2"/>
        <v>7418250487</v>
      </c>
      <c r="J100" s="166"/>
    </row>
    <row r="101" spans="1:10" ht="19.5" customHeight="1">
      <c r="A101" s="160">
        <f ca="1">IF(ROWS($1:88)&gt;COUNT(Dong1),"",OFFSET(TH!C$1,SMALL(Dong1,ROWS($1:88)),))</f>
        <v>42400</v>
      </c>
      <c r="B101" s="160">
        <f ca="1">IF(ROWS($1:88)&gt;COUNT(Dong1),"",OFFSET(TH!E$1,SMALL(Dong1,ROWS($1:88)),))</f>
        <v>42400</v>
      </c>
      <c r="C101" s="161" t="str">
        <f ca="1">IF(ROWS($1:88)&gt;COUNT(Dong1),"",IF(OFFSET(TH!N$1,SMALL(Dong1,ROWS($1:88)),)="1111",OFFSET(TH!D$1,SMALL(Dong1,ROWS($1:88)),),""))</f>
        <v/>
      </c>
      <c r="D101" s="162" t="str">
        <f ca="1">IF(ROWS($1:88)&gt;COUNT(Dong1),"",IF(OFFSET(TH!O$1,SMALL(Dong1,ROWS($1:88)),)="1111",OFFSET(TH!D$1,SMALL(Dong1,ROWS($1:88)),),""))</f>
        <v>C47</v>
      </c>
      <c r="E101" s="365" t="str">
        <f ca="1">IF(ROWS($1:88)&gt;COUNT(Dong1),"",OFFSET(TH!F$1,SMALL(Dong1,ROWS($1:88)),))</f>
        <v>Phí CPN</v>
      </c>
      <c r="F101" s="164" t="str">
        <f ca="1">IF(ROWS($1:88)&gt;COUNT(Dong1),"",IF(OFFSET(TH!O$1,SMALL(Dong1,ROWS($1:88)),)="1111",OFFSET(TH!N$1,SMALL(Dong1,ROWS($1:88)),),OFFSET(TH!O$1,SMALL(Dong1,ROWS($1:88)),)))</f>
        <v>642</v>
      </c>
      <c r="G101" s="165">
        <f ca="1">IF(ROWS($1:88)&gt;COUNT(Dong1),"",IF(OFFSET(TH!N$1,SMALL(Dong1,ROWS($1:88)),)="1111",OFFSET(TH!M$1,SMALL(Dong1,ROWS($1:88)),),0))</f>
        <v>0</v>
      </c>
      <c r="H101" s="163">
        <f ca="1">IF(ROWS($1:88)&gt;COUNT(Dong1),"",IF(OFFSET(TH!O$1,SMALL(Dong1,ROWS($1:88)),)="1111",OFFSET(TH!M$1,SMALL(Dong1,ROWS($1:88)),),0))</f>
        <v>354533</v>
      </c>
      <c r="I101" s="161">
        <f t="shared" ca="1" si="2"/>
        <v>7417895954</v>
      </c>
      <c r="J101" s="166"/>
    </row>
    <row r="102" spans="1:10" ht="19.5" customHeight="1">
      <c r="A102" s="160">
        <f ca="1">IF(ROWS($1:89)&gt;COUNT(Dong1),"",OFFSET(TH!C$1,SMALL(Dong1,ROWS($1:89)),))</f>
        <v>42400</v>
      </c>
      <c r="B102" s="160">
        <f ca="1">IF(ROWS($1:89)&gt;COUNT(Dong1),"",OFFSET(TH!E$1,SMALL(Dong1,ROWS($1:89)),))</f>
        <v>42400</v>
      </c>
      <c r="C102" s="161" t="str">
        <f ca="1">IF(ROWS($1:89)&gt;COUNT(Dong1),"",IF(OFFSET(TH!N$1,SMALL(Dong1,ROWS($1:89)),)="1111",OFFSET(TH!D$1,SMALL(Dong1,ROWS($1:89)),),""))</f>
        <v/>
      </c>
      <c r="D102" s="162" t="str">
        <f ca="1">IF(ROWS($1:89)&gt;COUNT(Dong1),"",IF(OFFSET(TH!O$1,SMALL(Dong1,ROWS($1:89)),)="1111",OFFSET(TH!D$1,SMALL(Dong1,ROWS($1:89)),),""))</f>
        <v>C47</v>
      </c>
      <c r="E102" s="365" t="str">
        <f ca="1">IF(ROWS($1:89)&gt;COUNT(Dong1),"",OFFSET(TH!F$1,SMALL(Dong1,ROWS($1:89)),))</f>
        <v>VAT Phí CPN</v>
      </c>
      <c r="F102" s="164" t="str">
        <f ca="1">IF(ROWS($1:89)&gt;COUNT(Dong1),"",IF(OFFSET(TH!O$1,SMALL(Dong1,ROWS($1:89)),)="1111",OFFSET(TH!N$1,SMALL(Dong1,ROWS($1:89)),),OFFSET(TH!O$1,SMALL(Dong1,ROWS($1:89)),)))</f>
        <v>1331</v>
      </c>
      <c r="G102" s="165">
        <f ca="1">IF(ROWS($1:89)&gt;COUNT(Dong1),"",IF(OFFSET(TH!N$1,SMALL(Dong1,ROWS($1:89)),)="1111",OFFSET(TH!M$1,SMALL(Dong1,ROWS($1:89)),),0))</f>
        <v>0</v>
      </c>
      <c r="H102" s="163">
        <f ca="1">IF(ROWS($1:89)&gt;COUNT(Dong1),"",IF(OFFSET(TH!O$1,SMALL(Dong1,ROWS($1:89)),)="1111",OFFSET(TH!M$1,SMALL(Dong1,ROWS($1:89)),),0))</f>
        <v>35453</v>
      </c>
      <c r="I102" s="161">
        <f t="shared" ca="1" si="2"/>
        <v>7417860501</v>
      </c>
      <c r="J102" s="166"/>
    </row>
    <row r="103" spans="1:10" ht="19.5" customHeight="1">
      <c r="A103" s="160">
        <f ca="1">IF(ROWS($1:90)&gt;COUNT(Dong1),"",OFFSET(TH!C$1,SMALL(Dong1,ROWS($1:90)),))</f>
        <v>42400</v>
      </c>
      <c r="B103" s="160">
        <f ca="1">IF(ROWS($1:90)&gt;COUNT(Dong1),"",OFFSET(TH!E$1,SMALL(Dong1,ROWS($1:90)),))</f>
        <v>42400</v>
      </c>
      <c r="C103" s="161" t="str">
        <f ca="1">IF(ROWS($1:90)&gt;COUNT(Dong1),"",IF(OFFSET(TH!N$1,SMALL(Dong1,ROWS($1:90)),)="1111",OFFSET(TH!D$1,SMALL(Dong1,ROWS($1:90)),),""))</f>
        <v/>
      </c>
      <c r="D103" s="162" t="str">
        <f ca="1">IF(ROWS($1:90)&gt;COUNT(Dong1),"",IF(OFFSET(TH!O$1,SMALL(Dong1,ROWS($1:90)),)="1111",OFFSET(TH!D$1,SMALL(Dong1,ROWS($1:90)),),""))</f>
        <v>C48</v>
      </c>
      <c r="E103" s="365" t="str">
        <f ca="1">IF(ROWS($1:90)&gt;COUNT(Dong1),"",OFFSET(TH!F$1,SMALL(Dong1,ROWS($1:90)),))</f>
        <v>Tạm ứng mua NL</v>
      </c>
      <c r="F103" s="164" t="str">
        <f ca="1">IF(ROWS($1:90)&gt;COUNT(Dong1),"",IF(OFFSET(TH!O$1,SMALL(Dong1,ROWS($1:90)),)="1111",OFFSET(TH!N$1,SMALL(Dong1,ROWS($1:90)),),OFFSET(TH!O$1,SMALL(Dong1,ROWS($1:90)),)))</f>
        <v>141</v>
      </c>
      <c r="G103" s="165">
        <f ca="1">IF(ROWS($1:90)&gt;COUNT(Dong1),"",IF(OFFSET(TH!N$1,SMALL(Dong1,ROWS($1:90)),)="1111",OFFSET(TH!M$1,SMALL(Dong1,ROWS($1:90)),),0))</f>
        <v>0</v>
      </c>
      <c r="H103" s="163">
        <f ca="1">IF(ROWS($1:90)&gt;COUNT(Dong1),"",IF(OFFSET(TH!O$1,SMALL(Dong1,ROWS($1:90)),)="1111",OFFSET(TH!M$1,SMALL(Dong1,ROWS($1:90)),),0))</f>
        <v>689675000</v>
      </c>
      <c r="I103" s="161">
        <f t="shared" ca="1" si="2"/>
        <v>6728185501</v>
      </c>
      <c r="J103" s="166"/>
    </row>
    <row r="104" spans="1:10" ht="19.5" customHeight="1">
      <c r="A104" s="160">
        <f ca="1">IF(ROWS($1:91)&gt;COUNT(Dong1),"",OFFSET(TH!C$1,SMALL(Dong1,ROWS($1:91)),))</f>
        <v>42400</v>
      </c>
      <c r="B104" s="160">
        <f ca="1">IF(ROWS($1:91)&gt;COUNT(Dong1),"",OFFSET(TH!E$1,SMALL(Dong1,ROWS($1:91)),))</f>
        <v>42400</v>
      </c>
      <c r="C104" s="161" t="str">
        <f ca="1">IF(ROWS($1:91)&gt;COUNT(Dong1),"",IF(OFFSET(TH!N$1,SMALL(Dong1,ROWS($1:91)),)="1111",OFFSET(TH!D$1,SMALL(Dong1,ROWS($1:91)),),""))</f>
        <v/>
      </c>
      <c r="D104" s="162" t="str">
        <f ca="1">IF(ROWS($1:91)&gt;COUNT(Dong1),"",IF(OFFSET(TH!O$1,SMALL(Dong1,ROWS($1:91)),)="1111",OFFSET(TH!D$1,SMALL(Dong1,ROWS($1:91)),),""))</f>
        <v>C49</v>
      </c>
      <c r="E104" s="365" t="str">
        <f ca="1">IF(ROWS($1:91)&gt;COUNT(Dong1),"",OFFSET(TH!F$1,SMALL(Dong1,ROWS($1:91)),))</f>
        <v>Thanh toán lương T1/2016</v>
      </c>
      <c r="F104" s="164" t="str">
        <f ca="1">IF(ROWS($1:91)&gt;COUNT(Dong1),"",IF(OFFSET(TH!O$1,SMALL(Dong1,ROWS($1:91)),)="1111",OFFSET(TH!N$1,SMALL(Dong1,ROWS($1:91)),),OFFSET(TH!O$1,SMALL(Dong1,ROWS($1:91)),)))</f>
        <v>3341</v>
      </c>
      <c r="G104" s="165">
        <f ca="1">IF(ROWS($1:91)&gt;COUNT(Dong1),"",IF(OFFSET(TH!N$1,SMALL(Dong1,ROWS($1:91)),)="1111",OFFSET(TH!M$1,SMALL(Dong1,ROWS($1:91)),),0))</f>
        <v>0</v>
      </c>
      <c r="H104" s="163">
        <f ca="1">IF(ROWS($1:91)&gt;COUNT(Dong1),"",IF(OFFSET(TH!O$1,SMALL(Dong1,ROWS($1:91)),)="1111",OFFSET(TH!M$1,SMALL(Dong1,ROWS($1:91)),),0))</f>
        <v>140608780</v>
      </c>
      <c r="I104" s="161">
        <f t="shared" ca="1" si="2"/>
        <v>6587576721</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8358920000</v>
      </c>
      <c r="H121" s="169">
        <f ca="1">SUM(H14:H120)</f>
        <v>5476382374</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6587576721</v>
      </c>
      <c r="J122" s="172" t="s">
        <v>21</v>
      </c>
    </row>
    <row r="123" spans="1:12">
      <c r="L123" s="410" t="s">
        <v>251</v>
      </c>
    </row>
    <row r="124" spans="1:12">
      <c r="A124" s="174" t="s">
        <v>233</v>
      </c>
      <c r="L124" s="410" t="s">
        <v>252</v>
      </c>
    </row>
    <row r="125" spans="1:12">
      <c r="A125" s="223" t="str">
        <f ca="1">"- Ngày mở sổ: "&amp;DAY($A$14)&amp;"/"&amp;MONTH($A$14)&amp;"/ 2015"</f>
        <v>- Ngày mở sổ: 2/1/ 2015</v>
      </c>
      <c r="L125" s="410" t="s">
        <v>160</v>
      </c>
    </row>
    <row r="126" spans="1:12">
      <c r="I126" s="313" t="str">
        <f>"Ngày "&amp;IF(OR($L$11=4,$L$11=6,$L$11=9,$L$11=11),"30",IF($L$11=2,"28","31"))&amp;" tháng "&amp;$L$11&amp;"  năm  2016 "</f>
        <v xml:space="preserve">Ngày 31 tháng 1  năm  2016 </v>
      </c>
      <c r="L126" s="410" t="s">
        <v>233</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228</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234</v>
      </c>
      <c r="H1" s="1115"/>
      <c r="I1" s="367"/>
      <c r="K1" s="183"/>
      <c r="L1" s="183"/>
    </row>
    <row r="2" spans="1:20" s="180" customFormat="1" ht="16.5" customHeight="1">
      <c r="A2" s="371" t="s">
        <v>139</v>
      </c>
      <c r="B2" s="218"/>
      <c r="C2" s="218"/>
      <c r="D2" s="218"/>
      <c r="F2" s="368"/>
      <c r="G2" s="370" t="s">
        <v>235</v>
      </c>
      <c r="H2" s="1116"/>
      <c r="I2" s="368"/>
      <c r="K2" s="184"/>
      <c r="L2" s="184"/>
    </row>
    <row r="3" spans="1:20" s="180" customFormat="1" ht="16.5" customHeight="1">
      <c r="A3" s="218"/>
      <c r="B3" s="218"/>
      <c r="C3" s="218"/>
      <c r="D3" s="218"/>
      <c r="F3" s="368"/>
      <c r="G3" s="370" t="s">
        <v>236</v>
      </c>
      <c r="H3" s="1116"/>
      <c r="I3" s="368"/>
    </row>
    <row r="4" spans="1:20" s="180" customFormat="1" ht="19.5" customHeight="1">
      <c r="A4" s="1420" t="s">
        <v>165</v>
      </c>
      <c r="B4" s="1420"/>
      <c r="C4" s="1420"/>
      <c r="D4" s="1420"/>
      <c r="E4" s="1420"/>
      <c r="F4" s="1420"/>
      <c r="G4" s="1420"/>
      <c r="H4" s="1420"/>
      <c r="I4" s="1420"/>
    </row>
    <row r="5" spans="1:20" s="180" customFormat="1" ht="15">
      <c r="A5" s="1411" t="str">
        <f>"Nơi mở tài khoản giao dịch: "&amp;IF($M$9="Q11","Ngân Hàng Eximbank Quận 11",IF($M$9="Q4","Ngân Hàng Eximbank Quận 4","Ngân Hàng PV Combank - CN Gia Định"))</f>
        <v>Nơi mở tài khoản giao dịch: Ngân Hàng Eximbank Quận 11</v>
      </c>
      <c r="B5" s="1411"/>
      <c r="C5" s="1411"/>
      <c r="D5" s="1411"/>
      <c r="E5" s="1411"/>
      <c r="F5" s="1411"/>
      <c r="G5" s="1411"/>
      <c r="H5" s="1411"/>
      <c r="I5" s="1411"/>
    </row>
    <row r="6" spans="1:20" s="180" customFormat="1" ht="15">
      <c r="D6" s="436" t="s">
        <v>269</v>
      </c>
      <c r="E6" s="1411" t="str">
        <f>IF($H$6="VNĐ",IF($M$9="Q11","1015 148 5100 9180",IF($M$9="Q4","1402 148 5100 9465","0000 0000 6072")),IF($M$9="Q11","1015 148 5100 9193",IF($M$9="Q4","1402 148 5100 9479","3700 0000 6072")))</f>
        <v>1015 148 5100 9193</v>
      </c>
      <c r="F6" s="1411"/>
      <c r="G6" s="1411"/>
      <c r="H6" s="1117" t="s">
        <v>226</v>
      </c>
      <c r="I6" s="437" t="str">
        <f>IF(H6="VNĐ","1121",IF(H6="USD","1122",""))</f>
        <v>1122</v>
      </c>
      <c r="O6" s="1418" t="s">
        <v>911</v>
      </c>
      <c r="P6" s="1418" t="s">
        <v>909</v>
      </c>
      <c r="Q6" s="1418" t="s">
        <v>908</v>
      </c>
      <c r="R6" s="1421" t="s">
        <v>1551</v>
      </c>
      <c r="S6" s="1418" t="s">
        <v>914</v>
      </c>
    </row>
    <row r="7" spans="1:20" s="180" customFormat="1" ht="8.25" customHeight="1">
      <c r="A7" s="185"/>
      <c r="B7" s="186"/>
      <c r="C7" s="185"/>
      <c r="D7" s="186"/>
      <c r="E7" s="186"/>
      <c r="F7" s="186"/>
      <c r="G7" s="186"/>
      <c r="H7" s="1118"/>
      <c r="I7" s="186"/>
      <c r="O7" s="1419"/>
      <c r="P7" s="1419"/>
      <c r="Q7" s="1419"/>
      <c r="R7" s="1422"/>
      <c r="S7" s="1419"/>
    </row>
    <row r="8" spans="1:20" s="187" customFormat="1" ht="22.5" customHeight="1" thickBot="1">
      <c r="A8" s="1412" t="s">
        <v>166</v>
      </c>
      <c r="B8" s="1414" t="s">
        <v>1</v>
      </c>
      <c r="C8" s="1415"/>
      <c r="D8" s="1409" t="s">
        <v>0</v>
      </c>
      <c r="E8" s="1416" t="s">
        <v>16</v>
      </c>
      <c r="F8" s="1414" t="s">
        <v>167</v>
      </c>
      <c r="G8" s="1414"/>
      <c r="H8" s="1415"/>
      <c r="I8" s="1409" t="s">
        <v>152</v>
      </c>
      <c r="K8" s="178"/>
      <c r="L8" s="180"/>
      <c r="O8" s="918" t="s">
        <v>913</v>
      </c>
      <c r="P8" s="422">
        <v>1749.9699999988079</v>
      </c>
      <c r="Q8" s="422">
        <v>97840.270000000019</v>
      </c>
      <c r="R8" s="422">
        <v>0</v>
      </c>
      <c r="S8" s="422">
        <v>0</v>
      </c>
      <c r="T8" s="920">
        <f>SUM(P8:S8)</f>
        <v>99590.239999998827</v>
      </c>
    </row>
    <row r="9" spans="1:20" s="187" customFormat="1" ht="22.5" customHeight="1" thickBot="1">
      <c r="A9" s="1413"/>
      <c r="B9" s="188" t="s">
        <v>17</v>
      </c>
      <c r="C9" s="189" t="s">
        <v>168</v>
      </c>
      <c r="D9" s="1410"/>
      <c r="E9" s="1417"/>
      <c r="F9" s="417" t="s">
        <v>169</v>
      </c>
      <c r="G9" s="190" t="s">
        <v>170</v>
      </c>
      <c r="H9" s="1119" t="s">
        <v>171</v>
      </c>
      <c r="I9" s="1410"/>
      <c r="K9" s="915">
        <v>3</v>
      </c>
      <c r="L9" s="180"/>
      <c r="M9" s="916" t="s">
        <v>909</v>
      </c>
      <c r="O9" s="917" t="s">
        <v>912</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158</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233</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131</v>
      </c>
      <c r="H130" s="1121"/>
      <c r="I130" s="373"/>
      <c r="J130" s="211"/>
      <c r="K130" s="206"/>
      <c r="L130" s="206"/>
    </row>
    <row r="131" spans="1:12" s="197" customFormat="1" ht="12.75">
      <c r="B131" s="353" t="s">
        <v>13</v>
      </c>
      <c r="D131" s="212" t="s">
        <v>13</v>
      </c>
      <c r="F131" s="213"/>
      <c r="G131" s="354" t="s">
        <v>161</v>
      </c>
      <c r="H131" s="1120"/>
      <c r="K131" s="214"/>
      <c r="L131" s="214"/>
    </row>
    <row r="138" spans="1:12">
      <c r="B138" s="361" t="s">
        <v>228</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107"/>
  <sheetViews>
    <sheetView showZeros="0" workbookViewId="0">
      <pane ySplit="3" topLeftCell="A46" activePane="bottomLeft" state="frozen"/>
      <selection pane="bottomLeft" activeCell="H92" sqref="H92:H98"/>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23" t="s">
        <v>124</v>
      </c>
      <c r="B1" s="1423"/>
      <c r="C1" s="1423"/>
      <c r="D1" s="1423"/>
      <c r="E1" s="1423"/>
      <c r="F1" s="1423"/>
      <c r="G1" s="1423"/>
      <c r="H1" s="1423"/>
    </row>
    <row r="2" spans="1:9" s="10" customFormat="1" ht="14.25" customHeight="1">
      <c r="A2" s="1426" t="s">
        <v>37</v>
      </c>
      <c r="B2" s="1428" t="s">
        <v>38</v>
      </c>
      <c r="C2" s="1424" t="s">
        <v>39</v>
      </c>
      <c r="D2" s="1425"/>
      <c r="E2" s="1424" t="s">
        <v>40</v>
      </c>
      <c r="F2" s="1425"/>
      <c r="G2" s="1424" t="s">
        <v>44</v>
      </c>
      <c r="H2" s="1425"/>
    </row>
    <row r="3" spans="1:9" s="10" customFormat="1" ht="14.25" customHeight="1">
      <c r="A3" s="1427"/>
      <c r="B3" s="1429"/>
      <c r="C3" s="325" t="s">
        <v>45</v>
      </c>
      <c r="D3" s="325" t="s">
        <v>46</v>
      </c>
      <c r="E3" s="325" t="s">
        <v>45</v>
      </c>
      <c r="F3" s="325" t="s">
        <v>46</v>
      </c>
      <c r="G3" s="325" t="s">
        <v>45</v>
      </c>
      <c r="H3" s="325" t="s">
        <v>46</v>
      </c>
    </row>
    <row r="4" spans="1:9" s="941" customFormat="1" ht="16.5" customHeight="1">
      <c r="A4" s="6">
        <f>IF(B4&lt;&gt;"",ROW()-3,"")</f>
        <v>1</v>
      </c>
      <c r="B4" s="1149" t="s">
        <v>1967</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1532</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611</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613</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614</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1410</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615</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616</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617</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667</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668</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618</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1398</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1421</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619</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620</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1417</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621</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622</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623</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624</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625</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626</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1162</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1126</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1491</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1647</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1205</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1853</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1834</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1372</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1924</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1740</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1618</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1764</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2105</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2116</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2478</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2519</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2520</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2567</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2568</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2570</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2574</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2577</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2604</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2539</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797</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2232</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2331</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2382</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440</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433</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382</v>
      </c>
      <c r="C57" s="935"/>
      <c r="D57" s="935"/>
      <c r="E57" s="935">
        <f t="array" ref="E57">SUM(IF("331"&amp;B57=KHN&amp;KH,TH))</f>
        <v>6996064500</v>
      </c>
      <c r="F57" s="935">
        <f t="array" ref="F57">SUM(IF("331"&amp;B57=KHC&amp;KH,TH))</f>
        <v>7093169500</v>
      </c>
      <c r="G57" s="940">
        <f t="shared" si="8"/>
        <v>0</v>
      </c>
      <c r="H57" s="940">
        <f t="shared" si="9"/>
        <v>97105000</v>
      </c>
      <c r="I57" s="941" t="str">
        <f t="shared" si="10"/>
        <v>Nhiên</v>
      </c>
    </row>
    <row r="58" spans="1:9" s="941" customFormat="1" ht="16.5" customHeight="1">
      <c r="A58" s="6">
        <f t="shared" si="0"/>
        <v>55</v>
      </c>
      <c r="B58" s="80" t="s">
        <v>1956</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438</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1955</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387</v>
      </c>
      <c r="C61" s="935"/>
      <c r="D61" s="935"/>
      <c r="E61" s="935">
        <f t="array" ref="E61">SUM(IF("331"&amp;B61=KHN&amp;KH,TH))</f>
        <v>5789102000</v>
      </c>
      <c r="F61" s="935">
        <f t="array" ref="F61">SUM(IF("331"&amp;B61=KHC&amp;KH,TH))</f>
        <v>6806527000</v>
      </c>
      <c r="G61" s="940">
        <f t="shared" si="8"/>
        <v>0</v>
      </c>
      <c r="H61" s="940">
        <f t="shared" si="9"/>
        <v>1017425000</v>
      </c>
      <c r="I61" s="941" t="str">
        <f t="shared" si="10"/>
        <v>Nhiên</v>
      </c>
    </row>
    <row r="62" spans="1:9" s="941" customFormat="1" ht="16.5" customHeight="1">
      <c r="A62" s="6">
        <f t="shared" si="0"/>
        <v>59</v>
      </c>
      <c r="B62" s="942" t="s">
        <v>360</v>
      </c>
      <c r="C62" s="935"/>
      <c r="D62" s="935"/>
      <c r="E62" s="935">
        <f t="array" ref="E62">SUM(IF("331"&amp;B62=KHN&amp;KH,TH))</f>
        <v>1236110500</v>
      </c>
      <c r="F62" s="935">
        <f t="array" ref="F62">SUM(IF("331"&amp;B62=KHC&amp;KH,TH))</f>
        <v>1236110500</v>
      </c>
      <c r="G62" s="940">
        <f t="shared" si="8"/>
        <v>0</v>
      </c>
      <c r="H62" s="940">
        <f t="shared" si="9"/>
        <v>0</v>
      </c>
      <c r="I62" s="941" t="str">
        <f t="shared" si="10"/>
        <v>Nhiên</v>
      </c>
    </row>
    <row r="63" spans="1:9" s="941" customFormat="1" ht="16.5" customHeight="1">
      <c r="A63" s="6">
        <f t="shared" si="0"/>
        <v>60</v>
      </c>
      <c r="B63" s="942" t="s">
        <v>345</v>
      </c>
      <c r="C63" s="935"/>
      <c r="D63" s="935"/>
      <c r="E63" s="935">
        <f t="array" ref="E63">SUM(IF("331"&amp;B63=KHN&amp;KH,TH))</f>
        <v>853349000</v>
      </c>
      <c r="F63" s="935">
        <f t="array" ref="F63">SUM(IF("331"&amp;B63=KHC&amp;KH,TH))</f>
        <v>853349000</v>
      </c>
      <c r="G63" s="940">
        <f t="shared" si="8"/>
        <v>0</v>
      </c>
      <c r="H63" s="940">
        <f t="shared" si="9"/>
        <v>0</v>
      </c>
      <c r="I63" s="941" t="str">
        <f t="shared" si="10"/>
        <v>Nhiên</v>
      </c>
    </row>
    <row r="64" spans="1:9" s="941" customFormat="1" ht="16.5" customHeight="1">
      <c r="A64" s="6">
        <f t="shared" si="0"/>
        <v>61</v>
      </c>
      <c r="B64" s="80" t="s">
        <v>429</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431</v>
      </c>
      <c r="C65" s="935"/>
      <c r="D65" s="935"/>
      <c r="E65" s="935">
        <f t="array" ref="E65">SUM(IF("331"&amp;B65=KHN&amp;KH,TH))</f>
        <v>744153000</v>
      </c>
      <c r="F65" s="935">
        <f t="array" ref="F65">SUM(IF("331"&amp;B65=KHC&amp;KH,TH))</f>
        <v>744153000</v>
      </c>
      <c r="G65" s="940">
        <f t="shared" si="8"/>
        <v>0</v>
      </c>
      <c r="H65" s="940">
        <f t="shared" si="9"/>
        <v>0</v>
      </c>
      <c r="I65" s="941" t="str">
        <f t="shared" si="10"/>
        <v>Hai</v>
      </c>
    </row>
    <row r="66" spans="1:9" s="941" customFormat="1" ht="16.5" customHeight="1">
      <c r="A66" s="6">
        <f t="shared" si="0"/>
        <v>63</v>
      </c>
      <c r="B66" s="80" t="s">
        <v>1961</v>
      </c>
      <c r="C66" s="935"/>
      <c r="D66" s="935"/>
      <c r="E66" s="935">
        <f t="array" ref="E66">SUM(IF("331"&amp;B66=KHN&amp;KH,TH))</f>
        <v>5904446500</v>
      </c>
      <c r="F66" s="935">
        <f t="array" ref="F66">SUM(IF("331"&amp;B66=KHC&amp;KH,TH))</f>
        <v>5904446500</v>
      </c>
      <c r="G66" s="940">
        <f t="shared" si="8"/>
        <v>0</v>
      </c>
      <c r="H66" s="940">
        <f t="shared" si="9"/>
        <v>0</v>
      </c>
      <c r="I66" s="941" t="s">
        <v>337</v>
      </c>
    </row>
    <row r="67" spans="1:9" s="941" customFormat="1" ht="16.5" customHeight="1">
      <c r="A67" s="6">
        <f t="shared" si="0"/>
        <v>64</v>
      </c>
      <c r="B67" s="942" t="s">
        <v>363</v>
      </c>
      <c r="C67" s="935"/>
      <c r="D67" s="935"/>
      <c r="E67" s="935">
        <f t="array" ref="E67">SUM(IF("331"&amp;B67=KHN&amp;KH,TH))</f>
        <v>1016822500</v>
      </c>
      <c r="F67" s="935">
        <f t="array" ref="F67">SUM(IF("331"&amp;B67=KHC&amp;KH,TH))</f>
        <v>1016822500</v>
      </c>
      <c r="G67" s="940">
        <f t="shared" si="8"/>
        <v>0</v>
      </c>
      <c r="H67" s="940">
        <f t="shared" si="9"/>
        <v>0</v>
      </c>
      <c r="I67" s="941" t="str">
        <f t="shared" si="10"/>
        <v>Nhiên</v>
      </c>
    </row>
    <row r="68" spans="1:9" s="941" customFormat="1" ht="16.5" customHeight="1">
      <c r="A68" s="6">
        <f t="shared" si="0"/>
        <v>65</v>
      </c>
      <c r="B68" s="80" t="s">
        <v>1958</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390</v>
      </c>
      <c r="C69" s="935"/>
      <c r="D69" s="935"/>
      <c r="E69" s="935">
        <f t="array" ref="E69">SUM(IF("331"&amp;B69=KHN&amp;KH,TH))</f>
        <v>7398910000</v>
      </c>
      <c r="F69" s="935">
        <f t="array" ref="F69">SUM(IF("331"&amp;B69=KHC&amp;KH,TH))</f>
        <v>7483205000</v>
      </c>
      <c r="G69" s="940">
        <f t="shared" si="8"/>
        <v>0</v>
      </c>
      <c r="H69" s="940">
        <f t="shared" si="9"/>
        <v>84295000</v>
      </c>
      <c r="I69" s="941" t="str">
        <f t="shared" si="10"/>
        <v>Nhiên</v>
      </c>
    </row>
    <row r="70" spans="1:9" s="941" customFormat="1" ht="16.5" customHeight="1">
      <c r="A70" s="6">
        <f t="shared" ref="A70:A98" si="11">IF(B70&lt;&gt;"",ROW()-3,"")</f>
        <v>67</v>
      </c>
      <c r="B70" s="942" t="s">
        <v>348</v>
      </c>
      <c r="C70" s="935"/>
      <c r="D70" s="935"/>
      <c r="E70" s="935">
        <f t="array" ref="E70">SUM(IF("331"&amp;B70=KHN&amp;KH,TH))</f>
        <v>1878028000</v>
      </c>
      <c r="F70" s="935">
        <f t="array" ref="F70">SUM(IF("331"&amp;B70=KHC&amp;KH,TH))</f>
        <v>1878028000</v>
      </c>
      <c r="G70" s="940">
        <f t="shared" si="8"/>
        <v>0</v>
      </c>
      <c r="H70" s="940">
        <f t="shared" si="9"/>
        <v>0</v>
      </c>
      <c r="I70" s="941" t="str">
        <f t="shared" si="10"/>
        <v>Nhiên</v>
      </c>
    </row>
    <row r="71" spans="1:9" s="941" customFormat="1" ht="16.5" customHeight="1">
      <c r="A71" s="6">
        <f t="shared" si="11"/>
        <v>68</v>
      </c>
      <c r="B71" s="942" t="s">
        <v>366</v>
      </c>
      <c r="C71" s="935"/>
      <c r="D71" s="935"/>
      <c r="E71" s="935">
        <f t="array" ref="E71">SUM(IF("331"&amp;B71=KHN&amp;KH,TH))</f>
        <v>918715000</v>
      </c>
      <c r="F71" s="935">
        <f t="array" ref="F71">SUM(IF("331"&amp;B71=KHC&amp;KH,TH))</f>
        <v>918715000</v>
      </c>
      <c r="G71" s="940">
        <f t="shared" si="8"/>
        <v>0</v>
      </c>
      <c r="H71" s="940">
        <f t="shared" si="9"/>
        <v>0</v>
      </c>
      <c r="I71" s="941" t="str">
        <f t="shared" si="10"/>
        <v>Nhiên</v>
      </c>
    </row>
    <row r="72" spans="1:9" s="941" customFormat="1" ht="16.5" customHeight="1">
      <c r="A72" s="6">
        <f t="shared" si="11"/>
        <v>69</v>
      </c>
      <c r="B72" s="80" t="s">
        <v>1957</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434</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397</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401</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402</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392</v>
      </c>
      <c r="C77" s="935"/>
      <c r="D77" s="935"/>
      <c r="E77" s="935">
        <f t="array" ref="E77">SUM(IF("331"&amp;B77=KHN&amp;KH,TH))</f>
        <v>6113790000</v>
      </c>
      <c r="F77" s="935">
        <f t="array" ref="F77">SUM(IF("331"&amp;B77=KHC&amp;KH,TH))</f>
        <v>7093190000</v>
      </c>
      <c r="G77" s="940">
        <f t="shared" si="8"/>
        <v>0</v>
      </c>
      <c r="H77" s="940">
        <f t="shared" si="9"/>
        <v>979400000</v>
      </c>
      <c r="I77" s="941" t="str">
        <f t="shared" si="10"/>
        <v>Nhiên</v>
      </c>
    </row>
    <row r="78" spans="1:9" s="941" customFormat="1" ht="16.5" customHeight="1">
      <c r="A78" s="6">
        <f t="shared" si="11"/>
        <v>75</v>
      </c>
      <c r="B78" s="80" t="s">
        <v>384</v>
      </c>
      <c r="C78" s="935"/>
      <c r="D78" s="935"/>
      <c r="E78" s="935">
        <f t="array" ref="E78">SUM(IF("331"&amp;B78=KHN&amp;KH,TH))</f>
        <v>7395265000</v>
      </c>
      <c r="F78" s="935">
        <f t="array" ref="F78">SUM(IF("331"&amp;B78=KHC&amp;KH,TH))</f>
        <v>8917077500</v>
      </c>
      <c r="G78" s="940">
        <f t="shared" si="8"/>
        <v>0</v>
      </c>
      <c r="H78" s="940">
        <f t="shared" si="9"/>
        <v>1521812500</v>
      </c>
      <c r="I78" s="941" t="str">
        <f t="shared" si="10"/>
        <v>Nhiên</v>
      </c>
    </row>
    <row r="79" spans="1:9" s="941" customFormat="1" ht="16.5" customHeight="1">
      <c r="A79" s="6">
        <f t="shared" si="11"/>
        <v>76</v>
      </c>
      <c r="B79" s="942" t="s">
        <v>442</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424</v>
      </c>
      <c r="C80" s="935"/>
      <c r="D80" s="935"/>
      <c r="E80" s="935">
        <f t="array" ref="E80">SUM(IF("331"&amp;B80=KHN&amp;KH,TH))</f>
        <v>1175190000</v>
      </c>
      <c r="F80" s="935">
        <f t="array" ref="F80">SUM(IF("331"&amp;B80=KHC&amp;KH,TH))</f>
        <v>1175190000</v>
      </c>
      <c r="G80" s="940">
        <f t="shared" si="8"/>
        <v>0</v>
      </c>
      <c r="H80" s="940">
        <f t="shared" si="9"/>
        <v>0</v>
      </c>
      <c r="I80" s="941" t="str">
        <f t="shared" si="10"/>
        <v>Hai</v>
      </c>
    </row>
    <row r="81" spans="1:9" s="941" customFormat="1" ht="16.5" customHeight="1">
      <c r="A81" s="6">
        <f t="shared" si="11"/>
        <v>78</v>
      </c>
      <c r="B81" s="80" t="s">
        <v>427</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408</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377</v>
      </c>
      <c r="C83" s="935"/>
      <c r="D83" s="935"/>
      <c r="E83" s="935">
        <f t="array" ref="E83">SUM(IF("331"&amp;B83=KHN&amp;KH,TH))</f>
        <v>6432710000</v>
      </c>
      <c r="F83" s="935">
        <f t="array" ref="F83">SUM(IF("331"&amp;B83=KHC&amp;KH,TH))</f>
        <v>6695220000</v>
      </c>
      <c r="G83" s="940">
        <f t="shared" si="8"/>
        <v>0</v>
      </c>
      <c r="H83" s="940">
        <f t="shared" si="9"/>
        <v>262510000</v>
      </c>
      <c r="I83" s="941" t="str">
        <f t="shared" si="10"/>
        <v>Nhiên</v>
      </c>
    </row>
    <row r="84" spans="1:9" s="941" customFormat="1" ht="16.5" customHeight="1">
      <c r="A84" s="6">
        <f t="shared" si="11"/>
        <v>81</v>
      </c>
      <c r="B84" s="939" t="s">
        <v>394</v>
      </c>
      <c r="C84" s="935"/>
      <c r="D84" s="935"/>
      <c r="E84" s="935">
        <f t="array" ref="E84">SUM(IF("331"&amp;B84=KHN&amp;KH,TH))</f>
        <v>5384188000</v>
      </c>
      <c r="F84" s="935">
        <f t="array" ref="F84">SUM(IF("331"&amp;B84=KHC&amp;KH,TH))</f>
        <v>6871183000</v>
      </c>
      <c r="G84" s="940">
        <f>ROUND(MAX(C84+E84-D84-F84,0),2)</f>
        <v>0</v>
      </c>
      <c r="H84" s="940">
        <f>ROUND(MAX(D84+F84-C84-E84,0),2)</f>
        <v>1486995000</v>
      </c>
      <c r="I84" s="941" t="str">
        <f>IF(ISNA(VLOOKUP(B84,DSNL,6,0)),"",VLOOKUP(B84,DSNL,6,0))</f>
        <v>Nhiên</v>
      </c>
    </row>
    <row r="85" spans="1:9" s="941" customFormat="1" ht="16.5" customHeight="1">
      <c r="A85" s="6">
        <f t="shared" si="11"/>
        <v>82</v>
      </c>
      <c r="B85" s="939" t="s">
        <v>423</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413</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410</v>
      </c>
      <c r="C87" s="935"/>
      <c r="D87" s="935"/>
      <c r="E87" s="935">
        <f t="array" ref="E87">SUM(IF("331"&amp;B87=KHN&amp;KH,TH))</f>
        <v>757515000</v>
      </c>
      <c r="F87" s="935">
        <f t="array" ref="F87">SUM(IF("331"&amp;B87=KHC&amp;KH,TH))</f>
        <v>757515000</v>
      </c>
      <c r="G87" s="940">
        <f t="shared" ref="G87:G91" si="12">ROUND(MAX(C87+E87-D87-F87,0),2)</f>
        <v>0</v>
      </c>
      <c r="H87" s="940">
        <f t="shared" ref="H87:H91" si="13">ROUND(MAX(D87+F87-C87-E87,0),2)</f>
        <v>0</v>
      </c>
      <c r="I87" s="941" t="str">
        <f>IF(ISNA(VLOOKUP(B87,DSNL,6,0)),"",VLOOKUP(B87,DSNL,6,0))</f>
        <v>Hai</v>
      </c>
    </row>
    <row r="88" spans="1:9" s="941" customFormat="1" ht="16.5" customHeight="1">
      <c r="A88" s="6">
        <f t="shared" si="11"/>
        <v>85</v>
      </c>
      <c r="B88" s="939" t="s">
        <v>415</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417</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420</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422</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941" customFormat="1" ht="16.5" customHeight="1">
      <c r="A92" s="6">
        <f t="shared" si="11"/>
        <v>89</v>
      </c>
      <c r="B92" s="318" t="s">
        <v>3022</v>
      </c>
      <c r="C92" s="935"/>
      <c r="D92" s="935"/>
      <c r="E92" s="935">
        <f t="array" ref="E92">SUM(IF("331"&amp;B92=KHN&amp;KH,TH))</f>
        <v>0</v>
      </c>
      <c r="F92" s="935">
        <f t="array" ref="F92">SUM(IF("331"&amp;B92=KHC&amp;KH,TH))</f>
        <v>2212425000</v>
      </c>
      <c r="G92" s="940">
        <f t="shared" ref="G92:G101" si="14">ROUND(MAX(C92+E92-D92-F92,0),2)</f>
        <v>0</v>
      </c>
      <c r="H92" s="940">
        <f t="shared" ref="H92:H101" si="15">ROUND(MAX(D92+F92-C92-E92,0),2)</f>
        <v>2212425000</v>
      </c>
    </row>
    <row r="93" spans="1:9" s="941" customFormat="1" ht="16.5" customHeight="1">
      <c r="A93" s="6">
        <f t="shared" si="11"/>
        <v>90</v>
      </c>
      <c r="B93" s="318" t="s">
        <v>3023</v>
      </c>
      <c r="C93" s="935"/>
      <c r="D93" s="935"/>
      <c r="E93" s="935">
        <f t="array" ref="E93">SUM(IF("331"&amp;B93=KHN&amp;KH,TH))</f>
        <v>0</v>
      </c>
      <c r="F93" s="935">
        <f t="array" ref="F93">SUM(IF("331"&amp;B93=KHC&amp;KH,TH))</f>
        <v>1203745000</v>
      </c>
      <c r="G93" s="940">
        <f t="shared" si="14"/>
        <v>0</v>
      </c>
      <c r="H93" s="940">
        <f t="shared" si="15"/>
        <v>1203745000</v>
      </c>
    </row>
    <row r="94" spans="1:9" s="941" customFormat="1" ht="16.5" customHeight="1">
      <c r="A94" s="6">
        <f t="shared" si="11"/>
        <v>91</v>
      </c>
      <c r="B94" s="318" t="s">
        <v>3024</v>
      </c>
      <c r="C94" s="935"/>
      <c r="D94" s="935"/>
      <c r="E94" s="935">
        <f t="array" ref="E94">SUM(IF("331"&amp;B94=KHN&amp;KH,TH))</f>
        <v>0</v>
      </c>
      <c r="F94" s="935">
        <f t="array" ref="F94">SUM(IF("331"&amp;B94=KHC&amp;KH,TH))</f>
        <v>2503606000</v>
      </c>
      <c r="G94" s="940">
        <f t="shared" si="14"/>
        <v>0</v>
      </c>
      <c r="H94" s="940">
        <f t="shared" si="15"/>
        <v>2503606000</v>
      </c>
    </row>
    <row r="95" spans="1:9" s="941" customFormat="1" ht="16.5" customHeight="1">
      <c r="A95" s="6">
        <f t="shared" si="11"/>
        <v>92</v>
      </c>
      <c r="B95" s="318" t="s">
        <v>3025</v>
      </c>
      <c r="C95" s="935"/>
      <c r="D95" s="935"/>
      <c r="E95" s="935">
        <f t="array" ref="E95">SUM(IF("331"&amp;B95=KHN&amp;KH,TH))</f>
        <v>0</v>
      </c>
      <c r="F95" s="935">
        <f t="array" ref="F95">SUM(IF("331"&amp;B95=KHC&amp;KH,TH))</f>
        <v>1453935000</v>
      </c>
      <c r="G95" s="940">
        <f t="shared" si="14"/>
        <v>0</v>
      </c>
      <c r="H95" s="940">
        <f t="shared" si="15"/>
        <v>1453935000</v>
      </c>
    </row>
    <row r="96" spans="1:9" s="941" customFormat="1" ht="16.5" customHeight="1">
      <c r="A96" s="6">
        <f t="shared" si="11"/>
        <v>93</v>
      </c>
      <c r="B96" s="318" t="s">
        <v>3026</v>
      </c>
      <c r="C96" s="935"/>
      <c r="D96" s="935"/>
      <c r="E96" s="935">
        <f t="array" ref="E96">SUM(IF("331"&amp;B96=KHN&amp;KH,TH))</f>
        <v>0</v>
      </c>
      <c r="F96" s="935">
        <f t="array" ref="F96">SUM(IF("331"&amp;B96=KHC&amp;KH,TH))</f>
        <v>1194969000</v>
      </c>
      <c r="G96" s="940">
        <f t="shared" si="14"/>
        <v>0</v>
      </c>
      <c r="H96" s="940">
        <f t="shared" si="15"/>
        <v>1194969000</v>
      </c>
    </row>
    <row r="97" spans="1:9" s="941" customFormat="1" ht="16.5" customHeight="1">
      <c r="A97" s="6">
        <f t="shared" si="11"/>
        <v>94</v>
      </c>
      <c r="B97" s="318" t="s">
        <v>3027</v>
      </c>
      <c r="C97" s="935"/>
      <c r="D97" s="935"/>
      <c r="E97" s="935">
        <f t="array" ref="E97">SUM(IF("331"&amp;B97=KHN&amp;KH,TH))</f>
        <v>0</v>
      </c>
      <c r="F97" s="935">
        <f t="array" ref="F97">SUM(IF("331"&amp;B97=KHC&amp;KH,TH))</f>
        <v>2476771000</v>
      </c>
      <c r="G97" s="940">
        <f t="shared" si="14"/>
        <v>0</v>
      </c>
      <c r="H97" s="940">
        <f t="shared" si="15"/>
        <v>2476771000</v>
      </c>
    </row>
    <row r="98" spans="1:9" s="941" customFormat="1" ht="16.5" customHeight="1">
      <c r="A98" s="6">
        <f t="shared" si="11"/>
        <v>95</v>
      </c>
      <c r="B98" s="318" t="s">
        <v>3028</v>
      </c>
      <c r="C98" s="935"/>
      <c r="D98" s="935"/>
      <c r="E98" s="935">
        <f t="array" ref="E98">SUM(IF("331"&amp;B98=KHN&amp;KH,TH))</f>
        <v>0</v>
      </c>
      <c r="F98" s="935">
        <f t="array" ref="F98">SUM(IF("331"&amp;B98=KHC&amp;KH,TH))</f>
        <v>2654935000</v>
      </c>
      <c r="G98" s="940">
        <f t="shared" si="14"/>
        <v>0</v>
      </c>
      <c r="H98" s="940">
        <f t="shared" si="15"/>
        <v>2654935000</v>
      </c>
    </row>
    <row r="99" spans="1:9" s="941" customFormat="1" ht="16.5" customHeight="1">
      <c r="A99" s="6"/>
      <c r="B99" s="939"/>
      <c r="C99" s="935"/>
      <c r="D99" s="935"/>
      <c r="E99" s="935">
        <f t="array" ref="E99">SUM(IF("331"&amp;B99=KHN&amp;KH,TH))</f>
        <v>0</v>
      </c>
      <c r="F99" s="935">
        <f t="array" ref="F99">SUM(IF("331"&amp;B99=KHC&amp;KH,TH))</f>
        <v>0</v>
      </c>
      <c r="G99" s="940">
        <f t="shared" si="14"/>
        <v>0</v>
      </c>
      <c r="H99" s="940">
        <f t="shared" si="15"/>
        <v>0</v>
      </c>
    </row>
    <row r="100" spans="1:9" s="941" customFormat="1" ht="16.5" customHeight="1">
      <c r="A100" s="6"/>
      <c r="B100" s="939"/>
      <c r="C100" s="935"/>
      <c r="D100" s="935"/>
      <c r="E100" s="935">
        <f t="array" ref="E100">SUM(IF("331"&amp;B100=KHN&amp;KH,TH))</f>
        <v>0</v>
      </c>
      <c r="F100" s="935">
        <f t="array" ref="F100">SUM(IF("331"&amp;B100=KHC&amp;KH,TH))</f>
        <v>0</v>
      </c>
      <c r="G100" s="940">
        <f t="shared" si="14"/>
        <v>0</v>
      </c>
      <c r="H100" s="940">
        <f t="shared" si="15"/>
        <v>0</v>
      </c>
    </row>
    <row r="101" spans="1:9" s="10" customFormat="1" ht="16.5" customHeight="1">
      <c r="A101" s="6" t="str">
        <f t="shared" ref="A101" si="16">IF(B101&lt;&gt;"",ROW()-3,"")</f>
        <v/>
      </c>
      <c r="B101" s="80"/>
      <c r="C101" s="935"/>
      <c r="D101" s="935"/>
      <c r="E101" s="935">
        <f t="array" ref="E101">SUM(IF("331"&amp;B101=KHN&amp;KH,TH))</f>
        <v>0</v>
      </c>
      <c r="F101" s="935">
        <f t="array" ref="F101">SUM(IF("331"&amp;B101=KHC&amp;KH,TH))</f>
        <v>0</v>
      </c>
      <c r="G101" s="940">
        <f t="shared" si="14"/>
        <v>0</v>
      </c>
      <c r="H101" s="940">
        <f t="shared" si="15"/>
        <v>0</v>
      </c>
      <c r="I101" s="941"/>
    </row>
    <row r="102" spans="1:9" s="10" customFormat="1" ht="16.5" customHeight="1">
      <c r="A102" s="6"/>
      <c r="B102" s="80"/>
      <c r="C102" s="935"/>
      <c r="D102" s="935"/>
      <c r="E102" s="935"/>
      <c r="F102" s="935"/>
      <c r="G102" s="940"/>
      <c r="H102" s="940"/>
      <c r="I102" s="941"/>
    </row>
    <row r="103" spans="1:9" s="14" customFormat="1" ht="14.25" customHeight="1">
      <c r="A103" s="11"/>
      <c r="B103" s="12" t="s">
        <v>41</v>
      </c>
      <c r="C103" s="13">
        <f t="shared" ref="C103:H103" si="17">SUM(C4:C102)</f>
        <v>60000000</v>
      </c>
      <c r="D103" s="13">
        <f t="shared" si="17"/>
        <v>536953252</v>
      </c>
      <c r="E103" s="13">
        <f t="shared" si="17"/>
        <v>117159457729</v>
      </c>
      <c r="F103" s="13">
        <f t="shared" si="17"/>
        <v>152407726076</v>
      </c>
      <c r="G103" s="13">
        <f t="shared" si="17"/>
        <v>810000</v>
      </c>
      <c r="H103" s="13">
        <f t="shared" si="17"/>
        <v>35726031599</v>
      </c>
    </row>
    <row r="105" spans="1:9">
      <c r="D105" s="233">
        <f>D103-CĐPS!D38-C103</f>
        <v>0</v>
      </c>
      <c r="E105" s="15">
        <f>E103-CĐPS!E38</f>
        <v>0</v>
      </c>
      <c r="F105" s="15">
        <f>F103-CĐPS!F38</f>
        <v>0</v>
      </c>
      <c r="H105" s="233">
        <f>H103-G103-CĐPS!H38</f>
        <v>0</v>
      </c>
    </row>
    <row r="107" spans="1:9">
      <c r="E107" s="233"/>
      <c r="F107" s="233"/>
    </row>
  </sheetData>
  <autoFilter ref="A3:I103"/>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30" t="s">
        <v>49</v>
      </c>
      <c r="I1" s="1430"/>
      <c r="J1" s="1430"/>
    </row>
    <row r="2" spans="1:12" s="3" customFormat="1" ht="14.25" customHeight="1">
      <c r="A2" s="1" t="s">
        <v>15</v>
      </c>
      <c r="B2" s="16"/>
      <c r="C2" s="16"/>
      <c r="G2" s="17"/>
      <c r="H2" s="1431" t="s">
        <v>50</v>
      </c>
      <c r="I2" s="1431"/>
      <c r="J2" s="1431"/>
    </row>
    <row r="3" spans="1:12" s="3" customFormat="1" ht="14.25" customHeight="1">
      <c r="A3" s="4"/>
      <c r="B3" s="16"/>
      <c r="C3" s="16"/>
      <c r="G3" s="17"/>
      <c r="H3" s="1431"/>
      <c r="I3" s="1431"/>
      <c r="J3" s="1431"/>
    </row>
    <row r="4" spans="1:12" s="5" customFormat="1" ht="28.5" customHeight="1">
      <c r="A4" s="1437" t="s">
        <v>28</v>
      </c>
      <c r="B4" s="1437"/>
      <c r="C4" s="1437"/>
      <c r="D4" s="1437"/>
      <c r="E4" s="1437"/>
      <c r="F4" s="1437"/>
      <c r="G4" s="1437"/>
      <c r="H4" s="1437"/>
      <c r="I4" s="1437"/>
      <c r="J4" s="1437"/>
    </row>
    <row r="5" spans="1:12" s="18" customFormat="1" ht="14.25" customHeight="1">
      <c r="E5" s="19" t="s">
        <v>29</v>
      </c>
    </row>
    <row r="6" spans="1:12" s="18" customFormat="1" ht="14.25" customHeight="1">
      <c r="E6" s="19" t="s">
        <v>30</v>
      </c>
    </row>
    <row r="7" spans="1:12" s="18" customFormat="1" ht="14.25" customHeight="1">
      <c r="D7" s="20" t="s">
        <v>48</v>
      </c>
      <c r="E7" s="1432" t="s">
        <v>1853</v>
      </c>
      <c r="F7" s="1432"/>
      <c r="G7" s="1432"/>
      <c r="H7" s="1432"/>
    </row>
    <row r="8" spans="1:12" s="18" customFormat="1" ht="14.25" customHeight="1">
      <c r="E8" s="19" t="s">
        <v>31</v>
      </c>
    </row>
    <row r="9" spans="1:12" s="18" customFormat="1" ht="6.75" customHeight="1">
      <c r="B9" s="19"/>
      <c r="C9" s="1433"/>
      <c r="D9" s="1433"/>
      <c r="E9" s="1433"/>
      <c r="F9" s="1433"/>
      <c r="G9" s="1433"/>
      <c r="H9" s="1433"/>
      <c r="I9" s="1433"/>
      <c r="J9" s="1433"/>
    </row>
    <row r="10" spans="1:12" s="18" customFormat="1" ht="14.25" customHeight="1">
      <c r="A10" s="1400" t="s">
        <v>22</v>
      </c>
      <c r="B10" s="1434" t="s">
        <v>1</v>
      </c>
      <c r="C10" s="1434"/>
      <c r="D10" s="1400" t="s">
        <v>0</v>
      </c>
      <c r="E10" s="1400" t="s">
        <v>16</v>
      </c>
      <c r="F10" s="1400" t="s">
        <v>32</v>
      </c>
      <c r="G10" s="1435" t="s">
        <v>23</v>
      </c>
      <c r="H10" s="1436"/>
      <c r="I10" s="1435" t="s">
        <v>33</v>
      </c>
      <c r="J10" s="1436"/>
    </row>
    <row r="11" spans="1:12" s="18" customFormat="1" ht="24.75" customHeight="1">
      <c r="A11" s="1400"/>
      <c r="B11" s="30" t="s">
        <v>17</v>
      </c>
      <c r="C11" s="30" t="s">
        <v>34</v>
      </c>
      <c r="D11" s="1400"/>
      <c r="E11" s="1400"/>
      <c r="F11" s="1400"/>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188</v>
      </c>
      <c r="B151" s="19"/>
      <c r="C151" s="19"/>
      <c r="E151" s="19"/>
      <c r="K151" s="28" t="s">
        <v>36</v>
      </c>
    </row>
    <row r="152" spans="1:11" s="18" customFormat="1" ht="14.25" customHeight="1">
      <c r="B152" s="19"/>
      <c r="C152" s="19"/>
      <c r="E152" s="1389" t="s">
        <v>175</v>
      </c>
      <c r="F152" s="1389"/>
      <c r="G152" s="1389"/>
      <c r="H152" s="1389"/>
      <c r="I152" s="1389"/>
      <c r="J152" s="1389"/>
    </row>
    <row r="153" spans="1:11" s="18" customFormat="1" ht="14.25" customHeight="1">
      <c r="C153" s="346" t="s">
        <v>11</v>
      </c>
      <c r="E153" s="1389" t="s">
        <v>12</v>
      </c>
      <c r="F153" s="1389"/>
      <c r="G153" s="1389"/>
      <c r="H153" s="1389"/>
      <c r="I153" s="1389"/>
      <c r="J153" s="1389"/>
    </row>
    <row r="154" spans="1:11" s="18" customFormat="1" ht="14.25" customHeight="1">
      <c r="C154" s="346" t="s">
        <v>13</v>
      </c>
      <c r="E154" s="1389" t="s">
        <v>13</v>
      </c>
      <c r="F154" s="1389"/>
      <c r="G154" s="1389"/>
      <c r="H154" s="1389"/>
      <c r="I154" s="1389"/>
      <c r="J154" s="1389"/>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29"/>
  <sheetViews>
    <sheetView workbookViewId="0">
      <pane xSplit="2" ySplit="4" topLeftCell="E5" activePane="bottomRight" state="frozen"/>
      <selection activeCell="B5" sqref="B5"/>
      <selection pane="topRight" activeCell="B5" sqref="B5"/>
      <selection pane="bottomLeft" activeCell="B5" sqref="B5"/>
      <selection pane="bottomRight" activeCell="I29" sqref="I29"/>
    </sheetView>
  </sheetViews>
  <sheetFormatPr defaultColWidth="8" defaultRowHeight="13.5"/>
  <cols>
    <col min="1" max="1" width="4.28515625" style="859" customWidth="1"/>
    <col min="2" max="2" width="36.5703125" style="859" customWidth="1"/>
    <col min="3" max="3" width="10.5703125" style="226" customWidth="1"/>
    <col min="4" max="4" width="15.5703125" style="860" customWidth="1"/>
    <col min="5" max="5" width="6.28515625" style="226" customWidth="1"/>
    <col min="6" max="6" width="8.42578125" style="860" customWidth="1"/>
    <col min="7" max="7" width="12.7109375" style="226" customWidth="1"/>
    <col min="8" max="8" width="15.7109375" style="860" customWidth="1"/>
    <col min="9" max="9" width="15.5703125" style="226" customWidth="1"/>
    <col min="10" max="10" width="14.7109375" style="860" customWidth="1"/>
    <col min="11" max="11" width="12.28515625" style="226" customWidth="1"/>
    <col min="12" max="12" width="15.42578125" style="860" customWidth="1"/>
    <col min="13" max="13" width="8.28515625" style="226" customWidth="1"/>
    <col min="14" max="14" width="8.42578125" style="860" customWidth="1"/>
    <col min="15" max="16384" width="8" style="859"/>
  </cols>
  <sheetData>
    <row r="1" spans="1:14" ht="21" customHeight="1">
      <c r="A1" s="1423" t="s">
        <v>598</v>
      </c>
      <c r="B1" s="1423"/>
      <c r="C1" s="1423"/>
      <c r="D1" s="1423"/>
      <c r="E1" s="1423"/>
      <c r="F1" s="1423"/>
      <c r="G1" s="1423"/>
      <c r="H1" s="1423"/>
      <c r="I1" s="1423"/>
      <c r="J1" s="1423"/>
      <c r="K1" s="1423"/>
      <c r="L1" s="1423"/>
      <c r="M1" s="1423"/>
      <c r="N1" s="1423"/>
    </row>
    <row r="2" spans="1:14" s="10" customFormat="1" ht="15.75" customHeight="1">
      <c r="A2" s="1440" t="s">
        <v>37</v>
      </c>
      <c r="B2" s="1439" t="s">
        <v>38</v>
      </c>
      <c r="C2" s="870" t="s">
        <v>39</v>
      </c>
      <c r="D2" s="869"/>
      <c r="E2" s="870"/>
      <c r="F2" s="869"/>
      <c r="G2" s="870" t="s">
        <v>40</v>
      </c>
      <c r="H2" s="869"/>
      <c r="I2" s="870"/>
      <c r="J2" s="869"/>
      <c r="K2" s="870" t="s">
        <v>44</v>
      </c>
      <c r="L2" s="869"/>
      <c r="M2" s="870"/>
      <c r="N2" s="869"/>
    </row>
    <row r="3" spans="1:14" s="10" customFormat="1" ht="15.75" customHeight="1">
      <c r="A3" s="1440"/>
      <c r="B3" s="1439"/>
      <c r="C3" s="1439" t="s">
        <v>45</v>
      </c>
      <c r="D3" s="1439"/>
      <c r="E3" s="1439" t="s">
        <v>46</v>
      </c>
      <c r="F3" s="1439"/>
      <c r="G3" s="1439" t="s">
        <v>45</v>
      </c>
      <c r="H3" s="1439"/>
      <c r="I3" s="1439" t="s">
        <v>46</v>
      </c>
      <c r="J3" s="1439"/>
      <c r="K3" s="1439" t="s">
        <v>45</v>
      </c>
      <c r="L3" s="1439"/>
      <c r="M3" s="1439" t="s">
        <v>46</v>
      </c>
      <c r="N3" s="1439"/>
    </row>
    <row r="4" spans="1:14" s="10" customFormat="1" ht="35.25" customHeight="1">
      <c r="A4" s="1440"/>
      <c r="B4" s="1439"/>
      <c r="C4" s="965" t="s">
        <v>245</v>
      </c>
      <c r="D4" s="868" t="s">
        <v>597</v>
      </c>
      <c r="E4" s="965" t="s">
        <v>245</v>
      </c>
      <c r="F4" s="868" t="s">
        <v>597</v>
      </c>
      <c r="G4" s="965" t="s">
        <v>245</v>
      </c>
      <c r="H4" s="868" t="s">
        <v>597</v>
      </c>
      <c r="I4" s="965" t="s">
        <v>245</v>
      </c>
      <c r="J4" s="868" t="s">
        <v>597</v>
      </c>
      <c r="K4" s="965" t="s">
        <v>245</v>
      </c>
      <c r="L4" s="868" t="s">
        <v>597</v>
      </c>
      <c r="M4" s="965" t="s">
        <v>245</v>
      </c>
      <c r="N4" s="868" t="s">
        <v>597</v>
      </c>
    </row>
    <row r="5" spans="1:14" s="10" customFormat="1" ht="18" customHeight="1">
      <c r="A5" s="867">
        <f t="shared" ref="A5:A18" si="0">IF(B5&lt;&gt;"",ROW()-4,"")</f>
        <v>1</v>
      </c>
      <c r="B5" s="7" t="s">
        <v>596</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595</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594</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593</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592</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1357</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1532</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1545</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1680</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1759</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1870</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1883</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1895</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2189</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2374</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2551</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2726</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s="1331" customFormat="1">
      <c r="C24" s="1332"/>
      <c r="D24" s="1333">
        <f>D22-CĐPS!C15</f>
        <v>0</v>
      </c>
      <c r="E24" s="1332"/>
      <c r="F24" s="1333"/>
      <c r="G24" s="1332"/>
      <c r="H24" s="1333">
        <f>H22-CĐPS!E15</f>
        <v>0</v>
      </c>
      <c r="I24" s="1332"/>
      <c r="J24" s="1333">
        <f>J22-CĐPS!F15</f>
        <v>0</v>
      </c>
      <c r="K24" s="1332"/>
      <c r="L24" s="1333"/>
      <c r="M24" s="1332"/>
      <c r="N24" s="1333">
        <f>L22-N22-CĐPS!G15</f>
        <v>0.399993896484375</v>
      </c>
    </row>
    <row r="25" spans="1:14" ht="15">
      <c r="L25" s="1438" t="s">
        <v>455</v>
      </c>
      <c r="M25" s="1438"/>
      <c r="N25" s="1438"/>
    </row>
    <row r="26" spans="1:14" ht="15">
      <c r="I26" s="860"/>
      <c r="L26" s="1438" t="s">
        <v>131</v>
      </c>
      <c r="M26" s="1438"/>
      <c r="N26" s="1438"/>
    </row>
    <row r="27" spans="1:14" ht="15">
      <c r="L27" s="1438" t="s">
        <v>161</v>
      </c>
      <c r="M27" s="1438"/>
      <c r="N27" s="1438"/>
    </row>
    <row r="28" spans="1:14">
      <c r="L28" s="493"/>
      <c r="M28" s="493"/>
      <c r="N28" s="493"/>
    </row>
    <row r="29" spans="1:14">
      <c r="L29" s="493"/>
      <c r="M29" s="493"/>
      <c r="N29" s="493"/>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12">
    <mergeCell ref="A1:N1"/>
    <mergeCell ref="I3:J3"/>
    <mergeCell ref="K3:L3"/>
    <mergeCell ref="M3:N3"/>
    <mergeCell ref="A2:A4"/>
    <mergeCell ref="B2:B4"/>
    <mergeCell ref="L25:N25"/>
    <mergeCell ref="L26:N26"/>
    <mergeCell ref="L27:N27"/>
    <mergeCell ref="C3:D3"/>
    <mergeCell ref="E3:F3"/>
    <mergeCell ref="G3:H3"/>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Q129"/>
  <sheetViews>
    <sheetView tabSelected="1" topLeftCell="A6" zoomScale="90" zoomScaleNormal="90" workbookViewId="0">
      <pane ySplit="11" topLeftCell="A17" activePane="bottomLeft" state="frozen"/>
      <selection activeCell="B5" sqref="B5"/>
      <selection pane="bottomLeft" activeCell="H9" sqref="H9:J9"/>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315</v>
      </c>
      <c r="B2" s="912"/>
      <c r="C2" s="911"/>
      <c r="D2" s="473"/>
      <c r="E2" s="905"/>
      <c r="G2" s="904"/>
      <c r="H2" s="903"/>
      <c r="I2" s="910"/>
      <c r="J2" s="909"/>
      <c r="K2" s="2"/>
      <c r="L2" s="2"/>
      <c r="M2" s="846" t="s">
        <v>605</v>
      </c>
      <c r="N2" s="2"/>
      <c r="O2" s="2"/>
    </row>
    <row r="3" spans="1:15" s="847" customFormat="1" ht="16.5" customHeight="1">
      <c r="A3" s="1441" t="s">
        <v>604</v>
      </c>
      <c r="B3" s="1441"/>
      <c r="C3" s="1441"/>
      <c r="D3" s="1441"/>
      <c r="E3" s="905"/>
      <c r="G3" s="904"/>
      <c r="H3" s="903"/>
      <c r="I3" s="902"/>
      <c r="J3" s="901"/>
      <c r="K3" s="17"/>
      <c r="L3" s="17"/>
      <c r="M3" s="907" t="s">
        <v>318</v>
      </c>
      <c r="N3" s="17"/>
      <c r="O3" s="17"/>
    </row>
    <row r="4" spans="1:15" s="847" customFormat="1" ht="16.5" customHeight="1">
      <c r="A4" s="908"/>
      <c r="B4" s="908"/>
      <c r="C4" s="908"/>
      <c r="D4" s="908"/>
      <c r="E4" s="905"/>
      <c r="G4" s="904" t="s">
        <v>603</v>
      </c>
      <c r="H4" s="903"/>
      <c r="I4" s="902"/>
      <c r="J4" s="901"/>
      <c r="K4" s="17"/>
      <c r="L4" s="17"/>
      <c r="M4" s="907" t="s">
        <v>319</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42" t="s">
        <v>602</v>
      </c>
      <c r="B6" s="1442"/>
      <c r="C6" s="1442"/>
      <c r="D6" s="1442"/>
      <c r="E6" s="1442"/>
      <c r="F6" s="1442"/>
      <c r="G6" s="1442"/>
      <c r="H6" s="1442"/>
      <c r="I6" s="1442"/>
      <c r="J6" s="1442"/>
      <c r="K6" s="1442"/>
      <c r="L6" s="1442"/>
      <c r="M6" s="1442"/>
      <c r="N6" s="1442"/>
      <c r="O6" s="1442"/>
    </row>
    <row r="7" spans="1:15" s="5" customFormat="1" ht="15">
      <c r="H7" s="845" t="s">
        <v>29</v>
      </c>
    </row>
    <row r="8" spans="1:15" s="5" customFormat="1" ht="15">
      <c r="H8" s="845" t="s">
        <v>601</v>
      </c>
    </row>
    <row r="9" spans="1:15" s="5" customFormat="1" ht="15">
      <c r="G9" s="243" t="s">
        <v>600</v>
      </c>
      <c r="H9" s="1443" t="s">
        <v>1532</v>
      </c>
      <c r="I9" s="1443"/>
      <c r="J9" s="1443"/>
    </row>
    <row r="10" spans="1:15" s="5" customFormat="1" ht="15">
      <c r="H10" s="845" t="s">
        <v>243</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44" t="s">
        <v>22</v>
      </c>
      <c r="B12" s="1447" t="s">
        <v>1</v>
      </c>
      <c r="C12" s="1448"/>
      <c r="D12" s="1444" t="s">
        <v>0</v>
      </c>
      <c r="E12" s="1444" t="s">
        <v>16</v>
      </c>
      <c r="F12" s="1444" t="s">
        <v>244</v>
      </c>
      <c r="G12" s="1449" t="s">
        <v>599</v>
      </c>
      <c r="H12" s="1447" t="s">
        <v>23</v>
      </c>
      <c r="I12" s="1452"/>
      <c r="J12" s="1452"/>
      <c r="K12" s="1448"/>
      <c r="L12" s="1447" t="s">
        <v>33</v>
      </c>
      <c r="M12" s="1453"/>
      <c r="N12" s="1453"/>
      <c r="O12" s="1454"/>
    </row>
    <row r="13" spans="1:15" s="845" customFormat="1" ht="15.75" customHeight="1">
      <c r="A13" s="1445"/>
      <c r="B13" s="1455" t="s">
        <v>17</v>
      </c>
      <c r="C13" s="1455" t="s">
        <v>34</v>
      </c>
      <c r="D13" s="1445"/>
      <c r="E13" s="1445"/>
      <c r="F13" s="1445"/>
      <c r="G13" s="1450"/>
      <c r="H13" s="1457" t="s">
        <v>24</v>
      </c>
      <c r="I13" s="1458"/>
      <c r="J13" s="1457" t="s">
        <v>25</v>
      </c>
      <c r="K13" s="1458"/>
      <c r="L13" s="1457" t="s">
        <v>24</v>
      </c>
      <c r="M13" s="1454"/>
      <c r="N13" s="1457" t="s">
        <v>25</v>
      </c>
      <c r="O13" s="1454"/>
    </row>
    <row r="14" spans="1:15" s="845" customFormat="1" ht="27.75" customHeight="1">
      <c r="A14" s="1446"/>
      <c r="B14" s="1456"/>
      <c r="C14" s="1456"/>
      <c r="D14" s="1446"/>
      <c r="E14" s="1446"/>
      <c r="F14" s="1446"/>
      <c r="G14" s="1451"/>
      <c r="H14" s="898" t="s">
        <v>245</v>
      </c>
      <c r="I14" s="896" t="s">
        <v>246</v>
      </c>
      <c r="J14" s="897" t="s">
        <v>245</v>
      </c>
      <c r="K14" s="896" t="s">
        <v>246</v>
      </c>
      <c r="L14" s="895" t="s">
        <v>245</v>
      </c>
      <c r="M14" s="895" t="s">
        <v>246</v>
      </c>
      <c r="N14" s="895" t="s">
        <v>245</v>
      </c>
      <c r="O14" s="895" t="s">
        <v>246</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42400</v>
      </c>
      <c r="B17" s="225" t="str">
        <f ca="1">IF(ROWS($1:1)&gt;COUNT(Dong14),"",OFFSET(TH!D$1,SMALL(Dong14,ROWS($1:1)),))</f>
        <v>BTKC</v>
      </c>
      <c r="C17" s="221">
        <f ca="1">IF(ROWS($1:1)&gt;COUNT(Dong14),"",OFFSET(TH!E$1,SMALL(Dong14,ROWS($1:1)),))</f>
        <v>42400</v>
      </c>
      <c r="D17" s="889" t="str">
        <f ca="1">IF(ROWS($1:1)&gt;COUNT(Dong14),"",OFFSET(TH!F$1,SMALL(Dong14,ROWS($1:1)),))</f>
        <v>K/C công nợ</v>
      </c>
      <c r="E17" s="887" t="str">
        <f ca="1">IF(ROWS($1:1)&gt;COUNT(Dong14),"",IF(OFFSET(TH!N$1,SMALL(Dong14,ROWS($1:1)),)="131",OFFSET(TH!O$1,SMALL(Dong14,ROWS($1:1)),),OFFSET(TH!N$1,SMALL(Dong14,ROWS($1:1)),)))</f>
        <v>331</v>
      </c>
      <c r="F17" s="887">
        <f ca="1">IF(ROWS($1:1)&gt;COUNT(Dong14),0,OFFSET(TH!L$1,SMALL(Dong14,ROWS($1:1)),))</f>
        <v>22330</v>
      </c>
      <c r="G17" s="887"/>
      <c r="H17" s="888">
        <f ca="1">IF(ROWS($1:1)&gt;COUNT(Dong14),0,IF(OFFSET(TH!N$1,SMALL(Dong14,ROWS($1:1)),)="131",OFFSET(TH!K$1,SMALL(Dong14,ROWS($1:1)),),0))</f>
        <v>0</v>
      </c>
      <c r="I17" s="887">
        <f ca="1">IF(ROWS($1:1)&gt;COUNT(Dong14),0,IF(OFFSET(TH!N$1,SMALL(Dong14,ROWS($1:1)),)="131",OFFSET(TH!M$1,SMALL(Dong14,ROWS($1:1)),),0))</f>
        <v>0</v>
      </c>
      <c r="J17" s="888">
        <f ca="1">IF(ROWS($1:1)&gt;COUNT(Dong14),0,IF(OFFSET(TH!O$1,SMALL(Dong14,ROWS($1:1)),)="131",OFFSET(TH!K$1,SMALL(Dong14,ROWS($1:1)),),0))</f>
        <v>11900</v>
      </c>
      <c r="K17" s="887">
        <f ca="1">IF(ROWS($1:1)&gt;COUNT(Dong14),0,IF(OFFSET(TH!O$1,SMALL(Dong14,ROWS($1:1)),)="131",OFFSET(TH!M$1,SMALL(Dong14,ROWS($1:1)),),0))</f>
        <v>265727000</v>
      </c>
      <c r="L17" s="881">
        <f ca="1">IF(D17&lt;&gt;"",ROUND(MAX(L16+H17-J17-N16,0),2),0)</f>
        <v>0</v>
      </c>
      <c r="M17" s="880">
        <f ca="1">IF(D17&lt;&gt;"",MAX(M16-O16+I17-K17,0),0)</f>
        <v>0</v>
      </c>
      <c r="N17" s="881">
        <f ca="1">IF(D17&lt;&gt;"",ROUND(MAX(N16+J17-H17-L16,0),2),0)</f>
        <v>11900</v>
      </c>
      <c r="O17" s="880">
        <f ca="1">IF(D17&lt;&gt;"",MAX(O16-M16+K17-I17,0),0)</f>
        <v>265727000</v>
      </c>
    </row>
    <row r="18" spans="1:15" s="5" customFormat="1" ht="16.5" customHeight="1">
      <c r="A18" s="221">
        <f t="shared" ref="A18:A81" ca="1" si="0">IF(C18&lt;&gt;"",C18,"")</f>
        <v>42535</v>
      </c>
      <c r="B18" s="225" t="str">
        <f ca="1">IF(ROWS($1:2)&gt;COUNT(Dong14),"",OFFSET(TH!D$1,SMALL(Dong14,ROWS($1:2)),))</f>
        <v>TP/X04</v>
      </c>
      <c r="C18" s="221">
        <f ca="1">IF(ROWS($1:2)&gt;COUNT(Dong14),"",OFFSET(TH!E$1,SMALL(Dong14,ROWS($1:2)),))</f>
        <v>42535</v>
      </c>
      <c r="D18" s="889" t="str">
        <f ca="1">IF(ROWS($1:2)&gt;COUNT(Dong14),"",OFFSET(TH!F$1,SMALL(Dong14,ROWS($1:2)),))</f>
        <v>Lá rong biển thắt nơ</v>
      </c>
      <c r="E18" s="887" t="str">
        <f ca="1">IF(ROWS($1:2)&gt;COUNT(Dong14),"",IF(OFFSET(TH!N$1,SMALL(Dong14,ROWS($1:2)),)="131",OFFSET(TH!O$1,SMALL(Dong14,ROWS($1:2)),),OFFSET(TH!N$1,SMALL(Dong14,ROWS($1:2)),)))</f>
        <v>5112X</v>
      </c>
      <c r="F18" s="887">
        <f ca="1">IF(ROWS($1:2)&gt;COUNT(Dong14),0,OFFSET(TH!L$1,SMALL(Dong14,ROWS($1:2)),))</f>
        <v>22300</v>
      </c>
      <c r="G18" s="887"/>
      <c r="H18" s="888">
        <f ca="1">IF(ROWS($1:2)&gt;COUNT(Dong14),0,IF(OFFSET(TH!N$1,SMALL(Dong14,ROWS($1:2)),)="131",OFFSET(TH!K$1,SMALL(Dong14,ROWS($1:2)),),0))</f>
        <v>1750</v>
      </c>
      <c r="I18" s="887">
        <f ca="1">IF(ROWS($1:2)&gt;COUNT(Dong14),0,IF(OFFSET(TH!N$1,SMALL(Dong14,ROWS($1:2)),)="131",OFFSET(TH!M$1,SMALL(Dong14,ROWS($1:2)),),0))</f>
        <v>39025000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0</v>
      </c>
      <c r="M18" s="880">
        <f t="shared" ref="M18:M81" ca="1" si="2">IF(D18&lt;&gt;"",MAX(M17-O17+I18-K18,0),0)</f>
        <v>0</v>
      </c>
      <c r="N18" s="881">
        <f t="shared" ref="N18:N81" ca="1" si="3">IF(D18&lt;&gt;"",ROUND(MAX(N17+J18-H18-L17,0),2),0)</f>
        <v>10150</v>
      </c>
      <c r="O18" s="880">
        <f t="shared" ref="O18:O81" ca="1" si="4">IF(D18&lt;&gt;"",MAX(O17-M17+K18-I18,0),0)</f>
        <v>226702000</v>
      </c>
    </row>
    <row r="19" spans="1:15" s="5" customFormat="1" ht="16.5" customHeight="1">
      <c r="A19" s="221">
        <f t="shared" ca="1" si="0"/>
        <v>42535</v>
      </c>
      <c r="B19" s="225" t="str">
        <f ca="1">IF(ROWS($1:3)&gt;COUNT(Dong14),"",OFFSET(TH!D$1,SMALL(Dong14,ROWS($1:3)),))</f>
        <v>TP/X04</v>
      </c>
      <c r="C19" s="221">
        <f ca="1">IF(ROWS($1:3)&gt;COUNT(Dong14),"",OFFSET(TH!E$1,SMALL(Dong14,ROWS($1:3)),))</f>
        <v>42535</v>
      </c>
      <c r="D19" s="889" t="str">
        <f ca="1">IF(ROWS($1:3)&gt;COUNT(Dong14),"",OFFSET(TH!F$1,SMALL(Dong14,ROWS($1:3)),))</f>
        <v>Cọng rong biển cắt sợi</v>
      </c>
      <c r="E19" s="887" t="str">
        <f ca="1">IF(ROWS($1:3)&gt;COUNT(Dong14),"",IF(OFFSET(TH!N$1,SMALL(Dong14,ROWS($1:3)),)="131",OFFSET(TH!O$1,SMALL(Dong14,ROWS($1:3)),),OFFSET(TH!N$1,SMALL(Dong14,ROWS($1:3)),)))</f>
        <v>5112X</v>
      </c>
      <c r="F19" s="887">
        <f ca="1">IF(ROWS($1:3)&gt;COUNT(Dong14),0,OFFSET(TH!L$1,SMALL(Dong14,ROWS($1:3)),))</f>
        <v>22300</v>
      </c>
      <c r="G19" s="887"/>
      <c r="H19" s="888">
        <f ca="1">IF(ROWS($1:3)&gt;COUNT(Dong14),0,IF(OFFSET(TH!N$1,SMALL(Dong14,ROWS($1:3)),)="131",OFFSET(TH!K$1,SMALL(Dong14,ROWS($1:3)),),0))</f>
        <v>4042.5</v>
      </c>
      <c r="I19" s="887">
        <f ca="1">IF(ROWS($1:3)&gt;COUNT(Dong14),0,IF(OFFSET(TH!N$1,SMALL(Dong14,ROWS($1:3)),)="131",OFFSET(TH!M$1,SMALL(Dong14,ROWS($1:3)),),0))</f>
        <v>90147750</v>
      </c>
      <c r="J19" s="888">
        <f ca="1">IF(ROWS($1:3)&gt;COUNT(Dong14),0,IF(OFFSET(TH!O$1,SMALL(Dong14,ROWS($1:3)),)="131",OFFSET(TH!K$1,SMALL(Dong14,ROWS($1:3)),),0))</f>
        <v>0</v>
      </c>
      <c r="K19" s="887">
        <f ca="1">IF(ROWS($1:3)&gt;COUNT(Dong14),0,IF(OFFSET(TH!O$1,SMALL(Dong14,ROWS($1:3)),)="131",OFFSET(TH!M$1,SMALL(Dong14,ROWS($1:3)),),0))</f>
        <v>0</v>
      </c>
      <c r="L19" s="881">
        <f t="shared" ca="1" si="1"/>
        <v>0</v>
      </c>
      <c r="M19" s="880">
        <f t="shared" ca="1" si="2"/>
        <v>0</v>
      </c>
      <c r="N19" s="881">
        <f t="shared" ca="1" si="3"/>
        <v>6107.5</v>
      </c>
      <c r="O19" s="880">
        <f t="shared" ca="1" si="4"/>
        <v>136554250</v>
      </c>
    </row>
    <row r="20" spans="1:15" s="5" customFormat="1" ht="16.5" customHeight="1">
      <c r="A20" s="221">
        <f t="shared" ca="1" si="0"/>
        <v>42577</v>
      </c>
      <c r="B20" s="225" t="str">
        <f ca="1">IF(ROWS($1:4)&gt;COUNT(Dong14),"",OFFSET(TH!D$1,SMALL(Dong14,ROWS($1:4)),))</f>
        <v>TP/X03</v>
      </c>
      <c r="C20" s="221">
        <f ca="1">IF(ROWS($1:4)&gt;COUNT(Dong14),"",OFFSET(TH!E$1,SMALL(Dong14,ROWS($1:4)),))</f>
        <v>42577</v>
      </c>
      <c r="D20" s="889" t="str">
        <f ca="1">IF(ROWS($1:4)&gt;COUNT(Dong14),"",OFFSET(TH!F$1,SMALL(Dong14,ROWS($1:4)),))</f>
        <v>Lá rong biển thắt nơ</v>
      </c>
      <c r="E20" s="887" t="str">
        <f ca="1">IF(ROWS($1:4)&gt;COUNT(Dong14),"",IF(OFFSET(TH!N$1,SMALL(Dong14,ROWS($1:4)),)="131",OFFSET(TH!O$1,SMALL(Dong14,ROWS($1:4)),),OFFSET(TH!N$1,SMALL(Dong14,ROWS($1:4)),)))</f>
        <v>5112X</v>
      </c>
      <c r="F20" s="887">
        <f ca="1">IF(ROWS($1:4)&gt;COUNT(Dong14),0,OFFSET(TH!L$1,SMALL(Dong14,ROWS($1:4)),))</f>
        <v>22265</v>
      </c>
      <c r="G20" s="887"/>
      <c r="H20" s="888">
        <f ca="1">IF(ROWS($1:4)&gt;COUNT(Dong14),0,IF(OFFSET(TH!N$1,SMALL(Dong14,ROWS($1:4)),)="131",OFFSET(TH!K$1,SMALL(Dong14,ROWS($1:4)),),0))</f>
        <v>900</v>
      </c>
      <c r="I20" s="887">
        <f ca="1">IF(ROWS($1:4)&gt;COUNT(Dong14),0,IF(OFFSET(TH!N$1,SMALL(Dong14,ROWS($1:4)),)="131",OFFSET(TH!M$1,SMALL(Dong14,ROWS($1:4)),),0))</f>
        <v>20038500</v>
      </c>
      <c r="J20" s="888">
        <f ca="1">IF(ROWS($1:4)&gt;COUNT(Dong14),0,IF(OFFSET(TH!O$1,SMALL(Dong14,ROWS($1:4)),)="131",OFFSET(TH!K$1,SMALL(Dong14,ROWS($1:4)),),0))</f>
        <v>0</v>
      </c>
      <c r="K20" s="887">
        <f ca="1">IF(ROWS($1:4)&gt;COUNT(Dong14),0,IF(OFFSET(TH!O$1,SMALL(Dong14,ROWS($1:4)),)="131",OFFSET(TH!M$1,SMALL(Dong14,ROWS($1:4)),),0))</f>
        <v>0</v>
      </c>
      <c r="L20" s="881">
        <f t="shared" ca="1" si="1"/>
        <v>0</v>
      </c>
      <c r="M20" s="880">
        <f t="shared" ca="1" si="2"/>
        <v>0</v>
      </c>
      <c r="N20" s="881">
        <f t="shared" ca="1" si="3"/>
        <v>5207.5</v>
      </c>
      <c r="O20" s="880">
        <f t="shared" ca="1" si="4"/>
        <v>116515750</v>
      </c>
    </row>
    <row r="21" spans="1:15" s="5" customFormat="1" ht="16.5" customHeight="1">
      <c r="A21" s="221">
        <f t="shared" ca="1" si="0"/>
        <v>42606</v>
      </c>
      <c r="B21" s="225" t="str">
        <f ca="1">IF(ROWS($1:5)&gt;COUNT(Dong14),"",OFFSET(TH!D$1,SMALL(Dong14,ROWS($1:5)),))</f>
        <v>TP/X05</v>
      </c>
      <c r="C21" s="221">
        <f ca="1">IF(ROWS($1:5)&gt;COUNT(Dong14),"",OFFSET(TH!E$1,SMALL(Dong14,ROWS($1:5)),))</f>
        <v>42606</v>
      </c>
      <c r="D21" s="889" t="str">
        <f ca="1">IF(ROWS($1:5)&gt;COUNT(Dong14),"",OFFSET(TH!F$1,SMALL(Dong14,ROWS($1:5)),))</f>
        <v>Lá rong biển thắt nơ (15kg/thùng)</v>
      </c>
      <c r="E21" s="887" t="str">
        <f ca="1">IF(ROWS($1:5)&gt;COUNT(Dong14),"",IF(OFFSET(TH!N$1,SMALL(Dong14,ROWS($1:5)),)="131",OFFSET(TH!O$1,SMALL(Dong14,ROWS($1:5)),),OFFSET(TH!N$1,SMALL(Dong14,ROWS($1:5)),)))</f>
        <v>5112X</v>
      </c>
      <c r="F21" s="887">
        <f ca="1">IF(ROWS($1:5)&gt;COUNT(Dong14),0,OFFSET(TH!L$1,SMALL(Dong14,ROWS($1:5)),))</f>
        <v>22260</v>
      </c>
      <c r="G21" s="887"/>
      <c r="H21" s="888">
        <f ca="1">IF(ROWS($1:5)&gt;COUNT(Dong14),0,IF(OFFSET(TH!N$1,SMALL(Dong14,ROWS($1:5)),)="131",OFFSET(TH!K$1,SMALL(Dong14,ROWS($1:5)),),0))</f>
        <v>8100</v>
      </c>
      <c r="I21" s="887">
        <f ca="1">IF(ROWS($1:5)&gt;COUNT(Dong14),0,IF(OFFSET(TH!N$1,SMALL(Dong14,ROWS($1:5)),)="131",OFFSET(TH!M$1,SMALL(Dong14,ROWS($1:5)),),0))</f>
        <v>180306000</v>
      </c>
      <c r="J21" s="888">
        <f ca="1">IF(ROWS($1:5)&gt;COUNT(Dong14),0,IF(OFFSET(TH!O$1,SMALL(Dong14,ROWS($1:5)),)="131",OFFSET(TH!K$1,SMALL(Dong14,ROWS($1:5)),),0))</f>
        <v>0</v>
      </c>
      <c r="K21" s="887">
        <f ca="1">IF(ROWS($1:5)&gt;COUNT(Dong14),0,IF(OFFSET(TH!O$1,SMALL(Dong14,ROWS($1:5)),)="131",OFFSET(TH!M$1,SMALL(Dong14,ROWS($1:5)),),0))</f>
        <v>0</v>
      </c>
      <c r="L21" s="881">
        <f t="shared" ca="1" si="1"/>
        <v>2892.5</v>
      </c>
      <c r="M21" s="880">
        <f t="shared" ca="1" si="2"/>
        <v>63790250</v>
      </c>
      <c r="N21" s="881">
        <f t="shared" ca="1" si="3"/>
        <v>0</v>
      </c>
      <c r="O21" s="880">
        <f t="shared" ca="1" si="4"/>
        <v>0</v>
      </c>
    </row>
    <row r="22" spans="1:15" s="5" customFormat="1" ht="16.5" customHeight="1">
      <c r="A22" s="221">
        <f t="shared" ca="1" si="0"/>
        <v>42606</v>
      </c>
      <c r="B22" s="225" t="str">
        <f ca="1">IF(ROWS($1:6)&gt;COUNT(Dong14),"",OFFSET(TH!D$1,SMALL(Dong14,ROWS($1:6)),))</f>
        <v>TP/X05</v>
      </c>
      <c r="C22" s="221">
        <f ca="1">IF(ROWS($1:6)&gt;COUNT(Dong14),"",OFFSET(TH!E$1,SMALL(Dong14,ROWS($1:6)),))</f>
        <v>42606</v>
      </c>
      <c r="D22" s="889" t="str">
        <f ca="1">IF(ROWS($1:6)&gt;COUNT(Dong14),"",OFFSET(TH!F$1,SMALL(Dong14,ROWS($1:6)),))</f>
        <v>Lá rong biển thắt nơ (35kg/thùng)</v>
      </c>
      <c r="E22" s="887" t="str">
        <f ca="1">IF(ROWS($1:6)&gt;COUNT(Dong14),"",IF(OFFSET(TH!N$1,SMALL(Dong14,ROWS($1:6)),)="131",OFFSET(TH!O$1,SMALL(Dong14,ROWS($1:6)),),OFFSET(TH!N$1,SMALL(Dong14,ROWS($1:6)),)))</f>
        <v>5112X</v>
      </c>
      <c r="F22" s="887">
        <f ca="1">IF(ROWS($1:6)&gt;COUNT(Dong14),0,OFFSET(TH!L$1,SMALL(Dong14,ROWS($1:6)),))</f>
        <v>22260</v>
      </c>
      <c r="G22" s="887"/>
      <c r="H22" s="888">
        <f ca="1">IF(ROWS($1:6)&gt;COUNT(Dong14),0,IF(OFFSET(TH!N$1,SMALL(Dong14,ROWS($1:6)),)="131",OFFSET(TH!K$1,SMALL(Dong14,ROWS($1:6)),),0))</f>
        <v>3150</v>
      </c>
      <c r="I22" s="887">
        <f ca="1">IF(ROWS($1:6)&gt;COUNT(Dong14),0,IF(OFFSET(TH!N$1,SMALL(Dong14,ROWS($1:6)),)="131",OFFSET(TH!M$1,SMALL(Dong14,ROWS($1:6)),),0))</f>
        <v>70119000</v>
      </c>
      <c r="J22" s="888">
        <f ca="1">IF(ROWS($1:6)&gt;COUNT(Dong14),0,IF(OFFSET(TH!O$1,SMALL(Dong14,ROWS($1:6)),)="131",OFFSET(TH!K$1,SMALL(Dong14,ROWS($1:6)),),0))</f>
        <v>0</v>
      </c>
      <c r="K22" s="887">
        <f ca="1">IF(ROWS($1:6)&gt;COUNT(Dong14),0,IF(OFFSET(TH!O$1,SMALL(Dong14,ROWS($1:6)),)="131",OFFSET(TH!M$1,SMALL(Dong14,ROWS($1:6)),),0))</f>
        <v>0</v>
      </c>
      <c r="L22" s="881">
        <f t="shared" ca="1" si="1"/>
        <v>6042.5</v>
      </c>
      <c r="M22" s="880">
        <f t="shared" ca="1" si="2"/>
        <v>133909250</v>
      </c>
      <c r="N22" s="881">
        <f t="shared" ca="1" si="3"/>
        <v>0</v>
      </c>
      <c r="O22" s="880">
        <f t="shared" ca="1" si="4"/>
        <v>0</v>
      </c>
    </row>
    <row r="23" spans="1:15" s="5" customFormat="1" ht="16.5" customHeight="1">
      <c r="A23" s="221">
        <f t="shared" ca="1" si="0"/>
        <v>42592</v>
      </c>
      <c r="B23" s="225" t="str">
        <f ca="1">IF(ROWS($1:7)&gt;COUNT(Dong14),"",OFFSET(TH!D$1,SMALL(Dong14,ROWS($1:7)),))</f>
        <v>NL/X06</v>
      </c>
      <c r="C23" s="221">
        <f ca="1">IF(ROWS($1:7)&gt;COUNT(Dong14),"",OFFSET(TH!E$1,SMALL(Dong14,ROWS($1:7)),))</f>
        <v>42592</v>
      </c>
      <c r="D23" s="889" t="str">
        <f ca="1">IF(ROWS($1:7)&gt;COUNT(Dong14),"",OFFSET(TH!F$1,SMALL(Dong14,ROWS($1:7)),))</f>
        <v>Lá rong biển muối</v>
      </c>
      <c r="E23" s="887" t="str">
        <f ca="1">IF(ROWS($1:7)&gt;COUNT(Dong14),"",IF(OFFSET(TH!N$1,SMALL(Dong14,ROWS($1:7)),)="131",OFFSET(TH!O$1,SMALL(Dong14,ROWS($1:7)),),OFFSET(TH!N$1,SMALL(Dong14,ROWS($1:7)),)))</f>
        <v>1521</v>
      </c>
      <c r="F23" s="887">
        <f ca="1">IF(ROWS($1:7)&gt;COUNT(Dong14),0,OFFSET(TH!L$1,SMALL(Dong14,ROWS($1:7)),))</f>
        <v>22330</v>
      </c>
      <c r="G23" s="887"/>
      <c r="H23" s="888">
        <f ca="1">IF(ROWS($1:7)&gt;COUNT(Dong14),0,IF(OFFSET(TH!N$1,SMALL(Dong14,ROWS($1:7)),)="131",OFFSET(TH!K$1,SMALL(Dong14,ROWS($1:7)),),0))</f>
        <v>1100</v>
      </c>
      <c r="I23" s="887">
        <f ca="1">IF(ROWS($1:7)&gt;COUNT(Dong14),0,IF(OFFSET(TH!N$1,SMALL(Dong14,ROWS($1:7)),)="131",OFFSET(TH!M$1,SMALL(Dong14,ROWS($1:7)),),0))</f>
        <v>24563000</v>
      </c>
      <c r="J23" s="888">
        <f ca="1">IF(ROWS($1:7)&gt;COUNT(Dong14),0,IF(OFFSET(TH!O$1,SMALL(Dong14,ROWS($1:7)),)="131",OFFSET(TH!K$1,SMALL(Dong14,ROWS($1:7)),),0))</f>
        <v>0</v>
      </c>
      <c r="K23" s="887">
        <f ca="1">IF(ROWS($1:7)&gt;COUNT(Dong14),0,IF(OFFSET(TH!O$1,SMALL(Dong14,ROWS($1:7)),)="131",OFFSET(TH!M$1,SMALL(Dong14,ROWS($1:7)),),0))</f>
        <v>0</v>
      </c>
      <c r="L23" s="881">
        <f t="shared" ca="1" si="1"/>
        <v>7142.5</v>
      </c>
      <c r="M23" s="880">
        <f t="shared" ca="1" si="2"/>
        <v>158472250</v>
      </c>
      <c r="N23" s="881">
        <f t="shared" ca="1" si="3"/>
        <v>0</v>
      </c>
      <c r="O23" s="880">
        <f t="shared" ca="1" si="4"/>
        <v>0</v>
      </c>
    </row>
    <row r="24" spans="1:15" s="5" customFormat="1" ht="16.5" customHeight="1">
      <c r="A24" s="221">
        <f t="shared" ca="1" si="0"/>
        <v>42592</v>
      </c>
      <c r="B24" s="225" t="str">
        <f ca="1">IF(ROWS($1:8)&gt;COUNT(Dong14),"",OFFSET(TH!D$1,SMALL(Dong14,ROWS($1:8)),))</f>
        <v>NL/X07</v>
      </c>
      <c r="C24" s="221">
        <f ca="1">IF(ROWS($1:8)&gt;COUNT(Dong14),"",OFFSET(TH!E$1,SMALL(Dong14,ROWS($1:8)),))</f>
        <v>42592</v>
      </c>
      <c r="D24" s="889" t="str">
        <f ca="1">IF(ROWS($1:8)&gt;COUNT(Dong14),"",OFFSET(TH!F$1,SMALL(Dong14,ROWS($1:8)),))</f>
        <v>Cọng rong biển muối</v>
      </c>
      <c r="E24" s="887" t="str">
        <f ca="1">IF(ROWS($1:8)&gt;COUNT(Dong14),"",IF(OFFSET(TH!N$1,SMALL(Dong14,ROWS($1:8)),)="131",OFFSET(TH!O$1,SMALL(Dong14,ROWS($1:8)),),OFFSET(TH!N$1,SMALL(Dong14,ROWS($1:8)),)))</f>
        <v>1521</v>
      </c>
      <c r="F24" s="887">
        <f ca="1">IF(ROWS($1:8)&gt;COUNT(Dong14),0,OFFSET(TH!L$1,SMALL(Dong14,ROWS($1:8)),))</f>
        <v>22330</v>
      </c>
      <c r="G24" s="887"/>
      <c r="H24" s="888">
        <f ca="1">IF(ROWS($1:8)&gt;COUNT(Dong14),0,IF(OFFSET(TH!N$1,SMALL(Dong14,ROWS($1:8)),)="131",OFFSET(TH!K$1,SMALL(Dong14,ROWS($1:8)),),0))</f>
        <v>1155</v>
      </c>
      <c r="I24" s="887">
        <f ca="1">IF(ROWS($1:8)&gt;COUNT(Dong14),0,IF(OFFSET(TH!N$1,SMALL(Dong14,ROWS($1:8)),)="131",OFFSET(TH!M$1,SMALL(Dong14,ROWS($1:8)),),0))</f>
        <v>25791150</v>
      </c>
      <c r="J24" s="888">
        <f ca="1">IF(ROWS($1:8)&gt;COUNT(Dong14),0,IF(OFFSET(TH!O$1,SMALL(Dong14,ROWS($1:8)),)="131",OFFSET(TH!K$1,SMALL(Dong14,ROWS($1:8)),),0))</f>
        <v>0</v>
      </c>
      <c r="K24" s="887">
        <f ca="1">IF(ROWS($1:8)&gt;COUNT(Dong14),0,IF(OFFSET(TH!O$1,SMALL(Dong14,ROWS($1:8)),)="131",OFFSET(TH!M$1,SMALL(Dong14,ROWS($1:8)),),0))</f>
        <v>0</v>
      </c>
      <c r="L24" s="881">
        <f t="shared" ca="1" si="1"/>
        <v>8297.5</v>
      </c>
      <c r="M24" s="880">
        <f t="shared" ca="1" si="2"/>
        <v>184263400</v>
      </c>
      <c r="N24" s="881">
        <f t="shared" ca="1" si="3"/>
        <v>0</v>
      </c>
      <c r="O24" s="880">
        <f t="shared" ca="1" si="4"/>
        <v>0</v>
      </c>
    </row>
    <row r="25" spans="1:15" s="5" customFormat="1" ht="16.5" customHeight="1">
      <c r="A25" s="221">
        <f t="shared" ca="1" si="0"/>
        <v>42606</v>
      </c>
      <c r="B25" s="225" t="str">
        <f ca="1">IF(ROWS($1:9)&gt;COUNT(Dong14),"",OFFSET(TH!D$1,SMALL(Dong14,ROWS($1:9)),))</f>
        <v>GBC</v>
      </c>
      <c r="C25" s="221">
        <f ca="1">IF(ROWS($1:9)&gt;COUNT(Dong14),"",OFFSET(TH!E$1,SMALL(Dong14,ROWS($1:9)),))</f>
        <v>42606</v>
      </c>
      <c r="D25" s="889" t="str">
        <f ca="1">IF(ROWS($1:9)&gt;COUNT(Dong14),"",OFFSET(TH!F$1,SMALL(Dong14,ROWS($1:9)),))</f>
        <v>Thu tiền hàng</v>
      </c>
      <c r="E25" s="887" t="str">
        <f ca="1">IF(ROWS($1:9)&gt;COUNT(Dong14),"",IF(OFFSET(TH!N$1,SMALL(Dong14,ROWS($1:9)),)="131",OFFSET(TH!O$1,SMALL(Dong14,ROWS($1:9)),),OFFSET(TH!N$1,SMALL(Dong14,ROWS($1:9)),)))</f>
        <v>1122</v>
      </c>
      <c r="F25" s="887">
        <f ca="1">IF(ROWS($1:9)&gt;COUNT(Dong14),0,OFFSET(TH!L$1,SMALL(Dong14,ROWS($1:9)),))</f>
        <v>22270</v>
      </c>
      <c r="G25" s="887"/>
      <c r="H25" s="888">
        <f ca="1">IF(ROWS($1:9)&gt;COUNT(Dong14),0,IF(OFFSET(TH!N$1,SMALL(Dong14,ROWS($1:9)),)="131",OFFSET(TH!K$1,SMALL(Dong14,ROWS($1:9)),),0))</f>
        <v>0</v>
      </c>
      <c r="I25" s="887">
        <f ca="1">IF(ROWS($1:9)&gt;COUNT(Dong14),0,IF(OFFSET(TH!N$1,SMALL(Dong14,ROWS($1:9)),)="131",OFFSET(TH!M$1,SMALL(Dong14,ROWS($1:9)),),0))</f>
        <v>0</v>
      </c>
      <c r="J25" s="888">
        <f ca="1">IF(ROWS($1:9)&gt;COUNT(Dong14),0,IF(OFFSET(TH!O$1,SMALL(Dong14,ROWS($1:9)),)="131",OFFSET(TH!K$1,SMALL(Dong14,ROWS($1:9)),),0))</f>
        <v>1974.3</v>
      </c>
      <c r="K25" s="887">
        <f ca="1">IF(ROWS($1:9)&gt;COUNT(Dong14),0,IF(OFFSET(TH!O$1,SMALL(Dong14,ROWS($1:9)),)="131",OFFSET(TH!M$1,SMALL(Dong14,ROWS($1:9)),),0))</f>
        <v>43967661</v>
      </c>
      <c r="L25" s="881">
        <f t="shared" ca="1" si="1"/>
        <v>6323.2</v>
      </c>
      <c r="M25" s="880">
        <f t="shared" ca="1" si="2"/>
        <v>140295739</v>
      </c>
      <c r="N25" s="881">
        <f t="shared" ca="1" si="3"/>
        <v>0</v>
      </c>
      <c r="O25" s="880">
        <f t="shared" ca="1" si="4"/>
        <v>0</v>
      </c>
    </row>
    <row r="26" spans="1:15" s="5" customFormat="1" ht="16.5" customHeight="1">
      <c r="A26" s="221">
        <f t="shared" ca="1" si="0"/>
        <v>42606</v>
      </c>
      <c r="B26" s="225" t="str">
        <f ca="1">IF(ROWS($1:10)&gt;COUNT(Dong14),"",OFFSET(TH!D$1,SMALL(Dong14,ROWS($1:10)),))</f>
        <v>CTGS</v>
      </c>
      <c r="C26" s="221">
        <f ca="1">IF(ROWS($1:10)&gt;COUNT(Dong14),"",OFFSET(TH!E$1,SMALL(Dong14,ROWS($1:10)),))</f>
        <v>42606</v>
      </c>
      <c r="D26" s="889" t="str">
        <f ca="1">IF(ROWS($1:10)&gt;COUNT(Dong14),"",OFFSET(TH!F$1,SMALL(Dong14,ROWS($1:10)),))</f>
        <v>Phí ngân hàng nước ngoài</v>
      </c>
      <c r="E26" s="887" t="str">
        <f ca="1">IF(ROWS($1:10)&gt;COUNT(Dong14),"",IF(OFFSET(TH!N$1,SMALL(Dong14,ROWS($1:10)),)="131",OFFSET(TH!O$1,SMALL(Dong14,ROWS($1:10)),),OFFSET(TH!N$1,SMALL(Dong14,ROWS($1:10)),)))</f>
        <v>642</v>
      </c>
      <c r="F26" s="887">
        <f ca="1">IF(ROWS($1:10)&gt;COUNT(Dong14),0,OFFSET(TH!L$1,SMALL(Dong14,ROWS($1:10)),))</f>
        <v>22270</v>
      </c>
      <c r="G26" s="887"/>
      <c r="H26" s="888">
        <f ca="1">IF(ROWS($1:10)&gt;COUNT(Dong14),0,IF(OFFSET(TH!N$1,SMALL(Dong14,ROWS($1:10)),)="131",OFFSET(TH!K$1,SMALL(Dong14,ROWS($1:10)),),0))</f>
        <v>0</v>
      </c>
      <c r="I26" s="887">
        <f ca="1">IF(ROWS($1:10)&gt;COUNT(Dong14),0,IF(OFFSET(TH!N$1,SMALL(Dong14,ROWS($1:10)),)="131",OFFSET(TH!M$1,SMALL(Dong14,ROWS($1:10)),),0))</f>
        <v>0</v>
      </c>
      <c r="J26" s="888">
        <f ca="1">IF(ROWS($1:10)&gt;COUNT(Dong14),0,IF(OFFSET(TH!O$1,SMALL(Dong14,ROWS($1:10)),)="131",OFFSET(TH!K$1,SMALL(Dong14,ROWS($1:10)),),0))</f>
        <v>5.2</v>
      </c>
      <c r="K26" s="887">
        <f ca="1">IF(ROWS($1:10)&gt;COUNT(Dong14),0,IF(OFFSET(TH!O$1,SMALL(Dong14,ROWS($1:10)),)="131",OFFSET(TH!M$1,SMALL(Dong14,ROWS($1:10)),),0))</f>
        <v>115804</v>
      </c>
      <c r="L26" s="881">
        <f t="shared" ca="1" si="1"/>
        <v>6318</v>
      </c>
      <c r="M26" s="880">
        <f t="shared" ca="1" si="2"/>
        <v>140179935</v>
      </c>
      <c r="N26" s="881">
        <f t="shared" ca="1" si="3"/>
        <v>0</v>
      </c>
      <c r="O26" s="880">
        <f t="shared" ca="1" si="4"/>
        <v>0</v>
      </c>
    </row>
    <row r="27" spans="1:15" s="5" customFormat="1" ht="16.5" customHeight="1">
      <c r="A27" s="221">
        <f t="shared" ca="1" si="0"/>
        <v>42606</v>
      </c>
      <c r="B27" s="225" t="str">
        <f ca="1">IF(ROWS($1:11)&gt;COUNT(Dong14),"",OFFSET(TH!D$1,SMALL(Dong14,ROWS($1:11)),))</f>
        <v>GBC</v>
      </c>
      <c r="C27" s="221">
        <f ca="1">IF(ROWS($1:11)&gt;COUNT(Dong14),"",OFFSET(TH!E$1,SMALL(Dong14,ROWS($1:11)),))</f>
        <v>42606</v>
      </c>
      <c r="D27" s="889" t="str">
        <f ca="1">IF(ROWS($1:11)&gt;COUNT(Dong14),"",OFFSET(TH!F$1,SMALL(Dong14,ROWS($1:11)),))</f>
        <v>Thu tiền hàng</v>
      </c>
      <c r="E27" s="887" t="str">
        <f ca="1">IF(ROWS($1:11)&gt;COUNT(Dong14),"",IF(OFFSET(TH!N$1,SMALL(Dong14,ROWS($1:11)),)="131",OFFSET(TH!O$1,SMALL(Dong14,ROWS($1:11)),),OFFSET(TH!N$1,SMALL(Dong14,ROWS($1:11)),)))</f>
        <v>1122</v>
      </c>
      <c r="F27" s="887">
        <f ca="1">IF(ROWS($1:11)&gt;COUNT(Dong14),0,OFFSET(TH!L$1,SMALL(Dong14,ROWS($1:11)),))</f>
        <v>22270</v>
      </c>
      <c r="G27" s="887"/>
      <c r="H27" s="888">
        <f ca="1">IF(ROWS($1:11)&gt;COUNT(Dong14),0,IF(OFFSET(TH!N$1,SMALL(Dong14,ROWS($1:11)),)="131",OFFSET(TH!K$1,SMALL(Dong14,ROWS($1:11)),),0))</f>
        <v>0</v>
      </c>
      <c r="I27" s="887">
        <f ca="1">IF(ROWS($1:11)&gt;COUNT(Dong14),0,IF(OFFSET(TH!N$1,SMALL(Dong14,ROWS($1:11)),)="131",OFFSET(TH!M$1,SMALL(Dong14,ROWS($1:11)),),0))</f>
        <v>0</v>
      </c>
      <c r="J27" s="888">
        <f ca="1">IF(ROWS($1:11)&gt;COUNT(Dong14),0,IF(OFFSET(TH!O$1,SMALL(Dong14,ROWS($1:11)),)="131",OFFSET(TH!K$1,SMALL(Dong14,ROWS($1:11)),),0))</f>
        <v>6642.37</v>
      </c>
      <c r="K27" s="887">
        <f ca="1">IF(ROWS($1:11)&gt;COUNT(Dong14),0,IF(OFFSET(TH!O$1,SMALL(Dong14,ROWS($1:11)),)="131",OFFSET(TH!M$1,SMALL(Dong14,ROWS($1:11)),),0))</f>
        <v>147925580</v>
      </c>
      <c r="L27" s="881">
        <f t="shared" ca="1" si="1"/>
        <v>0</v>
      </c>
      <c r="M27" s="880">
        <f t="shared" ca="1" si="2"/>
        <v>0</v>
      </c>
      <c r="N27" s="881">
        <f t="shared" ca="1" si="3"/>
        <v>324.37</v>
      </c>
      <c r="O27" s="880">
        <f t="shared" ca="1" si="4"/>
        <v>7745645</v>
      </c>
    </row>
    <row r="28" spans="1:15" s="5" customFormat="1" ht="16.5" customHeight="1">
      <c r="A28" s="221">
        <f t="shared" ca="1" si="0"/>
        <v>42606</v>
      </c>
      <c r="B28" s="225" t="str">
        <f ca="1">IF(ROWS($1:12)&gt;COUNT(Dong14),"",OFFSET(TH!D$1,SMALL(Dong14,ROWS($1:12)),))</f>
        <v>CTGS</v>
      </c>
      <c r="C28" s="221">
        <f ca="1">IF(ROWS($1:12)&gt;COUNT(Dong14),"",OFFSET(TH!E$1,SMALL(Dong14,ROWS($1:12)),))</f>
        <v>42606</v>
      </c>
      <c r="D28" s="889" t="str">
        <f ca="1">IF(ROWS($1:12)&gt;COUNT(Dong14),"",OFFSET(TH!F$1,SMALL(Dong14,ROWS($1:12)),))</f>
        <v>Phí ngân hàng nước ngoài</v>
      </c>
      <c r="E28" s="887" t="str">
        <f ca="1">IF(ROWS($1:12)&gt;COUNT(Dong14),"",IF(OFFSET(TH!N$1,SMALL(Dong14,ROWS($1:12)),)="131",OFFSET(TH!O$1,SMALL(Dong14,ROWS($1:12)),),OFFSET(TH!N$1,SMALL(Dong14,ROWS($1:12)),)))</f>
        <v>642</v>
      </c>
      <c r="F28" s="887">
        <f ca="1">IF(ROWS($1:12)&gt;COUNT(Dong14),0,OFFSET(TH!L$1,SMALL(Dong14,ROWS($1:12)),))</f>
        <v>22270</v>
      </c>
      <c r="G28" s="887"/>
      <c r="H28" s="888">
        <f ca="1">IF(ROWS($1:12)&gt;COUNT(Dong14),0,IF(OFFSET(TH!N$1,SMALL(Dong14,ROWS($1:12)),)="131",OFFSET(TH!K$1,SMALL(Dong14,ROWS($1:12)),),0))</f>
        <v>0</v>
      </c>
      <c r="I28" s="887">
        <f ca="1">IF(ROWS($1:12)&gt;COUNT(Dong14),0,IF(OFFSET(TH!N$1,SMALL(Dong14,ROWS($1:12)),)="131",OFFSET(TH!M$1,SMALL(Dong14,ROWS($1:12)),),0))</f>
        <v>0</v>
      </c>
      <c r="J28" s="888">
        <f ca="1">IF(ROWS($1:12)&gt;COUNT(Dong14),0,IF(OFFSET(TH!O$1,SMALL(Dong14,ROWS($1:12)),)="131",OFFSET(TH!K$1,SMALL(Dong14,ROWS($1:12)),),0))</f>
        <v>6.22</v>
      </c>
      <c r="K28" s="887">
        <f ca="1">IF(ROWS($1:12)&gt;COUNT(Dong14),0,IF(OFFSET(TH!O$1,SMALL(Dong14,ROWS($1:12)),)="131",OFFSET(TH!M$1,SMALL(Dong14,ROWS($1:12)),),0))</f>
        <v>138519</v>
      </c>
      <c r="L28" s="881">
        <f t="shared" ca="1" si="1"/>
        <v>0</v>
      </c>
      <c r="M28" s="880">
        <f t="shared" ca="1" si="2"/>
        <v>0</v>
      </c>
      <c r="N28" s="881">
        <f t="shared" ca="1" si="3"/>
        <v>330.59</v>
      </c>
      <c r="O28" s="880">
        <f t="shared" ca="1" si="4"/>
        <v>7884164</v>
      </c>
    </row>
    <row r="29" spans="1:15" s="5" customFormat="1" ht="16.5" customHeight="1">
      <c r="A29" s="221">
        <f t="shared" ca="1" si="0"/>
        <v>42606</v>
      </c>
      <c r="B29" s="225" t="str">
        <f ca="1">IF(ROWS($1:13)&gt;COUNT(Dong14),"",OFFSET(TH!D$1,SMALL(Dong14,ROWS($1:13)),))</f>
        <v>CTGS</v>
      </c>
      <c r="C29" s="221">
        <f ca="1">IF(ROWS($1:13)&gt;COUNT(Dong14),"",OFFSET(TH!E$1,SMALL(Dong14,ROWS($1:13)),))</f>
        <v>42606</v>
      </c>
      <c r="D29" s="889" t="str">
        <f ca="1">IF(ROWS($1:13)&gt;COUNT(Dong14),"",OFFSET(TH!F$1,SMALL(Dong14,ROWS($1:13)),))</f>
        <v>Chi phí nhập khẩu</v>
      </c>
      <c r="E29" s="887" t="str">
        <f ca="1">IF(ROWS($1:13)&gt;COUNT(Dong14),"",IF(OFFSET(TH!N$1,SMALL(Dong14,ROWS($1:13)),)="131",OFFSET(TH!O$1,SMALL(Dong14,ROWS($1:13)),),OFFSET(TH!N$1,SMALL(Dong14,ROWS($1:13)),)))</f>
        <v>711</v>
      </c>
      <c r="F29" s="887">
        <f ca="1">IF(ROWS($1:13)&gt;COUNT(Dong14),0,OFFSET(TH!L$1,SMALL(Dong14,ROWS($1:13)),))</f>
        <v>22270</v>
      </c>
      <c r="G29" s="887"/>
      <c r="H29" s="888">
        <f ca="1">IF(ROWS($1:13)&gt;COUNT(Dong14),0,IF(OFFSET(TH!N$1,SMALL(Dong14,ROWS($1:13)),)="131",OFFSET(TH!K$1,SMALL(Dong14,ROWS($1:13)),),0))</f>
        <v>330.59</v>
      </c>
      <c r="I29" s="887">
        <f ca="1">IF(ROWS($1:13)&gt;COUNT(Dong14),0,IF(OFFSET(TH!N$1,SMALL(Dong14,ROWS($1:13)),)="131",OFFSET(TH!M$1,SMALL(Dong14,ROWS($1:13)),),0))</f>
        <v>7362239</v>
      </c>
      <c r="J29" s="888">
        <f ca="1">IF(ROWS($1:13)&gt;COUNT(Dong14),0,IF(OFFSET(TH!O$1,SMALL(Dong14,ROWS($1:13)),)="131",OFFSET(TH!K$1,SMALL(Dong14,ROWS($1:13)),),0))</f>
        <v>0</v>
      </c>
      <c r="K29" s="887">
        <f ca="1">IF(ROWS($1:13)&gt;COUNT(Dong14),0,IF(OFFSET(TH!O$1,SMALL(Dong14,ROWS($1:13)),)="131",OFFSET(TH!M$1,SMALL(Dong14,ROWS($1:13)),),0))</f>
        <v>0</v>
      </c>
      <c r="L29" s="881">
        <f t="shared" ca="1" si="1"/>
        <v>0</v>
      </c>
      <c r="M29" s="880">
        <f t="shared" ca="1" si="2"/>
        <v>0</v>
      </c>
      <c r="N29" s="881">
        <f t="shared" ca="1" si="3"/>
        <v>0</v>
      </c>
      <c r="O29" s="880">
        <f t="shared" ca="1" si="4"/>
        <v>521925</v>
      </c>
    </row>
    <row r="30" spans="1:15" s="5" customFormat="1" ht="16.5" customHeight="1">
      <c r="A30" s="221">
        <f t="shared" ca="1" si="0"/>
        <v>42606</v>
      </c>
      <c r="B30" s="225" t="str">
        <f ca="1">IF(ROWS($1:14)&gt;COUNT(Dong14),"",OFFSET(TH!D$1,SMALL(Dong14,ROWS($1:14)),))</f>
        <v>CTGS</v>
      </c>
      <c r="C30" s="221">
        <f ca="1">IF(ROWS($1:14)&gt;COUNT(Dong14),"",OFFSET(TH!E$1,SMALL(Dong14,ROWS($1:14)),))</f>
        <v>42606</v>
      </c>
      <c r="D30" s="889" t="str">
        <f ca="1">IF(ROWS($1:14)&gt;COUNT(Dong14),"",OFFSET(TH!F$1,SMALL(Dong14,ROWS($1:14)),))</f>
        <v>Chênh lệch tỷ giá</v>
      </c>
      <c r="E30" s="887" t="str">
        <f ca="1">IF(ROWS($1:14)&gt;COUNT(Dong14),"",IF(OFFSET(TH!N$1,SMALL(Dong14,ROWS($1:14)),)="131",OFFSET(TH!O$1,SMALL(Dong14,ROWS($1:14)),),OFFSET(TH!N$1,SMALL(Dong14,ROWS($1:14)),)))</f>
        <v>515</v>
      </c>
      <c r="F30" s="887">
        <f ca="1">IF(ROWS($1:14)&gt;COUNT(Dong14),0,OFFSET(TH!L$1,SMALL(Dong14,ROWS($1:14)),))</f>
        <v>0</v>
      </c>
      <c r="G30" s="887"/>
      <c r="H30" s="888">
        <f ca="1">IF(ROWS($1:14)&gt;COUNT(Dong14),0,IF(OFFSET(TH!N$1,SMALL(Dong14,ROWS($1:14)),)="131",OFFSET(TH!K$1,SMALL(Dong14,ROWS($1:14)),),0))</f>
        <v>0</v>
      </c>
      <c r="I30" s="887">
        <f ca="1">IF(ROWS($1:14)&gt;COUNT(Dong14),0,IF(OFFSET(TH!N$1,SMALL(Dong14,ROWS($1:14)),)="131",OFFSET(TH!M$1,SMALL(Dong14,ROWS($1:14)),),0))</f>
        <v>521925</v>
      </c>
      <c r="J30" s="888">
        <f ca="1">IF(ROWS($1:14)&gt;COUNT(Dong14),0,IF(OFFSET(TH!O$1,SMALL(Dong14,ROWS($1:14)),)="131",OFFSET(TH!K$1,SMALL(Dong14,ROWS($1:14)),),0))</f>
        <v>0</v>
      </c>
      <c r="K30" s="887">
        <f ca="1">IF(ROWS($1:14)&gt;COUNT(Dong14),0,IF(OFFSET(TH!O$1,SMALL(Dong14,ROWS($1:14)),)="131",OFFSET(TH!M$1,SMALL(Dong14,ROWS($1:14)),),0))</f>
        <v>0</v>
      </c>
      <c r="L30" s="881">
        <f t="shared" ca="1" si="1"/>
        <v>0</v>
      </c>
      <c r="M30" s="880">
        <f t="shared" ca="1" si="2"/>
        <v>0</v>
      </c>
      <c r="N30" s="881">
        <f t="shared" ca="1" si="3"/>
        <v>0</v>
      </c>
      <c r="O30" s="880">
        <f t="shared" ca="1" si="4"/>
        <v>0</v>
      </c>
    </row>
    <row r="31" spans="1:15" s="5" customFormat="1" ht="16.5" customHeight="1">
      <c r="A31" s="221" t="str">
        <f t="shared" ca="1" si="0"/>
        <v/>
      </c>
      <c r="B31" s="225" t="str">
        <f ca="1">IF(ROWS($1:15)&gt;COUNT(Dong14),"",OFFSET(TH!D$1,SMALL(Dong14,ROWS($1:15)),))</f>
        <v/>
      </c>
      <c r="C31" s="221" t="str">
        <f ca="1">IF(ROWS($1:15)&gt;COUNT(Dong14),"",OFFSET(TH!E$1,SMALL(Dong14,ROWS($1:15)),))</f>
        <v/>
      </c>
      <c r="D31" s="889" t="str">
        <f ca="1">IF(ROWS($1:15)&gt;COUNT(Dong14),"",OFFSET(TH!F$1,SMALL(Dong14,ROWS($1:15)),))</f>
        <v/>
      </c>
      <c r="E31" s="887" t="str">
        <f ca="1">IF(ROWS($1:15)&gt;COUNT(Dong14),"",IF(OFFSET(TH!N$1,SMALL(Dong14,ROWS($1:15)),)="131",OFFSET(TH!O$1,SMALL(Dong14,ROWS($1:15)),),OFFSET(TH!N$1,SMALL(Dong14,ROWS($1:15)),)))</f>
        <v/>
      </c>
      <c r="F31" s="887">
        <f ca="1">IF(ROWS($1:15)&gt;COUNT(Dong14),0,OFFSET(TH!L$1,SMALL(Dong14,ROWS($1:15)),))</f>
        <v>0</v>
      </c>
      <c r="G31" s="887"/>
      <c r="H31" s="888">
        <f ca="1">IF(ROWS($1:15)&gt;COUNT(Dong14),0,IF(OFFSET(TH!N$1,SMALL(Dong14,ROWS($1:15)),)="131",OFFSET(TH!K$1,SMALL(Dong14,ROWS($1:15)),),0))</f>
        <v>0</v>
      </c>
      <c r="I31" s="887">
        <f ca="1">IF(ROWS($1:15)&gt;COUNT(Dong14),0,IF(OFFSET(TH!N$1,SMALL(Dong14,ROWS($1:15)),)="131",OFFSET(TH!M$1,SMALL(Dong14,ROWS($1:15)),),0))</f>
        <v>0</v>
      </c>
      <c r="J31" s="888">
        <f ca="1">IF(ROWS($1:15)&gt;COUNT(Dong14),0,IF(OFFSET(TH!O$1,SMALL(Dong14,ROWS($1:15)),)="131",OFFSET(TH!K$1,SMALL(Dong14,ROWS($1:15)),),0))</f>
        <v>0</v>
      </c>
      <c r="K31" s="887">
        <f ca="1">IF(ROWS($1:15)&gt;COUNT(Dong14),0,IF(OFFSET(TH!O$1,SMALL(Dong14,ROWS($1:15)),)="131",OFFSET(TH!M$1,SMALL(Dong14,ROWS($1:15)),),0))</f>
        <v>0</v>
      </c>
      <c r="L31" s="881">
        <f t="shared" ca="1" si="1"/>
        <v>0</v>
      </c>
      <c r="M31" s="880">
        <f t="shared" ca="1" si="2"/>
        <v>0</v>
      </c>
      <c r="N31" s="881">
        <f t="shared" ca="1" si="3"/>
        <v>0</v>
      </c>
      <c r="O31" s="880">
        <f t="shared" ca="1" si="4"/>
        <v>0</v>
      </c>
    </row>
    <row r="32" spans="1:15" s="5" customFormat="1" ht="16.5" customHeight="1">
      <c r="A32" s="221" t="str">
        <f t="shared" ca="1" si="0"/>
        <v/>
      </c>
      <c r="B32" s="225" t="str">
        <f ca="1">IF(ROWS($1:16)&gt;COUNT(Dong14),"",OFFSET(TH!D$1,SMALL(Dong14,ROWS($1:16)),))</f>
        <v/>
      </c>
      <c r="C32" s="221" t="str">
        <f ca="1">IF(ROWS($1:16)&gt;COUNT(Dong14),"",OFFSET(TH!E$1,SMALL(Dong14,ROWS($1:16)),))</f>
        <v/>
      </c>
      <c r="D32" s="889" t="str">
        <f ca="1">IF(ROWS($1:16)&gt;COUNT(Dong14),"",OFFSET(TH!F$1,SMALL(Dong14,ROWS($1:16)),))</f>
        <v/>
      </c>
      <c r="E32" s="887" t="str">
        <f ca="1">IF(ROWS($1:16)&gt;COUNT(Dong14),"",IF(OFFSET(TH!N$1,SMALL(Dong14,ROWS($1:16)),)="131",OFFSET(TH!O$1,SMALL(Dong14,ROWS($1:16)),),OFFSET(TH!N$1,SMALL(Dong14,ROWS($1:16)),)))</f>
        <v/>
      </c>
      <c r="F32" s="887">
        <f ca="1">IF(ROWS($1:16)&gt;COUNT(Dong14),0,OFFSET(TH!L$1,SMALL(Dong14,ROWS($1:16)),))</f>
        <v>0</v>
      </c>
      <c r="G32" s="887"/>
      <c r="H32" s="888">
        <f ca="1">IF(ROWS($1:16)&gt;COUNT(Dong14),0,IF(OFFSET(TH!N$1,SMALL(Dong14,ROWS($1:16)),)="131",OFFSET(TH!K$1,SMALL(Dong14,ROWS($1:16)),),0))</f>
        <v>0</v>
      </c>
      <c r="I32" s="887">
        <f ca="1">IF(ROWS($1:16)&gt;COUNT(Dong14),0,IF(OFFSET(TH!N$1,SMALL(Dong14,ROWS($1:16)),)="131",OFFSET(TH!M$1,SMALL(Dong14,ROWS($1:16)),),0))</f>
        <v>0</v>
      </c>
      <c r="J32" s="888">
        <f ca="1">IF(ROWS($1:16)&gt;COUNT(Dong14),0,IF(OFFSET(TH!O$1,SMALL(Dong14,ROWS($1:16)),)="131",OFFSET(TH!K$1,SMALL(Dong14,ROWS($1:16)),),0))</f>
        <v>0</v>
      </c>
      <c r="K32" s="887">
        <f ca="1">IF(ROWS($1:16)&gt;COUNT(Dong14),0,IF(OFFSET(TH!O$1,SMALL(Dong14,ROWS($1:16)),)="131",OFFSET(TH!M$1,SMALL(Dong14,ROWS($1:16)),),0))</f>
        <v>0</v>
      </c>
      <c r="L32" s="881">
        <f t="shared" ca="1" si="1"/>
        <v>0</v>
      </c>
      <c r="M32" s="880">
        <f t="shared" ca="1" si="2"/>
        <v>0</v>
      </c>
      <c r="N32" s="881">
        <f t="shared" ca="1" si="3"/>
        <v>0</v>
      </c>
      <c r="O32" s="880">
        <f t="shared" ca="1" si="4"/>
        <v>0</v>
      </c>
    </row>
    <row r="33" spans="1:17" s="5" customFormat="1" ht="16.5" customHeight="1">
      <c r="A33" s="221" t="str">
        <f t="shared" ca="1" si="0"/>
        <v/>
      </c>
      <c r="B33" s="225" t="str">
        <f ca="1">IF(ROWS($1:17)&gt;COUNT(Dong14),"",OFFSET(TH!D$1,SMALL(Dong14,ROWS($1:17)),))</f>
        <v/>
      </c>
      <c r="C33" s="221" t="str">
        <f ca="1">IF(ROWS($1:17)&gt;COUNT(Dong14),"",OFFSET(TH!E$1,SMALL(Dong14,ROWS($1:17)),))</f>
        <v/>
      </c>
      <c r="D33" s="889" t="str">
        <f ca="1">IF(ROWS($1:17)&gt;COUNT(Dong14),"",OFFSET(TH!F$1,SMALL(Dong14,ROWS($1:17)),))</f>
        <v/>
      </c>
      <c r="E33" s="887" t="str">
        <f ca="1">IF(ROWS($1:17)&gt;COUNT(Dong14),"",IF(OFFSET(TH!N$1,SMALL(Dong14,ROWS($1:17)),)="131",OFFSET(TH!O$1,SMALL(Dong14,ROWS($1:17)),),OFFSET(TH!N$1,SMALL(Dong14,ROWS($1:17)),)))</f>
        <v/>
      </c>
      <c r="F33" s="887">
        <f ca="1">IF(ROWS($1:17)&gt;COUNT(Dong14),0,OFFSET(TH!L$1,SMALL(Dong14,ROWS($1:17)),))</f>
        <v>0</v>
      </c>
      <c r="G33" s="887"/>
      <c r="H33" s="888">
        <f ca="1">IF(ROWS($1:17)&gt;COUNT(Dong14),0,IF(OFFSET(TH!N$1,SMALL(Dong14,ROWS($1:17)),)="131",OFFSET(TH!K$1,SMALL(Dong14,ROWS($1:17)),),0))</f>
        <v>0</v>
      </c>
      <c r="I33" s="887">
        <f ca="1">IF(ROWS($1:17)&gt;COUNT(Dong14),0,IF(OFFSET(TH!N$1,SMALL(Dong14,ROWS($1:17)),)="131",OFFSET(TH!M$1,SMALL(Dong14,ROWS($1:17)),),0))</f>
        <v>0</v>
      </c>
      <c r="J33" s="888">
        <f ca="1">IF(ROWS($1:17)&gt;COUNT(Dong14),0,IF(OFFSET(TH!O$1,SMALL(Dong14,ROWS($1:17)),)="131",OFFSET(TH!K$1,SMALL(Dong14,ROWS($1:17)),),0))</f>
        <v>0</v>
      </c>
      <c r="K33" s="887">
        <f ca="1">IF(ROWS($1:17)&gt;COUNT(Dong14),0,IF(OFFSET(TH!O$1,SMALL(Dong14,ROWS($1:17)),)="131",OFFSET(TH!M$1,SMALL(Dong14,ROWS($1:17)),),0))</f>
        <v>0</v>
      </c>
      <c r="L33" s="881">
        <f t="shared" ca="1" si="1"/>
        <v>0</v>
      </c>
      <c r="M33" s="880">
        <f t="shared" ca="1" si="2"/>
        <v>0</v>
      </c>
      <c r="N33" s="881">
        <f t="shared" ca="1" si="3"/>
        <v>0</v>
      </c>
      <c r="O33" s="880">
        <f t="shared" ca="1" si="4"/>
        <v>0</v>
      </c>
    </row>
    <row r="34" spans="1:17" s="5" customFormat="1" ht="16.5" customHeight="1">
      <c r="A34" s="221" t="str">
        <f t="shared" ca="1" si="0"/>
        <v/>
      </c>
      <c r="B34" s="225" t="str">
        <f ca="1">IF(ROWS($1:18)&gt;COUNT(Dong14),"",OFFSET(TH!D$1,SMALL(Dong14,ROWS($1:18)),))</f>
        <v/>
      </c>
      <c r="C34" s="221" t="str">
        <f ca="1">IF(ROWS($1:18)&gt;COUNT(Dong14),"",OFFSET(TH!E$1,SMALL(Dong14,ROWS($1:18)),))</f>
        <v/>
      </c>
      <c r="D34" s="889" t="str">
        <f ca="1">IF(ROWS($1:18)&gt;COUNT(Dong14),"",OFFSET(TH!F$1,SMALL(Dong14,ROWS($1:18)),))</f>
        <v/>
      </c>
      <c r="E34" s="887" t="str">
        <f ca="1">IF(ROWS($1:18)&gt;COUNT(Dong14),"",IF(OFFSET(TH!N$1,SMALL(Dong14,ROWS($1:18)),)="131",OFFSET(TH!O$1,SMALL(Dong14,ROWS($1:18)),),OFFSET(TH!N$1,SMALL(Dong14,ROWS($1:18)),)))</f>
        <v/>
      </c>
      <c r="F34" s="887">
        <f ca="1">IF(ROWS($1:18)&gt;COUNT(Dong14),0,OFFSET(TH!L$1,SMALL(Dong14,ROWS($1:18)),))</f>
        <v>0</v>
      </c>
      <c r="G34" s="887"/>
      <c r="H34" s="888">
        <f ca="1">IF(ROWS($1:18)&gt;COUNT(Dong14),0,IF(OFFSET(TH!N$1,SMALL(Dong14,ROWS($1:18)),)="131",OFFSET(TH!K$1,SMALL(Dong14,ROWS($1:18)),),0))</f>
        <v>0</v>
      </c>
      <c r="I34" s="887">
        <f ca="1">IF(ROWS($1:18)&gt;COUNT(Dong14),0,IF(OFFSET(TH!N$1,SMALL(Dong14,ROWS($1:18)),)="131",OFFSET(TH!M$1,SMALL(Dong14,ROWS($1:18)),),0))</f>
        <v>0</v>
      </c>
      <c r="J34" s="888">
        <f ca="1">IF(ROWS($1:18)&gt;COUNT(Dong14),0,IF(OFFSET(TH!O$1,SMALL(Dong14,ROWS($1:18)),)="131",OFFSET(TH!K$1,SMALL(Dong14,ROWS($1:18)),),0))</f>
        <v>0</v>
      </c>
      <c r="K34" s="887">
        <f ca="1">IF(ROWS($1:18)&gt;COUNT(Dong14),0,IF(OFFSET(TH!O$1,SMALL(Dong14,ROWS($1:18)),)="131",OFFSET(TH!M$1,SMALL(Dong14,ROWS($1:18)),),0))</f>
        <v>0</v>
      </c>
      <c r="L34" s="881">
        <f t="shared" ca="1" si="1"/>
        <v>0</v>
      </c>
      <c r="M34" s="880">
        <f t="shared" ca="1" si="2"/>
        <v>0</v>
      </c>
      <c r="N34" s="881">
        <f t="shared" ca="1" si="3"/>
        <v>0</v>
      </c>
      <c r="O34" s="880">
        <f t="shared" ca="1" si="4"/>
        <v>0</v>
      </c>
    </row>
    <row r="35" spans="1:17" s="5" customFormat="1" ht="16.5" customHeight="1">
      <c r="A35" s="221" t="str">
        <f t="shared" ca="1" si="0"/>
        <v/>
      </c>
      <c r="B35" s="225" t="str">
        <f ca="1">IF(ROWS($1:19)&gt;COUNT(Dong14),"",OFFSET(TH!D$1,SMALL(Dong14,ROWS($1:19)),))</f>
        <v/>
      </c>
      <c r="C35" s="221" t="str">
        <f ca="1">IF(ROWS($1:19)&gt;COUNT(Dong14),"",OFFSET(TH!E$1,SMALL(Dong14,ROWS($1:19)),))</f>
        <v/>
      </c>
      <c r="D35" s="889" t="str">
        <f ca="1">IF(ROWS($1:19)&gt;COUNT(Dong14),"",OFFSET(TH!F$1,SMALL(Dong14,ROWS($1:19)),))</f>
        <v/>
      </c>
      <c r="E35" s="887" t="str">
        <f ca="1">IF(ROWS($1:19)&gt;COUNT(Dong14),"",IF(OFFSET(TH!N$1,SMALL(Dong14,ROWS($1:19)),)="131",OFFSET(TH!O$1,SMALL(Dong14,ROWS($1:19)),),OFFSET(TH!N$1,SMALL(Dong14,ROWS($1:19)),)))</f>
        <v/>
      </c>
      <c r="F35" s="887">
        <f ca="1">IF(ROWS($1:19)&gt;COUNT(Dong14),0,OFFSET(TH!L$1,SMALL(Dong14,ROWS($1:19)),))</f>
        <v>0</v>
      </c>
      <c r="G35" s="887"/>
      <c r="H35" s="888">
        <f ca="1">IF(ROWS($1:19)&gt;COUNT(Dong14),0,IF(OFFSET(TH!N$1,SMALL(Dong14,ROWS($1:19)),)="131",OFFSET(TH!K$1,SMALL(Dong14,ROWS($1:19)),),0))</f>
        <v>0</v>
      </c>
      <c r="I35" s="887">
        <f ca="1">IF(ROWS($1:19)&gt;COUNT(Dong14),0,IF(OFFSET(TH!N$1,SMALL(Dong14,ROWS($1:19)),)="131",OFFSET(TH!M$1,SMALL(Dong14,ROWS($1:19)),),0))</f>
        <v>0</v>
      </c>
      <c r="J35" s="888">
        <f ca="1">IF(ROWS($1:19)&gt;COUNT(Dong14),0,IF(OFFSET(TH!O$1,SMALL(Dong14,ROWS($1:19)),)="131",OFFSET(TH!K$1,SMALL(Dong14,ROWS($1:19)),),0))</f>
        <v>0</v>
      </c>
      <c r="K35" s="887">
        <f ca="1">IF(ROWS($1:19)&gt;COUNT(Dong14),0,IF(OFFSET(TH!O$1,SMALL(Dong14,ROWS($1:19)),)="131",OFFSET(TH!M$1,SMALL(Dong14,ROWS($1:19)),),0))</f>
        <v>0</v>
      </c>
      <c r="L35" s="881">
        <f t="shared" ca="1" si="1"/>
        <v>0</v>
      </c>
      <c r="M35" s="880">
        <f t="shared" ca="1" si="2"/>
        <v>0</v>
      </c>
      <c r="N35" s="881">
        <f t="shared" ca="1" si="3"/>
        <v>0</v>
      </c>
      <c r="O35" s="880">
        <f t="shared" ca="1" si="4"/>
        <v>0</v>
      </c>
      <c r="Q35" s="246"/>
    </row>
    <row r="36" spans="1:17" s="5" customFormat="1" ht="16.5" customHeight="1">
      <c r="A36" s="221" t="str">
        <f t="shared" ca="1" si="0"/>
        <v/>
      </c>
      <c r="B36" s="225" t="str">
        <f ca="1">IF(ROWS($1:20)&gt;COUNT(Dong14),"",OFFSET(TH!D$1,SMALL(Dong14,ROWS($1:20)),))</f>
        <v/>
      </c>
      <c r="C36" s="221" t="str">
        <f ca="1">IF(ROWS($1:20)&gt;COUNT(Dong14),"",OFFSET(TH!E$1,SMALL(Dong14,ROWS($1:20)),))</f>
        <v/>
      </c>
      <c r="D36" s="889" t="str">
        <f ca="1">IF(ROWS($1:20)&gt;COUNT(Dong14),"",OFFSET(TH!F$1,SMALL(Dong14,ROWS($1:20)),))</f>
        <v/>
      </c>
      <c r="E36" s="887" t="str">
        <f ca="1">IF(ROWS($1:20)&gt;COUNT(Dong14),"",IF(OFFSET(TH!N$1,SMALL(Dong14,ROWS($1:20)),)="131",OFFSET(TH!O$1,SMALL(Dong14,ROWS($1:20)),),OFFSET(TH!N$1,SMALL(Dong14,ROWS($1:20)),)))</f>
        <v/>
      </c>
      <c r="F36" s="887">
        <f ca="1">IF(ROWS($1:20)&gt;COUNT(Dong14),0,OFFSET(TH!L$1,SMALL(Dong14,ROWS($1:20)),))</f>
        <v>0</v>
      </c>
      <c r="G36" s="887"/>
      <c r="H36" s="888">
        <f ca="1">IF(ROWS($1:20)&gt;COUNT(Dong14),0,IF(OFFSET(TH!N$1,SMALL(Dong14,ROWS($1:20)),)="131",OFFSET(TH!K$1,SMALL(Dong14,ROWS($1:20)),),0))</f>
        <v>0</v>
      </c>
      <c r="I36" s="887">
        <f ca="1">IF(ROWS($1:20)&gt;COUNT(Dong14),0,IF(OFFSET(TH!N$1,SMALL(Dong14,ROWS($1:20)),)="131",OFFSET(TH!M$1,SMALL(Dong14,ROWS($1:20)),),0))</f>
        <v>0</v>
      </c>
      <c r="J36" s="888">
        <f ca="1">IF(ROWS($1:20)&gt;COUNT(Dong14),0,IF(OFFSET(TH!O$1,SMALL(Dong14,ROWS($1:20)),)="131",OFFSET(TH!K$1,SMALL(Dong14,ROWS($1:20)),),0))</f>
        <v>0</v>
      </c>
      <c r="K36" s="887">
        <f ca="1">IF(ROWS($1:20)&gt;COUNT(Dong14),0,IF(OFFSET(TH!O$1,SMALL(Dong14,ROWS($1:20)),)="131",OFFSET(TH!M$1,SMALL(Dong14,ROWS($1:20)),),0))</f>
        <v>0</v>
      </c>
      <c r="L36" s="881">
        <f t="shared" ca="1" si="1"/>
        <v>0</v>
      </c>
      <c r="M36" s="880">
        <f t="shared" ca="1" si="2"/>
        <v>0</v>
      </c>
      <c r="N36" s="881">
        <f t="shared" ca="1" si="3"/>
        <v>0</v>
      </c>
      <c r="O36" s="880">
        <f t="shared" ca="1" si="4"/>
        <v>0</v>
      </c>
    </row>
    <row r="37" spans="1:17" s="5" customFormat="1" ht="16.5" customHeight="1">
      <c r="A37" s="221" t="str">
        <f t="shared" ca="1" si="0"/>
        <v/>
      </c>
      <c r="B37" s="225" t="str">
        <f ca="1">IF(ROWS($1:21)&gt;COUNT(Dong14),"",OFFSET(TH!D$1,SMALL(Dong14,ROWS($1:21)),))</f>
        <v/>
      </c>
      <c r="C37" s="221" t="str">
        <f ca="1">IF(ROWS($1:21)&gt;COUNT(Dong14),"",OFFSET(TH!E$1,SMALL(Dong14,ROWS($1:21)),))</f>
        <v/>
      </c>
      <c r="D37" s="889" t="str">
        <f ca="1">IF(ROWS($1:21)&gt;COUNT(Dong14),"",OFFSET(TH!F$1,SMALL(Dong14,ROWS($1:21)),))</f>
        <v/>
      </c>
      <c r="E37" s="887" t="str">
        <f ca="1">IF(ROWS($1:21)&gt;COUNT(Dong14),"",IF(OFFSET(TH!N$1,SMALL(Dong14,ROWS($1:21)),)="131",OFFSET(TH!O$1,SMALL(Dong14,ROWS($1:21)),),OFFSET(TH!N$1,SMALL(Dong14,ROWS($1:21)),)))</f>
        <v/>
      </c>
      <c r="F37" s="887">
        <f ca="1">IF(ROWS($1:21)&gt;COUNT(Dong14),0,OFFSET(TH!L$1,SMALL(Dong14,ROWS($1:21)),))</f>
        <v>0</v>
      </c>
      <c r="G37" s="887"/>
      <c r="H37" s="888">
        <f ca="1">IF(ROWS($1:21)&gt;COUNT(Dong14),0,IF(OFFSET(TH!N$1,SMALL(Dong14,ROWS($1:21)),)="131",OFFSET(TH!K$1,SMALL(Dong14,ROWS($1:21)),),0))</f>
        <v>0</v>
      </c>
      <c r="I37" s="887">
        <f ca="1">IF(ROWS($1:21)&gt;COUNT(Dong14),0,IF(OFFSET(TH!N$1,SMALL(Dong14,ROWS($1:21)),)="131",OFFSET(TH!M$1,SMALL(Dong14,ROWS($1:21)),),0))</f>
        <v>0</v>
      </c>
      <c r="J37" s="888">
        <f ca="1">IF(ROWS($1:21)&gt;COUNT(Dong14),0,IF(OFFSET(TH!O$1,SMALL(Dong14,ROWS($1:21)),)="131",OFFSET(TH!K$1,SMALL(Dong14,ROWS($1:21)),),0))</f>
        <v>0</v>
      </c>
      <c r="K37" s="887">
        <f ca="1">IF(ROWS($1:21)&gt;COUNT(Dong14),0,IF(OFFSET(TH!O$1,SMALL(Dong14,ROWS($1:21)),)="131",OFFSET(TH!M$1,SMALL(Dong14,ROWS($1:21)),),0))</f>
        <v>0</v>
      </c>
      <c r="L37" s="881">
        <f t="shared" ca="1" si="1"/>
        <v>0</v>
      </c>
      <c r="M37" s="880">
        <f t="shared" ca="1" si="2"/>
        <v>0</v>
      </c>
      <c r="N37" s="881">
        <f t="shared" ca="1" si="3"/>
        <v>0</v>
      </c>
      <c r="O37" s="880">
        <f t="shared" ca="1" si="4"/>
        <v>0</v>
      </c>
    </row>
    <row r="38" spans="1:17" s="5" customFormat="1" ht="16.5" customHeight="1">
      <c r="A38" s="221" t="str">
        <f t="shared" ca="1" si="0"/>
        <v/>
      </c>
      <c r="B38" s="225" t="str">
        <f ca="1">IF(ROWS($1:22)&gt;COUNT(Dong14),"",OFFSET(TH!D$1,SMALL(Dong14,ROWS($1:22)),))</f>
        <v/>
      </c>
      <c r="C38" s="221" t="str">
        <f ca="1">IF(ROWS($1:22)&gt;COUNT(Dong14),"",OFFSET(TH!E$1,SMALL(Dong14,ROWS($1:22)),))</f>
        <v/>
      </c>
      <c r="D38" s="889" t="str">
        <f ca="1">IF(ROWS($1:22)&gt;COUNT(Dong14),"",OFFSET(TH!F$1,SMALL(Dong14,ROWS($1:22)),))</f>
        <v/>
      </c>
      <c r="E38" s="887" t="str">
        <f ca="1">IF(ROWS($1:22)&gt;COUNT(Dong14),"",IF(OFFSET(TH!N$1,SMALL(Dong14,ROWS($1:22)),)="131",OFFSET(TH!O$1,SMALL(Dong14,ROWS($1:22)),),OFFSET(TH!N$1,SMALL(Dong14,ROWS($1:22)),)))</f>
        <v/>
      </c>
      <c r="F38" s="887">
        <f ca="1">IF(ROWS($1:22)&gt;COUNT(Dong14),0,OFFSET(TH!L$1,SMALL(Dong14,ROWS($1:22)),))</f>
        <v>0</v>
      </c>
      <c r="G38" s="887"/>
      <c r="H38" s="888">
        <f ca="1">IF(ROWS($1:22)&gt;COUNT(Dong14),0,IF(OFFSET(TH!N$1,SMALL(Dong14,ROWS($1:22)),)="131",OFFSET(TH!K$1,SMALL(Dong14,ROWS($1:22)),),0))</f>
        <v>0</v>
      </c>
      <c r="I38" s="887">
        <f ca="1">IF(ROWS($1:22)&gt;COUNT(Dong14),0,IF(OFFSET(TH!N$1,SMALL(Dong14,ROWS($1:22)),)="131",OFFSET(TH!M$1,SMALL(Dong14,ROWS($1:22)),),0))</f>
        <v>0</v>
      </c>
      <c r="J38" s="888">
        <f ca="1">IF(ROWS($1:22)&gt;COUNT(Dong14),0,IF(OFFSET(TH!O$1,SMALL(Dong14,ROWS($1:22)),)="131",OFFSET(TH!K$1,SMALL(Dong14,ROWS($1:22)),),0))</f>
        <v>0</v>
      </c>
      <c r="K38" s="887">
        <f ca="1">IF(ROWS($1:22)&gt;COUNT(Dong14),0,IF(OFFSET(TH!O$1,SMALL(Dong14,ROWS($1:22)),)="131",OFFSET(TH!M$1,SMALL(Dong14,ROWS($1:22)),),0))</f>
        <v>0</v>
      </c>
      <c r="L38" s="881">
        <f t="shared" ca="1" si="1"/>
        <v>0</v>
      </c>
      <c r="M38" s="880">
        <f t="shared" ca="1" si="2"/>
        <v>0</v>
      </c>
      <c r="N38" s="881">
        <f t="shared" ca="1" si="3"/>
        <v>0</v>
      </c>
      <c r="O38" s="880">
        <f t="shared" ca="1" si="4"/>
        <v>0</v>
      </c>
    </row>
    <row r="39" spans="1:17" s="5" customFormat="1" ht="16.5" customHeight="1">
      <c r="A39" s="221" t="str">
        <f t="shared" ca="1" si="0"/>
        <v/>
      </c>
      <c r="B39" s="225" t="str">
        <f ca="1">IF(ROWS($1:23)&gt;COUNT(Dong14),"",OFFSET(TH!D$1,SMALL(Dong14,ROWS($1:23)),))</f>
        <v/>
      </c>
      <c r="C39" s="221" t="str">
        <f ca="1">IF(ROWS($1:23)&gt;COUNT(Dong14),"",OFFSET(TH!E$1,SMALL(Dong14,ROWS($1:23)),))</f>
        <v/>
      </c>
      <c r="D39" s="889" t="str">
        <f ca="1">IF(ROWS($1:23)&gt;COUNT(Dong14),"",OFFSET(TH!F$1,SMALL(Dong14,ROWS($1:23)),))</f>
        <v/>
      </c>
      <c r="E39" s="887" t="str">
        <f ca="1">IF(ROWS($1:23)&gt;COUNT(Dong14),"",IF(OFFSET(TH!N$1,SMALL(Dong14,ROWS($1:23)),)="131",OFFSET(TH!O$1,SMALL(Dong14,ROWS($1:23)),),OFFSET(TH!N$1,SMALL(Dong14,ROWS($1:23)),)))</f>
        <v/>
      </c>
      <c r="F39" s="887">
        <f ca="1">IF(ROWS($1:23)&gt;COUNT(Dong14),0,OFFSET(TH!L$1,SMALL(Dong14,ROWS($1:23)),))</f>
        <v>0</v>
      </c>
      <c r="G39" s="887"/>
      <c r="H39" s="888">
        <f ca="1">IF(ROWS($1:23)&gt;COUNT(Dong14),0,IF(OFFSET(TH!N$1,SMALL(Dong14,ROWS($1:23)),)="131",OFFSET(TH!K$1,SMALL(Dong14,ROWS($1:23)),),0))</f>
        <v>0</v>
      </c>
      <c r="I39" s="887">
        <f ca="1">IF(ROWS($1:23)&gt;COUNT(Dong14),0,IF(OFFSET(TH!N$1,SMALL(Dong14,ROWS($1:23)),)="131",OFFSET(TH!M$1,SMALL(Dong14,ROWS($1:23)),),0))</f>
        <v>0</v>
      </c>
      <c r="J39" s="888">
        <f ca="1">IF(ROWS($1:23)&gt;COUNT(Dong14),0,IF(OFFSET(TH!O$1,SMALL(Dong14,ROWS($1:23)),)="131",OFFSET(TH!K$1,SMALL(Dong14,ROWS($1:23)),),0))</f>
        <v>0</v>
      </c>
      <c r="K39" s="887">
        <f ca="1">IF(ROWS($1:23)&gt;COUNT(Dong14),0,IF(OFFSET(TH!O$1,SMALL(Dong14,ROWS($1:23)),)="131",OFFSET(TH!M$1,SMALL(Dong14,ROWS($1:23)),),0))</f>
        <v>0</v>
      </c>
      <c r="L39" s="881">
        <f t="shared" ca="1" si="1"/>
        <v>0</v>
      </c>
      <c r="M39" s="880">
        <f t="shared" ca="1" si="2"/>
        <v>0</v>
      </c>
      <c r="N39" s="881">
        <f t="shared" ca="1" si="3"/>
        <v>0</v>
      </c>
      <c r="O39" s="880">
        <f t="shared" ca="1" si="4"/>
        <v>0</v>
      </c>
    </row>
    <row r="40" spans="1:17" s="5" customFormat="1" ht="16.5" customHeight="1">
      <c r="A40" s="221" t="str">
        <f t="shared" ca="1" si="0"/>
        <v/>
      </c>
      <c r="B40" s="225" t="str">
        <f ca="1">IF(ROWS($1:24)&gt;COUNT(Dong14),"",OFFSET(TH!D$1,SMALL(Dong14,ROWS($1:24)),))</f>
        <v/>
      </c>
      <c r="C40" s="221" t="str">
        <f ca="1">IF(ROWS($1:24)&gt;COUNT(Dong14),"",OFFSET(TH!E$1,SMALL(Dong14,ROWS($1:24)),))</f>
        <v/>
      </c>
      <c r="D40" s="889" t="str">
        <f ca="1">IF(ROWS($1:24)&gt;COUNT(Dong14),"",OFFSET(TH!F$1,SMALL(Dong14,ROWS($1:24)),))</f>
        <v/>
      </c>
      <c r="E40" s="887" t="str">
        <f ca="1">IF(ROWS($1:24)&gt;COUNT(Dong14),"",IF(OFFSET(TH!N$1,SMALL(Dong14,ROWS($1:24)),)="131",OFFSET(TH!O$1,SMALL(Dong14,ROWS($1:24)),),OFFSET(TH!N$1,SMALL(Dong14,ROWS($1:24)),)))</f>
        <v/>
      </c>
      <c r="F40" s="887">
        <f ca="1">IF(ROWS($1:24)&gt;COUNT(Dong14),0,OFFSET(TH!L$1,SMALL(Dong14,ROWS($1:24)),))</f>
        <v>0</v>
      </c>
      <c r="G40" s="887"/>
      <c r="H40" s="888">
        <f ca="1">IF(ROWS($1:24)&gt;COUNT(Dong14),0,IF(OFFSET(TH!N$1,SMALL(Dong14,ROWS($1:24)),)="131",OFFSET(TH!K$1,SMALL(Dong14,ROWS($1:24)),),0))</f>
        <v>0</v>
      </c>
      <c r="I40" s="887">
        <f ca="1">IF(ROWS($1:24)&gt;COUNT(Dong14),0,IF(OFFSET(TH!N$1,SMALL(Dong14,ROWS($1:24)),)="131",OFFSET(TH!M$1,SMALL(Dong14,ROWS($1:24)),),0))</f>
        <v>0</v>
      </c>
      <c r="J40" s="888">
        <f ca="1">IF(ROWS($1:24)&gt;COUNT(Dong14),0,IF(OFFSET(TH!O$1,SMALL(Dong14,ROWS($1:24)),)="131",OFFSET(TH!K$1,SMALL(Dong14,ROWS($1:24)),),0))</f>
        <v>0</v>
      </c>
      <c r="K40" s="887">
        <f ca="1">IF(ROWS($1:24)&gt;COUNT(Dong14),0,IF(OFFSET(TH!O$1,SMALL(Dong14,ROWS($1:24)),)="131",OFFSET(TH!M$1,SMALL(Dong14,ROWS($1:24)),),0))</f>
        <v>0</v>
      </c>
      <c r="L40" s="881">
        <f t="shared" ca="1" si="1"/>
        <v>0</v>
      </c>
      <c r="M40" s="880">
        <f t="shared" ca="1" si="2"/>
        <v>0</v>
      </c>
      <c r="N40" s="881">
        <f t="shared" ca="1" si="3"/>
        <v>0</v>
      </c>
      <c r="O40" s="880">
        <f t="shared" ca="1" si="4"/>
        <v>0</v>
      </c>
    </row>
    <row r="41" spans="1:17" s="5" customFormat="1" ht="16.5" customHeight="1">
      <c r="A41" s="221" t="str">
        <f t="shared" ca="1" si="0"/>
        <v/>
      </c>
      <c r="B41" s="225" t="str">
        <f ca="1">IF(ROWS($1:25)&gt;COUNT(Dong14),"",OFFSET(TH!D$1,SMALL(Dong14,ROWS($1:25)),))</f>
        <v/>
      </c>
      <c r="C41" s="221" t="str">
        <f ca="1">IF(ROWS($1:25)&gt;COUNT(Dong14),"",OFFSET(TH!E$1,SMALL(Dong14,ROWS($1:25)),))</f>
        <v/>
      </c>
      <c r="D41" s="889" t="str">
        <f ca="1">IF(ROWS($1:25)&gt;COUNT(Dong14),"",OFFSET(TH!F$1,SMALL(Dong14,ROWS($1:25)),))</f>
        <v/>
      </c>
      <c r="E41" s="887" t="str">
        <f ca="1">IF(ROWS($1:25)&gt;COUNT(Dong14),"",IF(OFFSET(TH!N$1,SMALL(Dong14,ROWS($1:25)),)="131",OFFSET(TH!O$1,SMALL(Dong14,ROWS($1:25)),),OFFSET(TH!N$1,SMALL(Dong14,ROWS($1:25)),)))</f>
        <v/>
      </c>
      <c r="F41" s="887">
        <f ca="1">IF(ROWS($1:25)&gt;COUNT(Dong14),0,OFFSET(TH!L$1,SMALL(Dong14,ROWS($1:25)),))</f>
        <v>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0</v>
      </c>
      <c r="K41" s="887">
        <f ca="1">IF(ROWS($1:25)&gt;COUNT(Dong14),0,IF(OFFSET(TH!O$1,SMALL(Dong14,ROWS($1:25)),)="131",OFFSET(TH!M$1,SMALL(Dong14,ROWS($1:25)),),0))</f>
        <v>0</v>
      </c>
      <c r="L41" s="881">
        <f t="shared" ca="1" si="1"/>
        <v>0</v>
      </c>
      <c r="M41" s="880">
        <f t="shared" ca="1" si="2"/>
        <v>0</v>
      </c>
      <c r="N41" s="881">
        <f t="shared" ca="1" si="3"/>
        <v>0</v>
      </c>
      <c r="O41" s="880">
        <f t="shared" ca="1" si="4"/>
        <v>0</v>
      </c>
    </row>
    <row r="42" spans="1:17" s="5" customFormat="1" ht="16.5" customHeight="1">
      <c r="A42" s="221" t="str">
        <f t="shared" ca="1" si="0"/>
        <v/>
      </c>
      <c r="B42" s="225" t="str">
        <f ca="1">IF(ROWS($1:26)&gt;COUNT(Dong14),"",OFFSET(TH!D$1,SMALL(Dong14,ROWS($1:26)),))</f>
        <v/>
      </c>
      <c r="C42" s="221" t="str">
        <f ca="1">IF(ROWS($1:26)&gt;COUNT(Dong14),"",OFFSET(TH!E$1,SMALL(Dong14,ROWS($1:26)),))</f>
        <v/>
      </c>
      <c r="D42" s="889" t="str">
        <f ca="1">IF(ROWS($1:26)&gt;COUNT(Dong14),"",OFFSET(TH!F$1,SMALL(Dong14,ROWS($1:26)),))</f>
        <v/>
      </c>
      <c r="E42" s="887" t="str">
        <f ca="1">IF(ROWS($1:26)&gt;COUNT(Dong14),"",IF(OFFSET(TH!N$1,SMALL(Dong14,ROWS($1:26)),)="131",OFFSET(TH!O$1,SMALL(Dong14,ROWS($1:26)),),OFFSET(TH!N$1,SMALL(Dong14,ROWS($1:26)),)))</f>
        <v/>
      </c>
      <c r="F42" s="887">
        <f ca="1">IF(ROWS($1:26)&gt;COUNT(Dong14),0,OFFSET(TH!L$1,SMALL(Dong14,ROWS($1:26)),))</f>
        <v>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0</v>
      </c>
      <c r="K42" s="887">
        <f ca="1">IF(ROWS($1:26)&gt;COUNT(Dong14),0,IF(OFFSET(TH!O$1,SMALL(Dong14,ROWS($1:26)),)="131",OFFSET(TH!M$1,SMALL(Dong14,ROWS($1:26)),),0))</f>
        <v>0</v>
      </c>
      <c r="L42" s="881">
        <f t="shared" ca="1" si="1"/>
        <v>0</v>
      </c>
      <c r="M42" s="880">
        <f t="shared" ca="1" si="2"/>
        <v>0</v>
      </c>
      <c r="N42" s="881">
        <f t="shared" ca="1" si="3"/>
        <v>0</v>
      </c>
      <c r="O42" s="880">
        <f t="shared" ca="1" si="4"/>
        <v>0</v>
      </c>
    </row>
    <row r="43" spans="1:17" s="5" customFormat="1" ht="16.5" customHeight="1">
      <c r="A43" s="221" t="str">
        <f t="shared" ca="1" si="0"/>
        <v/>
      </c>
      <c r="B43" s="225" t="str">
        <f ca="1">IF(ROWS($1:27)&gt;COUNT(Dong14),"",OFFSET(TH!D$1,SMALL(Dong14,ROWS($1:27)),))</f>
        <v/>
      </c>
      <c r="C43" s="221" t="str">
        <f ca="1">IF(ROWS($1:27)&gt;COUNT(Dong14),"",OFFSET(TH!E$1,SMALL(Dong14,ROWS($1:27)),))</f>
        <v/>
      </c>
      <c r="D43" s="889" t="str">
        <f ca="1">IF(ROWS($1:27)&gt;COUNT(Dong14),"",OFFSET(TH!F$1,SMALL(Dong14,ROWS($1:27)),))</f>
        <v/>
      </c>
      <c r="E43" s="887" t="str">
        <f ca="1">IF(ROWS($1:27)&gt;COUNT(Dong14),"",IF(OFFSET(TH!N$1,SMALL(Dong14,ROWS($1:27)),)="131",OFFSET(TH!O$1,SMALL(Dong14,ROWS($1:27)),),OFFSET(TH!N$1,SMALL(Dong14,ROWS($1:27)),)))</f>
        <v/>
      </c>
      <c r="F43" s="887">
        <f ca="1">IF(ROWS($1:27)&gt;COUNT(Dong14),0,OFFSET(TH!L$1,SMALL(Dong14,ROWS($1:27)),))</f>
        <v>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0</v>
      </c>
      <c r="K43" s="887">
        <f ca="1">IF(ROWS($1:27)&gt;COUNT(Dong14),0,IF(OFFSET(TH!O$1,SMALL(Dong14,ROWS($1:27)),)="131",OFFSET(TH!M$1,SMALL(Dong14,ROWS($1:27)),),0))</f>
        <v>0</v>
      </c>
      <c r="L43" s="881">
        <f t="shared" ca="1" si="1"/>
        <v>0</v>
      </c>
      <c r="M43" s="880">
        <f t="shared" ca="1" si="2"/>
        <v>0</v>
      </c>
      <c r="N43" s="881">
        <f t="shared" ca="1" si="3"/>
        <v>0</v>
      </c>
      <c r="O43" s="880">
        <f t="shared" ca="1" si="4"/>
        <v>0</v>
      </c>
    </row>
    <row r="44" spans="1:17" s="5" customFormat="1" ht="16.5" customHeight="1">
      <c r="A44" s="221" t="str">
        <f t="shared" ca="1" si="0"/>
        <v/>
      </c>
      <c r="B44" s="225" t="str">
        <f ca="1">IF(ROWS($1:28)&gt;COUNT(Dong14),"",OFFSET(TH!D$1,SMALL(Dong14,ROWS($1:28)),))</f>
        <v/>
      </c>
      <c r="C44" s="221" t="str">
        <f ca="1">IF(ROWS($1:28)&gt;COUNT(Dong14),"",OFFSET(TH!E$1,SMALL(Dong14,ROWS($1:28)),))</f>
        <v/>
      </c>
      <c r="D44" s="889" t="str">
        <f ca="1">IF(ROWS($1:28)&gt;COUNT(Dong14),"",OFFSET(TH!F$1,SMALL(Dong14,ROWS($1:28)),))</f>
        <v/>
      </c>
      <c r="E44" s="887" t="str">
        <f ca="1">IF(ROWS($1:28)&gt;COUNT(Dong14),"",IF(OFFSET(TH!N$1,SMALL(Dong14,ROWS($1:28)),)="131",OFFSET(TH!O$1,SMALL(Dong14,ROWS($1:28)),),OFFSET(TH!N$1,SMALL(Dong14,ROWS($1:28)),)))</f>
        <v/>
      </c>
      <c r="F44" s="887">
        <f ca="1">IF(ROWS($1:28)&gt;COUNT(Dong14),0,OFFSET(TH!L$1,SMALL(Dong14,ROWS($1:28)),))</f>
        <v>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0</v>
      </c>
      <c r="K44" s="887">
        <f ca="1">IF(ROWS($1:28)&gt;COUNT(Dong14),0,IF(OFFSET(TH!O$1,SMALL(Dong14,ROWS($1:28)),)="131",OFFSET(TH!M$1,SMALL(Dong14,ROWS($1:28)),),0))</f>
        <v>0</v>
      </c>
      <c r="L44" s="881">
        <f t="shared" ca="1" si="1"/>
        <v>0</v>
      </c>
      <c r="M44" s="880">
        <f t="shared" ca="1" si="2"/>
        <v>0</v>
      </c>
      <c r="N44" s="881">
        <f t="shared" ca="1" si="3"/>
        <v>0</v>
      </c>
      <c r="O44" s="880">
        <f t="shared" ca="1" si="4"/>
        <v>0</v>
      </c>
    </row>
    <row r="45" spans="1:17" s="5" customFormat="1" ht="16.5" customHeight="1">
      <c r="A45" s="221" t="str">
        <f t="shared" ca="1" si="0"/>
        <v/>
      </c>
      <c r="B45" s="225" t="str">
        <f ca="1">IF(ROWS($1:29)&gt;COUNT(Dong14),"",OFFSET(TH!D$1,SMALL(Dong14,ROWS($1:29)),))</f>
        <v/>
      </c>
      <c r="C45" s="221" t="str">
        <f ca="1">IF(ROWS($1:29)&gt;COUNT(Dong14),"",OFFSET(TH!E$1,SMALL(Dong14,ROWS($1:29)),))</f>
        <v/>
      </c>
      <c r="D45" s="889" t="str">
        <f ca="1">IF(ROWS($1:29)&gt;COUNT(Dong14),"",OFFSET(TH!F$1,SMALL(Dong14,ROWS($1:29)),))</f>
        <v/>
      </c>
      <c r="E45" s="887" t="str">
        <f ca="1">IF(ROWS($1:29)&gt;COUNT(Dong14),"",IF(OFFSET(TH!N$1,SMALL(Dong14,ROWS($1:29)),)="131",OFFSET(TH!O$1,SMALL(Dong14,ROWS($1:29)),),OFFSET(TH!N$1,SMALL(Dong14,ROWS($1:29)),)))</f>
        <v/>
      </c>
      <c r="F45" s="887">
        <f ca="1">IF(ROWS($1:29)&gt;COUNT(Dong14),0,OFFSET(TH!L$1,SMALL(Dong14,ROWS($1:29)),))</f>
        <v>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0</v>
      </c>
      <c r="K45" s="887">
        <f ca="1">IF(ROWS($1:29)&gt;COUNT(Dong14),0,IF(OFFSET(TH!O$1,SMALL(Dong14,ROWS($1:29)),)="131",OFFSET(TH!M$1,SMALL(Dong14,ROWS($1:29)),),0))</f>
        <v>0</v>
      </c>
      <c r="L45" s="881">
        <f t="shared" ca="1" si="1"/>
        <v>0</v>
      </c>
      <c r="M45" s="880">
        <f t="shared" ca="1" si="2"/>
        <v>0</v>
      </c>
      <c r="N45" s="881">
        <f t="shared" ca="1" si="3"/>
        <v>0</v>
      </c>
      <c r="O45" s="880">
        <f t="shared" ca="1" si="4"/>
        <v>0</v>
      </c>
    </row>
    <row r="46" spans="1:17" s="5" customFormat="1" ht="16.5" customHeight="1">
      <c r="A46" s="221" t="str">
        <f t="shared" ca="1" si="0"/>
        <v/>
      </c>
      <c r="B46" s="225" t="str">
        <f ca="1">IF(ROWS($1:30)&gt;COUNT(Dong14),"",OFFSET(TH!D$1,SMALL(Dong14,ROWS($1:30)),))</f>
        <v/>
      </c>
      <c r="C46" s="221" t="str">
        <f ca="1">IF(ROWS($1:30)&gt;COUNT(Dong14),"",OFFSET(TH!E$1,SMALL(Dong14,ROWS($1:30)),))</f>
        <v/>
      </c>
      <c r="D46" s="889" t="str">
        <f ca="1">IF(ROWS($1:30)&gt;COUNT(Dong14),"",OFFSET(TH!F$1,SMALL(Dong14,ROWS($1:30)),))</f>
        <v/>
      </c>
      <c r="E46" s="887" t="str">
        <f ca="1">IF(ROWS($1:30)&gt;COUNT(Dong14),"",IF(OFFSET(TH!N$1,SMALL(Dong14,ROWS($1:30)),)="131",OFFSET(TH!O$1,SMALL(Dong14,ROWS($1:30)),),OFFSET(TH!N$1,SMALL(Dong14,ROWS($1:30)),)))</f>
        <v/>
      </c>
      <c r="F46" s="887">
        <f ca="1">IF(ROWS($1:30)&gt;COUNT(Dong14),0,OFFSET(TH!L$1,SMALL(Dong14,ROWS($1:30)),))</f>
        <v>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0</v>
      </c>
      <c r="K46" s="887">
        <f ca="1">IF(ROWS($1:30)&gt;COUNT(Dong14),0,IF(OFFSET(TH!O$1,SMALL(Dong14,ROWS($1:30)),)="131",OFFSET(TH!M$1,SMALL(Dong14,ROWS($1:30)),),0))</f>
        <v>0</v>
      </c>
      <c r="L46" s="881">
        <f t="shared" ca="1" si="1"/>
        <v>0</v>
      </c>
      <c r="M46" s="880">
        <f t="shared" ca="1" si="2"/>
        <v>0</v>
      </c>
      <c r="N46" s="881">
        <f t="shared" ca="1" si="3"/>
        <v>0</v>
      </c>
      <c r="O46" s="880">
        <f t="shared" ca="1" si="4"/>
        <v>0</v>
      </c>
    </row>
    <row r="47" spans="1:17" s="5" customFormat="1" ht="16.5" customHeight="1">
      <c r="A47" s="221" t="str">
        <f t="shared" ca="1" si="0"/>
        <v/>
      </c>
      <c r="B47" s="225" t="str">
        <f ca="1">IF(ROWS($1:31)&gt;COUNT(Dong14),"",OFFSET(TH!D$1,SMALL(Dong14,ROWS($1:31)),))</f>
        <v/>
      </c>
      <c r="C47" s="221" t="str">
        <f ca="1">IF(ROWS($1:31)&gt;COUNT(Dong14),"",OFFSET(TH!E$1,SMALL(Dong14,ROWS($1:31)),))</f>
        <v/>
      </c>
      <c r="D47" s="889" t="str">
        <f ca="1">IF(ROWS($1:31)&gt;COUNT(Dong14),"",OFFSET(TH!F$1,SMALL(Dong14,ROWS($1:31)),))</f>
        <v/>
      </c>
      <c r="E47" s="887" t="str">
        <f ca="1">IF(ROWS($1:31)&gt;COUNT(Dong14),"",IF(OFFSET(TH!N$1,SMALL(Dong14,ROWS($1:31)),)="131",OFFSET(TH!O$1,SMALL(Dong14,ROWS($1:31)),),OFFSET(TH!N$1,SMALL(Dong14,ROWS($1:31)),)))</f>
        <v/>
      </c>
      <c r="F47" s="887">
        <f ca="1">IF(ROWS($1:31)&gt;COUNT(Dong14),0,OFFSET(TH!L$1,SMALL(Dong14,ROWS($1:31)),))</f>
        <v>0</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0</v>
      </c>
      <c r="K47" s="887">
        <f ca="1">IF(ROWS($1:31)&gt;COUNT(Dong14),0,IF(OFFSET(TH!O$1,SMALL(Dong14,ROWS($1:31)),)="131",OFFSET(TH!M$1,SMALL(Dong14,ROWS($1:31)),),0))</f>
        <v>0</v>
      </c>
      <c r="L47" s="881">
        <f t="shared" ca="1" si="1"/>
        <v>0</v>
      </c>
      <c r="M47" s="880">
        <f t="shared" ca="1" si="2"/>
        <v>0</v>
      </c>
      <c r="N47" s="881">
        <f t="shared" ca="1" si="3"/>
        <v>0</v>
      </c>
      <c r="O47" s="880">
        <f t="shared" ca="1" si="4"/>
        <v>0</v>
      </c>
    </row>
    <row r="48" spans="1:17" s="5" customFormat="1" ht="16.5" customHeight="1">
      <c r="A48" s="221" t="str">
        <f t="shared" ca="1" si="0"/>
        <v/>
      </c>
      <c r="B48" s="225" t="str">
        <f ca="1">IF(ROWS($1:32)&gt;COUNT(Dong14),"",OFFSET(TH!D$1,SMALL(Dong14,ROWS($1:32)),))</f>
        <v/>
      </c>
      <c r="C48" s="221" t="str">
        <f ca="1">IF(ROWS($1:32)&gt;COUNT(Dong14),"",OFFSET(TH!E$1,SMALL(Dong14,ROWS($1:32)),))</f>
        <v/>
      </c>
      <c r="D48" s="889" t="str">
        <f ca="1">IF(ROWS($1:32)&gt;COUNT(Dong14),"",OFFSET(TH!F$1,SMALL(Dong14,ROWS($1:32)),))</f>
        <v/>
      </c>
      <c r="E48" s="887" t="str">
        <f ca="1">IF(ROWS($1:32)&gt;COUNT(Dong14),"",IF(OFFSET(TH!N$1,SMALL(Dong14,ROWS($1:32)),)="131",OFFSET(TH!O$1,SMALL(Dong14,ROWS($1:32)),),OFFSET(TH!N$1,SMALL(Dong14,ROWS($1:32)),)))</f>
        <v/>
      </c>
      <c r="F48" s="887">
        <f ca="1">IF(ROWS($1:32)&gt;COUNT(Dong14),0,OFFSET(TH!L$1,SMALL(Dong14,ROWS($1:32)),))</f>
        <v>0</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0</v>
      </c>
      <c r="K48" s="887">
        <f ca="1">IF(ROWS($1:32)&gt;COUNT(Dong14),0,IF(OFFSET(TH!O$1,SMALL(Dong14,ROWS($1:32)),)="131",OFFSET(TH!M$1,SMALL(Dong14,ROWS($1:32)),),0))</f>
        <v>0</v>
      </c>
      <c r="L48" s="881">
        <f t="shared" ca="1" si="1"/>
        <v>0</v>
      </c>
      <c r="M48" s="880">
        <f t="shared" ca="1" si="2"/>
        <v>0</v>
      </c>
      <c r="N48" s="881">
        <f t="shared" ca="1" si="3"/>
        <v>0</v>
      </c>
      <c r="O48" s="880">
        <f t="shared" ca="1" si="4"/>
        <v>0</v>
      </c>
    </row>
    <row r="49" spans="1:15" s="5" customFormat="1" ht="16.5" customHeight="1">
      <c r="A49" s="221" t="str">
        <f t="shared" ca="1" si="0"/>
        <v/>
      </c>
      <c r="B49" s="225" t="str">
        <f ca="1">IF(ROWS($1:33)&gt;COUNT(Dong14),"",OFFSET(TH!D$1,SMALL(Dong14,ROWS($1:33)),))</f>
        <v/>
      </c>
      <c r="C49" s="221" t="str">
        <f ca="1">IF(ROWS($1:33)&gt;COUNT(Dong14),"",OFFSET(TH!E$1,SMALL(Dong14,ROWS($1:33)),))</f>
        <v/>
      </c>
      <c r="D49" s="889" t="str">
        <f ca="1">IF(ROWS($1:33)&gt;COUNT(Dong14),"",OFFSET(TH!F$1,SMALL(Dong14,ROWS($1:33)),))</f>
        <v/>
      </c>
      <c r="E49" s="887" t="str">
        <f ca="1">IF(ROWS($1:33)&gt;COUNT(Dong14),"",IF(OFFSET(TH!N$1,SMALL(Dong14,ROWS($1:33)),)="131",OFFSET(TH!O$1,SMALL(Dong14,ROWS($1:33)),),OFFSET(TH!N$1,SMALL(Dong14,ROWS($1:33)),)))</f>
        <v/>
      </c>
      <c r="F49" s="887">
        <f ca="1">IF(ROWS($1:33)&gt;COUNT(Dong14),0,OFFSET(TH!L$1,SMALL(Dong14,ROWS($1:33)),))</f>
        <v>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0</v>
      </c>
      <c r="K49" s="887">
        <f ca="1">IF(ROWS($1:33)&gt;COUNT(Dong14),0,IF(OFFSET(TH!O$1,SMALL(Dong14,ROWS($1:33)),)="131",OFFSET(TH!M$1,SMALL(Dong14,ROWS($1:33)),),0))</f>
        <v>0</v>
      </c>
      <c r="L49" s="881">
        <f t="shared" ca="1" si="1"/>
        <v>0</v>
      </c>
      <c r="M49" s="880">
        <f t="shared" ca="1" si="2"/>
        <v>0</v>
      </c>
      <c r="N49" s="881">
        <f t="shared" ca="1" si="3"/>
        <v>0</v>
      </c>
      <c r="O49" s="880">
        <f t="shared" ca="1" si="4"/>
        <v>0</v>
      </c>
    </row>
    <row r="50" spans="1:15" s="5" customFormat="1" ht="16.5" customHeight="1">
      <c r="A50" s="221" t="str">
        <f t="shared" ca="1" si="0"/>
        <v/>
      </c>
      <c r="B50" s="225" t="str">
        <f ca="1">IF(ROWS($1:34)&gt;COUNT(Dong14),"",OFFSET(TH!D$1,SMALL(Dong14,ROWS($1:34)),))</f>
        <v/>
      </c>
      <c r="C50" s="221" t="str">
        <f ca="1">IF(ROWS($1:34)&gt;COUNT(Dong14),"",OFFSET(TH!E$1,SMALL(Dong14,ROWS($1:34)),))</f>
        <v/>
      </c>
      <c r="D50" s="889" t="str">
        <f ca="1">IF(ROWS($1:34)&gt;COUNT(Dong14),"",OFFSET(TH!F$1,SMALL(Dong14,ROWS($1:34)),))</f>
        <v/>
      </c>
      <c r="E50" s="887" t="str">
        <f ca="1">IF(ROWS($1:34)&gt;COUNT(Dong14),"",IF(OFFSET(TH!N$1,SMALL(Dong14,ROWS($1:34)),)="131",OFFSET(TH!O$1,SMALL(Dong14,ROWS($1:34)),),OFFSET(TH!N$1,SMALL(Dong14,ROWS($1:34)),)))</f>
        <v/>
      </c>
      <c r="F50" s="887">
        <f ca="1">IF(ROWS($1:34)&gt;COUNT(Dong14),0,OFFSET(TH!L$1,SMALL(Dong14,ROWS($1:34)),))</f>
        <v>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0</v>
      </c>
      <c r="K50" s="887">
        <f ca="1">IF(ROWS($1:34)&gt;COUNT(Dong14),0,IF(OFFSET(TH!O$1,SMALL(Dong14,ROWS($1:34)),)="131",OFFSET(TH!M$1,SMALL(Dong14,ROWS($1:34)),),0))</f>
        <v>0</v>
      </c>
      <c r="L50" s="881">
        <f t="shared" ca="1" si="1"/>
        <v>0</v>
      </c>
      <c r="M50" s="880">
        <f t="shared" ca="1" si="2"/>
        <v>0</v>
      </c>
      <c r="N50" s="881">
        <f t="shared" ca="1" si="3"/>
        <v>0</v>
      </c>
      <c r="O50" s="880">
        <f t="shared" ca="1" si="4"/>
        <v>0</v>
      </c>
    </row>
    <row r="51" spans="1:15" s="5" customFormat="1" ht="16.5" customHeight="1">
      <c r="A51" s="221" t="str">
        <f t="shared" ca="1" si="0"/>
        <v/>
      </c>
      <c r="B51" s="225" t="str">
        <f ca="1">IF(ROWS($1:35)&gt;COUNT(Dong14),"",OFFSET(TH!D$1,SMALL(Dong14,ROWS($1:35)),))</f>
        <v/>
      </c>
      <c r="C51" s="221" t="str">
        <f ca="1">IF(ROWS($1:35)&gt;COUNT(Dong14),"",OFFSET(TH!E$1,SMALL(Dong14,ROWS($1:35)),))</f>
        <v/>
      </c>
      <c r="D51" s="889" t="str">
        <f ca="1">IF(ROWS($1:35)&gt;COUNT(Dong14),"",OFFSET(TH!F$1,SMALL(Dong14,ROWS($1:35)),))</f>
        <v/>
      </c>
      <c r="E51" s="887" t="str">
        <f ca="1">IF(ROWS($1:35)&gt;COUNT(Dong14),"",IF(OFFSET(TH!N$1,SMALL(Dong14,ROWS($1:35)),)="131",OFFSET(TH!O$1,SMALL(Dong14,ROWS($1:35)),),OFFSET(TH!N$1,SMALL(Dong14,ROWS($1:35)),)))</f>
        <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0</v>
      </c>
      <c r="J51" s="888">
        <f ca="1">IF(ROWS($1:35)&gt;COUNT(Dong14),0,IF(OFFSET(TH!O$1,SMALL(Dong14,ROWS($1:35)),)="131",OFFSET(TH!K$1,SMALL(Dong14,ROWS($1:35)),),0))</f>
        <v>0</v>
      </c>
      <c r="K51" s="887">
        <f ca="1">IF(ROWS($1:35)&gt;COUNT(Dong14),0,IF(OFFSET(TH!O$1,SMALL(Dong14,ROWS($1:35)),)="131",OFFSET(TH!M$1,SMALL(Dong14,ROWS($1:35)),),0))</f>
        <v>0</v>
      </c>
      <c r="L51" s="881">
        <f t="shared" ca="1" si="1"/>
        <v>0</v>
      </c>
      <c r="M51" s="880">
        <f t="shared" ca="1" si="2"/>
        <v>0</v>
      </c>
      <c r="N51" s="881">
        <f t="shared" ca="1" si="3"/>
        <v>0</v>
      </c>
      <c r="O51" s="880">
        <f t="shared" ca="1" si="4"/>
        <v>0</v>
      </c>
    </row>
    <row r="52" spans="1:15" s="5" customFormat="1" ht="16.5" customHeight="1">
      <c r="A52" s="221" t="str">
        <f t="shared" ca="1" si="0"/>
        <v/>
      </c>
      <c r="B52" s="225" t="str">
        <f ca="1">IF(ROWS($1:36)&gt;COUNT(Dong14),"",OFFSET(TH!D$1,SMALL(Dong14,ROWS($1:36)),))</f>
        <v/>
      </c>
      <c r="C52" s="221" t="str">
        <f ca="1">IF(ROWS($1:36)&gt;COUNT(Dong14),"",OFFSET(TH!E$1,SMALL(Dong14,ROWS($1:36)),))</f>
        <v/>
      </c>
      <c r="D52" s="889" t="str">
        <f ca="1">IF(ROWS($1:36)&gt;COUNT(Dong14),"",OFFSET(TH!F$1,SMALL(Dong14,ROWS($1:36)),))</f>
        <v/>
      </c>
      <c r="E52" s="887" t="str">
        <f ca="1">IF(ROWS($1:36)&gt;COUNT(Dong14),"",IF(OFFSET(TH!N$1,SMALL(Dong14,ROWS($1:36)),)="131",OFFSET(TH!O$1,SMALL(Dong14,ROWS($1:36)),),OFFSET(TH!N$1,SMALL(Dong14,ROWS($1:36)),)))</f>
        <v/>
      </c>
      <c r="F52" s="887">
        <f ca="1">IF(ROWS($1:36)&gt;COUNT(Dong14),0,OFFSET(TH!L$1,SMALL(Dong14,ROWS($1:36)),))</f>
        <v>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0</v>
      </c>
      <c r="K52" s="887">
        <f ca="1">IF(ROWS($1:36)&gt;COUNT(Dong14),0,IF(OFFSET(TH!O$1,SMALL(Dong14,ROWS($1:36)),)="131",OFFSET(TH!M$1,SMALL(Dong14,ROWS($1:36)),),0))</f>
        <v>0</v>
      </c>
      <c r="L52" s="881">
        <f t="shared" ca="1" si="1"/>
        <v>0</v>
      </c>
      <c r="M52" s="880">
        <f t="shared" ca="1" si="2"/>
        <v>0</v>
      </c>
      <c r="N52" s="881">
        <f t="shared" ca="1" si="3"/>
        <v>0</v>
      </c>
      <c r="O52" s="880">
        <f t="shared" ca="1" si="4"/>
        <v>0</v>
      </c>
    </row>
    <row r="53" spans="1:15" s="5" customFormat="1" ht="16.5" customHeight="1">
      <c r="A53" s="221" t="str">
        <f t="shared" ca="1" si="0"/>
        <v/>
      </c>
      <c r="B53" s="225" t="str">
        <f ca="1">IF(ROWS($1:37)&gt;COUNT(Dong14),"",OFFSET(TH!D$1,SMALL(Dong14,ROWS($1:37)),))</f>
        <v/>
      </c>
      <c r="C53" s="221" t="str">
        <f ca="1">IF(ROWS($1:37)&gt;COUNT(Dong14),"",OFFSET(TH!E$1,SMALL(Dong14,ROWS($1:37)),))</f>
        <v/>
      </c>
      <c r="D53" s="889" t="str">
        <f ca="1">IF(ROWS($1:37)&gt;COUNT(Dong14),"",OFFSET(TH!F$1,SMALL(Dong14,ROWS($1:37)),))</f>
        <v/>
      </c>
      <c r="E53" s="887" t="str">
        <f ca="1">IF(ROWS($1:37)&gt;COUNT(Dong14),"",IF(OFFSET(TH!N$1,SMALL(Dong14,ROWS($1:37)),)="131",OFFSET(TH!O$1,SMALL(Dong14,ROWS($1:37)),),OFFSET(TH!N$1,SMALL(Dong14,ROWS($1:37)),)))</f>
        <v/>
      </c>
      <c r="F53" s="887">
        <f ca="1">IF(ROWS($1:37)&gt;COUNT(Dong14),0,OFFSET(TH!L$1,SMALL(Dong14,ROWS($1:37)),))</f>
        <v>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0</v>
      </c>
      <c r="K53" s="887">
        <f ca="1">IF(ROWS($1:37)&gt;COUNT(Dong14),0,IF(OFFSET(TH!O$1,SMALL(Dong14,ROWS($1:37)),)="131",OFFSET(TH!M$1,SMALL(Dong14,ROWS($1:37)),),0))</f>
        <v>0</v>
      </c>
      <c r="L53" s="881">
        <f t="shared" ca="1" si="1"/>
        <v>0</v>
      </c>
      <c r="M53" s="880">
        <f t="shared" ca="1" si="2"/>
        <v>0</v>
      </c>
      <c r="N53" s="881">
        <f t="shared" ca="1" si="3"/>
        <v>0</v>
      </c>
      <c r="O53" s="880">
        <f t="shared" ca="1" si="4"/>
        <v>0</v>
      </c>
    </row>
    <row r="54" spans="1:15" s="5" customFormat="1" ht="16.5" customHeight="1">
      <c r="A54" s="221" t="str">
        <f t="shared" ca="1" si="0"/>
        <v/>
      </c>
      <c r="B54" s="225" t="str">
        <f ca="1">IF(ROWS($1:38)&gt;COUNT(Dong14),"",OFFSET(TH!D$1,SMALL(Dong14,ROWS($1:38)),))</f>
        <v/>
      </c>
      <c r="C54" s="221" t="str">
        <f ca="1">IF(ROWS($1:38)&gt;COUNT(Dong14),"",OFFSET(TH!E$1,SMALL(Dong14,ROWS($1:38)),))</f>
        <v/>
      </c>
      <c r="D54" s="889" t="str">
        <f ca="1">IF(ROWS($1:38)&gt;COUNT(Dong14),"",OFFSET(TH!F$1,SMALL(Dong14,ROWS($1:38)),))</f>
        <v/>
      </c>
      <c r="E54" s="887" t="str">
        <f ca="1">IF(ROWS($1:38)&gt;COUNT(Dong14),"",IF(OFFSET(TH!N$1,SMALL(Dong14,ROWS($1:38)),)="131",OFFSET(TH!O$1,SMALL(Dong14,ROWS($1:38)),),OFFSET(TH!N$1,SMALL(Dong14,ROWS($1:38)),)))</f>
        <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0</v>
      </c>
      <c r="J54" s="888">
        <f ca="1">IF(ROWS($1:38)&gt;COUNT(Dong14),0,IF(OFFSET(TH!O$1,SMALL(Dong14,ROWS($1:38)),)="131",OFFSET(TH!K$1,SMALL(Dong14,ROWS($1:38)),),0))</f>
        <v>0</v>
      </c>
      <c r="K54" s="887">
        <f ca="1">IF(ROWS($1:38)&gt;COUNT(Dong14),0,IF(OFFSET(TH!O$1,SMALL(Dong14,ROWS($1:38)),)="131",OFFSET(TH!M$1,SMALL(Dong14,ROWS($1:38)),),0))</f>
        <v>0</v>
      </c>
      <c r="L54" s="881">
        <f t="shared" ca="1" si="1"/>
        <v>0</v>
      </c>
      <c r="M54" s="880">
        <f t="shared" ca="1" si="2"/>
        <v>0</v>
      </c>
      <c r="N54" s="881">
        <f t="shared" ca="1" si="3"/>
        <v>0</v>
      </c>
      <c r="O54" s="880">
        <f t="shared" ca="1" si="4"/>
        <v>0</v>
      </c>
    </row>
    <row r="55" spans="1:15" s="5" customFormat="1" ht="16.5" customHeight="1">
      <c r="A55" s="221" t="str">
        <f t="shared" ca="1" si="0"/>
        <v/>
      </c>
      <c r="B55" s="225" t="str">
        <f ca="1">IF(ROWS($1:39)&gt;COUNT(Dong14),"",OFFSET(TH!D$1,SMALL(Dong14,ROWS($1:39)),))</f>
        <v/>
      </c>
      <c r="C55" s="221" t="str">
        <f ca="1">IF(ROWS($1:39)&gt;COUNT(Dong14),"",OFFSET(TH!E$1,SMALL(Dong14,ROWS($1:39)),))</f>
        <v/>
      </c>
      <c r="D55" s="889" t="str">
        <f ca="1">IF(ROWS($1:39)&gt;COUNT(Dong14),"",OFFSET(TH!F$1,SMALL(Dong14,ROWS($1:39)),))</f>
        <v/>
      </c>
      <c r="E55" s="887" t="str">
        <f ca="1">IF(ROWS($1:39)&gt;COUNT(Dong14),"",IF(OFFSET(TH!N$1,SMALL(Dong14,ROWS($1:39)),)="131",OFFSET(TH!O$1,SMALL(Dong14,ROWS($1:39)),),OFFSET(TH!N$1,SMALL(Dong14,ROWS($1:39)),)))</f>
        <v/>
      </c>
      <c r="F55" s="887">
        <f ca="1">IF(ROWS($1:39)&gt;COUNT(Dong14),0,OFFSET(TH!L$1,SMALL(Dong14,ROWS($1:39)),))</f>
        <v>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0</v>
      </c>
      <c r="K55" s="887">
        <f ca="1">IF(ROWS($1:39)&gt;COUNT(Dong14),0,IF(OFFSET(TH!O$1,SMALL(Dong14,ROWS($1:39)),)="131",OFFSET(TH!M$1,SMALL(Dong14,ROWS($1:39)),),0))</f>
        <v>0</v>
      </c>
      <c r="L55" s="881">
        <f t="shared" ca="1" si="1"/>
        <v>0</v>
      </c>
      <c r="M55" s="880">
        <f t="shared" ca="1" si="2"/>
        <v>0</v>
      </c>
      <c r="N55" s="881">
        <f t="shared" ca="1" si="3"/>
        <v>0</v>
      </c>
      <c r="O55" s="880">
        <f t="shared" ca="1" si="4"/>
        <v>0</v>
      </c>
    </row>
    <row r="56" spans="1:15" s="5" customFormat="1" ht="16.5" customHeight="1">
      <c r="A56" s="221" t="str">
        <f t="shared" ca="1" si="0"/>
        <v/>
      </c>
      <c r="B56" s="225" t="str">
        <f ca="1">IF(ROWS($1:40)&gt;COUNT(Dong14),"",OFFSET(TH!D$1,SMALL(Dong14,ROWS($1:40)),))</f>
        <v/>
      </c>
      <c r="C56" s="221" t="str">
        <f ca="1">IF(ROWS($1:40)&gt;COUNT(Dong14),"",OFFSET(TH!E$1,SMALL(Dong14,ROWS($1:40)),))</f>
        <v/>
      </c>
      <c r="D56" s="889" t="str">
        <f ca="1">IF(ROWS($1:40)&gt;COUNT(Dong14),"",OFFSET(TH!F$1,SMALL(Dong14,ROWS($1:40)),))</f>
        <v/>
      </c>
      <c r="E56" s="887" t="str">
        <f ca="1">IF(ROWS($1:40)&gt;COUNT(Dong14),"",IF(OFFSET(TH!N$1,SMALL(Dong14,ROWS($1:40)),)="131",OFFSET(TH!O$1,SMALL(Dong14,ROWS($1:40)),),OFFSET(TH!N$1,SMALL(Dong14,ROWS($1:40)),)))</f>
        <v/>
      </c>
      <c r="F56" s="887">
        <f ca="1">IF(ROWS($1:40)&gt;COUNT(Dong14),0,OFFSET(TH!L$1,SMALL(Dong14,ROWS($1:40)),))</f>
        <v>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0</v>
      </c>
      <c r="K56" s="887">
        <f ca="1">IF(ROWS($1:40)&gt;COUNT(Dong14),0,IF(OFFSET(TH!O$1,SMALL(Dong14,ROWS($1:40)),)="131",OFFSET(TH!M$1,SMALL(Dong14,ROWS($1:40)),),0))</f>
        <v>0</v>
      </c>
      <c r="L56" s="881">
        <f t="shared" ca="1" si="1"/>
        <v>0</v>
      </c>
      <c r="M56" s="880">
        <f t="shared" ca="1" si="2"/>
        <v>0</v>
      </c>
      <c r="N56" s="881">
        <f t="shared" ca="1" si="3"/>
        <v>0</v>
      </c>
      <c r="O56" s="880">
        <f t="shared" ca="1" si="4"/>
        <v>0</v>
      </c>
    </row>
    <row r="57" spans="1:15" s="5" customFormat="1" ht="16.5" customHeight="1">
      <c r="A57" s="221" t="str">
        <f t="shared" ca="1" si="0"/>
        <v/>
      </c>
      <c r="B57" s="225" t="str">
        <f ca="1">IF(ROWS($1:41)&gt;COUNT(Dong14),"",OFFSET(TH!D$1,SMALL(Dong14,ROWS($1:41)),))</f>
        <v/>
      </c>
      <c r="C57" s="221" t="str">
        <f ca="1">IF(ROWS($1:41)&gt;COUNT(Dong14),"",OFFSET(TH!E$1,SMALL(Dong14,ROWS($1:41)),))</f>
        <v/>
      </c>
      <c r="D57" s="889" t="str">
        <f ca="1">IF(ROWS($1:41)&gt;COUNT(Dong14),"",OFFSET(TH!F$1,SMALL(Dong14,ROWS($1:41)),))</f>
        <v/>
      </c>
      <c r="E57" s="887" t="str">
        <f ca="1">IF(ROWS($1:41)&gt;COUNT(Dong14),"",IF(OFFSET(TH!N$1,SMALL(Dong14,ROWS($1:41)),)="131",OFFSET(TH!O$1,SMALL(Dong14,ROWS($1:41)),),OFFSET(TH!N$1,SMALL(Dong14,ROWS($1:41)),)))</f>
        <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0</v>
      </c>
      <c r="J57" s="888">
        <f ca="1">IF(ROWS($1:41)&gt;COUNT(Dong14),0,IF(OFFSET(TH!O$1,SMALL(Dong14,ROWS($1:41)),)="131",OFFSET(TH!K$1,SMALL(Dong14,ROWS($1:41)),),0))</f>
        <v>0</v>
      </c>
      <c r="K57" s="887">
        <f ca="1">IF(ROWS($1:41)&gt;COUNT(Dong14),0,IF(OFFSET(TH!O$1,SMALL(Dong14,ROWS($1:41)),)="131",OFFSET(TH!M$1,SMALL(Dong14,ROWS($1:41)),),0))</f>
        <v>0</v>
      </c>
      <c r="L57" s="881">
        <f t="shared" ca="1" si="1"/>
        <v>0</v>
      </c>
      <c r="M57" s="880">
        <f t="shared" ca="1" si="2"/>
        <v>0</v>
      </c>
      <c r="N57" s="881">
        <f t="shared" ca="1" si="3"/>
        <v>0</v>
      </c>
      <c r="O57" s="880">
        <f t="shared" ca="1" si="4"/>
        <v>0</v>
      </c>
    </row>
    <row r="58" spans="1:15" s="5" customFormat="1" ht="16.5" customHeight="1">
      <c r="A58" s="221" t="str">
        <f t="shared" ca="1" si="0"/>
        <v/>
      </c>
      <c r="B58" s="225" t="str">
        <f ca="1">IF(ROWS($1:42)&gt;COUNT(Dong14),"",OFFSET(TH!D$1,SMALL(Dong14,ROWS($1:42)),))</f>
        <v/>
      </c>
      <c r="C58" s="221" t="str">
        <f ca="1">IF(ROWS($1:42)&gt;COUNT(Dong14),"",OFFSET(TH!E$1,SMALL(Dong14,ROWS($1:42)),))</f>
        <v/>
      </c>
      <c r="D58" s="889" t="str">
        <f ca="1">IF(ROWS($1:42)&gt;COUNT(Dong14),"",OFFSET(TH!F$1,SMALL(Dong14,ROWS($1:42)),))</f>
        <v/>
      </c>
      <c r="E58" s="887" t="str">
        <f ca="1">IF(ROWS($1:42)&gt;COUNT(Dong14),"",IF(OFFSET(TH!N$1,SMALL(Dong14,ROWS($1:42)),)="131",OFFSET(TH!O$1,SMALL(Dong14,ROWS($1:42)),),OFFSET(TH!N$1,SMALL(Dong14,ROWS($1:42)),)))</f>
        <v/>
      </c>
      <c r="F58" s="887">
        <f ca="1">IF(ROWS($1:42)&gt;COUNT(Dong14),0,OFFSET(TH!L$1,SMALL(Dong14,ROWS($1:42)),))</f>
        <v>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0</v>
      </c>
      <c r="K58" s="887">
        <f ca="1">IF(ROWS($1:42)&gt;COUNT(Dong14),0,IF(OFFSET(TH!O$1,SMALL(Dong14,ROWS($1:42)),)="131",OFFSET(TH!M$1,SMALL(Dong14,ROWS($1:42)),),0))</f>
        <v>0</v>
      </c>
      <c r="L58" s="881">
        <f t="shared" ca="1" si="1"/>
        <v>0</v>
      </c>
      <c r="M58" s="880">
        <f t="shared" ca="1" si="2"/>
        <v>0</v>
      </c>
      <c r="N58" s="881">
        <f t="shared" ca="1" si="3"/>
        <v>0</v>
      </c>
      <c r="O58" s="880">
        <f t="shared" ca="1" si="4"/>
        <v>0</v>
      </c>
    </row>
    <row r="59" spans="1:15" s="5" customFormat="1" ht="16.5" customHeight="1">
      <c r="A59" s="221" t="str">
        <f t="shared" ca="1" si="0"/>
        <v/>
      </c>
      <c r="B59" s="225" t="str">
        <f ca="1">IF(ROWS($1:43)&gt;COUNT(Dong14),"",OFFSET(TH!D$1,SMALL(Dong14,ROWS($1:43)),))</f>
        <v/>
      </c>
      <c r="C59" s="221" t="str">
        <f ca="1">IF(ROWS($1:43)&gt;COUNT(Dong14),"",OFFSET(TH!E$1,SMALL(Dong14,ROWS($1:43)),))</f>
        <v/>
      </c>
      <c r="D59" s="889" t="str">
        <f ca="1">IF(ROWS($1:43)&gt;COUNT(Dong14),"",OFFSET(TH!F$1,SMALL(Dong14,ROWS($1:43)),))</f>
        <v/>
      </c>
      <c r="E59" s="887" t="str">
        <f ca="1">IF(ROWS($1:43)&gt;COUNT(Dong14),"",IF(OFFSET(TH!N$1,SMALL(Dong14,ROWS($1:43)),)="131",OFFSET(TH!O$1,SMALL(Dong14,ROWS($1:43)),),OFFSET(TH!N$1,SMALL(Dong14,ROWS($1:43)),)))</f>
        <v/>
      </c>
      <c r="F59" s="887">
        <f ca="1">IF(ROWS($1:43)&gt;COUNT(Dong14),0,OFFSET(TH!L$1,SMALL(Dong14,ROWS($1:43)),))</f>
        <v>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0</v>
      </c>
      <c r="K59" s="887">
        <f ca="1">IF(ROWS($1:43)&gt;COUNT(Dong14),0,IF(OFFSET(TH!O$1,SMALL(Dong14,ROWS($1:43)),)="131",OFFSET(TH!M$1,SMALL(Dong14,ROWS($1:43)),),0))</f>
        <v>0</v>
      </c>
      <c r="L59" s="881">
        <f t="shared" ca="1" si="1"/>
        <v>0</v>
      </c>
      <c r="M59" s="880">
        <f t="shared" ca="1" si="2"/>
        <v>0</v>
      </c>
      <c r="N59" s="881">
        <f t="shared" ca="1" si="3"/>
        <v>0</v>
      </c>
      <c r="O59" s="880">
        <f t="shared" ca="1" si="4"/>
        <v>0</v>
      </c>
    </row>
    <row r="60" spans="1:15" s="5" customFormat="1" ht="16.5" customHeight="1">
      <c r="A60" s="221" t="str">
        <f t="shared" ca="1" si="0"/>
        <v/>
      </c>
      <c r="B60" s="225" t="str">
        <f ca="1">IF(ROWS($1:44)&gt;COUNT(Dong14),"",OFFSET(TH!D$1,SMALL(Dong14,ROWS($1:44)),))</f>
        <v/>
      </c>
      <c r="C60" s="221" t="str">
        <f ca="1">IF(ROWS($1:44)&gt;COUNT(Dong14),"",OFFSET(TH!E$1,SMALL(Dong14,ROWS($1:44)),))</f>
        <v/>
      </c>
      <c r="D60" s="889" t="str">
        <f ca="1">IF(ROWS($1:44)&gt;COUNT(Dong14),"",OFFSET(TH!F$1,SMALL(Dong14,ROWS($1:44)),))</f>
        <v/>
      </c>
      <c r="E60" s="887" t="str">
        <f ca="1">IF(ROWS($1:44)&gt;COUNT(Dong14),"",IF(OFFSET(TH!N$1,SMALL(Dong14,ROWS($1:44)),)="131",OFFSET(TH!O$1,SMALL(Dong14,ROWS($1:44)),),OFFSET(TH!N$1,SMALL(Dong14,ROWS($1:44)),)))</f>
        <v/>
      </c>
      <c r="F60" s="887">
        <f ca="1">IF(ROWS($1:44)&gt;COUNT(Dong14),0,OFFSET(TH!L$1,SMALL(Dong14,ROWS($1:44)),))</f>
        <v>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0</v>
      </c>
      <c r="K60" s="887">
        <f ca="1">IF(ROWS($1:44)&gt;COUNT(Dong14),0,IF(OFFSET(TH!O$1,SMALL(Dong14,ROWS($1:44)),)="131",OFFSET(TH!M$1,SMALL(Dong14,ROWS($1:44)),),0))</f>
        <v>0</v>
      </c>
      <c r="L60" s="881">
        <f t="shared" ca="1" si="1"/>
        <v>0</v>
      </c>
      <c r="M60" s="880">
        <f t="shared" ca="1" si="2"/>
        <v>0</v>
      </c>
      <c r="N60" s="881">
        <f t="shared" ca="1" si="3"/>
        <v>0</v>
      </c>
      <c r="O60" s="880">
        <f t="shared" ca="1" si="4"/>
        <v>0</v>
      </c>
    </row>
    <row r="61" spans="1:15" s="5" customFormat="1" ht="16.5" customHeight="1">
      <c r="A61" s="221" t="str">
        <f t="shared" ca="1" si="0"/>
        <v/>
      </c>
      <c r="B61" s="225" t="str">
        <f ca="1">IF(ROWS($1:45)&gt;COUNT(Dong14),"",OFFSET(TH!D$1,SMALL(Dong14,ROWS($1:45)),))</f>
        <v/>
      </c>
      <c r="C61" s="221" t="str">
        <f ca="1">IF(ROWS($1:45)&gt;COUNT(Dong14),"",OFFSET(TH!E$1,SMALL(Dong14,ROWS($1:45)),))</f>
        <v/>
      </c>
      <c r="D61" s="889" t="str">
        <f ca="1">IF(ROWS($1:45)&gt;COUNT(Dong14),"",OFFSET(TH!F$1,SMALL(Dong14,ROWS($1:45)),))</f>
        <v/>
      </c>
      <c r="E61" s="887" t="str">
        <f ca="1">IF(ROWS($1:45)&gt;COUNT(Dong14),"",IF(OFFSET(TH!N$1,SMALL(Dong14,ROWS($1:45)),)="131",OFFSET(TH!O$1,SMALL(Dong14,ROWS($1:45)),),OFFSET(TH!N$1,SMALL(Dong14,ROWS($1:45)),)))</f>
        <v/>
      </c>
      <c r="F61" s="887">
        <f ca="1">IF(ROWS($1:45)&gt;COUNT(Dong14),0,OFFSET(TH!L$1,SMALL(Dong14,ROWS($1:45)),))</f>
        <v>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0</v>
      </c>
      <c r="K61" s="887">
        <f ca="1">IF(ROWS($1:45)&gt;COUNT(Dong14),0,IF(OFFSET(TH!O$1,SMALL(Dong14,ROWS($1:45)),)="131",OFFSET(TH!M$1,SMALL(Dong14,ROWS($1:45)),),0))</f>
        <v>0</v>
      </c>
      <c r="L61" s="881">
        <f t="shared" ca="1" si="1"/>
        <v>0</v>
      </c>
      <c r="M61" s="880">
        <f t="shared" ca="1" si="2"/>
        <v>0</v>
      </c>
      <c r="N61" s="881">
        <f t="shared" ca="1" si="3"/>
        <v>0</v>
      </c>
      <c r="O61" s="880">
        <f t="shared" ca="1" si="4"/>
        <v>0</v>
      </c>
    </row>
    <row r="62" spans="1:15" s="5" customFormat="1" ht="16.5" customHeight="1">
      <c r="A62" s="221" t="str">
        <f t="shared" ca="1" si="0"/>
        <v/>
      </c>
      <c r="B62" s="225" t="str">
        <f ca="1">IF(ROWS($1:46)&gt;COUNT(Dong14),"",OFFSET(TH!D$1,SMALL(Dong14,ROWS($1:46)),))</f>
        <v/>
      </c>
      <c r="C62" s="221" t="str">
        <f ca="1">IF(ROWS($1:46)&gt;COUNT(Dong14),"",OFFSET(TH!E$1,SMALL(Dong14,ROWS($1:46)),))</f>
        <v/>
      </c>
      <c r="D62" s="889" t="str">
        <f ca="1">IF(ROWS($1:46)&gt;COUNT(Dong14),"",OFFSET(TH!F$1,SMALL(Dong14,ROWS($1:46)),))</f>
        <v/>
      </c>
      <c r="E62" s="887" t="str">
        <f ca="1">IF(ROWS($1:46)&gt;COUNT(Dong14),"",IF(OFFSET(TH!N$1,SMALL(Dong14,ROWS($1:46)),)="131",OFFSET(TH!O$1,SMALL(Dong14,ROWS($1:46)),),OFFSET(TH!N$1,SMALL(Dong14,ROWS($1:46)),)))</f>
        <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0</v>
      </c>
      <c r="J62" s="888">
        <f ca="1">IF(ROWS($1:46)&gt;COUNT(Dong14),0,IF(OFFSET(TH!O$1,SMALL(Dong14,ROWS($1:46)),)="131",OFFSET(TH!K$1,SMALL(Dong14,ROWS($1:46)),),0))</f>
        <v>0</v>
      </c>
      <c r="K62" s="887">
        <f ca="1">IF(ROWS($1:46)&gt;COUNT(Dong14),0,IF(OFFSET(TH!O$1,SMALL(Dong14,ROWS($1:46)),)="131",OFFSET(TH!M$1,SMALL(Dong14,ROWS($1:46)),),0))</f>
        <v>0</v>
      </c>
      <c r="L62" s="881">
        <f t="shared" ca="1" si="1"/>
        <v>0</v>
      </c>
      <c r="M62" s="880">
        <f t="shared" ca="1" si="2"/>
        <v>0</v>
      </c>
      <c r="N62" s="881">
        <f t="shared" ca="1" si="3"/>
        <v>0</v>
      </c>
      <c r="O62" s="880">
        <f t="shared" ca="1" si="4"/>
        <v>0</v>
      </c>
    </row>
    <row r="63" spans="1:15" s="5" customFormat="1" ht="16.5" customHeight="1">
      <c r="A63" s="221" t="str">
        <f t="shared" ca="1" si="0"/>
        <v/>
      </c>
      <c r="B63" s="225" t="str">
        <f ca="1">IF(ROWS($1:47)&gt;COUNT(Dong14),"",OFFSET(TH!D$1,SMALL(Dong14,ROWS($1:47)),))</f>
        <v/>
      </c>
      <c r="C63" s="221" t="str">
        <f ca="1">IF(ROWS($1:47)&gt;COUNT(Dong14),"",OFFSET(TH!E$1,SMALL(Dong14,ROWS($1:47)),))</f>
        <v/>
      </c>
      <c r="D63" s="889" t="str">
        <f ca="1">IF(ROWS($1:47)&gt;COUNT(Dong14),"",OFFSET(TH!F$1,SMALL(Dong14,ROWS($1:47)),))</f>
        <v/>
      </c>
      <c r="E63" s="887" t="str">
        <f ca="1">IF(ROWS($1:47)&gt;COUNT(Dong14),"",IF(OFFSET(TH!N$1,SMALL(Dong14,ROWS($1:47)),)="131",OFFSET(TH!O$1,SMALL(Dong14,ROWS($1:47)),),OFFSET(TH!N$1,SMALL(Dong14,ROWS($1:47)),)))</f>
        <v/>
      </c>
      <c r="F63" s="887">
        <f ca="1">IF(ROWS($1:47)&gt;COUNT(Dong14),0,OFFSET(TH!L$1,SMALL(Dong14,ROWS($1:47)),))</f>
        <v>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0</v>
      </c>
      <c r="K63" s="887">
        <f ca="1">IF(ROWS($1:47)&gt;COUNT(Dong14),0,IF(OFFSET(TH!O$1,SMALL(Dong14,ROWS($1:47)),)="131",OFFSET(TH!M$1,SMALL(Dong14,ROWS($1:47)),),0))</f>
        <v>0</v>
      </c>
      <c r="L63" s="881">
        <f t="shared" ca="1" si="1"/>
        <v>0</v>
      </c>
      <c r="M63" s="880">
        <f t="shared" ca="1" si="2"/>
        <v>0</v>
      </c>
      <c r="N63" s="881">
        <f t="shared" ca="1" si="3"/>
        <v>0</v>
      </c>
      <c r="O63" s="880">
        <f t="shared" ca="1" si="4"/>
        <v>0</v>
      </c>
    </row>
    <row r="64" spans="1:15" s="5" customFormat="1" ht="16.5" customHeight="1">
      <c r="A64" s="221" t="str">
        <f t="shared" ca="1" si="0"/>
        <v/>
      </c>
      <c r="B64" s="225" t="str">
        <f ca="1">IF(ROWS($1:48)&gt;COUNT(Dong14),"",OFFSET(TH!D$1,SMALL(Dong14,ROWS($1:48)),))</f>
        <v/>
      </c>
      <c r="C64" s="221" t="str">
        <f ca="1">IF(ROWS($1:48)&gt;COUNT(Dong14),"",OFFSET(TH!E$1,SMALL(Dong14,ROWS($1:48)),))</f>
        <v/>
      </c>
      <c r="D64" s="889" t="str">
        <f ca="1">IF(ROWS($1:48)&gt;COUNT(Dong14),"",OFFSET(TH!F$1,SMALL(Dong14,ROWS($1:48)),))</f>
        <v/>
      </c>
      <c r="E64" s="887" t="str">
        <f ca="1">IF(ROWS($1:48)&gt;COUNT(Dong14),"",IF(OFFSET(TH!N$1,SMALL(Dong14,ROWS($1:48)),)="131",OFFSET(TH!O$1,SMALL(Dong14,ROWS($1:48)),),OFFSET(TH!N$1,SMALL(Dong14,ROWS($1:48)),)))</f>
        <v/>
      </c>
      <c r="F64" s="887">
        <f ca="1">IF(ROWS($1:48)&gt;COUNT(Dong14),0,OFFSET(TH!L$1,SMALL(Dong14,ROWS($1:48)),))</f>
        <v>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0</v>
      </c>
      <c r="K64" s="887">
        <f ca="1">IF(ROWS($1:48)&gt;COUNT(Dong14),0,IF(OFFSET(TH!O$1,SMALL(Dong14,ROWS($1:48)),)="131",OFFSET(TH!M$1,SMALL(Dong14,ROWS($1:48)),),0))</f>
        <v>0</v>
      </c>
      <c r="L64" s="881">
        <f t="shared" ca="1" si="1"/>
        <v>0</v>
      </c>
      <c r="M64" s="880">
        <f t="shared" ca="1" si="2"/>
        <v>0</v>
      </c>
      <c r="N64" s="881">
        <f t="shared" ca="1" si="3"/>
        <v>0</v>
      </c>
      <c r="O64" s="880">
        <f t="shared" ca="1" si="4"/>
        <v>0</v>
      </c>
    </row>
    <row r="65" spans="1:15" s="5" customFormat="1" ht="16.5" customHeight="1">
      <c r="A65" s="221" t="str">
        <f t="shared" ca="1" si="0"/>
        <v/>
      </c>
      <c r="B65" s="225" t="str">
        <f ca="1">IF(ROWS($1:49)&gt;COUNT(Dong14),"",OFFSET(TH!D$1,SMALL(Dong14,ROWS($1:49)),))</f>
        <v/>
      </c>
      <c r="C65" s="221" t="str">
        <f ca="1">IF(ROWS($1:49)&gt;COUNT(Dong14),"",OFFSET(TH!E$1,SMALL(Dong14,ROWS($1:49)),))</f>
        <v/>
      </c>
      <c r="D65" s="889" t="str">
        <f ca="1">IF(ROWS($1:49)&gt;COUNT(Dong14),"",OFFSET(TH!F$1,SMALL(Dong14,ROWS($1:49)),))</f>
        <v/>
      </c>
      <c r="E65" s="887" t="str">
        <f ca="1">IF(ROWS($1:49)&gt;COUNT(Dong14),"",IF(OFFSET(TH!N$1,SMALL(Dong14,ROWS($1:49)),)="131",OFFSET(TH!O$1,SMALL(Dong14,ROWS($1:49)),),OFFSET(TH!N$1,SMALL(Dong14,ROWS($1:49)),)))</f>
        <v/>
      </c>
      <c r="F65" s="887">
        <f ca="1">IF(ROWS($1:49)&gt;COUNT(Dong14),0,OFFSET(TH!L$1,SMALL(Dong14,ROWS($1:49)),))</f>
        <v>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0</v>
      </c>
      <c r="K65" s="887">
        <f ca="1">IF(ROWS($1:49)&gt;COUNT(Dong14),0,IF(OFFSET(TH!O$1,SMALL(Dong14,ROWS($1:49)),)="131",OFFSET(TH!M$1,SMALL(Dong14,ROWS($1:49)),),0))</f>
        <v>0</v>
      </c>
      <c r="L65" s="881">
        <f t="shared" ca="1" si="1"/>
        <v>0</v>
      </c>
      <c r="M65" s="880">
        <f t="shared" ca="1" si="2"/>
        <v>0</v>
      </c>
      <c r="N65" s="881">
        <f t="shared" ca="1" si="3"/>
        <v>0</v>
      </c>
      <c r="O65" s="880">
        <f t="shared" ca="1" si="4"/>
        <v>0</v>
      </c>
    </row>
    <row r="66" spans="1:15" s="5" customFormat="1" ht="16.5" customHeight="1">
      <c r="A66" s="221" t="str">
        <f t="shared" ca="1" si="0"/>
        <v/>
      </c>
      <c r="B66" s="225" t="str">
        <f ca="1">IF(ROWS($1:50)&gt;COUNT(Dong14),"",OFFSET(TH!D$1,SMALL(Dong14,ROWS($1:50)),))</f>
        <v/>
      </c>
      <c r="C66" s="221" t="str">
        <f ca="1">IF(ROWS($1:50)&gt;COUNT(Dong14),"",OFFSET(TH!E$1,SMALL(Dong14,ROWS($1:50)),))</f>
        <v/>
      </c>
      <c r="D66" s="889" t="str">
        <f ca="1">IF(ROWS($1:50)&gt;COUNT(Dong14),"",OFFSET(TH!F$1,SMALL(Dong14,ROWS($1:50)),))</f>
        <v/>
      </c>
      <c r="E66" s="887" t="str">
        <f ca="1">IF(ROWS($1:50)&gt;COUNT(Dong14),"",IF(OFFSET(TH!N$1,SMALL(Dong14,ROWS($1:50)),)="131",OFFSET(TH!O$1,SMALL(Dong14,ROWS($1:50)),),OFFSET(TH!N$1,SMALL(Dong14,ROWS($1:50)),)))</f>
        <v/>
      </c>
      <c r="F66" s="887">
        <f ca="1">IF(ROWS($1:50)&gt;COUNT(Dong14),0,OFFSET(TH!L$1,SMALL(Dong14,ROWS($1:50)),))</f>
        <v>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0</v>
      </c>
      <c r="K66" s="887">
        <f ca="1">IF(ROWS($1:50)&gt;COUNT(Dong14),0,IF(OFFSET(TH!O$1,SMALL(Dong14,ROWS($1:50)),)="131",OFFSET(TH!M$1,SMALL(Dong14,ROWS($1:50)),),0))</f>
        <v>0</v>
      </c>
      <c r="L66" s="881">
        <f t="shared" ca="1" si="1"/>
        <v>0</v>
      </c>
      <c r="M66" s="880">
        <f t="shared" ca="1" si="2"/>
        <v>0</v>
      </c>
      <c r="N66" s="881">
        <f t="shared" ca="1" si="3"/>
        <v>0</v>
      </c>
      <c r="O66" s="880">
        <f t="shared" ca="1" si="4"/>
        <v>0</v>
      </c>
    </row>
    <row r="67" spans="1:15" s="5" customFormat="1" ht="16.5" customHeight="1">
      <c r="A67" s="221" t="str">
        <f t="shared" ca="1" si="0"/>
        <v/>
      </c>
      <c r="B67" s="225" t="str">
        <f ca="1">IF(ROWS($1:51)&gt;COUNT(Dong14),"",OFFSET(TH!D$1,SMALL(Dong14,ROWS($1:51)),))</f>
        <v/>
      </c>
      <c r="C67" s="221" t="str">
        <f ca="1">IF(ROWS($1:51)&gt;COUNT(Dong14),"",OFFSET(TH!E$1,SMALL(Dong14,ROWS($1:51)),))</f>
        <v/>
      </c>
      <c r="D67" s="889" t="str">
        <f ca="1">IF(ROWS($1:51)&gt;COUNT(Dong14),"",OFFSET(TH!F$1,SMALL(Dong14,ROWS($1:51)),))</f>
        <v/>
      </c>
      <c r="E67" s="887" t="str">
        <f ca="1">IF(ROWS($1:51)&gt;COUNT(Dong14),"",IF(OFFSET(TH!N$1,SMALL(Dong14,ROWS($1:51)),)="131",OFFSET(TH!O$1,SMALL(Dong14,ROWS($1:51)),),OFFSET(TH!N$1,SMALL(Dong14,ROWS($1:51)),)))</f>
        <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0</v>
      </c>
      <c r="J67" s="888">
        <f ca="1">IF(ROWS($1:51)&gt;COUNT(Dong14),0,IF(OFFSET(TH!O$1,SMALL(Dong14,ROWS($1:51)),)="131",OFFSET(TH!K$1,SMALL(Dong14,ROWS($1:51)),),0))</f>
        <v>0</v>
      </c>
      <c r="K67" s="887">
        <f ca="1">IF(ROWS($1:51)&gt;COUNT(Dong14),0,IF(OFFSET(TH!O$1,SMALL(Dong14,ROWS($1:51)),)="131",OFFSET(TH!M$1,SMALL(Dong14,ROWS($1:51)),),0))</f>
        <v>0</v>
      </c>
      <c r="L67" s="881">
        <f t="shared" ca="1" si="1"/>
        <v>0</v>
      </c>
      <c r="M67" s="880">
        <f t="shared" ca="1" si="2"/>
        <v>0</v>
      </c>
      <c r="N67" s="881">
        <f t="shared" ca="1" si="3"/>
        <v>0</v>
      </c>
      <c r="O67" s="880">
        <f t="shared" ca="1" si="4"/>
        <v>0</v>
      </c>
    </row>
    <row r="68" spans="1:15" s="5" customFormat="1" ht="16.5" customHeight="1">
      <c r="A68" s="221" t="str">
        <f t="shared" ca="1" si="0"/>
        <v/>
      </c>
      <c r="B68" s="225" t="str">
        <f ca="1">IF(ROWS($1:52)&gt;COUNT(Dong14),"",OFFSET(TH!D$1,SMALL(Dong14,ROWS($1:52)),))</f>
        <v/>
      </c>
      <c r="C68" s="221" t="str">
        <f ca="1">IF(ROWS($1:52)&gt;COUNT(Dong14),"",OFFSET(TH!E$1,SMALL(Dong14,ROWS($1:52)),))</f>
        <v/>
      </c>
      <c r="D68" s="889" t="str">
        <f ca="1">IF(ROWS($1:52)&gt;COUNT(Dong14),"",OFFSET(TH!F$1,SMALL(Dong14,ROWS($1:52)),))</f>
        <v/>
      </c>
      <c r="E68" s="887" t="str">
        <f ca="1">IF(ROWS($1:52)&gt;COUNT(Dong14),"",IF(OFFSET(TH!N$1,SMALL(Dong14,ROWS($1:52)),)="131",OFFSET(TH!O$1,SMALL(Dong14,ROWS($1:52)),),OFFSET(TH!N$1,SMALL(Dong14,ROWS($1:52)),)))</f>
        <v/>
      </c>
      <c r="F68" s="887">
        <f ca="1">IF(ROWS($1:52)&gt;COUNT(Dong14),0,OFFSET(TH!L$1,SMALL(Dong14,ROWS($1:52)),))</f>
        <v>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0</v>
      </c>
      <c r="K68" s="887">
        <f ca="1">IF(ROWS($1:52)&gt;COUNT(Dong14),0,IF(OFFSET(TH!O$1,SMALL(Dong14,ROWS($1:52)),)="131",OFFSET(TH!M$1,SMALL(Dong14,ROWS($1:52)),),0))</f>
        <v>0</v>
      </c>
      <c r="L68" s="881">
        <f t="shared" ca="1" si="1"/>
        <v>0</v>
      </c>
      <c r="M68" s="880">
        <f t="shared" ca="1" si="2"/>
        <v>0</v>
      </c>
      <c r="N68" s="881">
        <f t="shared" ca="1" si="3"/>
        <v>0</v>
      </c>
      <c r="O68" s="880">
        <f t="shared" ca="1" si="4"/>
        <v>0</v>
      </c>
    </row>
    <row r="69" spans="1:15" s="5" customFormat="1" ht="16.5" customHeight="1">
      <c r="A69" s="221" t="str">
        <f t="shared" ca="1" si="0"/>
        <v/>
      </c>
      <c r="B69" s="225" t="str">
        <f ca="1">IF(ROWS($1:53)&gt;COUNT(Dong14),"",OFFSET(TH!D$1,SMALL(Dong14,ROWS($1:53)),))</f>
        <v/>
      </c>
      <c r="C69" s="221" t="str">
        <f ca="1">IF(ROWS($1:53)&gt;COUNT(Dong14),"",OFFSET(TH!E$1,SMALL(Dong14,ROWS($1:53)),))</f>
        <v/>
      </c>
      <c r="D69" s="889" t="str">
        <f ca="1">IF(ROWS($1:53)&gt;COUNT(Dong14),"",OFFSET(TH!F$1,SMALL(Dong14,ROWS($1:53)),))</f>
        <v/>
      </c>
      <c r="E69" s="887" t="str">
        <f ca="1">IF(ROWS($1:53)&gt;COUNT(Dong14),"",IF(OFFSET(TH!N$1,SMALL(Dong14,ROWS($1:53)),)="131",OFFSET(TH!O$1,SMALL(Dong14,ROWS($1:53)),),OFFSET(TH!N$1,SMALL(Dong14,ROWS($1:53)),)))</f>
        <v/>
      </c>
      <c r="F69" s="887">
        <f ca="1">IF(ROWS($1:53)&gt;COUNT(Dong14),0,OFFSET(TH!L$1,SMALL(Dong14,ROWS($1:53)),))</f>
        <v>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0</v>
      </c>
      <c r="K69" s="887">
        <f ca="1">IF(ROWS($1:53)&gt;COUNT(Dong14),0,IF(OFFSET(TH!O$1,SMALL(Dong14,ROWS($1:53)),)="131",OFFSET(TH!M$1,SMALL(Dong14,ROWS($1:53)),),0))</f>
        <v>0</v>
      </c>
      <c r="L69" s="881">
        <f t="shared" ca="1" si="1"/>
        <v>0</v>
      </c>
      <c r="M69" s="880">
        <f t="shared" ca="1" si="2"/>
        <v>0</v>
      </c>
      <c r="N69" s="881">
        <f t="shared" ca="1" si="3"/>
        <v>0</v>
      </c>
      <c r="O69" s="880">
        <f t="shared" ca="1" si="4"/>
        <v>0</v>
      </c>
    </row>
    <row r="70" spans="1:15" s="5" customFormat="1" ht="16.5" customHeight="1">
      <c r="A70" s="221" t="str">
        <f t="shared" ca="1" si="0"/>
        <v/>
      </c>
      <c r="B70" s="225" t="str">
        <f ca="1">IF(ROWS($1:54)&gt;COUNT(Dong14),"",OFFSET(TH!D$1,SMALL(Dong14,ROWS($1:54)),))</f>
        <v/>
      </c>
      <c r="C70" s="221" t="str">
        <f ca="1">IF(ROWS($1:54)&gt;COUNT(Dong14),"",OFFSET(TH!E$1,SMALL(Dong14,ROWS($1:54)),))</f>
        <v/>
      </c>
      <c r="D70" s="889" t="str">
        <f ca="1">IF(ROWS($1:54)&gt;COUNT(Dong14),"",OFFSET(TH!F$1,SMALL(Dong14,ROWS($1:54)),))</f>
        <v/>
      </c>
      <c r="E70" s="887" t="str">
        <f ca="1">IF(ROWS($1:54)&gt;COUNT(Dong14),"",IF(OFFSET(TH!N$1,SMALL(Dong14,ROWS($1:54)),)="131",OFFSET(TH!O$1,SMALL(Dong14,ROWS($1:54)),),OFFSET(TH!N$1,SMALL(Dong14,ROWS($1:54)),)))</f>
        <v/>
      </c>
      <c r="F70" s="887">
        <f ca="1">IF(ROWS($1:54)&gt;COUNT(Dong14),0,OFFSET(TH!L$1,SMALL(Dong14,ROWS($1:54)),))</f>
        <v>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0</v>
      </c>
      <c r="K70" s="887">
        <f ca="1">IF(ROWS($1:54)&gt;COUNT(Dong14),0,IF(OFFSET(TH!O$1,SMALL(Dong14,ROWS($1:54)),)="131",OFFSET(TH!M$1,SMALL(Dong14,ROWS($1:54)),),0))</f>
        <v>0</v>
      </c>
      <c r="L70" s="881">
        <f t="shared" ca="1" si="1"/>
        <v>0</v>
      </c>
      <c r="M70" s="880">
        <f t="shared" ca="1" si="2"/>
        <v>0</v>
      </c>
      <c r="N70" s="881">
        <f t="shared" ca="1" si="3"/>
        <v>0</v>
      </c>
      <c r="O70" s="880">
        <f t="shared" ca="1" si="4"/>
        <v>0</v>
      </c>
    </row>
    <row r="71" spans="1:15" s="5" customFormat="1" ht="16.5" customHeight="1">
      <c r="A71" s="221" t="str">
        <f t="shared" ca="1" si="0"/>
        <v/>
      </c>
      <c r="B71" s="225" t="str">
        <f ca="1">IF(ROWS($1:55)&gt;COUNT(Dong14),"",OFFSET(TH!D$1,SMALL(Dong14,ROWS($1:55)),))</f>
        <v/>
      </c>
      <c r="C71" s="221" t="str">
        <f ca="1">IF(ROWS($1:55)&gt;COUNT(Dong14),"",OFFSET(TH!E$1,SMALL(Dong14,ROWS($1:55)),))</f>
        <v/>
      </c>
      <c r="D71" s="889" t="str">
        <f ca="1">IF(ROWS($1:55)&gt;COUNT(Dong14),"",OFFSET(TH!F$1,SMALL(Dong14,ROWS($1:55)),))</f>
        <v/>
      </c>
      <c r="E71" s="887" t="str">
        <f ca="1">IF(ROWS($1:55)&gt;COUNT(Dong14),"",IF(OFFSET(TH!N$1,SMALL(Dong14,ROWS($1:55)),)="131",OFFSET(TH!O$1,SMALL(Dong14,ROWS($1:55)),),OFFSET(TH!N$1,SMALL(Dong14,ROWS($1:55)),)))</f>
        <v/>
      </c>
      <c r="F71" s="887">
        <f ca="1">IF(ROWS($1:55)&gt;COUNT(Dong14),0,OFFSET(TH!L$1,SMALL(Dong14,ROWS($1:55)),))</f>
        <v>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0</v>
      </c>
      <c r="K71" s="887">
        <f ca="1">IF(ROWS($1:55)&gt;COUNT(Dong14),0,IF(OFFSET(TH!O$1,SMALL(Dong14,ROWS($1:55)),)="131",OFFSET(TH!M$1,SMALL(Dong14,ROWS($1:55)),),0))</f>
        <v>0</v>
      </c>
      <c r="L71" s="881">
        <f t="shared" ca="1" si="1"/>
        <v>0</v>
      </c>
      <c r="M71" s="880">
        <f t="shared" ca="1" si="2"/>
        <v>0</v>
      </c>
      <c r="N71" s="881">
        <f t="shared" ca="1" si="3"/>
        <v>0</v>
      </c>
      <c r="O71" s="880">
        <f t="shared" ca="1" si="4"/>
        <v>0</v>
      </c>
    </row>
    <row r="72" spans="1:15" s="5" customFormat="1" ht="16.5" customHeight="1">
      <c r="A72" s="221" t="str">
        <f t="shared" ca="1" si="0"/>
        <v/>
      </c>
      <c r="B72" s="225" t="str">
        <f ca="1">IF(ROWS($1:56)&gt;COUNT(Dong14),"",OFFSET(TH!D$1,SMALL(Dong14,ROWS($1:56)),))</f>
        <v/>
      </c>
      <c r="C72" s="221" t="str">
        <f ca="1">IF(ROWS($1:56)&gt;COUNT(Dong14),"",OFFSET(TH!E$1,SMALL(Dong14,ROWS($1:56)),))</f>
        <v/>
      </c>
      <c r="D72" s="889" t="str">
        <f ca="1">IF(ROWS($1:56)&gt;COUNT(Dong14),"",OFFSET(TH!F$1,SMALL(Dong14,ROWS($1:56)),))</f>
        <v/>
      </c>
      <c r="E72" s="887" t="str">
        <f ca="1">IF(ROWS($1:56)&gt;COUNT(Dong14),"",IF(OFFSET(TH!N$1,SMALL(Dong14,ROWS($1:56)),)="131",OFFSET(TH!O$1,SMALL(Dong14,ROWS($1:56)),),OFFSET(TH!N$1,SMALL(Dong14,ROWS($1:56)),)))</f>
        <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0</v>
      </c>
      <c r="J72" s="888">
        <f ca="1">IF(ROWS($1:56)&gt;COUNT(Dong14),0,IF(OFFSET(TH!O$1,SMALL(Dong14,ROWS($1:56)),)="131",OFFSET(TH!K$1,SMALL(Dong14,ROWS($1:56)),),0))</f>
        <v>0</v>
      </c>
      <c r="K72" s="887">
        <f ca="1">IF(ROWS($1:56)&gt;COUNT(Dong14),0,IF(OFFSET(TH!O$1,SMALL(Dong14,ROWS($1:56)),)="131",OFFSET(TH!M$1,SMALL(Dong14,ROWS($1:56)),),0))</f>
        <v>0</v>
      </c>
      <c r="L72" s="881">
        <f t="shared" ca="1" si="1"/>
        <v>0</v>
      </c>
      <c r="M72" s="880">
        <f t="shared" ca="1" si="2"/>
        <v>0</v>
      </c>
      <c r="N72" s="881">
        <f t="shared" ca="1" si="3"/>
        <v>0</v>
      </c>
      <c r="O72" s="880">
        <f t="shared" ca="1" si="4"/>
        <v>0</v>
      </c>
    </row>
    <row r="73" spans="1:15" s="5" customFormat="1" ht="16.5" customHeight="1">
      <c r="A73" s="221" t="str">
        <f t="shared" ca="1" si="0"/>
        <v/>
      </c>
      <c r="B73" s="225" t="str">
        <f ca="1">IF(ROWS($1:57)&gt;COUNT(Dong14),"",OFFSET(TH!D$1,SMALL(Dong14,ROWS($1:57)),))</f>
        <v/>
      </c>
      <c r="C73" s="221" t="str">
        <f ca="1">IF(ROWS($1:57)&gt;COUNT(Dong14),"",OFFSET(TH!E$1,SMALL(Dong14,ROWS($1:57)),))</f>
        <v/>
      </c>
      <c r="D73" s="889" t="str">
        <f ca="1">IF(ROWS($1:57)&gt;COUNT(Dong14),"",OFFSET(TH!F$1,SMALL(Dong14,ROWS($1:57)),))</f>
        <v/>
      </c>
      <c r="E73" s="887" t="str">
        <f ca="1">IF(ROWS($1:57)&gt;COUNT(Dong14),"",IF(OFFSET(TH!N$1,SMALL(Dong14,ROWS($1:57)),)="131",OFFSET(TH!O$1,SMALL(Dong14,ROWS($1:57)),),OFFSET(TH!N$1,SMALL(Dong14,ROWS($1:57)),)))</f>
        <v/>
      </c>
      <c r="F73" s="887">
        <f ca="1">IF(ROWS($1:57)&gt;COUNT(Dong14),0,OFFSET(TH!L$1,SMALL(Dong14,ROWS($1:57)),))</f>
        <v>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0</v>
      </c>
      <c r="K73" s="887">
        <f ca="1">IF(ROWS($1:57)&gt;COUNT(Dong14),0,IF(OFFSET(TH!O$1,SMALL(Dong14,ROWS($1:57)),)="131",OFFSET(TH!M$1,SMALL(Dong14,ROWS($1:57)),),0))</f>
        <v>0</v>
      </c>
      <c r="L73" s="881">
        <f t="shared" ca="1" si="1"/>
        <v>0</v>
      </c>
      <c r="M73" s="880">
        <f t="shared" ca="1" si="2"/>
        <v>0</v>
      </c>
      <c r="N73" s="881">
        <f t="shared" ca="1" si="3"/>
        <v>0</v>
      </c>
      <c r="O73" s="880">
        <f t="shared" ca="1" si="4"/>
        <v>0</v>
      </c>
    </row>
    <row r="74" spans="1:15" s="5" customFormat="1" ht="16.5" customHeight="1">
      <c r="A74" s="221" t="str">
        <f t="shared" ca="1" si="0"/>
        <v/>
      </c>
      <c r="B74" s="225" t="str">
        <f ca="1">IF(ROWS($1:58)&gt;COUNT(Dong14),"",OFFSET(TH!D$1,SMALL(Dong14,ROWS($1:58)),))</f>
        <v/>
      </c>
      <c r="C74" s="221" t="str">
        <f ca="1">IF(ROWS($1:58)&gt;COUNT(Dong14),"",OFFSET(TH!E$1,SMALL(Dong14,ROWS($1:58)),))</f>
        <v/>
      </c>
      <c r="D74" s="889" t="str">
        <f ca="1">IF(ROWS($1:58)&gt;COUNT(Dong14),"",OFFSET(TH!F$1,SMALL(Dong14,ROWS($1:58)),))</f>
        <v/>
      </c>
      <c r="E74" s="887" t="str">
        <f ca="1">IF(ROWS($1:58)&gt;COUNT(Dong14),"",IF(OFFSET(TH!N$1,SMALL(Dong14,ROWS($1:58)),)="131",OFFSET(TH!O$1,SMALL(Dong14,ROWS($1:58)),),OFFSET(TH!N$1,SMALL(Dong14,ROWS($1:58)),)))</f>
        <v/>
      </c>
      <c r="F74" s="887">
        <f ca="1">IF(ROWS($1:58)&gt;COUNT(Dong14),0,OFFSET(TH!L$1,SMALL(Dong14,ROWS($1:58)),))</f>
        <v>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0</v>
      </c>
      <c r="K74" s="887">
        <f ca="1">IF(ROWS($1:58)&gt;COUNT(Dong14),0,IF(OFFSET(TH!O$1,SMALL(Dong14,ROWS($1:58)),)="131",OFFSET(TH!M$1,SMALL(Dong14,ROWS($1:58)),),0))</f>
        <v>0</v>
      </c>
      <c r="L74" s="881">
        <f t="shared" ca="1" si="1"/>
        <v>0</v>
      </c>
      <c r="M74" s="880">
        <f t="shared" ca="1" si="2"/>
        <v>0</v>
      </c>
      <c r="N74" s="881">
        <f t="shared" ca="1" si="3"/>
        <v>0</v>
      </c>
      <c r="O74" s="880">
        <f t="shared" ca="1" si="4"/>
        <v>0</v>
      </c>
    </row>
    <row r="75" spans="1:15" s="5" customFormat="1" ht="16.5" customHeight="1">
      <c r="A75" s="221" t="str">
        <f t="shared" ca="1" si="0"/>
        <v/>
      </c>
      <c r="B75" s="225" t="str">
        <f ca="1">IF(ROWS($1:59)&gt;COUNT(Dong14),"",OFFSET(TH!D$1,SMALL(Dong14,ROWS($1:59)),))</f>
        <v/>
      </c>
      <c r="C75" s="221" t="str">
        <f ca="1">IF(ROWS($1:59)&gt;COUNT(Dong14),"",OFFSET(TH!E$1,SMALL(Dong14,ROWS($1:59)),))</f>
        <v/>
      </c>
      <c r="D75" s="889" t="str">
        <f ca="1">IF(ROWS($1:59)&gt;COUNT(Dong14),"",OFFSET(TH!F$1,SMALL(Dong14,ROWS($1:59)),))</f>
        <v/>
      </c>
      <c r="E75" s="887" t="str">
        <f ca="1">IF(ROWS($1:59)&gt;COUNT(Dong14),"",IF(OFFSET(TH!N$1,SMALL(Dong14,ROWS($1:59)),)="131",OFFSET(TH!O$1,SMALL(Dong14,ROWS($1:59)),),OFFSET(TH!N$1,SMALL(Dong14,ROWS($1:59)),)))</f>
        <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0</v>
      </c>
      <c r="J75" s="888">
        <f ca="1">IF(ROWS($1:59)&gt;COUNT(Dong14),0,IF(OFFSET(TH!O$1,SMALL(Dong14,ROWS($1:59)),)="131",OFFSET(TH!K$1,SMALL(Dong14,ROWS($1:59)),),0))</f>
        <v>0</v>
      </c>
      <c r="K75" s="887">
        <f ca="1">IF(ROWS($1:59)&gt;COUNT(Dong14),0,IF(OFFSET(TH!O$1,SMALL(Dong14,ROWS($1:59)),)="131",OFFSET(TH!M$1,SMALL(Dong14,ROWS($1:59)),),0))</f>
        <v>0</v>
      </c>
      <c r="L75" s="881">
        <f t="shared" ca="1" si="1"/>
        <v>0</v>
      </c>
      <c r="M75" s="880">
        <f t="shared" ca="1" si="2"/>
        <v>0</v>
      </c>
      <c r="N75" s="881">
        <f t="shared" ca="1" si="3"/>
        <v>0</v>
      </c>
      <c r="O75" s="880">
        <f t="shared" ca="1" si="4"/>
        <v>0</v>
      </c>
    </row>
    <row r="76" spans="1:15" s="5" customFormat="1" ht="16.5" customHeight="1">
      <c r="A76" s="221" t="str">
        <f t="shared" ca="1" si="0"/>
        <v/>
      </c>
      <c r="B76" s="225" t="str">
        <f ca="1">IF(ROWS($1:60)&gt;COUNT(Dong14),"",OFFSET(TH!D$1,SMALL(Dong14,ROWS($1:60)),))</f>
        <v/>
      </c>
      <c r="C76" s="221" t="str">
        <f ca="1">IF(ROWS($1:60)&gt;COUNT(Dong14),"",OFFSET(TH!E$1,SMALL(Dong14,ROWS($1:60)),))</f>
        <v/>
      </c>
      <c r="D76" s="889" t="str">
        <f ca="1">IF(ROWS($1:60)&gt;COUNT(Dong14),"",OFFSET(TH!F$1,SMALL(Dong14,ROWS($1:60)),))</f>
        <v/>
      </c>
      <c r="E76" s="887" t="str">
        <f ca="1">IF(ROWS($1:60)&gt;COUNT(Dong14),"",IF(OFFSET(TH!N$1,SMALL(Dong14,ROWS($1:60)),)="131",OFFSET(TH!O$1,SMALL(Dong14,ROWS($1:60)),),OFFSET(TH!N$1,SMALL(Dong14,ROWS($1:60)),)))</f>
        <v/>
      </c>
      <c r="F76" s="887">
        <f ca="1">IF(ROWS($1:60)&gt;COUNT(Dong14),0,OFFSET(TH!L$1,SMALL(Dong14,ROWS($1:60)),))</f>
        <v>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0</v>
      </c>
      <c r="K76" s="887">
        <f ca="1">IF(ROWS($1:60)&gt;COUNT(Dong14),0,IF(OFFSET(TH!O$1,SMALL(Dong14,ROWS($1:60)),)="131",OFFSET(TH!M$1,SMALL(Dong14,ROWS($1:60)),),0))</f>
        <v>0</v>
      </c>
      <c r="L76" s="881">
        <f t="shared" ca="1" si="1"/>
        <v>0</v>
      </c>
      <c r="M76" s="880">
        <f t="shared" ca="1" si="2"/>
        <v>0</v>
      </c>
      <c r="N76" s="881">
        <f t="shared" ca="1" si="3"/>
        <v>0</v>
      </c>
      <c r="O76" s="880">
        <f t="shared" ca="1" si="4"/>
        <v>0</v>
      </c>
    </row>
    <row r="77" spans="1:15" s="5" customFormat="1" ht="16.5" customHeight="1">
      <c r="A77" s="221" t="str">
        <f t="shared" ca="1" si="0"/>
        <v/>
      </c>
      <c r="B77" s="225" t="str">
        <f ca="1">IF(ROWS($1:61)&gt;COUNT(Dong14),"",OFFSET(TH!D$1,SMALL(Dong14,ROWS($1:61)),))</f>
        <v/>
      </c>
      <c r="C77" s="221" t="str">
        <f ca="1">IF(ROWS($1:61)&gt;COUNT(Dong14),"",OFFSET(TH!E$1,SMALL(Dong14,ROWS($1:61)),))</f>
        <v/>
      </c>
      <c r="D77" s="889" t="str">
        <f ca="1">IF(ROWS($1:61)&gt;COUNT(Dong14),"",OFFSET(TH!F$1,SMALL(Dong14,ROWS($1:61)),))</f>
        <v/>
      </c>
      <c r="E77" s="887" t="str">
        <f ca="1">IF(ROWS($1:61)&gt;COUNT(Dong14),"",IF(OFFSET(TH!N$1,SMALL(Dong14,ROWS($1:61)),)="131",OFFSET(TH!O$1,SMALL(Dong14,ROWS($1:61)),),OFFSET(TH!N$1,SMALL(Dong14,ROWS($1:61)),)))</f>
        <v/>
      </c>
      <c r="F77" s="887">
        <f ca="1">IF(ROWS($1:61)&gt;COUNT(Dong14),0,OFFSET(TH!L$1,SMALL(Dong14,ROWS($1:61)),))</f>
        <v>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0</v>
      </c>
      <c r="K77" s="887">
        <f ca="1">IF(ROWS($1:61)&gt;COUNT(Dong14),0,IF(OFFSET(TH!O$1,SMALL(Dong14,ROWS($1:61)),)="131",OFFSET(TH!M$1,SMALL(Dong14,ROWS($1:61)),),0))</f>
        <v>0</v>
      </c>
      <c r="L77" s="881">
        <f t="shared" ca="1" si="1"/>
        <v>0</v>
      </c>
      <c r="M77" s="880">
        <f t="shared" ca="1" si="2"/>
        <v>0</v>
      </c>
      <c r="N77" s="881">
        <f t="shared" ca="1" si="3"/>
        <v>0</v>
      </c>
      <c r="O77" s="880">
        <f t="shared" ca="1" si="4"/>
        <v>0</v>
      </c>
    </row>
    <row r="78" spans="1:15" s="5" customFormat="1" ht="16.5" customHeight="1">
      <c r="A78" s="221" t="str">
        <f t="shared" ca="1" si="0"/>
        <v/>
      </c>
      <c r="B78" s="225" t="str">
        <f ca="1">IF(ROWS($1:62)&gt;COUNT(Dong14),"",OFFSET(TH!D$1,SMALL(Dong14,ROWS($1:62)),))</f>
        <v/>
      </c>
      <c r="C78" s="221" t="str">
        <f ca="1">IF(ROWS($1:62)&gt;COUNT(Dong14),"",OFFSET(TH!E$1,SMALL(Dong14,ROWS($1:62)),))</f>
        <v/>
      </c>
      <c r="D78" s="889" t="str">
        <f ca="1">IF(ROWS($1:62)&gt;COUNT(Dong14),"",OFFSET(TH!F$1,SMALL(Dong14,ROWS($1:62)),))</f>
        <v/>
      </c>
      <c r="E78" s="887" t="str">
        <f ca="1">IF(ROWS($1:62)&gt;COUNT(Dong14),"",IF(OFFSET(TH!N$1,SMALL(Dong14,ROWS($1:62)),)="131",OFFSET(TH!O$1,SMALL(Dong14,ROWS($1:62)),),OFFSET(TH!N$1,SMALL(Dong14,ROWS($1:62)),)))</f>
        <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0</v>
      </c>
      <c r="J78" s="888">
        <f ca="1">IF(ROWS($1:62)&gt;COUNT(Dong14),0,IF(OFFSET(TH!O$1,SMALL(Dong14,ROWS($1:62)),)="131",OFFSET(TH!K$1,SMALL(Dong14,ROWS($1:62)),),0))</f>
        <v>0</v>
      </c>
      <c r="K78" s="887">
        <f ca="1">IF(ROWS($1:62)&gt;COUNT(Dong14),0,IF(OFFSET(TH!O$1,SMALL(Dong14,ROWS($1:62)),)="131",OFFSET(TH!M$1,SMALL(Dong14,ROWS($1:62)),),0))</f>
        <v>0</v>
      </c>
      <c r="L78" s="881">
        <f t="shared" ca="1" si="1"/>
        <v>0</v>
      </c>
      <c r="M78" s="880">
        <f t="shared" ca="1" si="2"/>
        <v>0</v>
      </c>
      <c r="N78" s="881">
        <f t="shared" ca="1" si="3"/>
        <v>0</v>
      </c>
      <c r="O78" s="880">
        <f t="shared" ca="1" si="4"/>
        <v>0</v>
      </c>
    </row>
    <row r="79" spans="1:15" s="5" customFormat="1" ht="16.5" customHeight="1">
      <c r="A79" s="221" t="str">
        <f t="shared" ca="1" si="0"/>
        <v/>
      </c>
      <c r="B79" s="225" t="str">
        <f ca="1">IF(ROWS($1:63)&gt;COUNT(Dong14),"",OFFSET(TH!D$1,SMALL(Dong14,ROWS($1:63)),))</f>
        <v/>
      </c>
      <c r="C79" s="221" t="str">
        <f ca="1">IF(ROWS($1:63)&gt;COUNT(Dong14),"",OFFSET(TH!E$1,SMALL(Dong14,ROWS($1:63)),))</f>
        <v/>
      </c>
      <c r="D79" s="889" t="str">
        <f ca="1">IF(ROWS($1:63)&gt;COUNT(Dong14),"",OFFSET(TH!F$1,SMALL(Dong14,ROWS($1:63)),))</f>
        <v/>
      </c>
      <c r="E79" s="887" t="str">
        <f ca="1">IF(ROWS($1:63)&gt;COUNT(Dong14),"",IF(OFFSET(TH!N$1,SMALL(Dong14,ROWS($1:63)),)="131",OFFSET(TH!O$1,SMALL(Dong14,ROWS($1:63)),),OFFSET(TH!N$1,SMALL(Dong14,ROWS($1:63)),)))</f>
        <v/>
      </c>
      <c r="F79" s="887">
        <f ca="1">IF(ROWS($1:63)&gt;COUNT(Dong14),0,OFFSET(TH!L$1,SMALL(Dong14,ROWS($1:63)),))</f>
        <v>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0</v>
      </c>
      <c r="K79" s="887">
        <f ca="1">IF(ROWS($1:63)&gt;COUNT(Dong14),0,IF(OFFSET(TH!O$1,SMALL(Dong14,ROWS($1:63)),)="131",OFFSET(TH!M$1,SMALL(Dong14,ROWS($1:63)),),0))</f>
        <v>0</v>
      </c>
      <c r="L79" s="881">
        <f t="shared" ca="1" si="1"/>
        <v>0</v>
      </c>
      <c r="M79" s="880">
        <f t="shared" ca="1" si="2"/>
        <v>0</v>
      </c>
      <c r="N79" s="881">
        <f t="shared" ca="1" si="3"/>
        <v>0</v>
      </c>
      <c r="O79" s="880">
        <f t="shared" ca="1" si="4"/>
        <v>0</v>
      </c>
    </row>
    <row r="80" spans="1:15" s="5" customFormat="1" ht="16.5" customHeight="1">
      <c r="A80" s="221" t="str">
        <f t="shared" ca="1" si="0"/>
        <v/>
      </c>
      <c r="B80" s="225" t="str">
        <f ca="1">IF(ROWS($1:64)&gt;COUNT(Dong14),"",OFFSET(TH!D$1,SMALL(Dong14,ROWS($1:64)),))</f>
        <v/>
      </c>
      <c r="C80" s="221" t="str">
        <f ca="1">IF(ROWS($1:64)&gt;COUNT(Dong14),"",OFFSET(TH!E$1,SMALL(Dong14,ROWS($1:64)),))</f>
        <v/>
      </c>
      <c r="D80" s="889" t="str">
        <f ca="1">IF(ROWS($1:64)&gt;COUNT(Dong14),"",OFFSET(TH!F$1,SMALL(Dong14,ROWS($1:64)),))</f>
        <v/>
      </c>
      <c r="E80" s="887" t="str">
        <f ca="1">IF(ROWS($1:64)&gt;COUNT(Dong14),"",IF(OFFSET(TH!N$1,SMALL(Dong14,ROWS($1:64)),)="131",OFFSET(TH!O$1,SMALL(Dong14,ROWS($1:64)),),OFFSET(TH!N$1,SMALL(Dong14,ROWS($1:64)),)))</f>
        <v/>
      </c>
      <c r="F80" s="887">
        <f ca="1">IF(ROWS($1:64)&gt;COUNT(Dong14),0,OFFSET(TH!L$1,SMALL(Dong14,ROWS($1:64)),))</f>
        <v>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0</v>
      </c>
      <c r="K80" s="887">
        <f ca="1">IF(ROWS($1:64)&gt;COUNT(Dong14),0,IF(OFFSET(TH!O$1,SMALL(Dong14,ROWS($1:64)),)="131",OFFSET(TH!M$1,SMALL(Dong14,ROWS($1:64)),),0))</f>
        <v>0</v>
      </c>
      <c r="L80" s="881">
        <f t="shared" ca="1" si="1"/>
        <v>0</v>
      </c>
      <c r="M80" s="880">
        <f t="shared" ca="1" si="2"/>
        <v>0</v>
      </c>
      <c r="N80" s="881">
        <f t="shared" ca="1" si="3"/>
        <v>0</v>
      </c>
      <c r="O80" s="880">
        <f t="shared" ca="1" si="4"/>
        <v>0</v>
      </c>
    </row>
    <row r="81" spans="1:15" s="5" customFormat="1" ht="16.5" customHeight="1">
      <c r="A81" s="221" t="str">
        <f t="shared" ca="1" si="0"/>
        <v/>
      </c>
      <c r="B81" s="225" t="str">
        <f ca="1">IF(ROWS($1:65)&gt;COUNT(Dong14),"",OFFSET(TH!D$1,SMALL(Dong14,ROWS($1:65)),))</f>
        <v/>
      </c>
      <c r="C81" s="221" t="str">
        <f ca="1">IF(ROWS($1:65)&gt;COUNT(Dong14),"",OFFSET(TH!E$1,SMALL(Dong14,ROWS($1:65)),))</f>
        <v/>
      </c>
      <c r="D81" s="889" t="str">
        <f ca="1">IF(ROWS($1:65)&gt;COUNT(Dong14),"",OFFSET(TH!F$1,SMALL(Dong14,ROWS($1:65)),))</f>
        <v/>
      </c>
      <c r="E81" s="887" t="str">
        <f ca="1">IF(ROWS($1:65)&gt;COUNT(Dong14),"",IF(OFFSET(TH!N$1,SMALL(Dong14,ROWS($1:65)),)="131",OFFSET(TH!O$1,SMALL(Dong14,ROWS($1:65)),),OFFSET(TH!N$1,SMALL(Dong14,ROWS($1:65)),)))</f>
        <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0</v>
      </c>
      <c r="J81" s="888">
        <f ca="1">IF(ROWS($1:65)&gt;COUNT(Dong14),0,IF(OFFSET(TH!O$1,SMALL(Dong14,ROWS($1:65)),)="131",OFFSET(TH!K$1,SMALL(Dong14,ROWS($1:65)),),0))</f>
        <v>0</v>
      </c>
      <c r="K81" s="887">
        <f ca="1">IF(ROWS($1:65)&gt;COUNT(Dong14),0,IF(OFFSET(TH!O$1,SMALL(Dong14,ROWS($1:65)),)="131",OFFSET(TH!M$1,SMALL(Dong14,ROWS($1:65)),),0))</f>
        <v>0</v>
      </c>
      <c r="L81" s="881">
        <f t="shared" ca="1" si="1"/>
        <v>0</v>
      </c>
      <c r="M81" s="880">
        <f t="shared" ca="1" si="2"/>
        <v>0</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20528.09</v>
      </c>
      <c r="I115" s="874">
        <f ca="1">SUM(I17:I114)</f>
        <v>457874564</v>
      </c>
      <c r="J115" s="876">
        <f ca="1">SUM(J17:J114)</f>
        <v>20528.09</v>
      </c>
      <c r="K115" s="874">
        <f ca="1">ROUND(SUM(K17:K114),0)</f>
        <v>457874564</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0</v>
      </c>
      <c r="M116" s="874">
        <f ca="1">ROUND(MAX(M16+I115-O16-K115,0),0)</f>
        <v>0</v>
      </c>
      <c r="N116" s="874">
        <f ca="1">ROUND(MAX(N16+J115-L16-H115,0),2)</f>
        <v>0</v>
      </c>
      <c r="O116" s="874">
        <f ca="1">ROUND(MAX(O16+K115-M16-I115,0),-1)</f>
        <v>0</v>
      </c>
    </row>
    <row r="117" spans="1:15" s="5" customFormat="1" ht="15">
      <c r="A117" s="222" t="s">
        <v>488</v>
      </c>
      <c r="B117" s="4"/>
      <c r="C117" s="4"/>
      <c r="E117" s="4"/>
      <c r="F117" s="845"/>
      <c r="G117" s="871"/>
      <c r="H117" s="873"/>
      <c r="I117" s="871"/>
      <c r="J117" s="245"/>
      <c r="K117" s="871"/>
    </row>
    <row r="118" spans="1:15" s="5" customFormat="1" ht="15">
      <c r="A118" s="222" t="s">
        <v>188</v>
      </c>
      <c r="B118" s="4"/>
      <c r="C118" s="4"/>
      <c r="E118" s="4"/>
      <c r="F118" s="845"/>
      <c r="G118" s="871"/>
      <c r="H118" s="873"/>
      <c r="I118" s="871"/>
      <c r="J118" s="245"/>
      <c r="K118" s="871"/>
    </row>
    <row r="119" spans="1:15" s="5" customFormat="1" ht="15">
      <c r="A119" s="4"/>
      <c r="B119" s="4"/>
      <c r="C119" s="4"/>
      <c r="E119" s="4"/>
      <c r="F119" s="845"/>
      <c r="G119" s="871"/>
      <c r="H119" s="872"/>
      <c r="I119" s="871"/>
      <c r="J119" s="1396" t="s">
        <v>2457</v>
      </c>
      <c r="K119" s="1396"/>
      <c r="L119" s="1396"/>
      <c r="M119" s="1396"/>
      <c r="N119" s="1396"/>
      <c r="O119" s="1396"/>
    </row>
    <row r="120" spans="1:15" s="5" customFormat="1" ht="15">
      <c r="A120" s="4"/>
      <c r="C120" s="4"/>
      <c r="D120" s="1053" t="s">
        <v>11</v>
      </c>
      <c r="E120" s="4"/>
      <c r="F120" s="845"/>
      <c r="G120" s="871"/>
      <c r="H120" s="872"/>
      <c r="I120" s="871"/>
      <c r="J120" s="245"/>
      <c r="K120" s="871"/>
      <c r="L120" s="1396" t="s">
        <v>12</v>
      </c>
      <c r="M120" s="1396"/>
    </row>
    <row r="121" spans="1:15" s="5" customFormat="1" ht="15">
      <c r="A121" s="4"/>
      <c r="C121" s="4"/>
      <c r="D121" s="1053" t="s">
        <v>13</v>
      </c>
      <c r="E121" s="4"/>
      <c r="F121" s="845"/>
      <c r="G121" s="871"/>
      <c r="H121" s="872"/>
      <c r="I121" s="871"/>
      <c r="J121" s="245"/>
      <c r="K121" s="871"/>
      <c r="L121" s="1396" t="s">
        <v>13</v>
      </c>
      <c r="M121" s="1396"/>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228</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T130"/>
  <sheetViews>
    <sheetView topLeftCell="A6" workbookViewId="0">
      <pane xSplit="3" ySplit="6" topLeftCell="D74" activePane="bottomRight" state="frozen"/>
      <selection activeCell="C33" sqref="C33"/>
      <selection pane="topRight" activeCell="C33" sqref="C33"/>
      <selection pane="bottomLeft" activeCell="C33" sqref="C33"/>
      <selection pane="bottomRight" activeCell="G86" sqref="G86"/>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315</v>
      </c>
      <c r="C1" s="472"/>
      <c r="D1" s="472"/>
      <c r="E1" s="472"/>
      <c r="F1" s="473"/>
      <c r="G1" s="473"/>
      <c r="H1" s="1430" t="s">
        <v>316</v>
      </c>
      <c r="I1" s="1430"/>
      <c r="J1" s="1430"/>
      <c r="K1" s="1430"/>
      <c r="L1" s="1430"/>
      <c r="M1" s="474"/>
      <c r="N1" s="235"/>
      <c r="O1" s="438"/>
    </row>
    <row r="2" spans="1:19" s="440" customFormat="1" ht="14.25" customHeight="1">
      <c r="B2" s="475" t="s">
        <v>317</v>
      </c>
      <c r="C2" s="476"/>
      <c r="D2" s="476"/>
      <c r="E2" s="476"/>
      <c r="F2" s="476"/>
      <c r="G2" s="476"/>
      <c r="H2" s="1431" t="s">
        <v>318</v>
      </c>
      <c r="I2" s="1431"/>
      <c r="J2" s="1431"/>
      <c r="K2" s="1431"/>
      <c r="L2" s="1431"/>
      <c r="M2" s="477"/>
      <c r="N2" s="236"/>
      <c r="O2" s="439"/>
    </row>
    <row r="3" spans="1:19" s="440" customFormat="1" ht="14.25" customHeight="1">
      <c r="B3" s="476"/>
      <c r="C3" s="476"/>
      <c r="D3" s="476"/>
      <c r="E3" s="476"/>
      <c r="F3" s="476"/>
      <c r="G3" s="476"/>
      <c r="H3" s="1470" t="s">
        <v>319</v>
      </c>
      <c r="I3" s="1470"/>
      <c r="J3" s="1470"/>
      <c r="K3" s="1470"/>
      <c r="L3" s="1470"/>
      <c r="M3" s="478"/>
      <c r="N3" s="479"/>
      <c r="O3" s="439"/>
    </row>
    <row r="4" spans="1:19" s="480" customFormat="1" ht="27.75" customHeight="1">
      <c r="B4" s="1471" t="s">
        <v>320</v>
      </c>
      <c r="C4" s="1471"/>
      <c r="D4" s="1471"/>
      <c r="E4" s="1471"/>
      <c r="F4" s="1471"/>
      <c r="G4" s="1471"/>
      <c r="H4" s="1471"/>
      <c r="I4" s="1471"/>
      <c r="J4" s="1471"/>
      <c r="K4" s="1471"/>
      <c r="L4" s="1471"/>
      <c r="M4" s="481"/>
    </row>
    <row r="5" spans="1:19" s="480" customFormat="1" ht="15">
      <c r="B5" s="1469" t="s">
        <v>321</v>
      </c>
      <c r="C5" s="1469"/>
      <c r="D5" s="1469"/>
      <c r="E5" s="1469"/>
      <c r="F5" s="1469"/>
      <c r="G5" s="1469"/>
      <c r="H5" s="1469"/>
      <c r="I5" s="1469"/>
      <c r="J5" s="1469"/>
      <c r="K5" s="1469"/>
      <c r="L5" s="1469"/>
      <c r="M5" s="481"/>
    </row>
    <row r="6" spans="1:19" s="480" customFormat="1" ht="15" hidden="1">
      <c r="B6" s="1469" t="s">
        <v>322</v>
      </c>
      <c r="C6" s="1469"/>
      <c r="D6" s="1469"/>
      <c r="E6" s="1469"/>
      <c r="F6" s="1469"/>
      <c r="G6" s="1469"/>
      <c r="H6" s="1469"/>
      <c r="I6" s="1469"/>
      <c r="J6" s="1469"/>
      <c r="K6" s="1469"/>
      <c r="L6" s="1469"/>
      <c r="M6" s="481"/>
    </row>
    <row r="7" spans="1:19" s="482" customFormat="1" ht="27.75" hidden="1">
      <c r="C7" s="1462" t="s">
        <v>323</v>
      </c>
      <c r="D7" s="1462"/>
      <c r="E7" s="1462"/>
      <c r="F7" s="1462"/>
      <c r="G7" s="1462"/>
      <c r="H7" s="1462"/>
      <c r="I7" s="1462"/>
      <c r="J7" s="1462"/>
      <c r="K7" s="1462"/>
      <c r="L7" s="1462"/>
      <c r="M7" s="483"/>
    </row>
    <row r="8" spans="1:19">
      <c r="B8" s="1463" t="s">
        <v>37</v>
      </c>
      <c r="C8" s="1464" t="s">
        <v>324</v>
      </c>
      <c r="D8" s="1465" t="s">
        <v>325</v>
      </c>
      <c r="E8" s="1467" t="s">
        <v>167</v>
      </c>
      <c r="F8" s="1467"/>
      <c r="G8" s="1467"/>
      <c r="H8" s="1467"/>
      <c r="I8" s="1467"/>
      <c r="J8" s="1467"/>
      <c r="K8" s="1467"/>
      <c r="L8" s="1467"/>
      <c r="N8" s="1459" t="s">
        <v>326</v>
      </c>
      <c r="O8" s="1459" t="s">
        <v>327</v>
      </c>
      <c r="P8" s="1459" t="s">
        <v>328</v>
      </c>
      <c r="Q8" s="1459" t="s">
        <v>329</v>
      </c>
      <c r="R8" s="1459" t="s">
        <v>330</v>
      </c>
      <c r="S8" s="1459" t="s">
        <v>331</v>
      </c>
    </row>
    <row r="9" spans="1:19" ht="20.25" customHeight="1">
      <c r="B9" s="1463"/>
      <c r="C9" s="1464"/>
      <c r="D9" s="1466"/>
      <c r="E9" s="1467" t="s">
        <v>332</v>
      </c>
      <c r="F9" s="1467"/>
      <c r="G9" s="1468" t="s">
        <v>333</v>
      </c>
      <c r="H9" s="1468"/>
      <c r="I9" s="1468" t="s">
        <v>334</v>
      </c>
      <c r="J9" s="1468"/>
      <c r="K9" s="1468" t="s">
        <v>335</v>
      </c>
      <c r="L9" s="1468"/>
      <c r="N9" s="1460"/>
      <c r="O9" s="1460"/>
      <c r="P9" s="1460"/>
      <c r="Q9" s="1460"/>
      <c r="R9" s="1460"/>
      <c r="S9" s="1460"/>
    </row>
    <row r="10" spans="1:19" ht="20.25" hidden="1" customHeight="1">
      <c r="B10" s="1463"/>
      <c r="C10" s="1464"/>
      <c r="D10" s="486"/>
      <c r="E10" s="487" t="s">
        <v>336</v>
      </c>
      <c r="F10" s="487" t="s">
        <v>337</v>
      </c>
      <c r="G10" s="487" t="s">
        <v>336</v>
      </c>
      <c r="H10" s="487" t="s">
        <v>337</v>
      </c>
      <c r="I10" s="487" t="s">
        <v>336</v>
      </c>
      <c r="J10" s="487" t="s">
        <v>337</v>
      </c>
      <c r="K10" s="487" t="s">
        <v>336</v>
      </c>
      <c r="L10" s="487" t="s">
        <v>337</v>
      </c>
      <c r="N10" s="1461"/>
      <c r="O10" s="1461"/>
      <c r="P10" s="1461"/>
      <c r="Q10" s="1461"/>
      <c r="R10" s="488"/>
      <c r="S10" s="1461"/>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338</v>
      </c>
      <c r="D12" s="496" t="s">
        <v>339</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340</v>
      </c>
      <c r="O12" s="495" t="s">
        <v>341</v>
      </c>
      <c r="P12" s="499">
        <v>330593933</v>
      </c>
      <c r="Q12" s="499" t="s">
        <v>342</v>
      </c>
      <c r="R12" s="499"/>
      <c r="S12" s="499" t="s">
        <v>3029</v>
      </c>
    </row>
    <row r="13" spans="1:19" ht="18" customHeight="1">
      <c r="A13" s="493" t="str">
        <f t="shared" ref="A13:A53" si="1">IF(B13&lt;&gt;"","VL","")</f>
        <v>VL</v>
      </c>
      <c r="B13" s="494">
        <f t="shared" ref="B13:B33" si="2">IF(C13&lt;&gt;"",ROW()-11,"")</f>
        <v>2</v>
      </c>
      <c r="C13" s="500" t="s">
        <v>344</v>
      </c>
      <c r="D13" s="501" t="s">
        <v>339</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345</v>
      </c>
      <c r="O13" s="499" t="s">
        <v>341</v>
      </c>
      <c r="P13" s="499">
        <v>320775664</v>
      </c>
      <c r="Q13" s="499" t="s">
        <v>346</v>
      </c>
      <c r="R13" s="499"/>
      <c r="S13" s="499" t="s">
        <v>3029</v>
      </c>
    </row>
    <row r="14" spans="1:19" ht="18" customHeight="1">
      <c r="A14" s="493" t="str">
        <f t="shared" si="1"/>
        <v>VL</v>
      </c>
      <c r="B14" s="494">
        <f t="shared" si="2"/>
        <v>3</v>
      </c>
      <c r="C14" s="500" t="s">
        <v>347</v>
      </c>
      <c r="D14" s="501" t="s">
        <v>339</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348</v>
      </c>
      <c r="O14" s="502" t="s">
        <v>341</v>
      </c>
      <c r="P14" s="499">
        <v>320892558</v>
      </c>
      <c r="Q14" s="499" t="s">
        <v>349</v>
      </c>
      <c r="R14" s="499"/>
      <c r="S14" s="499" t="s">
        <v>3029</v>
      </c>
    </row>
    <row r="15" spans="1:19" ht="18" customHeight="1">
      <c r="A15" s="493" t="str">
        <f t="shared" si="1"/>
        <v>VL</v>
      </c>
      <c r="B15" s="494">
        <f t="shared" si="2"/>
        <v>4</v>
      </c>
      <c r="C15" s="72" t="s">
        <v>2575</v>
      </c>
      <c r="D15" s="501" t="s">
        <v>339</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350</v>
      </c>
      <c r="O15" s="502" t="s">
        <v>341</v>
      </c>
      <c r="P15" s="499">
        <v>320892578</v>
      </c>
      <c r="Q15" s="499" t="s">
        <v>351</v>
      </c>
      <c r="R15" s="499"/>
      <c r="S15" s="499" t="s">
        <v>3029</v>
      </c>
    </row>
    <row r="16" spans="1:19" ht="18" customHeight="1">
      <c r="A16" s="493" t="str">
        <f t="shared" si="1"/>
        <v>VL</v>
      </c>
      <c r="B16" s="494">
        <f t="shared" si="2"/>
        <v>5</v>
      </c>
      <c r="C16" s="500" t="s">
        <v>223</v>
      </c>
      <c r="D16" s="501" t="s">
        <v>339</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353</v>
      </c>
      <c r="O16" s="502" t="s">
        <v>341</v>
      </c>
      <c r="P16" s="499">
        <v>321179471</v>
      </c>
      <c r="Q16" s="499" t="s">
        <v>354</v>
      </c>
      <c r="R16" s="499"/>
      <c r="S16" s="499" t="s">
        <v>3029</v>
      </c>
    </row>
    <row r="17" spans="1:20" ht="18" customHeight="1">
      <c r="A17" s="493" t="str">
        <f t="shared" si="1"/>
        <v>VL</v>
      </c>
      <c r="B17" s="494">
        <f t="shared" si="2"/>
        <v>6</v>
      </c>
      <c r="C17" s="500" t="s">
        <v>352</v>
      </c>
      <c r="D17" s="501" t="s">
        <v>339</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356</v>
      </c>
      <c r="O17" s="502" t="s">
        <v>341</v>
      </c>
      <c r="P17" s="499">
        <v>324478047</v>
      </c>
      <c r="Q17" s="499" t="s">
        <v>357</v>
      </c>
      <c r="R17" s="499"/>
      <c r="S17" s="499" t="s">
        <v>3029</v>
      </c>
    </row>
    <row r="18" spans="1:20" ht="18" customHeight="1">
      <c r="A18" s="493" t="str">
        <f t="shared" si="1"/>
        <v>VL</v>
      </c>
      <c r="B18" s="494">
        <f t="shared" si="2"/>
        <v>7</v>
      </c>
      <c r="C18" s="503" t="s">
        <v>355</v>
      </c>
      <c r="D18" s="504" t="s">
        <v>339</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360</v>
      </c>
      <c r="O18" s="502" t="s">
        <v>341</v>
      </c>
      <c r="P18" s="499">
        <v>321413712</v>
      </c>
      <c r="Q18" s="499" t="s">
        <v>361</v>
      </c>
      <c r="R18" s="499"/>
      <c r="S18" s="499" t="s">
        <v>3029</v>
      </c>
    </row>
    <row r="19" spans="1:20" ht="18" customHeight="1">
      <c r="A19" s="493" t="str">
        <f t="shared" si="1"/>
        <v>VL</v>
      </c>
      <c r="B19" s="494">
        <f t="shared" si="2"/>
        <v>8</v>
      </c>
      <c r="C19" s="503" t="s">
        <v>1396</v>
      </c>
      <c r="D19" s="505" t="s">
        <v>339</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363</v>
      </c>
      <c r="O19" s="495" t="s">
        <v>341</v>
      </c>
      <c r="P19" s="499">
        <v>320744085</v>
      </c>
      <c r="Q19" s="499" t="s">
        <v>346</v>
      </c>
      <c r="R19" s="499"/>
      <c r="S19" s="499" t="s">
        <v>3029</v>
      </c>
    </row>
    <row r="20" spans="1:20" ht="18" customHeight="1">
      <c r="A20" s="493" t="str">
        <f t="shared" si="1"/>
        <v>VL</v>
      </c>
      <c r="B20" s="494">
        <f t="shared" si="2"/>
        <v>9</v>
      </c>
      <c r="C20" s="503" t="s">
        <v>358</v>
      </c>
      <c r="D20" s="505" t="s">
        <v>359</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366</v>
      </c>
      <c r="O20" s="495" t="s">
        <v>341</v>
      </c>
      <c r="P20" s="499">
        <v>320807672</v>
      </c>
      <c r="Q20" s="499" t="s">
        <v>367</v>
      </c>
      <c r="R20" s="499"/>
      <c r="S20" s="499" t="s">
        <v>3029</v>
      </c>
    </row>
    <row r="21" spans="1:20" ht="18" customHeight="1">
      <c r="A21" s="493" t="str">
        <f t="shared" si="1"/>
        <v>VL</v>
      </c>
      <c r="B21" s="494">
        <f t="shared" si="2"/>
        <v>10</v>
      </c>
      <c r="C21" s="503" t="s">
        <v>362</v>
      </c>
      <c r="D21" s="505" t="s">
        <v>339</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369</v>
      </c>
      <c r="O21" s="495" t="s">
        <v>341</v>
      </c>
      <c r="P21" s="499">
        <v>320044169</v>
      </c>
      <c r="Q21" s="499" t="s">
        <v>370</v>
      </c>
      <c r="R21" s="499"/>
      <c r="S21" s="499" t="s">
        <v>3029</v>
      </c>
    </row>
    <row r="22" spans="1:20" ht="18" customHeight="1">
      <c r="A22" s="493" t="str">
        <f t="shared" si="1"/>
        <v>VL</v>
      </c>
      <c r="B22" s="494">
        <f t="shared" si="2"/>
        <v>11</v>
      </c>
      <c r="C22" s="67" t="s">
        <v>1829</v>
      </c>
      <c r="D22" s="505" t="s">
        <v>339</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372</v>
      </c>
      <c r="O22" s="495" t="s">
        <v>341</v>
      </c>
      <c r="P22" s="499">
        <v>320881573</v>
      </c>
      <c r="Q22" s="499" t="s">
        <v>367</v>
      </c>
      <c r="R22" s="499"/>
      <c r="S22" s="499" t="s">
        <v>3029</v>
      </c>
    </row>
    <row r="23" spans="1:20" ht="18" customHeight="1">
      <c r="A23" s="493" t="str">
        <f t="shared" si="1"/>
        <v>VL</v>
      </c>
      <c r="B23" s="494">
        <f t="shared" si="2"/>
        <v>12</v>
      </c>
      <c r="C23" s="67" t="s">
        <v>1830</v>
      </c>
      <c r="D23" s="505" t="s">
        <v>339</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374</v>
      </c>
      <c r="O23" s="495" t="s">
        <v>341</v>
      </c>
      <c r="P23" s="499">
        <v>320876558</v>
      </c>
      <c r="Q23" s="499" t="s">
        <v>375</v>
      </c>
      <c r="R23" s="499"/>
      <c r="S23" s="499" t="s">
        <v>3029</v>
      </c>
    </row>
    <row r="24" spans="1:20" ht="18" customHeight="1">
      <c r="A24" s="493" t="str">
        <f t="shared" si="1"/>
        <v>VL</v>
      </c>
      <c r="B24" s="494">
        <f t="shared" si="2"/>
        <v>13</v>
      </c>
      <c r="C24" s="67" t="s">
        <v>1831</v>
      </c>
      <c r="D24" s="505" t="s">
        <v>339</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377</v>
      </c>
      <c r="O24" s="502" t="s">
        <v>378</v>
      </c>
      <c r="P24" s="499">
        <v>250746332</v>
      </c>
      <c r="Q24" s="499" t="s">
        <v>379</v>
      </c>
      <c r="R24" s="499"/>
      <c r="S24" s="499" t="s">
        <v>3029</v>
      </c>
    </row>
    <row r="25" spans="1:20" ht="18" customHeight="1">
      <c r="A25" s="493" t="str">
        <f t="shared" si="1"/>
        <v>VL</v>
      </c>
      <c r="B25" s="494">
        <f t="shared" si="2"/>
        <v>14</v>
      </c>
      <c r="C25" s="67" t="s">
        <v>1832</v>
      </c>
      <c r="D25" s="505" t="s">
        <v>339</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382</v>
      </c>
      <c r="O25" s="502" t="s">
        <v>378</v>
      </c>
      <c r="P25" s="499">
        <v>260682094</v>
      </c>
      <c r="Q25" s="499" t="s">
        <v>379</v>
      </c>
      <c r="R25" s="499"/>
      <c r="S25" s="499" t="s">
        <v>3029</v>
      </c>
    </row>
    <row r="26" spans="1:20" ht="18" customHeight="1">
      <c r="A26" s="493" t="str">
        <f t="shared" si="1"/>
        <v>VL</v>
      </c>
      <c r="B26" s="494">
        <f t="shared" si="2"/>
        <v>15</v>
      </c>
      <c r="C26" s="938" t="s">
        <v>373</v>
      </c>
      <c r="D26" s="934" t="s">
        <v>365</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384</v>
      </c>
      <c r="O26" s="502" t="s">
        <v>378</v>
      </c>
      <c r="P26" s="499">
        <v>260690910</v>
      </c>
      <c r="Q26" s="499" t="s">
        <v>385</v>
      </c>
      <c r="R26" s="499"/>
      <c r="S26" s="499" t="s">
        <v>3029</v>
      </c>
    </row>
    <row r="27" spans="1:20" ht="18" customHeight="1">
      <c r="A27" s="493" t="str">
        <f t="shared" si="1"/>
        <v>VL</v>
      </c>
      <c r="B27" s="494">
        <f t="shared" si="2"/>
        <v>16</v>
      </c>
      <c r="C27" s="938" t="s">
        <v>376</v>
      </c>
      <c r="D27" s="934" t="s">
        <v>365</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387</v>
      </c>
      <c r="O27" s="502" t="s">
        <v>378</v>
      </c>
      <c r="P27" s="499">
        <v>260178873</v>
      </c>
      <c r="Q27" s="499" t="s">
        <v>388</v>
      </c>
      <c r="R27" s="499"/>
      <c r="S27" s="499" t="s">
        <v>3029</v>
      </c>
    </row>
    <row r="28" spans="1:20" ht="18" customHeight="1">
      <c r="A28" s="493" t="str">
        <f t="shared" si="1"/>
        <v>VL</v>
      </c>
      <c r="B28" s="494">
        <f t="shared" si="2"/>
        <v>17</v>
      </c>
      <c r="C28" s="933" t="s">
        <v>364</v>
      </c>
      <c r="D28" s="934" t="s">
        <v>365</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390</v>
      </c>
      <c r="O28" s="502" t="s">
        <v>378</v>
      </c>
      <c r="P28" s="499">
        <v>260850613</v>
      </c>
      <c r="Q28" s="499" t="s">
        <v>388</v>
      </c>
      <c r="R28" s="499"/>
      <c r="S28" s="499" t="s">
        <v>3029</v>
      </c>
      <c r="T28" s="511"/>
    </row>
    <row r="29" spans="1:20" s="511" customFormat="1" ht="18" customHeight="1">
      <c r="A29" s="493" t="str">
        <f t="shared" si="1"/>
        <v>VL</v>
      </c>
      <c r="B29" s="494">
        <f t="shared" si="2"/>
        <v>18</v>
      </c>
      <c r="C29" s="938" t="s">
        <v>368</v>
      </c>
      <c r="D29" s="934" t="s">
        <v>365</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392</v>
      </c>
      <c r="O29" s="502" t="s">
        <v>378</v>
      </c>
      <c r="P29" s="499">
        <v>280853616</v>
      </c>
      <c r="Q29" s="499" t="s">
        <v>388</v>
      </c>
      <c r="R29" s="499"/>
      <c r="S29" s="499" t="s">
        <v>3029</v>
      </c>
    </row>
    <row r="30" spans="1:20" s="511" customFormat="1" ht="18" customHeight="1">
      <c r="A30" s="493" t="str">
        <f t="shared" si="1"/>
        <v>VL</v>
      </c>
      <c r="B30" s="494">
        <f t="shared" si="2"/>
        <v>19</v>
      </c>
      <c r="C30" s="938" t="s">
        <v>371</v>
      </c>
      <c r="D30" s="934" t="s">
        <v>365</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394</v>
      </c>
      <c r="O30" s="502" t="s">
        <v>378</v>
      </c>
      <c r="P30" s="499">
        <v>261005222</v>
      </c>
      <c r="Q30" s="499" t="s">
        <v>395</v>
      </c>
      <c r="R30" s="499"/>
      <c r="S30" s="499" t="s">
        <v>3029</v>
      </c>
    </row>
    <row r="31" spans="1:20" s="511" customFormat="1" ht="18" customHeight="1">
      <c r="A31" s="493" t="str">
        <f t="shared" si="1"/>
        <v>VL</v>
      </c>
      <c r="B31" s="494">
        <f t="shared" si="2"/>
        <v>20</v>
      </c>
      <c r="C31" s="316" t="s">
        <v>1619</v>
      </c>
      <c r="D31" s="508" t="s">
        <v>381</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397</v>
      </c>
      <c r="O31" s="502" t="s">
        <v>398</v>
      </c>
      <c r="P31" s="499">
        <v>370047763</v>
      </c>
      <c r="Q31" s="499" t="s">
        <v>399</v>
      </c>
      <c r="R31" s="499"/>
      <c r="S31" s="499" t="s">
        <v>343</v>
      </c>
      <c r="T31" s="484"/>
    </row>
    <row r="32" spans="1:20" ht="18.75" customHeight="1">
      <c r="A32" s="493" t="str">
        <f t="shared" si="1"/>
        <v>VL</v>
      </c>
      <c r="B32" s="494">
        <f t="shared" si="2"/>
        <v>21</v>
      </c>
      <c r="C32" s="503" t="s">
        <v>645</v>
      </c>
      <c r="D32" s="508" t="s">
        <v>381</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401</v>
      </c>
      <c r="O32" s="502" t="s">
        <v>398</v>
      </c>
      <c r="P32" s="499">
        <v>370054438</v>
      </c>
      <c r="Q32" s="499" t="s">
        <v>399</v>
      </c>
      <c r="R32" s="499"/>
      <c r="S32" s="499" t="s">
        <v>343</v>
      </c>
    </row>
    <row r="33" spans="1:19" ht="18.75" customHeight="1">
      <c r="A33" s="493" t="str">
        <f t="shared" si="1"/>
        <v>VL</v>
      </c>
      <c r="B33" s="494">
        <f t="shared" si="2"/>
        <v>22</v>
      </c>
      <c r="C33" s="507" t="s">
        <v>1079</v>
      </c>
      <c r="D33" s="508" t="s">
        <v>381</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402</v>
      </c>
      <c r="O33" s="502" t="s">
        <v>398</v>
      </c>
      <c r="P33" s="499">
        <v>370615318</v>
      </c>
      <c r="Q33" s="499" t="s">
        <v>403</v>
      </c>
      <c r="R33" s="499"/>
      <c r="S33" s="499" t="s">
        <v>343</v>
      </c>
    </row>
    <row r="34" spans="1:19" ht="18.75" customHeight="1">
      <c r="A34" s="493" t="str">
        <f t="shared" si="1"/>
        <v>VL</v>
      </c>
      <c r="B34" s="494">
        <f>IF(C34&lt;&gt;"",ROW()-11,"")</f>
        <v>23</v>
      </c>
      <c r="C34" s="507" t="s">
        <v>380</v>
      </c>
      <c r="D34" s="508" t="s">
        <v>381</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404</v>
      </c>
      <c r="O34" s="502" t="s">
        <v>398</v>
      </c>
      <c r="P34" s="499">
        <v>370825748</v>
      </c>
      <c r="Q34" s="499" t="s">
        <v>403</v>
      </c>
      <c r="R34" s="499"/>
      <c r="S34" s="499" t="s">
        <v>343</v>
      </c>
    </row>
    <row r="35" spans="1:19" ht="18.75" customHeight="1">
      <c r="A35" s="493" t="str">
        <f t="shared" si="1"/>
        <v>VL</v>
      </c>
      <c r="B35" s="494">
        <f>IF(C35&lt;&gt;"",ROW()-11,"")</f>
        <v>24</v>
      </c>
      <c r="C35" s="507" t="s">
        <v>383</v>
      </c>
      <c r="D35" s="508" t="s">
        <v>381</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405</v>
      </c>
      <c r="O35" s="502" t="s">
        <v>398</v>
      </c>
      <c r="P35" s="499">
        <v>370698949</v>
      </c>
      <c r="Q35" s="499" t="s">
        <v>406</v>
      </c>
      <c r="R35" s="499" t="s">
        <v>407</v>
      </c>
      <c r="S35" s="499" t="s">
        <v>343</v>
      </c>
    </row>
    <row r="36" spans="1:19" ht="18.75" customHeight="1">
      <c r="A36" s="493" t="str">
        <f t="shared" si="1"/>
        <v>VL</v>
      </c>
      <c r="B36" s="494">
        <f>IF(C36&lt;&gt;"",ROW()-11,"")</f>
        <v>25</v>
      </c>
      <c r="C36" s="316" t="s">
        <v>1821</v>
      </c>
      <c r="D36" s="508" t="s">
        <v>381</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408</v>
      </c>
      <c r="O36" s="502" t="s">
        <v>398</v>
      </c>
      <c r="P36" s="499">
        <v>370803567</v>
      </c>
      <c r="Q36" s="499" t="s">
        <v>409</v>
      </c>
      <c r="R36" s="499"/>
      <c r="S36" s="499" t="s">
        <v>343</v>
      </c>
    </row>
    <row r="37" spans="1:19" ht="18.75" customHeight="1">
      <c r="A37" s="493" t="str">
        <f t="shared" si="1"/>
        <v>VL</v>
      </c>
      <c r="B37" s="494">
        <f t="shared" ref="B37:B48" si="6">IF(C37&lt;&gt;"",ROW()-11,"")</f>
        <v>26</v>
      </c>
      <c r="C37" s="507" t="s">
        <v>391</v>
      </c>
      <c r="D37" s="508" t="s">
        <v>381</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410</v>
      </c>
      <c r="O37" s="502" t="s">
        <v>398</v>
      </c>
      <c r="P37" s="499">
        <v>370004125</v>
      </c>
      <c r="Q37" s="499" t="s">
        <v>399</v>
      </c>
      <c r="R37" s="499"/>
      <c r="S37" s="499" t="s">
        <v>343</v>
      </c>
    </row>
    <row r="38" spans="1:19" ht="18.75" customHeight="1">
      <c r="A38" s="493" t="str">
        <f t="shared" si="1"/>
        <v>VL</v>
      </c>
      <c r="B38" s="494">
        <f t="shared" si="6"/>
        <v>27</v>
      </c>
      <c r="C38" s="507" t="s">
        <v>400</v>
      </c>
      <c r="D38" s="508" t="s">
        <v>381</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413</v>
      </c>
      <c r="O38" s="502" t="s">
        <v>411</v>
      </c>
      <c r="P38" s="499">
        <v>311704830</v>
      </c>
      <c r="Q38" s="499" t="s">
        <v>414</v>
      </c>
      <c r="R38" s="499"/>
      <c r="S38" s="499" t="s">
        <v>343</v>
      </c>
    </row>
    <row r="39" spans="1:19" ht="18.75" customHeight="1">
      <c r="A39" s="493" t="str">
        <f t="shared" si="1"/>
        <v>VL</v>
      </c>
      <c r="B39" s="494">
        <f>IF(C39&lt;&gt;"",ROW()-11,"")</f>
        <v>28</v>
      </c>
      <c r="C39" s="507" t="s">
        <v>2012</v>
      </c>
      <c r="D39" s="508" t="s">
        <v>381</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415</v>
      </c>
      <c r="O39" s="502" t="s">
        <v>411</v>
      </c>
      <c r="P39" s="499">
        <v>311318331</v>
      </c>
      <c r="Q39" s="499" t="s">
        <v>416</v>
      </c>
      <c r="R39" s="499"/>
      <c r="S39" s="499" t="s">
        <v>343</v>
      </c>
    </row>
    <row r="40" spans="1:19" ht="18.75" customHeight="1">
      <c r="A40" s="493" t="str">
        <f t="shared" si="1"/>
        <v>VL</v>
      </c>
      <c r="B40" s="494">
        <f>IF(C40&lt;&gt;"",ROW()-11,"")</f>
        <v>29</v>
      </c>
      <c r="C40" s="507" t="s">
        <v>2013</v>
      </c>
      <c r="D40" s="508" t="s">
        <v>381</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417</v>
      </c>
      <c r="O40" s="502" t="s">
        <v>411</v>
      </c>
      <c r="P40" s="499">
        <v>310882191</v>
      </c>
      <c r="Q40" s="499" t="s">
        <v>418</v>
      </c>
      <c r="R40" s="499"/>
      <c r="S40" s="499" t="s">
        <v>343</v>
      </c>
    </row>
    <row r="41" spans="1:19" ht="18.75" customHeight="1">
      <c r="A41" s="493" t="str">
        <f t="shared" si="1"/>
        <v>VL</v>
      </c>
      <c r="B41" s="494">
        <f t="shared" si="6"/>
        <v>30</v>
      </c>
      <c r="C41" s="507" t="s">
        <v>389</v>
      </c>
      <c r="D41" s="508" t="s">
        <v>381</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420</v>
      </c>
      <c r="O41" s="502" t="s">
        <v>411</v>
      </c>
      <c r="P41" s="499">
        <v>310882158</v>
      </c>
      <c r="Q41" s="499" t="s">
        <v>421</v>
      </c>
      <c r="R41" s="499"/>
      <c r="S41" s="499" t="s">
        <v>343</v>
      </c>
    </row>
    <row r="42" spans="1:19" ht="18" customHeight="1">
      <c r="A42" s="493" t="str">
        <f t="shared" si="1"/>
        <v>VL</v>
      </c>
      <c r="B42" s="494">
        <f t="shared" si="6"/>
        <v>31</v>
      </c>
      <c r="C42" s="316" t="s">
        <v>1823</v>
      </c>
      <c r="D42" s="508" t="s">
        <v>381</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420</v>
      </c>
      <c r="O42" s="502" t="s">
        <v>411</v>
      </c>
      <c r="P42" s="499">
        <v>310882158</v>
      </c>
      <c r="Q42" s="499" t="s">
        <v>421</v>
      </c>
      <c r="R42" s="499"/>
      <c r="S42" s="499" t="s">
        <v>343</v>
      </c>
    </row>
    <row r="43" spans="1:19" ht="18" customHeight="1">
      <c r="A43" s="493" t="str">
        <f t="shared" si="1"/>
        <v>VL</v>
      </c>
      <c r="B43" s="494">
        <f t="shared" si="6"/>
        <v>32</v>
      </c>
      <c r="C43" s="67" t="s">
        <v>1827</v>
      </c>
      <c r="D43" s="508" t="s">
        <v>381</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422</v>
      </c>
      <c r="O43" s="502" t="s">
        <v>411</v>
      </c>
      <c r="P43" s="499">
        <v>310526150</v>
      </c>
      <c r="Q43" s="499" t="s">
        <v>412</v>
      </c>
      <c r="R43" s="499"/>
      <c r="S43" s="499" t="s">
        <v>343</v>
      </c>
    </row>
    <row r="44" spans="1:19" ht="18" customHeight="1">
      <c r="A44" s="493" t="str">
        <f t="shared" si="1"/>
        <v>VL</v>
      </c>
      <c r="B44" s="494">
        <f>IF(C44&lt;&gt;"",ROW()-11,"")</f>
        <v>33</v>
      </c>
      <c r="C44" s="316" t="s">
        <v>1822</v>
      </c>
      <c r="D44" s="508" t="s">
        <v>381</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423</v>
      </c>
      <c r="O44" s="502" t="s">
        <v>411</v>
      </c>
      <c r="P44" s="499">
        <v>311514350</v>
      </c>
      <c r="Q44" s="499" t="s">
        <v>414</v>
      </c>
      <c r="R44" s="499"/>
      <c r="S44" s="499" t="s">
        <v>343</v>
      </c>
    </row>
    <row r="45" spans="1:19" ht="19.5" customHeight="1">
      <c r="A45" s="493" t="str">
        <f t="shared" si="1"/>
        <v>VL</v>
      </c>
      <c r="B45" s="494">
        <f>IF(C45&lt;&gt;"",ROW()-11,"")</f>
        <v>34</v>
      </c>
      <c r="C45" s="316" t="s">
        <v>2014</v>
      </c>
      <c r="D45" s="508" t="s">
        <v>381</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424</v>
      </c>
      <c r="O45" s="502" t="s">
        <v>425</v>
      </c>
      <c r="P45" s="499">
        <v>270106056</v>
      </c>
      <c r="Q45" s="499" t="s">
        <v>425</v>
      </c>
      <c r="R45" s="499" t="s">
        <v>426</v>
      </c>
      <c r="S45" s="499" t="s">
        <v>343</v>
      </c>
    </row>
    <row r="46" spans="1:19" ht="19.5" customHeight="1">
      <c r="A46" s="493" t="str">
        <f t="shared" si="1"/>
        <v>VL</v>
      </c>
      <c r="B46" s="494">
        <f>IF(C46&lt;&gt;"",ROW()-11,"")</f>
        <v>35</v>
      </c>
      <c r="C46" s="316" t="s">
        <v>1501</v>
      </c>
      <c r="D46" s="508" t="s">
        <v>381</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427</v>
      </c>
      <c r="O46" s="502" t="s">
        <v>425</v>
      </c>
      <c r="P46" s="499">
        <v>270176684</v>
      </c>
      <c r="Q46" s="499" t="s">
        <v>425</v>
      </c>
      <c r="R46" s="499" t="s">
        <v>428</v>
      </c>
      <c r="S46" s="499" t="s">
        <v>343</v>
      </c>
    </row>
    <row r="47" spans="1:19" ht="19.5" customHeight="1">
      <c r="A47" s="493" t="str">
        <f t="shared" si="1"/>
        <v>VL</v>
      </c>
      <c r="B47" s="494">
        <f>IF(C47&lt;&gt;"",ROW()-11,"")</f>
        <v>36</v>
      </c>
      <c r="C47" s="507" t="s">
        <v>386</v>
      </c>
      <c r="D47" s="508" t="s">
        <v>381</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429</v>
      </c>
      <c r="O47" s="502" t="s">
        <v>425</v>
      </c>
      <c r="P47" s="499">
        <v>270176960</v>
      </c>
      <c r="Q47" s="499" t="s">
        <v>425</v>
      </c>
      <c r="R47" s="499" t="s">
        <v>430</v>
      </c>
      <c r="S47" s="499" t="s">
        <v>343</v>
      </c>
    </row>
    <row r="48" spans="1:19" ht="19.5" customHeight="1">
      <c r="A48" s="493" t="str">
        <f t="shared" si="1"/>
        <v>VL</v>
      </c>
      <c r="B48" s="494">
        <f t="shared" si="6"/>
        <v>37</v>
      </c>
      <c r="C48" s="316" t="s">
        <v>1500</v>
      </c>
      <c r="D48" s="508" t="s">
        <v>381</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431</v>
      </c>
      <c r="O48" s="502" t="s">
        <v>425</v>
      </c>
      <c r="P48" s="499">
        <v>271181056</v>
      </c>
      <c r="Q48" s="499" t="s">
        <v>425</v>
      </c>
      <c r="R48" s="499"/>
      <c r="S48" s="499" t="s">
        <v>343</v>
      </c>
    </row>
    <row r="49" spans="1:19" ht="19.5" customHeight="1">
      <c r="A49" s="493" t="str">
        <f t="shared" si="1"/>
        <v>VL</v>
      </c>
      <c r="B49" s="494">
        <f t="shared" ref="B49:B55" si="7">IF(C49&lt;&gt;"",ROW()-11,"")</f>
        <v>38</v>
      </c>
      <c r="C49" s="316" t="s">
        <v>1502</v>
      </c>
      <c r="D49" s="508" t="s">
        <v>381</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433</v>
      </c>
      <c r="O49" s="502" t="s">
        <v>425</v>
      </c>
      <c r="P49" s="499">
        <v>270986506</v>
      </c>
      <c r="Q49" s="499" t="s">
        <v>425</v>
      </c>
      <c r="R49" s="499"/>
      <c r="S49" s="499" t="s">
        <v>343</v>
      </c>
    </row>
    <row r="50" spans="1:19" ht="18" customHeight="1">
      <c r="A50" s="493" t="str">
        <f t="shared" si="1"/>
        <v>VL</v>
      </c>
      <c r="B50" s="494">
        <f t="shared" si="7"/>
        <v>39</v>
      </c>
      <c r="C50" s="507" t="s">
        <v>393</v>
      </c>
      <c r="D50" s="508" t="s">
        <v>381</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434</v>
      </c>
      <c r="O50" s="502" t="s">
        <v>425</v>
      </c>
      <c r="P50" s="499">
        <v>273042454</v>
      </c>
      <c r="Q50" s="499" t="s">
        <v>435</v>
      </c>
      <c r="R50" s="499" t="s">
        <v>436</v>
      </c>
      <c r="S50" s="499" t="s">
        <v>343</v>
      </c>
    </row>
    <row r="51" spans="1:19" ht="18" customHeight="1">
      <c r="A51" s="493" t="str">
        <f t="shared" si="1"/>
        <v>VL</v>
      </c>
      <c r="B51" s="494">
        <f t="shared" si="7"/>
        <v>40</v>
      </c>
      <c r="C51" s="316" t="s">
        <v>1499</v>
      </c>
      <c r="D51" s="508" t="s">
        <v>381</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438</v>
      </c>
      <c r="O51" s="502" t="s">
        <v>425</v>
      </c>
      <c r="P51" s="499">
        <v>273249576</v>
      </c>
      <c r="Q51" s="499" t="s">
        <v>425</v>
      </c>
      <c r="R51" s="499"/>
      <c r="S51" s="499" t="s">
        <v>343</v>
      </c>
    </row>
    <row r="52" spans="1:19" ht="18.75" customHeight="1">
      <c r="A52" s="493" t="str">
        <f t="shared" si="1"/>
        <v>VL</v>
      </c>
      <c r="B52" s="494">
        <f t="shared" si="7"/>
        <v>41</v>
      </c>
      <c r="C52" s="92" t="s">
        <v>2503</v>
      </c>
      <c r="D52" s="508" t="s">
        <v>381</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440</v>
      </c>
      <c r="O52" s="502" t="s">
        <v>425</v>
      </c>
      <c r="P52" s="499">
        <v>271642418</v>
      </c>
      <c r="Q52" s="499" t="s">
        <v>425</v>
      </c>
      <c r="R52" s="499"/>
      <c r="S52" s="499" t="s">
        <v>343</v>
      </c>
    </row>
    <row r="53" spans="1:19" ht="18.75" customHeight="1">
      <c r="A53" s="493" t="str">
        <f t="shared" si="1"/>
        <v>VL</v>
      </c>
      <c r="B53" s="494">
        <f t="shared" si="7"/>
        <v>42</v>
      </c>
      <c r="C53" s="72" t="s">
        <v>2601</v>
      </c>
      <c r="D53" s="508" t="s">
        <v>381</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442</v>
      </c>
      <c r="O53" s="502" t="s">
        <v>425</v>
      </c>
      <c r="P53" s="499">
        <v>273017840</v>
      </c>
      <c r="Q53" s="499" t="s">
        <v>3032</v>
      </c>
      <c r="R53" s="499"/>
      <c r="S53" s="499" t="s">
        <v>343</v>
      </c>
    </row>
    <row r="54" spans="1:19" ht="18.75" customHeight="1">
      <c r="A54" s="493" t="str">
        <f>IF(B54&lt;&gt;"","VL","")</f>
        <v>VL</v>
      </c>
      <c r="B54" s="494">
        <f t="shared" si="7"/>
        <v>43</v>
      </c>
      <c r="C54" s="80" t="s">
        <v>2895</v>
      </c>
      <c r="D54" s="508" t="s">
        <v>381</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1957</v>
      </c>
      <c r="O54" s="499" t="s">
        <v>425</v>
      </c>
      <c r="P54" s="502">
        <v>260456563</v>
      </c>
      <c r="Q54" s="499" t="s">
        <v>425</v>
      </c>
      <c r="R54" s="499"/>
      <c r="S54" s="499" t="s">
        <v>343</v>
      </c>
    </row>
    <row r="55" spans="1:19" ht="18.75" customHeight="1">
      <c r="A55" s="493" t="str">
        <f>IF(B55&lt;&gt;"","VL","")</f>
        <v/>
      </c>
      <c r="B55" s="494" t="str">
        <f t="shared" si="7"/>
        <v/>
      </c>
      <c r="C55" s="80"/>
      <c r="D55" s="508"/>
      <c r="E55" s="509"/>
      <c r="F55" s="509"/>
      <c r="G55" s="25"/>
      <c r="H55" s="25"/>
      <c r="I55" s="25"/>
      <c r="J55" s="25"/>
      <c r="K55" s="509"/>
      <c r="L55" s="509"/>
      <c r="M55" s="497"/>
      <c r="N55" s="500" t="s">
        <v>1957</v>
      </c>
      <c r="O55" s="499" t="s">
        <v>425</v>
      </c>
      <c r="P55" s="502">
        <v>260456563</v>
      </c>
      <c r="Q55" s="499" t="s">
        <v>425</v>
      </c>
      <c r="R55" s="499"/>
      <c r="S55" s="499" t="s">
        <v>343</v>
      </c>
    </row>
    <row r="56" spans="1:19" ht="18.75" customHeight="1">
      <c r="A56" s="493"/>
      <c r="B56" s="490"/>
      <c r="C56" s="513" t="s">
        <v>419</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1958</v>
      </c>
      <c r="O56" s="499" t="s">
        <v>425</v>
      </c>
      <c r="P56" s="502">
        <v>261183075</v>
      </c>
      <c r="Q56" s="499" t="s">
        <v>425</v>
      </c>
      <c r="R56" s="499"/>
      <c r="S56" s="499" t="s">
        <v>343</v>
      </c>
    </row>
    <row r="57" spans="1:19" ht="18.75"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1955</v>
      </c>
      <c r="O57" s="509" t="s">
        <v>2209</v>
      </c>
      <c r="P57" s="508">
        <v>273017843</v>
      </c>
      <c r="Q57" s="509" t="s">
        <v>425</v>
      </c>
      <c r="R57" s="499" t="s">
        <v>2210</v>
      </c>
      <c r="S57" s="499" t="s">
        <v>343</v>
      </c>
    </row>
    <row r="58" spans="1:19" ht="18.75" customHeight="1">
      <c r="A58" s="493" t="str">
        <f t="shared" ref="A58:A76" si="10">IF(B58&lt;&gt;"","NL","")</f>
        <v>NL</v>
      </c>
      <c r="B58" s="929">
        <f>IF(C58&lt;&gt;"",ROW()-(ROW()-1),"")</f>
        <v>1</v>
      </c>
      <c r="C58" s="495" t="s">
        <v>675</v>
      </c>
      <c r="D58" s="496" t="s">
        <v>339</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1956</v>
      </c>
      <c r="O58" s="509" t="s">
        <v>425</v>
      </c>
      <c r="P58" s="508">
        <v>190253143</v>
      </c>
      <c r="Q58" s="509" t="s">
        <v>425</v>
      </c>
      <c r="R58" s="499" t="s">
        <v>2211</v>
      </c>
      <c r="S58" s="499" t="s">
        <v>343</v>
      </c>
    </row>
    <row r="59" spans="1:19" ht="18.75" customHeight="1">
      <c r="A59" s="493" t="str">
        <f t="shared" si="10"/>
        <v>NL</v>
      </c>
      <c r="B59" s="494">
        <f>IF(C59&lt;&gt;"",B58+1,"")</f>
        <v>2</v>
      </c>
      <c r="C59" s="500" t="s">
        <v>676</v>
      </c>
      <c r="D59" s="496" t="s">
        <v>339</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1961</v>
      </c>
      <c r="O59" s="509" t="s">
        <v>378</v>
      </c>
      <c r="P59" s="1316" t="s">
        <v>3000</v>
      </c>
      <c r="Q59" s="509" t="s">
        <v>2999</v>
      </c>
      <c r="R59" s="499"/>
      <c r="S59" s="499" t="s">
        <v>3029</v>
      </c>
    </row>
    <row r="60" spans="1:19" ht="18.75" customHeight="1">
      <c r="A60" s="493" t="str">
        <f t="shared" si="10"/>
        <v>NL</v>
      </c>
      <c r="B60" s="494">
        <f t="shared" ref="B60:B68" si="12">IF(C60&lt;&gt;"",B59+1,"")</f>
        <v>3</v>
      </c>
      <c r="C60" s="500" t="s">
        <v>2233</v>
      </c>
      <c r="D60" s="496" t="s">
        <v>339</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318" t="s">
        <v>3022</v>
      </c>
      <c r="O60" s="509" t="s">
        <v>378</v>
      </c>
      <c r="P60" s="1316"/>
      <c r="Q60" s="509" t="s">
        <v>378</v>
      </c>
      <c r="R60" s="499"/>
      <c r="S60" s="499" t="s">
        <v>3029</v>
      </c>
    </row>
    <row r="61" spans="1:19" ht="19.5" customHeight="1">
      <c r="A61" s="493" t="str">
        <f t="shared" si="10"/>
        <v>NL</v>
      </c>
      <c r="B61" s="494">
        <f t="shared" si="12"/>
        <v>4</v>
      </c>
      <c r="C61" s="500" t="s">
        <v>1939</v>
      </c>
      <c r="D61" s="496" t="s">
        <v>339</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318" t="s">
        <v>3023</v>
      </c>
      <c r="O61" s="509" t="s">
        <v>378</v>
      </c>
      <c r="P61" s="1316"/>
      <c r="Q61" s="509" t="s">
        <v>378</v>
      </c>
      <c r="R61" s="499"/>
      <c r="S61" s="499" t="s">
        <v>3029</v>
      </c>
    </row>
    <row r="62" spans="1:19" ht="19.5" customHeight="1">
      <c r="A62" s="493" t="str">
        <f t="shared" si="10"/>
        <v>NL</v>
      </c>
      <c r="B62" s="494">
        <f t="shared" si="12"/>
        <v>5</v>
      </c>
      <c r="C62" s="500" t="s">
        <v>1940</v>
      </c>
      <c r="D62" s="496" t="s">
        <v>339</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318" t="s">
        <v>3024</v>
      </c>
      <c r="O62" s="509" t="s">
        <v>378</v>
      </c>
      <c r="P62" s="1316"/>
      <c r="Q62" s="509" t="s">
        <v>378</v>
      </c>
      <c r="R62" s="499"/>
      <c r="S62" s="499" t="s">
        <v>3029</v>
      </c>
    </row>
    <row r="63" spans="1:19" ht="19.5" customHeight="1">
      <c r="A63" s="493" t="str">
        <f t="shared" si="10"/>
        <v>NL</v>
      </c>
      <c r="B63" s="494">
        <f t="shared" si="12"/>
        <v>6</v>
      </c>
      <c r="C63" s="500" t="s">
        <v>1941</v>
      </c>
      <c r="D63" s="496" t="s">
        <v>339</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318" t="s">
        <v>3025</v>
      </c>
      <c r="O63" s="509" t="s">
        <v>378</v>
      </c>
      <c r="P63" s="1316"/>
      <c r="Q63" s="509" t="s">
        <v>378</v>
      </c>
      <c r="R63" s="499"/>
      <c r="S63" s="499" t="s">
        <v>3029</v>
      </c>
    </row>
    <row r="64" spans="1:19" ht="19.5" customHeight="1">
      <c r="A64" s="493" t="str">
        <f t="shared" si="10"/>
        <v>NL</v>
      </c>
      <c r="B64" s="494">
        <f t="shared" si="12"/>
        <v>7</v>
      </c>
      <c r="C64" s="500" t="s">
        <v>1942</v>
      </c>
      <c r="D64" s="496" t="s">
        <v>339</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318" t="s">
        <v>3026</v>
      </c>
      <c r="O64" s="509" t="s">
        <v>378</v>
      </c>
      <c r="P64" s="1316"/>
      <c r="Q64" s="509" t="s">
        <v>378</v>
      </c>
      <c r="R64" s="499"/>
      <c r="S64" s="499" t="s">
        <v>343</v>
      </c>
    </row>
    <row r="65" spans="1:20" ht="19.5" customHeight="1">
      <c r="A65" s="493" t="str">
        <f t="shared" si="10"/>
        <v>NL</v>
      </c>
      <c r="B65" s="494">
        <f t="shared" si="12"/>
        <v>8</v>
      </c>
      <c r="C65" s="500" t="s">
        <v>1943</v>
      </c>
      <c r="D65" s="496" t="s">
        <v>339</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318" t="s">
        <v>3027</v>
      </c>
      <c r="O65" s="509" t="s">
        <v>378</v>
      </c>
      <c r="P65" s="1316"/>
      <c r="Q65" s="509" t="s">
        <v>378</v>
      </c>
      <c r="R65" s="499"/>
      <c r="S65" s="499" t="s">
        <v>343</v>
      </c>
    </row>
    <row r="66" spans="1:20" ht="19.5" customHeight="1">
      <c r="A66" s="493" t="str">
        <f t="shared" si="10"/>
        <v>NL</v>
      </c>
      <c r="B66" s="494">
        <f t="shared" si="12"/>
        <v>9</v>
      </c>
      <c r="C66" s="500" t="s">
        <v>1944</v>
      </c>
      <c r="D66" s="496" t="s">
        <v>339</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318" t="s">
        <v>3028</v>
      </c>
      <c r="O66" s="509" t="s">
        <v>378</v>
      </c>
      <c r="P66" s="1316"/>
      <c r="Q66" s="509" t="s">
        <v>378</v>
      </c>
      <c r="R66" s="499"/>
      <c r="S66" s="499" t="s">
        <v>343</v>
      </c>
    </row>
    <row r="67" spans="1:20" ht="19.5" customHeight="1">
      <c r="A67" s="493" t="str">
        <f t="shared" si="10"/>
        <v>NL</v>
      </c>
      <c r="B67" s="494">
        <f t="shared" si="12"/>
        <v>10</v>
      </c>
      <c r="C67" s="500" t="s">
        <v>1959</v>
      </c>
      <c r="D67" s="496" t="s">
        <v>339</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07"/>
      <c r="O67" s="509"/>
      <c r="P67" s="1316"/>
      <c r="Q67" s="509"/>
      <c r="R67" s="499"/>
      <c r="S67" s="499"/>
    </row>
    <row r="68" spans="1:20" ht="19.5" customHeight="1">
      <c r="A68" s="493" t="str">
        <f t="shared" si="10"/>
        <v>NL</v>
      </c>
      <c r="B68" s="494">
        <f t="shared" si="12"/>
        <v>11</v>
      </c>
      <c r="C68" s="500" t="s">
        <v>1960</v>
      </c>
      <c r="D68" s="496" t="s">
        <v>339</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07"/>
      <c r="O68" s="508"/>
      <c r="P68" s="508"/>
      <c r="Q68" s="509"/>
      <c r="R68" s="499"/>
      <c r="S68" s="499"/>
    </row>
    <row r="69" spans="1:20" ht="19.5" customHeight="1">
      <c r="A69" s="493" t="str">
        <f t="shared" si="10"/>
        <v>NL</v>
      </c>
      <c r="B69" s="494">
        <f t="shared" ref="B69:B75" si="14">IF(C69&lt;&gt;"",B68+1,"")</f>
        <v>12</v>
      </c>
      <c r="C69" s="500" t="s">
        <v>1945</v>
      </c>
      <c r="D69" s="496" t="s">
        <v>339</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1946</v>
      </c>
      <c r="D70" s="496" t="s">
        <v>339</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2840</v>
      </c>
      <c r="D71" s="496" t="s">
        <v>339</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2839</v>
      </c>
      <c r="D72" s="496" t="s">
        <v>339</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2841</v>
      </c>
      <c r="D73" s="496" t="s">
        <v>339</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2842</v>
      </c>
      <c r="D74" s="496" t="s">
        <v>339</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2844</v>
      </c>
      <c r="D75" s="496" t="s">
        <v>339</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432</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19.5"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19.5" customHeight="1">
      <c r="A79" s="493" t="str">
        <f t="shared" ref="A79:A121" si="17">IF(B79&lt;&gt;"","TP","")</f>
        <v>TP</v>
      </c>
      <c r="B79" s="929">
        <f>IF(C79&lt;&gt;"",ROW()-(ROW()-1),"")</f>
        <v>1</v>
      </c>
      <c r="C79" s="495" t="s">
        <v>437</v>
      </c>
      <c r="D79" s="517" t="s">
        <v>339</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4" si="18">E79+G79-I79</f>
        <v>0</v>
      </c>
      <c r="L79" s="25">
        <f t="shared" si="18"/>
        <v>0</v>
      </c>
      <c r="M79" s="484"/>
      <c r="Q79" s="495" t="s">
        <v>437</v>
      </c>
      <c r="R79" s="495"/>
      <c r="S79" s="517">
        <v>4.5</v>
      </c>
    </row>
    <row r="80" spans="1:20" ht="19.5" customHeight="1">
      <c r="A80" s="493" t="str">
        <f t="shared" si="17"/>
        <v>TP</v>
      </c>
      <c r="B80" s="494">
        <f>IF(C80&lt;&gt;"",B79+1,"")</f>
        <v>2</v>
      </c>
      <c r="C80" s="495" t="s">
        <v>461</v>
      </c>
      <c r="D80" s="517" t="s">
        <v>339</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439</v>
      </c>
      <c r="R80" s="495"/>
      <c r="S80" s="517">
        <v>5</v>
      </c>
    </row>
    <row r="81" spans="1:19" ht="20.25" customHeight="1">
      <c r="A81" s="493" t="str">
        <f t="shared" si="17"/>
        <v>TP</v>
      </c>
      <c r="B81" s="494">
        <f>IF(C81&lt;&gt;"",B80+1,"")</f>
        <v>3</v>
      </c>
      <c r="C81" s="500" t="s">
        <v>2372</v>
      </c>
      <c r="D81" s="517" t="s">
        <v>339</v>
      </c>
      <c r="E81" s="8">
        <v>7209.2</v>
      </c>
      <c r="F81" s="8">
        <v>1022046172</v>
      </c>
      <c r="G81" s="25">
        <f t="array" ref="G81">SUM(IF("155"&amp;C81=KHN&amp;MH,SL))</f>
        <v>0</v>
      </c>
      <c r="H81" s="25">
        <f t="array" ref="H81">SUM(IF("155"&amp;C81=KHN&amp;MH,TH))</f>
        <v>0</v>
      </c>
      <c r="I81" s="25">
        <f t="array" ref="I81">SUM(IF("155"&amp;C81=KHC&amp;MH,SL))</f>
        <v>7209.2</v>
      </c>
      <c r="J81" s="25">
        <f t="array" ref="J81">SUM(IF("155"&amp;C81=KHC&amp;MH,TH))</f>
        <v>1022046172</v>
      </c>
      <c r="K81" s="8">
        <f t="shared" si="18"/>
        <v>0</v>
      </c>
      <c r="L81" s="8">
        <f t="shared" si="18"/>
        <v>0</v>
      </c>
      <c r="M81" s="484"/>
      <c r="N81" s="493"/>
      <c r="Q81" s="500" t="s">
        <v>441</v>
      </c>
      <c r="R81" s="495"/>
      <c r="S81" s="517">
        <v>5</v>
      </c>
    </row>
    <row r="82" spans="1:19" ht="20.25" customHeight="1">
      <c r="A82" s="493" t="str">
        <f t="shared" ref="A82" si="19">IF(B82&lt;&gt;"","TP","")</f>
        <v>TP</v>
      </c>
      <c r="B82" s="494">
        <f t="shared" ref="B82:B84" si="20">IF(C82&lt;&gt;"",B81+1,"")</f>
        <v>4</v>
      </c>
      <c r="C82" s="500" t="s">
        <v>3034</v>
      </c>
      <c r="D82" s="517" t="s">
        <v>339</v>
      </c>
      <c r="E82" s="8">
        <v>24465.8</v>
      </c>
      <c r="F82" s="8">
        <v>3468509299</v>
      </c>
      <c r="G82" s="25">
        <f t="array" ref="G82">SUM(IF("155"&amp;C82=KHN&amp;MH,SL))</f>
        <v>0</v>
      </c>
      <c r="H82" s="25">
        <f t="array" ref="H82">SUM(IF("155"&amp;C82=KHN&amp;MH,TH))</f>
        <v>0</v>
      </c>
      <c r="I82" s="25">
        <f t="array" ref="I82">SUM(IF("155"&amp;C82=KHC&amp;MH,SL))</f>
        <v>0</v>
      </c>
      <c r="J82" s="25">
        <f t="array" ref="J82">SUM(IF("155"&amp;C82=KHC&amp;MH,TH))</f>
        <v>0</v>
      </c>
      <c r="K82" s="8">
        <f t="shared" ref="K82" si="21">E82+G82-I82</f>
        <v>24465.8</v>
      </c>
      <c r="L82" s="8">
        <f t="shared" ref="L82" si="22">F82+H82-J82</f>
        <v>3468509299</v>
      </c>
      <c r="M82" s="484"/>
      <c r="N82" s="493"/>
      <c r="Q82" s="500" t="s">
        <v>441</v>
      </c>
      <c r="R82" s="495"/>
      <c r="S82" s="517">
        <v>5</v>
      </c>
    </row>
    <row r="83" spans="1:19" ht="20.25" customHeight="1">
      <c r="A83" s="493" t="str">
        <f t="shared" si="17"/>
        <v>TP</v>
      </c>
      <c r="B83" s="494">
        <f t="shared" si="20"/>
        <v>5</v>
      </c>
      <c r="C83" s="500" t="s">
        <v>441</v>
      </c>
      <c r="D83" s="517" t="s">
        <v>339</v>
      </c>
      <c r="E83" s="8">
        <v>20987</v>
      </c>
      <c r="F83" s="8">
        <v>3171039713</v>
      </c>
      <c r="G83" s="25">
        <f t="array" ref="G83">SUM(IF("155"&amp;C83=KHN&amp;MH,SL))</f>
        <v>35308</v>
      </c>
      <c r="H83" s="25">
        <f t="array" ref="H83">SUM(IF("155"&amp;C83=KHN&amp;MH,TH))</f>
        <v>5123178890</v>
      </c>
      <c r="I83" s="25">
        <f t="array" ref="I83">SUM(IF("155"&amp;C83=KHC&amp;MH,SL))</f>
        <v>56295</v>
      </c>
      <c r="J83" s="25">
        <f t="array" ref="J83">SUM(IF("155"&amp;C83=KHC&amp;MH,TH))</f>
        <v>8294218603</v>
      </c>
      <c r="K83" s="8">
        <f t="shared" si="18"/>
        <v>0</v>
      </c>
      <c r="L83" s="8">
        <f t="shared" si="18"/>
        <v>0</v>
      </c>
      <c r="M83" s="484"/>
      <c r="N83" s="1120"/>
      <c r="Q83" s="500" t="s">
        <v>444</v>
      </c>
      <c r="R83" s="495"/>
      <c r="S83" s="517">
        <v>5</v>
      </c>
    </row>
    <row r="84" spans="1:19" ht="20.25" customHeight="1">
      <c r="A84" s="493" t="str">
        <f t="shared" si="17"/>
        <v>TP</v>
      </c>
      <c r="B84" s="494">
        <f t="shared" si="20"/>
        <v>6</v>
      </c>
      <c r="C84" s="500" t="s">
        <v>2724</v>
      </c>
      <c r="D84" s="517" t="s">
        <v>339</v>
      </c>
      <c r="E84" s="8">
        <v>122</v>
      </c>
      <c r="F84" s="8">
        <v>17080000</v>
      </c>
      <c r="G84" s="25">
        <f t="array" ref="G84">SUM(IF("155"&amp;C84=KHN&amp;MH,SL))</f>
        <v>688</v>
      </c>
      <c r="H84" s="25">
        <f t="array" ref="H84">SUM(IF("155"&amp;C84=KHN&amp;MH,TH))</f>
        <v>61762862</v>
      </c>
      <c r="I84" s="25">
        <f t="array" ref="I84">SUM(IF("155"&amp;C84=KHC&amp;MH,SL))</f>
        <v>810</v>
      </c>
      <c r="J84" s="25">
        <f t="array" ref="J84">SUM(IF("155"&amp;C84=KHC&amp;MH,TH))</f>
        <v>78842862</v>
      </c>
      <c r="K84" s="8">
        <f t="shared" si="18"/>
        <v>0</v>
      </c>
      <c r="L84" s="8">
        <f t="shared" si="18"/>
        <v>0</v>
      </c>
      <c r="M84" s="484"/>
      <c r="N84" s="1195">
        <f>L81-3354455174</f>
        <v>-3354455174</v>
      </c>
      <c r="Q84" s="500" t="s">
        <v>446</v>
      </c>
      <c r="R84" s="500"/>
      <c r="S84" s="520"/>
    </row>
    <row r="85" spans="1:19" ht="20.25" customHeight="1">
      <c r="A85" s="493" t="str">
        <f t="shared" si="17"/>
        <v>TP</v>
      </c>
      <c r="B85" s="494">
        <f>IF(C85&lt;&gt;"",B84+1,"")</f>
        <v>7</v>
      </c>
      <c r="C85" s="500" t="s">
        <v>446</v>
      </c>
      <c r="D85" s="517" t="s">
        <v>339</v>
      </c>
      <c r="E85" s="8">
        <v>16075</v>
      </c>
      <c r="F85" s="8">
        <v>1107185105</v>
      </c>
      <c r="G85" s="25">
        <f t="array" ref="G85">SUM(IF("155"&amp;C85=KHN&amp;MH,SL))</f>
        <v>0</v>
      </c>
      <c r="H85" s="25">
        <f t="array" ref="H85">SUM(IF("155"&amp;C85=KHN&amp;MH,TH))</f>
        <v>0</v>
      </c>
      <c r="I85" s="25">
        <f t="array" ref="I85">SUM(IF("155"&amp;C85=KHC&amp;MH,SL))</f>
        <v>16075</v>
      </c>
      <c r="J85" s="25">
        <f t="array" ref="J85">SUM(IF("155"&amp;C85=KHC&amp;MH,TH))</f>
        <v>1107185105</v>
      </c>
      <c r="K85" s="8">
        <f t="shared" ref="K85:K108" si="23">E85+G85-I85</f>
        <v>0</v>
      </c>
      <c r="L85" s="8">
        <f t="shared" ref="L85:L108" si="24">F85+H85-J85</f>
        <v>0</v>
      </c>
      <c r="M85" s="484"/>
      <c r="N85" s="484">
        <f>N84/8125</f>
        <v>-412856.0214153846</v>
      </c>
      <c r="Q85" s="500" t="s">
        <v>450</v>
      </c>
      <c r="R85" s="500"/>
      <c r="S85" s="520">
        <v>8</v>
      </c>
    </row>
    <row r="86" spans="1:19" ht="20.25" customHeight="1">
      <c r="A86" s="493" t="str">
        <f t="shared" si="17"/>
        <v>TP</v>
      </c>
      <c r="B86" s="494">
        <f t="shared" ref="B86:B108" si="25">IF(C86&lt;&gt;"",B85+1,"")</f>
        <v>8</v>
      </c>
      <c r="C86" s="500" t="s">
        <v>447</v>
      </c>
      <c r="D86" s="517" t="s">
        <v>339</v>
      </c>
      <c r="E86" s="8">
        <v>0</v>
      </c>
      <c r="F86" s="8">
        <v>0</v>
      </c>
      <c r="G86" s="25">
        <f t="array" ref="G86">SUM(IF("155"&amp;C86=KHN&amp;MH,SL))</f>
        <v>14880</v>
      </c>
      <c r="H86" s="25">
        <f t="array" ref="H86">SUM(IF("155"&amp;C86=KHN&amp;MH,TH))</f>
        <v>3504554380</v>
      </c>
      <c r="I86" s="25">
        <f t="array" ref="I86">SUM(IF("155"&amp;C86=KHC&amp;MH,SL))</f>
        <v>14880</v>
      </c>
      <c r="J86" s="25">
        <f t="array" ref="J86">SUM(IF("155"&amp;C86=KHC&amp;MH,TH))</f>
        <v>3504554380</v>
      </c>
      <c r="K86" s="8">
        <f t="shared" si="23"/>
        <v>0</v>
      </c>
      <c r="L86" s="8">
        <f t="shared" si="24"/>
        <v>0</v>
      </c>
      <c r="M86" s="484"/>
      <c r="N86" s="484">
        <f>N85*3000</f>
        <v>-1238568064.2461538</v>
      </c>
      <c r="Q86" s="500" t="s">
        <v>452</v>
      </c>
      <c r="R86" s="500"/>
      <c r="S86" s="520">
        <v>9</v>
      </c>
    </row>
    <row r="87" spans="1:19" ht="20.25" customHeight="1">
      <c r="A87" s="493" t="str">
        <f t="shared" si="17"/>
        <v>TP</v>
      </c>
      <c r="B87" s="494">
        <f t="shared" si="25"/>
        <v>9</v>
      </c>
      <c r="C87" s="500" t="s">
        <v>448</v>
      </c>
      <c r="D87" s="517" t="s">
        <v>339</v>
      </c>
      <c r="E87" s="8">
        <v>0</v>
      </c>
      <c r="F87" s="8">
        <v>0</v>
      </c>
      <c r="G87" s="25">
        <f t="array" ref="G87">SUM(IF("155"&amp;C87=KHN&amp;MH,SL))</f>
        <v>52500</v>
      </c>
      <c r="H87" s="25">
        <f t="array" ref="H87">SUM(IF("155"&amp;C87=KHN&amp;MH,TH))</f>
        <v>9782235198</v>
      </c>
      <c r="I87" s="25">
        <f t="array" ref="I87">SUM(IF("155"&amp;C87=KHC&amp;MH,SL))</f>
        <v>52500</v>
      </c>
      <c r="J87" s="25">
        <f t="array" ref="J87">SUM(IF("155"&amp;C87=KHC&amp;MH,TH))</f>
        <v>9782235198</v>
      </c>
      <c r="K87" s="8">
        <f t="shared" si="23"/>
        <v>0</v>
      </c>
      <c r="L87" s="8">
        <f t="shared" si="24"/>
        <v>0</v>
      </c>
      <c r="M87" s="484"/>
      <c r="Q87" s="500" t="s">
        <v>453</v>
      </c>
      <c r="R87" s="500"/>
      <c r="S87" s="520">
        <v>8</v>
      </c>
    </row>
    <row r="88" spans="1:19" ht="20.25" customHeight="1">
      <c r="A88" s="493" t="str">
        <f t="shared" si="17"/>
        <v>TP</v>
      </c>
      <c r="B88" s="494">
        <f t="shared" si="25"/>
        <v>10</v>
      </c>
      <c r="C88" s="500" t="s">
        <v>1508</v>
      </c>
      <c r="D88" s="517" t="s">
        <v>339</v>
      </c>
      <c r="E88" s="8">
        <v>0</v>
      </c>
      <c r="F88" s="8">
        <v>0</v>
      </c>
      <c r="G88" s="25">
        <f t="array" ref="G88">SUM(IF("155"&amp;C88=KHN&amp;MH,SL))</f>
        <v>3420</v>
      </c>
      <c r="H88" s="25">
        <f t="array" ref="H88">SUM(IF("155"&amp;C88=KHN&amp;MH,TH))</f>
        <v>507862825</v>
      </c>
      <c r="I88" s="25">
        <f t="array" ref="I88">SUM(IF("155"&amp;C88=KHC&amp;MH,SL))</f>
        <v>3420</v>
      </c>
      <c r="J88" s="25">
        <f t="array" ref="J88">SUM(IF("155"&amp;C88=KHC&amp;MH,TH))</f>
        <v>507862825</v>
      </c>
      <c r="K88" s="8">
        <f t="shared" si="23"/>
        <v>0</v>
      </c>
      <c r="L88" s="8">
        <f t="shared" si="24"/>
        <v>0</v>
      </c>
      <c r="M88" s="484"/>
      <c r="Q88" s="500" t="s">
        <v>449</v>
      </c>
      <c r="R88" s="500"/>
      <c r="S88" s="520">
        <v>8</v>
      </c>
    </row>
    <row r="89" spans="1:19" ht="19.5" customHeight="1">
      <c r="A89" s="493" t="str">
        <f t="shared" si="17"/>
        <v>TP</v>
      </c>
      <c r="B89" s="494">
        <f t="shared" si="25"/>
        <v>11</v>
      </c>
      <c r="C89" s="500" t="s">
        <v>1938</v>
      </c>
      <c r="D89" s="517" t="s">
        <v>339</v>
      </c>
      <c r="E89" s="8">
        <v>0</v>
      </c>
      <c r="F89" s="8">
        <v>0</v>
      </c>
      <c r="G89" s="25">
        <f t="array" ref="G89">SUM(IF("155"&amp;C89=KHN&amp;MH,SL))</f>
        <v>1330</v>
      </c>
      <c r="H89" s="25">
        <f t="array" ref="H89">SUM(IF("155"&amp;C89=KHN&amp;MH,TH))</f>
        <v>240688879</v>
      </c>
      <c r="I89" s="25">
        <f t="array" ref="I89">SUM(IF("155"&amp;C89=KHC&amp;MH,SL))</f>
        <v>1330</v>
      </c>
      <c r="J89" s="25">
        <f t="array" ref="J89">SUM(IF("155"&amp;C89=KHC&amp;MH,TH))</f>
        <v>240688879</v>
      </c>
      <c r="K89" s="8">
        <f t="shared" si="23"/>
        <v>0</v>
      </c>
      <c r="L89" s="8">
        <f t="shared" si="24"/>
        <v>0</v>
      </c>
      <c r="M89" s="484"/>
      <c r="Q89" s="500" t="s">
        <v>454</v>
      </c>
      <c r="R89" s="500"/>
      <c r="S89" s="520">
        <v>5</v>
      </c>
    </row>
    <row r="90" spans="1:19" ht="20.25" customHeight="1">
      <c r="A90" s="493" t="str">
        <f t="shared" si="17"/>
        <v>TP</v>
      </c>
      <c r="B90" s="494">
        <f t="shared" si="25"/>
        <v>12</v>
      </c>
      <c r="C90" s="500" t="s">
        <v>1509</v>
      </c>
      <c r="D90" s="517" t="s">
        <v>339</v>
      </c>
      <c r="E90" s="8">
        <v>0</v>
      </c>
      <c r="F90" s="8">
        <v>0</v>
      </c>
      <c r="G90" s="25">
        <f t="array" ref="G90">SUM(IF("155"&amp;C90=KHN&amp;MH,SL))</f>
        <v>600</v>
      </c>
      <c r="H90" s="25">
        <f t="array" ref="H90">SUM(IF("155"&amp;C90=KHN&amp;MH,TH))</f>
        <v>93918180</v>
      </c>
      <c r="I90" s="25">
        <f t="array" ref="I90">SUM(IF("155"&amp;C90=KHC&amp;MH,SL))</f>
        <v>600</v>
      </c>
      <c r="J90" s="25">
        <f t="array" ref="J90">SUM(IF("155"&amp;C90=KHC&amp;MH,TH))</f>
        <v>93918180</v>
      </c>
      <c r="K90" s="8">
        <f t="shared" si="23"/>
        <v>0</v>
      </c>
      <c r="L90" s="8">
        <f t="shared" si="24"/>
        <v>0</v>
      </c>
      <c r="M90" s="484"/>
      <c r="Q90" s="500" t="s">
        <v>456</v>
      </c>
      <c r="R90" s="500"/>
      <c r="S90" s="520">
        <v>5</v>
      </c>
    </row>
    <row r="91" spans="1:19" ht="20.25" customHeight="1">
      <c r="A91" s="493" t="str">
        <f t="shared" si="17"/>
        <v>TP</v>
      </c>
      <c r="B91" s="494">
        <f t="shared" si="25"/>
        <v>13</v>
      </c>
      <c r="C91" s="500" t="s">
        <v>1904</v>
      </c>
      <c r="D91" s="517" t="s">
        <v>339</v>
      </c>
      <c r="E91" s="8">
        <v>0</v>
      </c>
      <c r="F91" s="8">
        <v>0</v>
      </c>
      <c r="G91" s="25">
        <f t="array" ref="G91">SUM(IF("155"&amp;C91=KHN&amp;MH,SL))</f>
        <v>500</v>
      </c>
      <c r="H91" s="25">
        <f t="array" ref="H91">SUM(IF("155"&amp;C91=KHN&amp;MH,TH))</f>
        <v>120888719</v>
      </c>
      <c r="I91" s="25">
        <f t="array" ref="I91">SUM(IF("155"&amp;C91=KHC&amp;MH,SL))</f>
        <v>500</v>
      </c>
      <c r="J91" s="25">
        <f t="array" ref="J91">SUM(IF("155"&amp;C91=KHC&amp;MH,TH))</f>
        <v>120888719</v>
      </c>
      <c r="K91" s="8">
        <f t="shared" si="23"/>
        <v>0</v>
      </c>
      <c r="L91" s="8">
        <f t="shared" si="24"/>
        <v>0</v>
      </c>
      <c r="M91" s="484"/>
      <c r="Q91" s="500" t="s">
        <v>457</v>
      </c>
      <c r="R91" s="500"/>
      <c r="S91" s="520">
        <v>5</v>
      </c>
    </row>
    <row r="92" spans="1:19" ht="20.25" customHeight="1">
      <c r="A92" s="493" t="str">
        <f t="shared" si="17"/>
        <v>TP</v>
      </c>
      <c r="B92" s="494">
        <f t="shared" si="25"/>
        <v>14</v>
      </c>
      <c r="C92" s="500" t="s">
        <v>1667</v>
      </c>
      <c r="D92" s="517" t="s">
        <v>339</v>
      </c>
      <c r="E92" s="8">
        <v>0</v>
      </c>
      <c r="F92" s="8">
        <v>0</v>
      </c>
      <c r="G92" s="25">
        <f t="array" ref="G92">SUM(IF("155"&amp;C92=KHN&amp;MH,SL))</f>
        <v>5390</v>
      </c>
      <c r="H92" s="25">
        <f t="array" ref="H92">SUM(IF("155"&amp;C92=KHN&amp;MH,TH))</f>
        <v>71534853</v>
      </c>
      <c r="I92" s="25">
        <f t="array" ref="I92">SUM(IF("155"&amp;C92=KHC&amp;MH,SL))</f>
        <v>5390</v>
      </c>
      <c r="J92" s="25">
        <f t="array" ref="J92">SUM(IF("155"&amp;C92=KHC&amp;MH,TH))</f>
        <v>71534853</v>
      </c>
      <c r="K92" s="8">
        <f t="shared" si="23"/>
        <v>0</v>
      </c>
      <c r="L92" s="8">
        <f t="shared" si="24"/>
        <v>0</v>
      </c>
      <c r="M92" s="484"/>
      <c r="Q92" s="500" t="s">
        <v>458</v>
      </c>
      <c r="R92" s="500"/>
      <c r="S92" s="520">
        <v>4.5</v>
      </c>
    </row>
    <row r="93" spans="1:19" ht="20.25" customHeight="1">
      <c r="A93" s="493" t="str">
        <f t="shared" si="17"/>
        <v>TP</v>
      </c>
      <c r="B93" s="494">
        <f t="shared" si="25"/>
        <v>15</v>
      </c>
      <c r="C93" s="500" t="s">
        <v>449</v>
      </c>
      <c r="D93" s="517" t="s">
        <v>339</v>
      </c>
      <c r="E93" s="8">
        <v>0</v>
      </c>
      <c r="F93" s="8">
        <v>0</v>
      </c>
      <c r="G93" s="25">
        <f t="array" ref="G93">SUM(IF("155"&amp;C93=KHN&amp;MH,SL))</f>
        <v>37800</v>
      </c>
      <c r="H93" s="25">
        <f t="array" ref="H93">SUM(IF("155"&amp;C93=KHN&amp;MH,TH))</f>
        <v>6554043045.5</v>
      </c>
      <c r="I93" s="25">
        <f t="array" ref="I93">SUM(IF("155"&amp;C93=KHC&amp;MH,SL))</f>
        <v>37800</v>
      </c>
      <c r="J93" s="25">
        <f t="array" ref="J93">SUM(IF("155"&amp;C93=KHC&amp;MH,TH))</f>
        <v>6554043045.5</v>
      </c>
      <c r="K93" s="8">
        <f t="shared" si="23"/>
        <v>0</v>
      </c>
      <c r="L93" s="8">
        <f t="shared" si="24"/>
        <v>0</v>
      </c>
      <c r="M93" s="484"/>
      <c r="Q93" s="500" t="s">
        <v>459</v>
      </c>
      <c r="R93" s="500"/>
      <c r="S93" s="520">
        <v>4.5</v>
      </c>
    </row>
    <row r="94" spans="1:19" ht="20.25" customHeight="1">
      <c r="A94" s="493" t="str">
        <f t="shared" si="17"/>
        <v>TP</v>
      </c>
      <c r="B94" s="494">
        <f t="shared" si="25"/>
        <v>16</v>
      </c>
      <c r="C94" s="500" t="s">
        <v>1510</v>
      </c>
      <c r="D94" s="517" t="s">
        <v>339</v>
      </c>
      <c r="E94" s="8">
        <v>0</v>
      </c>
      <c r="F94" s="8">
        <v>0</v>
      </c>
      <c r="G94" s="25">
        <f t="array" ref="G94">SUM(IF("155"&amp;C94=KHN&amp;MH,SL))</f>
        <v>7400</v>
      </c>
      <c r="H94" s="25">
        <f t="array" ref="H94">SUM(IF("155"&amp;C94=KHN&amp;MH,TH))</f>
        <v>1283200481</v>
      </c>
      <c r="I94" s="25">
        <f t="array" ref="I94">SUM(IF("155"&amp;C94=KHC&amp;MH,SL))</f>
        <v>7400</v>
      </c>
      <c r="J94" s="25">
        <f t="array" ref="J94">SUM(IF("155"&amp;C94=KHC&amp;MH,TH))</f>
        <v>1283200481</v>
      </c>
      <c r="K94" s="8">
        <f t="shared" si="23"/>
        <v>0</v>
      </c>
      <c r="L94" s="8">
        <f t="shared" si="24"/>
        <v>0</v>
      </c>
      <c r="M94" s="484"/>
      <c r="Q94" s="500" t="s">
        <v>447</v>
      </c>
      <c r="R94" s="500"/>
      <c r="S94" s="520">
        <v>13</v>
      </c>
    </row>
    <row r="95" spans="1:19" ht="20.25" customHeight="1">
      <c r="A95" s="493" t="str">
        <f t="shared" si="17"/>
        <v>TP</v>
      </c>
      <c r="B95" s="494">
        <f t="shared" si="25"/>
        <v>17</v>
      </c>
      <c r="C95" s="500" t="s">
        <v>1897</v>
      </c>
      <c r="D95" s="517" t="s">
        <v>339</v>
      </c>
      <c r="E95" s="8">
        <v>0</v>
      </c>
      <c r="F95" s="8">
        <v>0</v>
      </c>
      <c r="G95" s="25">
        <f t="array" ref="G95">SUM(IF("155"&amp;C95=KHN&amp;MH,SL))</f>
        <v>20000</v>
      </c>
      <c r="H95" s="25">
        <f t="array" ref="H95">SUM(IF("155"&amp;C95=KHN&amp;MH,TH))</f>
        <v>3040891232</v>
      </c>
      <c r="I95" s="25">
        <f t="array" ref="I95">SUM(IF("155"&amp;C95=KHC&amp;MH,SL))</f>
        <v>20000</v>
      </c>
      <c r="J95" s="25">
        <f t="array" ref="J95">SUM(IF("155"&amp;C95=KHC&amp;MH,TH))</f>
        <v>3040891232</v>
      </c>
      <c r="K95" s="8">
        <f t="shared" si="23"/>
        <v>0</v>
      </c>
      <c r="L95" s="8">
        <f t="shared" si="24"/>
        <v>0</v>
      </c>
      <c r="M95" s="484"/>
      <c r="Q95" s="500" t="s">
        <v>448</v>
      </c>
      <c r="R95" s="500"/>
      <c r="S95" s="520">
        <v>11</v>
      </c>
    </row>
    <row r="96" spans="1:19" ht="20.25" customHeight="1">
      <c r="A96" s="493" t="str">
        <f t="shared" si="17"/>
        <v>TP</v>
      </c>
      <c r="B96" s="494">
        <f t="shared" si="25"/>
        <v>18</v>
      </c>
      <c r="C96" s="500" t="s">
        <v>1779</v>
      </c>
      <c r="D96" s="517" t="s">
        <v>339</v>
      </c>
      <c r="E96" s="8">
        <v>0</v>
      </c>
      <c r="F96" s="8">
        <v>0</v>
      </c>
      <c r="G96" s="25">
        <f t="array" ref="G96">SUM(IF("155"&amp;C96=KHN&amp;MH,SL))</f>
        <v>4770</v>
      </c>
      <c r="H96" s="25">
        <f t="array" ref="H96">SUM(IF("155"&amp;C96=KHN&amp;MH,TH))</f>
        <v>1107143879</v>
      </c>
      <c r="I96" s="25">
        <f t="array" ref="I96">SUM(IF("155"&amp;C96=KHC&amp;MH,SL))</f>
        <v>4770</v>
      </c>
      <c r="J96" s="25">
        <f t="array" ref="J96">SUM(IF("155"&amp;C96=KHC&amp;MH,TH))</f>
        <v>1107143879</v>
      </c>
      <c r="K96" s="8">
        <f t="shared" si="23"/>
        <v>0</v>
      </c>
      <c r="L96" s="8">
        <f t="shared" si="24"/>
        <v>0</v>
      </c>
      <c r="M96" s="484"/>
      <c r="Q96" s="500" t="s">
        <v>460</v>
      </c>
      <c r="R96" s="500"/>
      <c r="S96" s="520">
        <v>4.4000000000000004</v>
      </c>
    </row>
    <row r="97" spans="1:19" ht="20.25" customHeight="1">
      <c r="A97" s="493" t="str">
        <f t="shared" si="17"/>
        <v>TP</v>
      </c>
      <c r="B97" s="494">
        <f t="shared" si="25"/>
        <v>19</v>
      </c>
      <c r="C97" s="500" t="s">
        <v>1666</v>
      </c>
      <c r="D97" s="517" t="s">
        <v>339</v>
      </c>
      <c r="E97" s="8">
        <v>0</v>
      </c>
      <c r="F97" s="8">
        <v>0</v>
      </c>
      <c r="G97" s="25">
        <f t="array" ref="G97">SUM(IF("155"&amp;C97=KHN&amp;MH,SL))</f>
        <v>2650</v>
      </c>
      <c r="H97" s="25">
        <f t="array" ref="H97">SUM(IF("155"&amp;C97=KHN&amp;MH,TH))</f>
        <v>34682250</v>
      </c>
      <c r="I97" s="25">
        <f t="array" ref="I97">SUM(IF("155"&amp;C97=KHC&amp;MH,SL))</f>
        <v>2650</v>
      </c>
      <c r="J97" s="25">
        <f t="array" ref="J97">SUM(IF("155"&amp;C97=KHC&amp;MH,TH))</f>
        <v>34682250</v>
      </c>
      <c r="K97" s="8">
        <f t="shared" si="23"/>
        <v>0</v>
      </c>
      <c r="L97" s="8">
        <f t="shared" si="24"/>
        <v>0</v>
      </c>
      <c r="M97" s="484"/>
      <c r="Q97" s="500" t="s">
        <v>461</v>
      </c>
      <c r="R97" s="500"/>
      <c r="S97" s="520">
        <v>3</v>
      </c>
    </row>
    <row r="98" spans="1:19" ht="20.25" customHeight="1">
      <c r="A98" s="493" t="str">
        <f t="shared" si="17"/>
        <v>TP</v>
      </c>
      <c r="B98" s="494">
        <f t="shared" si="25"/>
        <v>20</v>
      </c>
      <c r="C98" s="500" t="s">
        <v>1900</v>
      </c>
      <c r="D98" s="517" t="s">
        <v>339</v>
      </c>
      <c r="E98" s="8">
        <v>0</v>
      </c>
      <c r="F98" s="8">
        <v>0</v>
      </c>
      <c r="G98" s="25">
        <f t="array" ref="G98">SUM(IF("155"&amp;C98=KHN&amp;MH,SL))</f>
        <v>8100</v>
      </c>
      <c r="H98" s="25">
        <f t="array" ref="H98">SUM(IF("155"&amp;C98=KHN&amp;MH,TH))</f>
        <v>107939150</v>
      </c>
      <c r="I98" s="25">
        <f t="array" ref="I98">SUM(IF("155"&amp;C98=KHC&amp;MH,SL))</f>
        <v>8100</v>
      </c>
      <c r="J98" s="25">
        <f t="array" ref="J98">SUM(IF("155"&amp;C98=KHC&amp;MH,TH))</f>
        <v>107939150</v>
      </c>
      <c r="K98" s="8">
        <f t="shared" si="23"/>
        <v>0</v>
      </c>
      <c r="L98" s="8">
        <f t="shared" si="24"/>
        <v>0</v>
      </c>
      <c r="M98" s="484"/>
      <c r="Q98" s="500" t="s">
        <v>2379</v>
      </c>
      <c r="R98" s="500"/>
      <c r="S98" s="520">
        <v>7</v>
      </c>
    </row>
    <row r="99" spans="1:19" ht="20.25" customHeight="1">
      <c r="A99" s="493" t="str">
        <f t="shared" si="17"/>
        <v>TP</v>
      </c>
      <c r="B99" s="494">
        <f t="shared" si="25"/>
        <v>21</v>
      </c>
      <c r="C99" s="500" t="s">
        <v>1901</v>
      </c>
      <c r="D99" s="517" t="s">
        <v>339</v>
      </c>
      <c r="E99" s="8">
        <v>0</v>
      </c>
      <c r="F99" s="8">
        <v>0</v>
      </c>
      <c r="G99" s="25">
        <f t="array" ref="G99">SUM(IF("155"&amp;C99=KHN&amp;MH,SL))</f>
        <v>3150</v>
      </c>
      <c r="H99" s="25">
        <f t="array" ref="H99">SUM(IF("155"&amp;C99=KHN&amp;MH,TH))</f>
        <v>41026336</v>
      </c>
      <c r="I99" s="25">
        <f t="array" ref="I99">SUM(IF("155"&amp;C99=KHC&amp;MH,SL))</f>
        <v>3150</v>
      </c>
      <c r="J99" s="25">
        <f t="array" ref="J99">SUM(IF("155"&amp;C99=KHC&amp;MH,TH))</f>
        <v>41026336</v>
      </c>
      <c r="K99" s="8">
        <f t="shared" si="23"/>
        <v>0</v>
      </c>
      <c r="L99" s="8">
        <f t="shared" si="24"/>
        <v>0</v>
      </c>
      <c r="M99" s="484"/>
    </row>
    <row r="100" spans="1:19" ht="20.25" customHeight="1">
      <c r="A100" s="493" t="str">
        <f t="shared" si="17"/>
        <v>TP</v>
      </c>
      <c r="B100" s="494">
        <f t="shared" si="25"/>
        <v>22</v>
      </c>
      <c r="C100" s="500" t="s">
        <v>1677</v>
      </c>
      <c r="D100" s="517" t="s">
        <v>339</v>
      </c>
      <c r="E100" s="8">
        <v>0</v>
      </c>
      <c r="F100" s="8">
        <v>0</v>
      </c>
      <c r="G100" s="25">
        <f t="array" ref="G100">SUM(IF("155"&amp;C100=KHN&amp;MH,SL))</f>
        <v>320</v>
      </c>
      <c r="H100" s="25">
        <f t="array" ref="H100">SUM(IF("155"&amp;C100=KHN&amp;MH,TH))</f>
        <v>188497324</v>
      </c>
      <c r="I100" s="25">
        <f t="array" ref="I100">SUM(IF("155"&amp;C100=KHC&amp;MH,SL))</f>
        <v>320</v>
      </c>
      <c r="J100" s="25">
        <f t="array" ref="J100">SUM(IF("155"&amp;C100=KHC&amp;MH,TH))</f>
        <v>188497324</v>
      </c>
      <c r="K100" s="8">
        <f t="shared" si="23"/>
        <v>0</v>
      </c>
      <c r="L100" s="8">
        <f>F100+H100-J100</f>
        <v>0</v>
      </c>
      <c r="M100" s="484"/>
    </row>
    <row r="101" spans="1:19" ht="20.25" customHeight="1">
      <c r="A101" s="493" t="str">
        <f t="shared" si="17"/>
        <v>TP</v>
      </c>
      <c r="B101" s="494">
        <f t="shared" si="25"/>
        <v>23</v>
      </c>
      <c r="C101" s="500" t="s">
        <v>1673</v>
      </c>
      <c r="D101" s="517" t="s">
        <v>339</v>
      </c>
      <c r="E101" s="8">
        <v>0</v>
      </c>
      <c r="F101" s="8">
        <v>0</v>
      </c>
      <c r="G101" s="25">
        <f t="array" ref="G101">SUM(IF("155"&amp;C101=KHN&amp;MH,SL))</f>
        <v>870</v>
      </c>
      <c r="H101" s="25">
        <f t="array" ref="H101">SUM(IF("155"&amp;C101=KHN&amp;MH,TH))</f>
        <v>512477100</v>
      </c>
      <c r="I101" s="25">
        <f t="array" ref="I101">SUM(IF("155"&amp;C101=KHC&amp;MH,SL))</f>
        <v>870</v>
      </c>
      <c r="J101" s="25">
        <f t="array" ref="J101">SUM(IF("155"&amp;C101=KHC&amp;MH,TH))</f>
        <v>512477100</v>
      </c>
      <c r="K101" s="8">
        <f t="shared" si="23"/>
        <v>0</v>
      </c>
      <c r="L101" s="8">
        <f t="shared" si="24"/>
        <v>0</v>
      </c>
      <c r="M101" s="484"/>
    </row>
    <row r="102" spans="1:19" ht="20.25" customHeight="1">
      <c r="A102" s="493" t="str">
        <f t="shared" si="17"/>
        <v>TP</v>
      </c>
      <c r="B102" s="494">
        <f t="shared" si="25"/>
        <v>24</v>
      </c>
      <c r="C102" s="500" t="s">
        <v>1674</v>
      </c>
      <c r="D102" s="517" t="s">
        <v>339</v>
      </c>
      <c r="E102" s="8">
        <v>0</v>
      </c>
      <c r="F102" s="8">
        <v>0</v>
      </c>
      <c r="G102" s="25">
        <f t="array" ref="G102">SUM(IF("155"&amp;C102=KHN&amp;MH,SL))</f>
        <v>130</v>
      </c>
      <c r="H102" s="25">
        <f t="array" ref="H102">SUM(IF("155"&amp;C102=KHN&amp;MH,TH))</f>
        <v>76577038</v>
      </c>
      <c r="I102" s="25">
        <f t="array" ref="I102">SUM(IF("155"&amp;C102=KHC&amp;MH,SL))</f>
        <v>130</v>
      </c>
      <c r="J102" s="25">
        <f t="array" ref="J102">SUM(IF("155"&amp;C102=KHC&amp;MH,TH))</f>
        <v>76577038</v>
      </c>
      <c r="K102" s="8">
        <f t="shared" si="23"/>
        <v>0</v>
      </c>
      <c r="L102" s="8">
        <f t="shared" si="24"/>
        <v>0</v>
      </c>
      <c r="M102" s="484"/>
    </row>
    <row r="103" spans="1:19" ht="21" customHeight="1">
      <c r="A103" s="493" t="str">
        <f t="shared" si="17"/>
        <v>TP</v>
      </c>
      <c r="B103" s="494">
        <f t="shared" si="25"/>
        <v>25</v>
      </c>
      <c r="C103" s="500" t="s">
        <v>1669</v>
      </c>
      <c r="D103" s="517" t="s">
        <v>339</v>
      </c>
      <c r="E103" s="8">
        <v>0</v>
      </c>
      <c r="F103" s="8">
        <v>0</v>
      </c>
      <c r="G103" s="25">
        <f t="array" ref="G103">SUM(IF("155"&amp;C103=KHN&amp;MH,SL))</f>
        <v>690</v>
      </c>
      <c r="H103" s="25">
        <f t="array" ref="H103">SUM(IF("155"&amp;C103=KHN&amp;MH,TH))</f>
        <v>406447355</v>
      </c>
      <c r="I103" s="25">
        <f t="array" ref="I103">SUM(IF("155"&amp;C103=KHC&amp;MH,SL))</f>
        <v>690</v>
      </c>
      <c r="J103" s="25">
        <f t="array" ref="J103">SUM(IF("155"&amp;C103=KHC&amp;MH,TH))</f>
        <v>406447355</v>
      </c>
      <c r="K103" s="8">
        <f t="shared" si="23"/>
        <v>0</v>
      </c>
      <c r="L103" s="8">
        <f t="shared" si="24"/>
        <v>0</v>
      </c>
      <c r="M103" s="484"/>
      <c r="N103" s="518"/>
    </row>
    <row r="104" spans="1:19" ht="21" customHeight="1">
      <c r="A104" s="493" t="str">
        <f t="shared" si="17"/>
        <v>TP</v>
      </c>
      <c r="B104" s="494">
        <f t="shared" si="25"/>
        <v>26</v>
      </c>
      <c r="C104" s="500" t="s">
        <v>1675</v>
      </c>
      <c r="D104" s="517" t="s">
        <v>339</v>
      </c>
      <c r="E104" s="8">
        <v>0</v>
      </c>
      <c r="F104" s="8">
        <v>0</v>
      </c>
      <c r="G104" s="25">
        <f t="array" ref="G104">SUM(IF("155"&amp;C104=KHN&amp;MH,SL))</f>
        <v>250</v>
      </c>
      <c r="H104" s="25">
        <f t="array" ref="H104">SUM(IF("155"&amp;C104=KHN&amp;MH,TH))</f>
        <v>147263534</v>
      </c>
      <c r="I104" s="25">
        <f t="array" ref="I104">SUM(IF("155"&amp;C104=KHC&amp;MH,SL))</f>
        <v>250</v>
      </c>
      <c r="J104" s="25">
        <f t="array" ref="J104">SUM(IF("155"&amp;C104=KHC&amp;MH,TH))</f>
        <v>147263534</v>
      </c>
      <c r="K104" s="8">
        <f t="shared" si="23"/>
        <v>0</v>
      </c>
      <c r="L104" s="8">
        <f t="shared" si="24"/>
        <v>0</v>
      </c>
      <c r="M104" s="484"/>
      <c r="N104" s="518"/>
    </row>
    <row r="105" spans="1:19" ht="21" customHeight="1">
      <c r="A105" s="493" t="str">
        <f t="shared" si="17"/>
        <v>TP</v>
      </c>
      <c r="B105" s="494">
        <f t="shared" si="25"/>
        <v>27</v>
      </c>
      <c r="C105" s="500" t="s">
        <v>1670</v>
      </c>
      <c r="D105" s="517" t="s">
        <v>339</v>
      </c>
      <c r="E105" s="8">
        <v>0</v>
      </c>
      <c r="F105" s="8">
        <v>0</v>
      </c>
      <c r="G105" s="25">
        <f t="array" ref="G105">SUM(IF("155"&amp;C105=KHN&amp;MH,SL))</f>
        <v>500</v>
      </c>
      <c r="H105" s="25">
        <f t="array" ref="H105">SUM(IF("155"&amp;C105=KHN&amp;MH,TH))</f>
        <v>294527068</v>
      </c>
      <c r="I105" s="25">
        <f t="array" ref="I105">SUM(IF("155"&amp;C105=KHC&amp;MH,SL))</f>
        <v>500</v>
      </c>
      <c r="J105" s="25">
        <f t="array" ref="J105">SUM(IF("155"&amp;C105=KHC&amp;MH,TH))</f>
        <v>294527068</v>
      </c>
      <c r="K105" s="8">
        <f t="shared" si="23"/>
        <v>0</v>
      </c>
      <c r="L105" s="8">
        <f t="shared" si="24"/>
        <v>0</v>
      </c>
      <c r="M105" s="484"/>
      <c r="N105" s="518"/>
    </row>
    <row r="106" spans="1:19" ht="21" customHeight="1">
      <c r="A106" s="493" t="str">
        <f t="shared" si="17"/>
        <v>TP</v>
      </c>
      <c r="B106" s="494">
        <f t="shared" si="25"/>
        <v>28</v>
      </c>
      <c r="C106" s="500" t="s">
        <v>1671</v>
      </c>
      <c r="D106" s="517" t="s">
        <v>339</v>
      </c>
      <c r="E106" s="8">
        <v>0</v>
      </c>
      <c r="F106" s="8">
        <v>0</v>
      </c>
      <c r="G106" s="25">
        <f t="array" ref="G106">SUM(IF("155"&amp;C106=KHN&amp;MH,SL))</f>
        <v>560</v>
      </c>
      <c r="H106" s="25">
        <f t="array" ref="H106">SUM(IF("155"&amp;C106=KHN&amp;MH,TH))</f>
        <v>329870317</v>
      </c>
      <c r="I106" s="25">
        <f t="array" ref="I106">SUM(IF("155"&amp;C106=KHC&amp;MH,SL))</f>
        <v>560</v>
      </c>
      <c r="J106" s="25">
        <f t="array" ref="J106">SUM(IF("155"&amp;C106=KHC&amp;MH,TH))</f>
        <v>329870317</v>
      </c>
      <c r="K106" s="8">
        <f t="shared" si="23"/>
        <v>0</v>
      </c>
      <c r="L106" s="8">
        <f t="shared" si="24"/>
        <v>0</v>
      </c>
      <c r="M106" s="484"/>
    </row>
    <row r="107" spans="1:19" ht="21" customHeight="1">
      <c r="A107" s="493" t="str">
        <f t="shared" si="17"/>
        <v>TP</v>
      </c>
      <c r="B107" s="494">
        <f t="shared" si="25"/>
        <v>29</v>
      </c>
      <c r="C107" s="500" t="s">
        <v>1676</v>
      </c>
      <c r="D107" s="517" t="s">
        <v>339</v>
      </c>
      <c r="E107" s="8">
        <v>0</v>
      </c>
      <c r="F107" s="8">
        <v>0</v>
      </c>
      <c r="G107" s="25">
        <f t="array" ref="G107">SUM(IF("155"&amp;C107=KHN&amp;MH,SL))</f>
        <v>660</v>
      </c>
      <c r="H107" s="25">
        <f t="array" ref="H107">SUM(IF("155"&amp;C107=KHN&amp;MH,TH))</f>
        <v>388775730</v>
      </c>
      <c r="I107" s="25">
        <f t="array" ref="I107">SUM(IF("155"&amp;C107=KHC&amp;MH,SL))</f>
        <v>660</v>
      </c>
      <c r="J107" s="25">
        <f t="array" ref="J107">SUM(IF("155"&amp;C107=KHC&amp;MH,TH))</f>
        <v>388775730</v>
      </c>
      <c r="K107" s="8">
        <f t="shared" si="23"/>
        <v>0</v>
      </c>
      <c r="L107" s="8">
        <f t="shared" si="24"/>
        <v>0</v>
      </c>
      <c r="M107" s="484"/>
      <c r="N107" s="518"/>
    </row>
    <row r="108" spans="1:19" ht="21" customHeight="1">
      <c r="A108" s="493" t="str">
        <f t="shared" si="17"/>
        <v>TP</v>
      </c>
      <c r="B108" s="494">
        <f t="shared" si="25"/>
        <v>30</v>
      </c>
      <c r="C108" s="500" t="s">
        <v>1672</v>
      </c>
      <c r="D108" s="517" t="s">
        <v>339</v>
      </c>
      <c r="E108" s="8">
        <v>0</v>
      </c>
      <c r="F108" s="8">
        <v>0</v>
      </c>
      <c r="G108" s="25">
        <f t="array" ref="G108">SUM(IF("155"&amp;C108=KHN&amp;MH,SL))</f>
        <v>580</v>
      </c>
      <c r="H108" s="25">
        <f t="array" ref="H108">SUM(IF("155"&amp;C108=KHN&amp;MH,TH))</f>
        <v>341651400</v>
      </c>
      <c r="I108" s="25">
        <f t="array" ref="I108">SUM(IF("155"&amp;C108=KHC&amp;MH,SL))</f>
        <v>580</v>
      </c>
      <c r="J108" s="25">
        <f t="array" ref="J108">SUM(IF("155"&amp;C108=KHC&amp;MH,TH))</f>
        <v>341651400</v>
      </c>
      <c r="K108" s="8">
        <f t="shared" si="23"/>
        <v>0</v>
      </c>
      <c r="L108" s="8">
        <f t="shared" si="24"/>
        <v>0</v>
      </c>
      <c r="M108" s="484"/>
    </row>
    <row r="109" spans="1:19" ht="21" customHeight="1">
      <c r="A109" s="493" t="str">
        <f t="shared" si="17"/>
        <v>TP</v>
      </c>
      <c r="B109" s="494">
        <f>IF(C109&lt;&gt;"",B108+1,"")</f>
        <v>31</v>
      </c>
      <c r="C109" s="500" t="s">
        <v>1678</v>
      </c>
      <c r="D109" s="517" t="s">
        <v>339</v>
      </c>
      <c r="E109" s="8">
        <v>0</v>
      </c>
      <c r="F109" s="8">
        <v>0</v>
      </c>
      <c r="G109" s="25">
        <f t="array" ref="G109">SUM(IF("155"&amp;C109=KHN&amp;MH,SL))</f>
        <v>2000</v>
      </c>
      <c r="H109" s="25">
        <f t="array" ref="H109">SUM(IF("155"&amp;C109=KHN&amp;MH,TH))</f>
        <v>1181644051</v>
      </c>
      <c r="I109" s="25">
        <f t="array" ref="I109">SUM(IF("155"&amp;C109=KHC&amp;MH,SL))</f>
        <v>2000</v>
      </c>
      <c r="J109" s="25">
        <f t="array" ref="J109">SUM(IF("155"&amp;C109=KHC&amp;MH,TH))</f>
        <v>1181644051</v>
      </c>
      <c r="K109" s="8">
        <f>E109+G109-I109</f>
        <v>0</v>
      </c>
      <c r="L109" s="8">
        <f>F109+H109-J109</f>
        <v>0</v>
      </c>
      <c r="M109" s="484"/>
    </row>
    <row r="110" spans="1:19" ht="21.75" customHeight="1">
      <c r="A110" s="493" t="str">
        <f t="shared" si="17"/>
        <v>TP</v>
      </c>
      <c r="B110" s="494">
        <f t="shared" ref="B110:B118" si="26">IF(C110&lt;&gt;"",B109+1,"")</f>
        <v>32</v>
      </c>
      <c r="C110" s="500" t="s">
        <v>2542</v>
      </c>
      <c r="D110" s="517" t="s">
        <v>339</v>
      </c>
      <c r="E110" s="8">
        <v>0</v>
      </c>
      <c r="F110" s="8">
        <v>0</v>
      </c>
      <c r="G110" s="25">
        <f t="array" ref="G110">SUM(IF("155"&amp;C110=KHN&amp;MH,SL))</f>
        <v>110</v>
      </c>
      <c r="H110" s="25">
        <f t="array" ref="H110">SUM(IF("155"&amp;C110=KHN&amp;MH,TH))</f>
        <v>23374820</v>
      </c>
      <c r="I110" s="25">
        <f t="array" ref="I110">SUM(IF("155"&amp;C110=KHC&amp;MH,SL))</f>
        <v>110</v>
      </c>
      <c r="J110" s="25">
        <f t="array" ref="J110">SUM(IF("155"&amp;C110=KHC&amp;MH,TH))</f>
        <v>23374820</v>
      </c>
      <c r="K110" s="8">
        <f t="shared" ref="K110:K118" si="27">E110+G110-I110</f>
        <v>0</v>
      </c>
      <c r="L110" s="8">
        <f t="shared" ref="L110:L118" si="28">F110+H110-J110</f>
        <v>0</v>
      </c>
      <c r="M110" s="484"/>
    </row>
    <row r="111" spans="1:19" ht="21.75" customHeight="1">
      <c r="A111" s="493" t="str">
        <f t="shared" si="17"/>
        <v>TP</v>
      </c>
      <c r="B111" s="494">
        <f t="shared" si="26"/>
        <v>33</v>
      </c>
      <c r="C111" s="500" t="s">
        <v>2544</v>
      </c>
      <c r="D111" s="517" t="s">
        <v>339</v>
      </c>
      <c r="E111" s="8">
        <v>0</v>
      </c>
      <c r="F111" s="8">
        <v>0</v>
      </c>
      <c r="G111" s="25">
        <f t="array" ref="G111">SUM(IF("155"&amp;C111=KHN&amp;MH,SL))</f>
        <v>100</v>
      </c>
      <c r="H111" s="25">
        <f t="array" ref="H111">SUM(IF("155"&amp;C111=KHN&amp;MH,TH))</f>
        <v>19449836</v>
      </c>
      <c r="I111" s="25">
        <f t="array" ref="I111">SUM(IF("155"&amp;C111=KHC&amp;MH,SL))</f>
        <v>100</v>
      </c>
      <c r="J111" s="25">
        <f t="array" ref="J111">SUM(IF("155"&amp;C111=KHC&amp;MH,TH))</f>
        <v>19449836</v>
      </c>
      <c r="K111" s="8">
        <f t="shared" si="27"/>
        <v>0</v>
      </c>
      <c r="L111" s="8">
        <f t="shared" si="28"/>
        <v>0</v>
      </c>
      <c r="M111" s="484"/>
    </row>
    <row r="112" spans="1:19" ht="21.75" customHeight="1">
      <c r="A112" s="493" t="str">
        <f t="shared" si="17"/>
        <v>TP</v>
      </c>
      <c r="B112" s="494">
        <f t="shared" si="26"/>
        <v>34</v>
      </c>
      <c r="C112" s="500" t="s">
        <v>2543</v>
      </c>
      <c r="D112" s="517" t="s">
        <v>339</v>
      </c>
      <c r="E112" s="8">
        <v>0</v>
      </c>
      <c r="F112" s="8">
        <v>0</v>
      </c>
      <c r="G112" s="25">
        <f t="array" ref="G112">SUM(IF("155"&amp;C112=KHN&amp;MH,SL))</f>
        <v>100</v>
      </c>
      <c r="H112" s="25">
        <f t="array" ref="H112">SUM(IF("155"&amp;C112=KHN&amp;MH,TH))</f>
        <v>13225364</v>
      </c>
      <c r="I112" s="25">
        <f t="array" ref="I112">SUM(IF("155"&amp;C112=KHC&amp;MH,SL))</f>
        <v>100</v>
      </c>
      <c r="J112" s="25">
        <f t="array" ref="J112">SUM(IF("155"&amp;C112=KHC&amp;MH,TH))</f>
        <v>13225364</v>
      </c>
      <c r="K112" s="8">
        <f t="shared" si="27"/>
        <v>0</v>
      </c>
      <c r="L112" s="8">
        <f t="shared" si="28"/>
        <v>0</v>
      </c>
      <c r="M112" s="484"/>
    </row>
    <row r="113" spans="1:13" ht="21.75" customHeight="1">
      <c r="A113" s="493" t="str">
        <f t="shared" si="17"/>
        <v>TP</v>
      </c>
      <c r="B113" s="494">
        <f t="shared" si="26"/>
        <v>35</v>
      </c>
      <c r="C113" s="500" t="s">
        <v>2545</v>
      </c>
      <c r="D113" s="517" t="s">
        <v>339</v>
      </c>
      <c r="E113" s="8">
        <v>0</v>
      </c>
      <c r="F113" s="8">
        <v>0</v>
      </c>
      <c r="G113" s="25">
        <f t="array" ref="G113">SUM(IF("155"&amp;C113=KHN&amp;MH,SL))</f>
        <v>70</v>
      </c>
      <c r="H113" s="25">
        <f t="array" ref="H113">SUM(IF("155"&amp;C113=KHN&amp;MH,TH))</f>
        <v>9257755</v>
      </c>
      <c r="I113" s="25">
        <f t="array" ref="I113">SUM(IF("155"&amp;C113=KHC&amp;MH,SL))</f>
        <v>70</v>
      </c>
      <c r="J113" s="25">
        <f t="array" ref="J113">SUM(IF("155"&amp;C113=KHC&amp;MH,TH))</f>
        <v>9257755</v>
      </c>
      <c r="K113" s="8">
        <f t="shared" si="27"/>
        <v>0</v>
      </c>
      <c r="L113" s="8">
        <f t="shared" si="28"/>
        <v>0</v>
      </c>
      <c r="M113" s="484"/>
    </row>
    <row r="114" spans="1:13" ht="21.75" customHeight="1">
      <c r="A114" s="493" t="str">
        <f t="shared" si="17"/>
        <v>TP</v>
      </c>
      <c r="B114" s="494">
        <f t="shared" si="26"/>
        <v>36</v>
      </c>
      <c r="C114" s="500" t="s">
        <v>2546</v>
      </c>
      <c r="D114" s="517" t="s">
        <v>339</v>
      </c>
      <c r="E114" s="8">
        <v>0</v>
      </c>
      <c r="F114" s="8">
        <v>0</v>
      </c>
      <c r="G114" s="25">
        <f t="array" ref="G114">SUM(IF("155"&amp;C114=KHN&amp;MH,SL))</f>
        <v>30</v>
      </c>
      <c r="H114" s="25">
        <f t="array" ref="H114">SUM(IF("155"&amp;C114=KHN&amp;MH,TH))</f>
        <v>2804318</v>
      </c>
      <c r="I114" s="25">
        <f t="array" ref="I114">SUM(IF("155"&amp;C114=KHC&amp;MH,SL))</f>
        <v>30</v>
      </c>
      <c r="J114" s="25">
        <f t="array" ref="J114">SUM(IF("155"&amp;C114=KHC&amp;MH,TH))</f>
        <v>2804318</v>
      </c>
      <c r="K114" s="8">
        <f t="shared" si="27"/>
        <v>0</v>
      </c>
      <c r="L114" s="8">
        <f t="shared" si="28"/>
        <v>0</v>
      </c>
      <c r="M114" s="484"/>
    </row>
    <row r="115" spans="1:13" ht="21.75" customHeight="1">
      <c r="A115" s="493" t="str">
        <f t="shared" si="17"/>
        <v>TP</v>
      </c>
      <c r="B115" s="494">
        <f t="shared" si="26"/>
        <v>37</v>
      </c>
      <c r="C115" s="500" t="s">
        <v>2547</v>
      </c>
      <c r="D115" s="517" t="s">
        <v>339</v>
      </c>
      <c r="E115" s="8">
        <v>0</v>
      </c>
      <c r="F115" s="8">
        <v>0</v>
      </c>
      <c r="G115" s="25">
        <f t="array" ref="G115">SUM(IF("155"&amp;C115=KHN&amp;MH,SL))</f>
        <v>50</v>
      </c>
      <c r="H115" s="25">
        <f t="array" ref="H115">SUM(IF("155"&amp;C115=KHN&amp;MH,TH))</f>
        <v>26519327</v>
      </c>
      <c r="I115" s="25">
        <f t="array" ref="I115">SUM(IF("155"&amp;C115=KHC&amp;MH,SL))</f>
        <v>50</v>
      </c>
      <c r="J115" s="25">
        <f t="array" ref="J115">SUM(IF("155"&amp;C115=KHC&amp;MH,TH))</f>
        <v>26519327</v>
      </c>
      <c r="K115" s="8">
        <f t="shared" si="27"/>
        <v>0</v>
      </c>
      <c r="L115" s="8">
        <f t="shared" si="28"/>
        <v>0</v>
      </c>
      <c r="M115" s="484"/>
    </row>
    <row r="116" spans="1:13" ht="21.75" customHeight="1">
      <c r="A116" s="493" t="str">
        <f t="shared" si="17"/>
        <v>TP</v>
      </c>
      <c r="B116" s="494">
        <f t="shared" si="26"/>
        <v>38</v>
      </c>
      <c r="C116" s="500" t="s">
        <v>2548</v>
      </c>
      <c r="D116" s="517" t="s">
        <v>339</v>
      </c>
      <c r="E116" s="8">
        <v>0</v>
      </c>
      <c r="F116" s="8">
        <v>0</v>
      </c>
      <c r="G116" s="25">
        <f t="array" ref="G116">SUM(IF("155"&amp;C116=KHN&amp;MH,SL))</f>
        <v>3</v>
      </c>
      <c r="H116" s="25">
        <f t="array" ref="H116">SUM(IF("155"&amp;C116=KHN&amp;MH,TH))</f>
        <v>1167992</v>
      </c>
      <c r="I116" s="25">
        <f t="array" ref="I116">SUM(IF("155"&amp;C116=KHC&amp;MH,SL))</f>
        <v>3</v>
      </c>
      <c r="J116" s="25">
        <f t="array" ref="J116">SUM(IF("155"&amp;C116=KHC&amp;MH,TH))</f>
        <v>1167992</v>
      </c>
      <c r="K116" s="8">
        <f t="shared" si="27"/>
        <v>0</v>
      </c>
      <c r="L116" s="8">
        <f t="shared" si="28"/>
        <v>0</v>
      </c>
      <c r="M116" s="484"/>
    </row>
    <row r="117" spans="1:13" ht="21.75" customHeight="1">
      <c r="A117" s="493" t="str">
        <f t="shared" si="17"/>
        <v>TP</v>
      </c>
      <c r="B117" s="494">
        <f t="shared" si="26"/>
        <v>39</v>
      </c>
      <c r="C117" s="500" t="s">
        <v>2549</v>
      </c>
      <c r="D117" s="517" t="s">
        <v>339</v>
      </c>
      <c r="E117" s="8">
        <v>0</v>
      </c>
      <c r="F117" s="8">
        <v>0</v>
      </c>
      <c r="G117" s="25">
        <f t="array" ref="G117">SUM(IF("155"&amp;C117=KHN&amp;MH,SL))</f>
        <v>223</v>
      </c>
      <c r="H117" s="25">
        <f t="array" ref="H117">SUM(IF("155"&amp;C117=KHN&amp;MH,TH))</f>
        <v>29489471</v>
      </c>
      <c r="I117" s="25">
        <f t="array" ref="I117">SUM(IF("155"&amp;C117=KHC&amp;MH,SL))</f>
        <v>223</v>
      </c>
      <c r="J117" s="25">
        <f t="array" ref="J117">SUM(IF("155"&amp;C117=KHC&amp;MH,TH))</f>
        <v>29489471</v>
      </c>
      <c r="K117" s="8">
        <f t="shared" si="27"/>
        <v>0</v>
      </c>
      <c r="L117" s="8">
        <f t="shared" si="28"/>
        <v>0</v>
      </c>
      <c r="M117" s="484"/>
    </row>
    <row r="118" spans="1:13" ht="21.75" customHeight="1">
      <c r="A118" s="493" t="str">
        <f t="shared" si="17"/>
        <v>TP</v>
      </c>
      <c r="B118" s="494">
        <f t="shared" si="26"/>
        <v>40</v>
      </c>
      <c r="C118" s="500" t="s">
        <v>2913</v>
      </c>
      <c r="D118" s="517" t="s">
        <v>339</v>
      </c>
      <c r="E118" s="8">
        <v>0</v>
      </c>
      <c r="F118" s="8">
        <v>0</v>
      </c>
      <c r="G118" s="25">
        <f t="array" ref="G118">SUM(IF("155"&amp;C118=KHN&amp;MH,SL))</f>
        <v>113</v>
      </c>
      <c r="H118" s="25">
        <f t="array" ref="H118">SUM(IF("155"&amp;C118=KHN&amp;MH,TH))</f>
        <v>14941571</v>
      </c>
      <c r="I118" s="25">
        <f t="array" ref="I118">SUM(IF("155"&amp;C118=KHC&amp;MH,SL))</f>
        <v>113</v>
      </c>
      <c r="J118" s="25">
        <f t="array" ref="J118">SUM(IF("155"&amp;C118=KHC&amp;MH,TH))</f>
        <v>14941571</v>
      </c>
      <c r="K118" s="8">
        <f t="shared" si="27"/>
        <v>0</v>
      </c>
      <c r="L118" s="8">
        <f t="shared" si="28"/>
        <v>0</v>
      </c>
      <c r="M118" s="484"/>
    </row>
    <row r="119" spans="1:13" ht="21.75" customHeight="1">
      <c r="A119" s="493" t="str">
        <f t="shared" si="17"/>
        <v/>
      </c>
      <c r="B119" s="494"/>
      <c r="C119" s="500"/>
      <c r="D119" s="517"/>
      <c r="E119" s="8"/>
      <c r="F119" s="8"/>
      <c r="G119" s="25"/>
      <c r="H119" s="25"/>
      <c r="I119" s="25"/>
      <c r="J119" s="25"/>
      <c r="K119" s="8"/>
      <c r="L119" s="8"/>
      <c r="M119" s="484"/>
    </row>
    <row r="120" spans="1:13" ht="21.75" customHeight="1">
      <c r="A120" s="493" t="str">
        <f t="shared" si="17"/>
        <v/>
      </c>
      <c r="B120" s="490"/>
      <c r="C120" s="513" t="s">
        <v>451</v>
      </c>
      <c r="D120" s="490"/>
      <c r="E120" s="13">
        <f t="shared" ref="E120:L120" si="29">SUM(E79:E119)</f>
        <v>73584</v>
      </c>
      <c r="F120" s="13">
        <f t="shared" si="29"/>
        <v>9386323824</v>
      </c>
      <c r="G120" s="13">
        <f t="shared" si="29"/>
        <v>2618858.5</v>
      </c>
      <c r="H120" s="13">
        <f t="shared" si="29"/>
        <v>184759580679.5</v>
      </c>
      <c r="I120" s="13">
        <f t="shared" si="29"/>
        <v>2667976.7000000002</v>
      </c>
      <c r="J120" s="13">
        <f t="shared" si="29"/>
        <v>190677395204.5</v>
      </c>
      <c r="K120" s="13">
        <f t="shared" si="29"/>
        <v>24465.8</v>
      </c>
      <c r="L120" s="13">
        <f t="shared" si="29"/>
        <v>3468509299</v>
      </c>
      <c r="M120" s="484"/>
    </row>
    <row r="121" spans="1:13" ht="21.75" customHeight="1">
      <c r="A121" s="493" t="str">
        <f t="shared" si="17"/>
        <v/>
      </c>
      <c r="B121" s="931"/>
      <c r="C121" s="931"/>
      <c r="D121" s="930"/>
      <c r="E121" s="932"/>
      <c r="F121" s="932">
        <f>F120-CĐPS!C26</f>
        <v>0</v>
      </c>
      <c r="G121" s="932"/>
      <c r="H121" s="932">
        <f>H120-CĐPS!E26</f>
        <v>0</v>
      </c>
      <c r="I121" s="932"/>
      <c r="J121" s="932">
        <f>J120-CĐPS!F26</f>
        <v>0</v>
      </c>
      <c r="K121" s="932"/>
      <c r="L121" s="932">
        <f>L120-CĐPS!G26</f>
        <v>0</v>
      </c>
      <c r="M121" s="484"/>
    </row>
    <row r="122" spans="1:13" ht="21.75" customHeight="1">
      <c r="M122" s="484"/>
    </row>
    <row r="123" spans="1:13" ht="21.75" customHeight="1">
      <c r="M123" s="484"/>
    </row>
    <row r="124" spans="1:13" ht="15">
      <c r="C124" s="1438"/>
      <c r="D124" s="1438"/>
      <c r="E124" s="1438"/>
      <c r="F124" s="522"/>
      <c r="G124" s="522"/>
      <c r="H124" s="522"/>
      <c r="I124" s="522"/>
      <c r="J124" s="1438" t="s">
        <v>455</v>
      </c>
      <c r="K124" s="1438"/>
      <c r="L124" s="1438"/>
      <c r="M124" s="484"/>
    </row>
    <row r="125" spans="1:13" ht="15">
      <c r="C125" s="523"/>
      <c r="D125" s="523"/>
      <c r="E125" s="523"/>
      <c r="F125" s="1438"/>
      <c r="G125" s="1438"/>
      <c r="H125" s="1438"/>
      <c r="I125" s="522"/>
      <c r="J125" s="1438" t="s">
        <v>131</v>
      </c>
      <c r="K125" s="1438"/>
      <c r="L125" s="1438"/>
      <c r="M125" s="484"/>
    </row>
    <row r="126" spans="1:13" ht="15">
      <c r="C126" s="523"/>
      <c r="D126" s="523"/>
      <c r="E126" s="523"/>
      <c r="F126" s="1438"/>
      <c r="G126" s="1438"/>
      <c r="H126" s="1438"/>
      <c r="I126" s="484"/>
      <c r="J126" s="1438" t="s">
        <v>161</v>
      </c>
      <c r="K126" s="1438"/>
      <c r="L126" s="1438"/>
      <c r="M126" s="484"/>
    </row>
    <row r="127" spans="1:13">
      <c r="M127" s="484"/>
    </row>
    <row r="128" spans="1:13">
      <c r="M128" s="484"/>
    </row>
    <row r="129" spans="13:13">
      <c r="M129" s="484"/>
    </row>
    <row r="130" spans="13:13">
      <c r="M130" s="484"/>
    </row>
  </sheetData>
  <autoFilter ref="B11:O121"/>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6:H126"/>
    <mergeCell ref="J126:L126"/>
    <mergeCell ref="S8:S10"/>
    <mergeCell ref="C124:E124"/>
    <mergeCell ref="J124:L124"/>
    <mergeCell ref="F125:H125"/>
    <mergeCell ref="J125:L125"/>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473</v>
      </c>
      <c r="E1" s="562"/>
      <c r="O1" s="563"/>
    </row>
    <row r="2" spans="1:17" s="440" customFormat="1" ht="16.5" customHeight="1">
      <c r="B2" s="564" t="s">
        <v>315</v>
      </c>
      <c r="C2" s="565"/>
      <c r="D2" s="566"/>
      <c r="E2" s="567"/>
      <c r="F2" s="2"/>
      <c r="J2" s="1472" t="s">
        <v>474</v>
      </c>
      <c r="K2" s="1472"/>
      <c r="L2" s="1472"/>
      <c r="M2" s="1472"/>
      <c r="N2" s="568"/>
    </row>
    <row r="3" spans="1:17" s="440" customFormat="1" ht="16.5" customHeight="1">
      <c r="B3" s="564" t="s">
        <v>317</v>
      </c>
      <c r="C3" s="564"/>
      <c r="D3" s="564"/>
      <c r="E3" s="569"/>
      <c r="F3" s="564"/>
      <c r="J3" s="1473" t="s">
        <v>50</v>
      </c>
      <c r="K3" s="1473"/>
      <c r="L3" s="1473"/>
      <c r="M3" s="1473"/>
      <c r="N3" s="570"/>
    </row>
    <row r="4" spans="1:17" s="440" customFormat="1" ht="16.5" customHeight="1">
      <c r="B4" s="564"/>
      <c r="C4" s="564"/>
      <c r="D4" s="564"/>
      <c r="E4" s="569"/>
      <c r="F4" s="564"/>
      <c r="J4" s="1473"/>
      <c r="K4" s="1473"/>
      <c r="L4" s="1473"/>
      <c r="M4" s="1473"/>
      <c r="N4" s="570"/>
    </row>
    <row r="5" spans="1:17" ht="18.75" customHeight="1">
      <c r="B5" s="1474" t="s">
        <v>475</v>
      </c>
      <c r="C5" s="1474"/>
      <c r="D5" s="1474"/>
      <c r="E5" s="1474"/>
      <c r="F5" s="1474"/>
      <c r="G5" s="1474"/>
      <c r="H5" s="1474"/>
      <c r="I5" s="1474"/>
      <c r="J5" s="1474"/>
      <c r="K5" s="1474"/>
      <c r="L5" s="1474"/>
      <c r="M5" s="1474"/>
      <c r="N5" s="571"/>
    </row>
    <row r="6" spans="1:17" s="572" customFormat="1" ht="12.75">
      <c r="B6" s="1475" t="s">
        <v>476</v>
      </c>
      <c r="C6" s="1475"/>
      <c r="D6" s="1475"/>
      <c r="E6" s="1475"/>
      <c r="F6" s="1475"/>
      <c r="G6" s="1475"/>
      <c r="H6" s="1475"/>
      <c r="I6" s="1475"/>
      <c r="J6" s="1475"/>
      <c r="K6" s="1475"/>
      <c r="L6" s="1475"/>
      <c r="M6" s="1475"/>
      <c r="N6" s="573"/>
    </row>
    <row r="7" spans="1:17">
      <c r="C7" s="574"/>
      <c r="D7" s="574"/>
      <c r="F7" s="576" t="s">
        <v>916</v>
      </c>
      <c r="G7" s="914" t="str">
        <f>IF($O$10="VL","1522",IF($O$10="NL","1521",IF($O$10="TP","155","")))</f>
        <v>1522</v>
      </c>
      <c r="H7" s="576" t="s">
        <v>477</v>
      </c>
      <c r="I7" s="574" t="str">
        <f>IF($O$10="NL","Nguyên Liệu",IF($O$10="TP","Thành Phẩm",IF($O$10="VL","Vật Liệu","")))</f>
        <v>Vật Liệu</v>
      </c>
      <c r="J7" s="574"/>
      <c r="K7" s="574"/>
      <c r="L7" s="574"/>
      <c r="M7" s="574"/>
      <c r="N7" s="575"/>
    </row>
    <row r="8" spans="1:17">
      <c r="B8" s="575"/>
      <c r="C8" s="574"/>
      <c r="D8" s="574"/>
      <c r="F8" s="575" t="s">
        <v>478</v>
      </c>
      <c r="H8" s="574"/>
      <c r="I8" s="574"/>
      <c r="J8" s="1476" t="s">
        <v>2503</v>
      </c>
      <c r="K8" s="1476"/>
      <c r="L8" s="1476"/>
      <c r="M8" s="574"/>
      <c r="N8" s="574"/>
    </row>
    <row r="9" spans="1:17">
      <c r="D9" s="577"/>
      <c r="E9" s="578"/>
      <c r="F9" s="577"/>
      <c r="G9" s="577"/>
      <c r="H9" s="577"/>
      <c r="I9" s="577"/>
      <c r="J9" s="577"/>
      <c r="K9" s="577" t="s">
        <v>148</v>
      </c>
      <c r="M9" s="579"/>
      <c r="N9" s="580"/>
    </row>
    <row r="10" spans="1:17" ht="15.75" customHeight="1">
      <c r="A10" s="1478" t="s">
        <v>37</v>
      </c>
      <c r="B10" s="1479" t="s">
        <v>1</v>
      </c>
      <c r="C10" s="1479"/>
      <c r="D10" s="1480" t="s">
        <v>0</v>
      </c>
      <c r="E10" s="1480" t="s">
        <v>479</v>
      </c>
      <c r="F10" s="1480" t="s">
        <v>466</v>
      </c>
      <c r="G10" s="1482" t="s">
        <v>480</v>
      </c>
      <c r="H10" s="1483"/>
      <c r="I10" s="1482" t="s">
        <v>481</v>
      </c>
      <c r="J10" s="1483"/>
      <c r="K10" s="1482" t="s">
        <v>482</v>
      </c>
      <c r="L10" s="1483"/>
      <c r="M10" s="1480" t="s">
        <v>152</v>
      </c>
      <c r="N10" s="581"/>
      <c r="O10" s="582" t="s">
        <v>483</v>
      </c>
    </row>
    <row r="11" spans="1:17" ht="31.5" customHeight="1">
      <c r="A11" s="1478"/>
      <c r="B11" s="583" t="s">
        <v>17</v>
      </c>
      <c r="C11" s="583" t="s">
        <v>34</v>
      </c>
      <c r="D11" s="1480"/>
      <c r="E11" s="1480"/>
      <c r="F11" s="1480"/>
      <c r="G11" s="583" t="s">
        <v>465</v>
      </c>
      <c r="H11" s="583" t="s">
        <v>467</v>
      </c>
      <c r="I11" s="583" t="s">
        <v>465</v>
      </c>
      <c r="J11" s="583" t="s">
        <v>467</v>
      </c>
      <c r="K11" s="583" t="s">
        <v>465</v>
      </c>
      <c r="L11" s="583" t="s">
        <v>467</v>
      </c>
      <c r="M11" s="1480"/>
      <c r="N11" s="581"/>
    </row>
    <row r="12" spans="1:17" s="575" customFormat="1">
      <c r="A12" s="584"/>
      <c r="B12" s="585" t="s">
        <v>2</v>
      </c>
      <c r="C12" s="586" t="s">
        <v>3</v>
      </c>
      <c r="D12" s="586" t="s">
        <v>4</v>
      </c>
      <c r="E12" s="585" t="s">
        <v>5</v>
      </c>
      <c r="F12" s="585">
        <v>1</v>
      </c>
      <c r="G12" s="585">
        <v>2</v>
      </c>
      <c r="H12" s="585" t="s">
        <v>484</v>
      </c>
      <c r="I12" s="585">
        <v>4</v>
      </c>
      <c r="J12" s="585" t="s">
        <v>485</v>
      </c>
      <c r="K12" s="585">
        <v>6</v>
      </c>
      <c r="L12" s="585" t="s">
        <v>486</v>
      </c>
      <c r="M12" s="585"/>
      <c r="N12" s="587"/>
    </row>
    <row r="13" spans="1:17">
      <c r="A13" s="588"/>
      <c r="B13" s="588"/>
      <c r="C13" s="588"/>
      <c r="D13" s="589" t="s">
        <v>173</v>
      </c>
      <c r="E13" s="590"/>
      <c r="F13" s="591"/>
      <c r="G13" s="591"/>
      <c r="H13" s="591"/>
      <c r="I13" s="591"/>
      <c r="J13" s="591"/>
      <c r="K13" s="592">
        <f>VLOOKUP($J$8,NXT!$C$12:$L$119,3,0)</f>
        <v>0</v>
      </c>
      <c r="L13" s="592">
        <f>VLOOKUP($J$8,NXT!$C$12:$L$119,4,0)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487</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488</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81" t="s">
        <v>455</v>
      </c>
      <c r="K164" s="1481"/>
      <c r="L164" s="1481"/>
      <c r="M164" s="1481"/>
      <c r="N164" s="587"/>
    </row>
    <row r="165" spans="1:14">
      <c r="C165" s="574"/>
      <c r="D165" s="1055" t="s">
        <v>11</v>
      </c>
      <c r="E165" s="1481" t="s">
        <v>12</v>
      </c>
      <c r="F165" s="1481"/>
      <c r="G165" s="1481"/>
      <c r="H165" s="1481"/>
      <c r="I165" s="1481"/>
      <c r="J165" s="1481" t="s">
        <v>131</v>
      </c>
      <c r="K165" s="1481"/>
      <c r="L165" s="1481"/>
      <c r="M165" s="1481"/>
      <c r="N165" s="587"/>
    </row>
    <row r="166" spans="1:14">
      <c r="C166" s="574"/>
      <c r="D166" s="1055" t="s">
        <v>13</v>
      </c>
      <c r="E166" s="1481" t="s">
        <v>13</v>
      </c>
      <c r="F166" s="1481"/>
      <c r="G166" s="1481"/>
      <c r="H166" s="1481" t="s">
        <v>161</v>
      </c>
      <c r="I166" s="1481"/>
      <c r="J166" s="1481" t="s">
        <v>161</v>
      </c>
      <c r="K166" s="1481"/>
      <c r="L166" s="1481"/>
      <c r="M166" s="1481"/>
      <c r="N166" s="587"/>
    </row>
    <row r="167" spans="1:14">
      <c r="N167" s="612"/>
    </row>
    <row r="168" spans="1:14">
      <c r="E168" s="562"/>
    </row>
    <row r="170" spans="1:14" customFormat="1" ht="12.75">
      <c r="E170" s="613"/>
    </row>
    <row r="175" spans="1:14">
      <c r="D175" s="1088" t="s">
        <v>228</v>
      </c>
      <c r="E175" s="1088"/>
      <c r="J175" s="1477" t="s">
        <v>125</v>
      </c>
      <c r="K175" s="1477"/>
      <c r="L175" s="1477"/>
      <c r="M175" s="1477"/>
      <c r="N175" s="1089"/>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23" t="s">
        <v>176</v>
      </c>
      <c r="B1" s="1423"/>
      <c r="C1" s="1423"/>
      <c r="D1" s="1423"/>
      <c r="E1" s="1423"/>
      <c r="F1" s="1423"/>
      <c r="G1" s="1423"/>
      <c r="H1" s="1423"/>
      <c r="I1" s="1423"/>
      <c r="J1" s="1423"/>
      <c r="K1" s="1423"/>
      <c r="L1" s="1423"/>
      <c r="M1" s="1423"/>
      <c r="N1" s="1423"/>
      <c r="O1" s="1423"/>
      <c r="P1" s="1423"/>
    </row>
    <row r="2" spans="1:16" s="10" customFormat="1" ht="15.75" customHeight="1">
      <c r="A2" s="1426" t="s">
        <v>37</v>
      </c>
      <c r="B2" s="1428" t="s">
        <v>177</v>
      </c>
      <c r="C2" s="1428" t="s">
        <v>178</v>
      </c>
      <c r="D2" s="1428" t="s">
        <v>180</v>
      </c>
      <c r="E2" s="1439" t="s">
        <v>39</v>
      </c>
      <c r="F2" s="1439"/>
      <c r="G2" s="1439"/>
      <c r="H2" s="1439"/>
      <c r="I2" s="1439" t="s">
        <v>40</v>
      </c>
      <c r="J2" s="1439"/>
      <c r="K2" s="1439"/>
      <c r="L2" s="1439"/>
      <c r="M2" s="1424" t="s">
        <v>44</v>
      </c>
      <c r="N2" s="1484"/>
      <c r="O2" s="1484"/>
      <c r="P2" s="1425"/>
    </row>
    <row r="3" spans="1:16" s="10" customFormat="1" ht="15.75" customHeight="1">
      <c r="A3" s="1427"/>
      <c r="B3" s="1429"/>
      <c r="C3" s="1429"/>
      <c r="D3" s="1429"/>
      <c r="E3" s="1439" t="s">
        <v>45</v>
      </c>
      <c r="F3" s="1439"/>
      <c r="G3" s="1439" t="s">
        <v>46</v>
      </c>
      <c r="H3" s="1439"/>
      <c r="I3" s="1439" t="s">
        <v>45</v>
      </c>
      <c r="J3" s="1439"/>
      <c r="K3" s="1439" t="s">
        <v>46</v>
      </c>
      <c r="L3" s="1439"/>
      <c r="M3" s="1439" t="s">
        <v>45</v>
      </c>
      <c r="N3" s="1439"/>
      <c r="O3" s="1439" t="s">
        <v>46</v>
      </c>
      <c r="P3" s="1439"/>
    </row>
    <row r="4" spans="1:16" s="10" customFormat="1" ht="15.75" customHeight="1">
      <c r="A4" s="1427"/>
      <c r="B4" s="1429"/>
      <c r="C4" s="1429"/>
      <c r="D4" s="1429"/>
      <c r="E4" s="329" t="s">
        <v>226</v>
      </c>
      <c r="F4" s="329" t="s">
        <v>227</v>
      </c>
      <c r="G4" s="1131" t="s">
        <v>226</v>
      </c>
      <c r="H4" s="329" t="s">
        <v>227</v>
      </c>
      <c r="I4" s="1131" t="s">
        <v>226</v>
      </c>
      <c r="J4" s="329" t="s">
        <v>227</v>
      </c>
      <c r="K4" s="1131" t="s">
        <v>226</v>
      </c>
      <c r="L4" s="329" t="s">
        <v>227</v>
      </c>
      <c r="M4" s="329" t="s">
        <v>226</v>
      </c>
      <c r="N4" s="329" t="s">
        <v>227</v>
      </c>
      <c r="O4" s="1131" t="s">
        <v>226</v>
      </c>
      <c r="P4" s="329" t="s">
        <v>227</v>
      </c>
    </row>
    <row r="5" spans="1:16" s="10" customFormat="1" ht="18" customHeight="1">
      <c r="A5" s="867">
        <f t="shared" ref="A5:A36" si="0">IF(B5&lt;&gt;"",ROW()-4,"")</f>
        <v>1</v>
      </c>
      <c r="B5" s="1317" t="s">
        <v>3006</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7" t="s">
        <v>3007</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7" t="s">
        <v>3005</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1872</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1876</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1878</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1919</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1933</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2180</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2177</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2178</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2179</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7" t="s">
        <v>3004</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7" t="s">
        <v>3008</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7" t="s">
        <v>3003</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1929</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2151</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1868</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1442</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1533</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1534</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1880</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712</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705</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706</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713</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709</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714</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715</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716</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717</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718</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725</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719</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720</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728</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1175</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1176</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711</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721</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722</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723</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724</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734</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1658</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1660</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1885</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1888</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2736</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2744</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30" t="s">
        <v>237</v>
      </c>
      <c r="K1" s="1430"/>
      <c r="L1" s="1430"/>
      <c r="M1" s="1430"/>
      <c r="N1" s="1430"/>
    </row>
    <row r="2" spans="1:14" s="235" customFormat="1" ht="16.5" customHeight="1">
      <c r="A2" s="242" t="s">
        <v>179</v>
      </c>
      <c r="B2" s="347"/>
      <c r="C2" s="347"/>
      <c r="H2" s="236"/>
      <c r="I2" s="236"/>
      <c r="J2" s="1431" t="s">
        <v>238</v>
      </c>
      <c r="K2" s="1431"/>
      <c r="L2" s="1431"/>
      <c r="M2" s="1431"/>
      <c r="N2" s="1431"/>
    </row>
    <row r="3" spans="1:14" s="235" customFormat="1" ht="16.5" customHeight="1">
      <c r="A3" s="347"/>
      <c r="B3" s="347"/>
      <c r="C3" s="347"/>
      <c r="H3" s="236"/>
      <c r="I3" s="236"/>
      <c r="J3" s="1431"/>
      <c r="K3" s="1431"/>
      <c r="L3" s="1431"/>
      <c r="M3" s="1431"/>
      <c r="N3" s="1431"/>
    </row>
    <row r="4" spans="1:14" s="235" customFormat="1" ht="16.5" customHeight="1">
      <c r="A4" s="347"/>
      <c r="B4" s="347"/>
      <c r="C4" s="347"/>
      <c r="H4" s="236"/>
      <c r="I4" s="236"/>
      <c r="J4" s="348"/>
      <c r="K4" s="348"/>
      <c r="L4" s="348"/>
      <c r="M4" s="348"/>
      <c r="N4" s="348"/>
    </row>
    <row r="5" spans="1:14" s="18" customFormat="1" ht="23.25" customHeight="1">
      <c r="A5" s="1442" t="s">
        <v>239</v>
      </c>
      <c r="B5" s="1442"/>
      <c r="C5" s="1442"/>
      <c r="D5" s="1442"/>
      <c r="E5" s="1442"/>
      <c r="F5" s="1442"/>
      <c r="G5" s="1442"/>
      <c r="H5" s="1442"/>
      <c r="I5" s="1442"/>
      <c r="J5" s="1442"/>
      <c r="K5" s="1442"/>
      <c r="L5" s="1442"/>
      <c r="M5" s="1442"/>
      <c r="N5" s="1442"/>
    </row>
    <row r="6" spans="1:14" s="18" customFormat="1">
      <c r="A6" s="1389" t="s">
        <v>240</v>
      </c>
      <c r="B6" s="1389"/>
      <c r="C6" s="1389"/>
      <c r="D6" s="1389"/>
      <c r="E6" s="1389"/>
      <c r="F6" s="1389"/>
      <c r="G6" s="1389"/>
      <c r="H6" s="1389"/>
      <c r="I6" s="1389"/>
      <c r="J6" s="1389"/>
      <c r="K6" s="1389"/>
      <c r="L6" s="1389"/>
      <c r="M6" s="1389"/>
      <c r="N6" s="1389"/>
    </row>
    <row r="7" spans="1:14" s="18" customFormat="1">
      <c r="A7" s="1389" t="s">
        <v>241</v>
      </c>
      <c r="B7" s="1389"/>
      <c r="C7" s="1389"/>
      <c r="D7" s="1389"/>
      <c r="E7" s="1389"/>
      <c r="F7" s="1389"/>
      <c r="G7" s="1389"/>
      <c r="H7" s="1389"/>
      <c r="I7" s="1389"/>
      <c r="J7" s="1389"/>
      <c r="K7" s="1389"/>
      <c r="L7" s="1389"/>
      <c r="M7" s="1389"/>
      <c r="N7" s="1389"/>
    </row>
    <row r="8" spans="1:14" s="18" customFormat="1" ht="15" customHeight="1">
      <c r="A8" s="1389" t="str">
        <f>IF(MID($H$9,4,4)="1015","Đối tượng cho vay: NH Eximbank CN Q11","Đối tượng cho vay: NH Eximbank CN Q4")</f>
        <v>Đối tượng cho vay: NH Eximbank CN Q11</v>
      </c>
      <c r="B8" s="1389"/>
      <c r="C8" s="1389"/>
      <c r="D8" s="1389"/>
      <c r="E8" s="1389"/>
      <c r="F8" s="1389"/>
      <c r="G8" s="1389"/>
      <c r="H8" s="1389"/>
      <c r="I8" s="1389"/>
      <c r="J8" s="1389"/>
      <c r="K8" s="1389"/>
      <c r="L8" s="1389"/>
      <c r="M8" s="1389"/>
      <c r="N8" s="1389"/>
    </row>
    <row r="9" spans="1:14" s="18" customFormat="1">
      <c r="A9" s="346"/>
      <c r="B9" s="346"/>
      <c r="C9" s="346"/>
      <c r="D9" s="346"/>
      <c r="E9" s="346"/>
      <c r="F9" s="346"/>
      <c r="G9" s="20" t="s">
        <v>242</v>
      </c>
      <c r="H9" s="1487" t="s">
        <v>1533</v>
      </c>
      <c r="I9" s="1487"/>
      <c r="J9" s="349" t="str">
        <f>"ngày "&amp; TEXT(VLOOKUP($H$9,'341'!$B$5:$P$55,2,0),"dd/MM/yy")</f>
        <v>ngày 11/05/16</v>
      </c>
      <c r="K9" s="346"/>
      <c r="L9" s="346"/>
      <c r="M9" s="346"/>
      <c r="N9" s="346"/>
    </row>
    <row r="10" spans="1:14" s="18" customFormat="1">
      <c r="A10" s="1389" t="s">
        <v>243</v>
      </c>
      <c r="B10" s="1389"/>
      <c r="C10" s="1389"/>
      <c r="D10" s="1389"/>
      <c r="E10" s="1389"/>
      <c r="F10" s="1389"/>
      <c r="G10" s="1389"/>
      <c r="H10" s="1389"/>
      <c r="I10" s="1389"/>
      <c r="J10" s="1389"/>
      <c r="K10" s="1389"/>
      <c r="L10" s="1389"/>
      <c r="M10" s="1389"/>
      <c r="N10" s="1389"/>
    </row>
    <row r="11" spans="1:14" s="18" customFormat="1">
      <c r="C11" s="1433"/>
      <c r="D11" s="1433"/>
      <c r="E11" s="1433"/>
      <c r="F11" s="1433"/>
      <c r="G11" s="1433"/>
      <c r="H11" s="1433"/>
      <c r="I11" s="1433"/>
      <c r="J11" s="1433"/>
      <c r="K11" s="1433"/>
      <c r="L11" s="1433"/>
      <c r="M11" s="1433"/>
      <c r="N11" s="1433"/>
    </row>
    <row r="12" spans="1:14" s="18" customFormat="1" ht="15.75" customHeight="1">
      <c r="A12" s="1488" t="s">
        <v>22</v>
      </c>
      <c r="B12" s="1435" t="s">
        <v>1</v>
      </c>
      <c r="C12" s="1436"/>
      <c r="D12" s="1488" t="s">
        <v>0</v>
      </c>
      <c r="E12" s="1488" t="s">
        <v>16</v>
      </c>
      <c r="F12" s="1488" t="s">
        <v>244</v>
      </c>
      <c r="G12" s="1435" t="s">
        <v>23</v>
      </c>
      <c r="H12" s="1493"/>
      <c r="I12" s="1493"/>
      <c r="J12" s="1486"/>
      <c r="K12" s="1435" t="s">
        <v>33</v>
      </c>
      <c r="L12" s="1493"/>
      <c r="M12" s="1493"/>
      <c r="N12" s="1486"/>
    </row>
    <row r="13" spans="1:14" s="18" customFormat="1" ht="15.75" customHeight="1">
      <c r="A13" s="1489"/>
      <c r="B13" s="1494" t="s">
        <v>17</v>
      </c>
      <c r="C13" s="1494" t="s">
        <v>34</v>
      </c>
      <c r="D13" s="1489"/>
      <c r="E13" s="1489"/>
      <c r="F13" s="1491"/>
      <c r="G13" s="1485" t="s">
        <v>24</v>
      </c>
      <c r="H13" s="1486"/>
      <c r="I13" s="1485" t="s">
        <v>25</v>
      </c>
      <c r="J13" s="1486"/>
      <c r="K13" s="1485" t="s">
        <v>24</v>
      </c>
      <c r="L13" s="1486"/>
      <c r="M13" s="1485" t="s">
        <v>25</v>
      </c>
      <c r="N13" s="1486"/>
    </row>
    <row r="14" spans="1:14" s="18" customFormat="1" ht="32.25" customHeight="1">
      <c r="A14" s="1490"/>
      <c r="B14" s="1495"/>
      <c r="C14" s="1495"/>
      <c r="D14" s="1490"/>
      <c r="E14" s="1490"/>
      <c r="F14" s="1492"/>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247</v>
      </c>
      <c r="E30" s="346"/>
      <c r="F30" s="346"/>
    </row>
    <row r="31" spans="1:14" s="18" customFormat="1">
      <c r="A31" s="238" t="str">
        <f>"- Ngày mở sổ: "&amp; TEXT(VLOOKUP($H$9,'341'!$B$5:$P$55,2,0),"dd/MM/yy")</f>
        <v>- Ngày mở sổ: 11/05/16</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249</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303</v>
      </c>
      <c r="L2" s="453"/>
      <c r="M2" s="453"/>
      <c r="N2" s="453"/>
    </row>
    <row r="3" spans="1:14">
      <c r="A3" s="450" t="s">
        <v>183</v>
      </c>
      <c r="C3" s="452"/>
      <c r="F3" s="454"/>
      <c r="G3" s="454"/>
      <c r="H3" s="454"/>
      <c r="I3" s="454"/>
      <c r="J3" s="454"/>
      <c r="K3" s="454" t="s">
        <v>235</v>
      </c>
      <c r="L3" s="454"/>
      <c r="M3" s="454"/>
      <c r="N3" s="454"/>
    </row>
    <row r="4" spans="1:14">
      <c r="F4" s="454"/>
      <c r="G4" s="454"/>
      <c r="H4" s="454"/>
      <c r="I4" s="454"/>
      <c r="J4" s="454"/>
      <c r="K4" s="454" t="s">
        <v>236</v>
      </c>
      <c r="L4" s="454"/>
      <c r="M4" s="454"/>
      <c r="N4" s="454"/>
    </row>
    <row r="5" spans="1:14" s="455" customFormat="1" ht="23.25" customHeight="1">
      <c r="A5" s="1497" t="s">
        <v>304</v>
      </c>
      <c r="B5" s="1497"/>
      <c r="C5" s="1497"/>
      <c r="D5" s="1497"/>
      <c r="E5" s="1497"/>
      <c r="F5" s="1497"/>
      <c r="G5" s="1497"/>
      <c r="H5" s="1497"/>
      <c r="I5" s="1497"/>
      <c r="J5" s="1497"/>
      <c r="K5" s="1497"/>
      <c r="L5" s="1497"/>
      <c r="M5" s="1497"/>
      <c r="N5" s="1497"/>
    </row>
    <row r="6" spans="1:14">
      <c r="A6" s="1498" t="s">
        <v>255</v>
      </c>
      <c r="B6" s="1498" t="s">
        <v>305</v>
      </c>
      <c r="C6" s="1498"/>
      <c r="D6" s="1498"/>
      <c r="E6" s="1498"/>
      <c r="F6" s="1498"/>
      <c r="G6" s="1498"/>
      <c r="H6" s="1498"/>
      <c r="I6" s="1498"/>
      <c r="J6" s="1498"/>
      <c r="K6" s="1498"/>
      <c r="L6" s="1498"/>
      <c r="M6" s="1498"/>
      <c r="N6" s="1498"/>
    </row>
    <row r="7" spans="1:14">
      <c r="C7" s="1499"/>
      <c r="D7" s="1499"/>
      <c r="E7" s="1499"/>
      <c r="F7" s="1499"/>
      <c r="G7" s="1499"/>
      <c r="H7" s="1499"/>
      <c r="I7" s="1499"/>
      <c r="J7" s="1499"/>
      <c r="K7" s="1499"/>
      <c r="L7" s="1499"/>
      <c r="M7" s="1499"/>
      <c r="N7" s="1499"/>
    </row>
    <row r="8" spans="1:14" ht="15.75" customHeight="1">
      <c r="A8" s="1500" t="s">
        <v>22</v>
      </c>
      <c r="B8" s="1501" t="s">
        <v>1</v>
      </c>
      <c r="C8" s="1502"/>
      <c r="D8" s="1500" t="s">
        <v>0</v>
      </c>
      <c r="E8" s="1500" t="s">
        <v>16</v>
      </c>
      <c r="F8" s="1505" t="s">
        <v>23</v>
      </c>
      <c r="G8" s="1505"/>
      <c r="H8" s="1505"/>
      <c r="I8" s="1505"/>
      <c r="J8" s="1505"/>
      <c r="K8" s="1505"/>
      <c r="L8" s="1505" t="s">
        <v>33</v>
      </c>
      <c r="M8" s="1505"/>
      <c r="N8" s="1505"/>
    </row>
    <row r="9" spans="1:14" ht="15.75" customHeight="1">
      <c r="A9" s="1500"/>
      <c r="B9" s="1503"/>
      <c r="C9" s="1504"/>
      <c r="D9" s="1500"/>
      <c r="E9" s="1500"/>
      <c r="F9" s="1505" t="s">
        <v>306</v>
      </c>
      <c r="G9" s="1505"/>
      <c r="H9" s="1505"/>
      <c r="I9" s="1505" t="s">
        <v>307</v>
      </c>
      <c r="J9" s="1505"/>
      <c r="K9" s="1505"/>
      <c r="L9" s="1500" t="s">
        <v>308</v>
      </c>
      <c r="M9" s="1500" t="s">
        <v>309</v>
      </c>
      <c r="N9" s="1500" t="s">
        <v>310</v>
      </c>
    </row>
    <row r="10" spans="1:14" ht="15.75" customHeight="1">
      <c r="A10" s="1500"/>
      <c r="B10" s="1507" t="s">
        <v>17</v>
      </c>
      <c r="C10" s="1507" t="s">
        <v>34</v>
      </c>
      <c r="D10" s="1500"/>
      <c r="E10" s="1500"/>
      <c r="F10" s="1509" t="s">
        <v>308</v>
      </c>
      <c r="G10" s="1509" t="s">
        <v>309</v>
      </c>
      <c r="H10" s="1509" t="s">
        <v>310</v>
      </c>
      <c r="I10" s="1509" t="s">
        <v>308</v>
      </c>
      <c r="J10" s="1509" t="s">
        <v>309</v>
      </c>
      <c r="K10" s="1509" t="s">
        <v>310</v>
      </c>
      <c r="L10" s="1506"/>
      <c r="M10" s="1506"/>
      <c r="N10" s="1506"/>
    </row>
    <row r="11" spans="1:14">
      <c r="A11" s="1500"/>
      <c r="B11" s="1508"/>
      <c r="C11" s="1508"/>
      <c r="D11" s="1500"/>
      <c r="E11" s="1500"/>
      <c r="F11" s="1510"/>
      <c r="G11" s="1510"/>
      <c r="H11" s="1510"/>
      <c r="I11" s="1510"/>
      <c r="J11" s="1510"/>
      <c r="K11" s="1510"/>
      <c r="L11" s="1506"/>
      <c r="M11" s="1506"/>
      <c r="N11" s="1506"/>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311</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312</v>
      </c>
    </row>
    <row r="21" spans="1:14">
      <c r="C21" s="469" t="s">
        <v>313</v>
      </c>
    </row>
    <row r="22" spans="1:14">
      <c r="B22" s="470"/>
      <c r="C22" s="470"/>
      <c r="D22" s="470"/>
      <c r="E22" s="1496" t="s">
        <v>314</v>
      </c>
      <c r="F22" s="1496"/>
      <c r="G22" s="1496"/>
      <c r="H22" s="1496"/>
      <c r="I22" s="1496"/>
      <c r="J22" s="1496"/>
      <c r="K22" s="1496"/>
      <c r="L22" s="1496"/>
      <c r="M22" s="1496"/>
      <c r="N22" s="1496"/>
    </row>
    <row r="23" spans="1:14">
      <c r="A23" s="1496" t="s">
        <v>11</v>
      </c>
      <c r="B23" s="1496"/>
      <c r="C23" s="1496"/>
      <c r="D23" s="1496"/>
      <c r="E23" s="1496" t="s">
        <v>12</v>
      </c>
      <c r="F23" s="1496"/>
      <c r="G23" s="1496"/>
      <c r="H23" s="1496"/>
      <c r="I23" s="1496"/>
      <c r="J23" s="1496"/>
      <c r="K23" s="1496"/>
      <c r="L23" s="1496"/>
      <c r="M23" s="1496"/>
      <c r="N23" s="1496"/>
    </row>
    <row r="24" spans="1:14">
      <c r="A24" s="1496" t="s">
        <v>13</v>
      </c>
      <c r="B24" s="1496"/>
      <c r="C24" s="1496"/>
      <c r="D24" s="1496"/>
      <c r="E24" s="1496" t="s">
        <v>13</v>
      </c>
      <c r="F24" s="1496"/>
      <c r="G24" s="1496"/>
      <c r="H24" s="1496"/>
      <c r="I24" s="1496"/>
      <c r="J24" s="1496"/>
      <c r="K24" s="1496"/>
      <c r="L24" s="1496"/>
      <c r="M24" s="1496"/>
      <c r="N24" s="1496"/>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9"/>
  <sheetViews>
    <sheetView workbookViewId="0">
      <pane ySplit="39" topLeftCell="A40" activePane="bottomLeft" state="frozen"/>
      <selection activeCell="C33" sqref="C33"/>
      <selection pane="bottomLeft" activeCell="N17" sqref="N17"/>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181</v>
      </c>
      <c r="G2" s="110" t="str">
        <f>+IF(MID($D$7,4,1)="N","Mẫu số 01 - VT","Mẫu số 02 - VT")</f>
        <v>Mẫu số 01 - VT</v>
      </c>
    </row>
    <row r="3" spans="1:16" ht="12.75" customHeight="1">
      <c r="A3" s="106" t="s">
        <v>3015</v>
      </c>
      <c r="G3" s="107" t="s">
        <v>318</v>
      </c>
      <c r="N3" s="110" t="s">
        <v>126</v>
      </c>
      <c r="O3" s="525"/>
    </row>
    <row r="4" spans="1:16" ht="11.25" customHeight="1">
      <c r="G4" s="107" t="s">
        <v>236</v>
      </c>
      <c r="J4" s="526" t="s">
        <v>462</v>
      </c>
      <c r="M4" s="527"/>
      <c r="N4" s="110" t="s">
        <v>127</v>
      </c>
      <c r="O4" s="525"/>
    </row>
    <row r="5" spans="1:16" ht="18" customHeight="1">
      <c r="D5" s="528" t="str">
        <f>+IF(LEFT($L$5,1)="N","PHIẾU NHẬP KHO","PHIẾU XUẤT KHO")</f>
        <v>PHIẾU NHẬP KHO</v>
      </c>
      <c r="J5" s="529">
        <v>11</v>
      </c>
      <c r="K5" s="530"/>
      <c r="L5" s="531" t="s">
        <v>3033</v>
      </c>
      <c r="M5" s="532"/>
      <c r="N5" s="533">
        <v>24</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5  tháng  11  năm  2016</v>
      </c>
      <c r="E6" s="536"/>
      <c r="M6" s="537"/>
      <c r="O6" s="538"/>
    </row>
    <row r="7" spans="1:16" s="534" customFormat="1" ht="10.5" customHeight="1">
      <c r="C7" s="539" t="str">
        <f xml:space="preserve"> "Số:"</f>
        <v>Số:</v>
      </c>
      <c r="D7" s="540" t="str">
        <f xml:space="preserve"> RIGHT($L$5,2)&amp;"/"&amp;LEFT($L$5,1)&amp;IF($N$5&gt;=10,$N$5,"0"&amp;$N$5)</f>
        <v>NL/N24</v>
      </c>
      <c r="G7" s="534" t="str">
        <f ca="1">"Nợ:  "&amp;IF(ROWS($1:1)&gt;COUNT(Dong10),"",OFFSET(TH!N$1,SMALL(Dong10,ROWS($1:1)),))</f>
        <v>Nợ:  1521</v>
      </c>
      <c r="M7" s="537"/>
      <c r="O7" s="538"/>
    </row>
    <row r="8" spans="1:16" s="534" customFormat="1" ht="8.25" customHeight="1">
      <c r="D8" s="107"/>
      <c r="G8" s="534" t="str">
        <f ca="1">"Có:  "&amp;IF(ROWS($1:1)&gt;COUNT(Dong10),"",OFFSET(TH!O$1,SMALL(Dong10,ROWS($1:1)),))</f>
        <v>Có:  331</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Họ và tên người giao :   Nguyễn Thanh Vinh</v>
      </c>
      <c r="M9" s="537"/>
    </row>
    <row r="10" spans="1:16" s="534" customFormat="1" ht="12" customHeight="1">
      <c r="A10" s="534" t="str">
        <f>+IF(MID($D$7,4,1)="N","Theo……………………………………....…………..số………….…………….……ngày……...tháng…......năm……....","Lý do xuất :                                 Xuất dùng ")</f>
        <v>Theo……………………………………....…………..số………….…………….……ngày……...tháng…......năm……....</v>
      </c>
    </row>
    <row r="11" spans="1:16" s="534" customFormat="1" ht="12" customHeight="1">
      <c r="A11" s="534" t="str">
        <f>+IF(MID($D$7,4,1)="N","của………………………………………………………………………………………………………………………………....","Xuất tại kho (ngăn lô) :            Công ty TNHH Hải Sản An Lạc                      Địa điểm :  Đức Hòa, Long An.")</f>
        <v>của………………………………………………………………………………………………………………………………....</v>
      </c>
    </row>
    <row r="12" spans="1:16" s="534" customFormat="1" ht="5.25" customHeight="1">
      <c r="A12" s="534" t="str">
        <f>+IF(LEFT("x",1)="N","Nhập tại kho:       Công ty TNHH Hải Sản An Lạc                      Địa điểm:  Đức Hòa, Long An."," ")</f>
        <v xml:space="preserve"> </v>
      </c>
    </row>
    <row r="13" spans="1:16" s="534" customFormat="1" ht="2.25" customHeight="1"/>
    <row r="14" spans="1:16" s="534" customFormat="1" ht="11.25" customHeight="1">
      <c r="A14" s="1511" t="s">
        <v>37</v>
      </c>
      <c r="B14" s="1511" t="s">
        <v>463</v>
      </c>
      <c r="C14" s="1511" t="s">
        <v>464</v>
      </c>
      <c r="D14" s="1511" t="s">
        <v>325</v>
      </c>
      <c r="E14" s="1513" t="s">
        <v>465</v>
      </c>
      <c r="F14" s="1513"/>
      <c r="G14" s="1511" t="s">
        <v>466</v>
      </c>
      <c r="H14" s="1511" t="s">
        <v>467</v>
      </c>
    </row>
    <row r="15" spans="1:16" s="534" customFormat="1" ht="19.5" customHeight="1">
      <c r="A15" s="1512"/>
      <c r="B15" s="1512"/>
      <c r="C15" s="1512"/>
      <c r="D15" s="1512"/>
      <c r="E15" s="542" t="s">
        <v>468</v>
      </c>
      <c r="F15" s="542" t="str">
        <f>IF(LEFT($D$7,1)="N","Thực nhập","Thực xuất")</f>
        <v>Thực nhập</v>
      </c>
      <c r="G15" s="1512"/>
      <c r="H15" s="1512"/>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Cá bò NL</v>
      </c>
      <c r="C17" s="547"/>
      <c r="D17" s="548" t="str">
        <f ca="1">IF(ISNA(VLOOKUP(B17,NXT!$C$12:$D$119,2,0)),"",VLOOKUP(B17,NXT!$C$12:$D$119,2,0))</f>
        <v>kg</v>
      </c>
      <c r="E17" s="549"/>
      <c r="F17" s="550">
        <f ca="1">IF(ROWS($1:1)&gt;COUNT(Dong10),"",OFFSET(TH!I$1,SMALL(Dong10,ROWS($1:1)),))</f>
        <v>9980</v>
      </c>
      <c r="G17" s="551">
        <f ca="1">IF(ROWS($1:1)&gt;COUNT(Dong10),"",OFFSET(TH!J$1,SMALL(Dong10,ROWS($1:1)),))</f>
        <v>16500</v>
      </c>
      <c r="H17" s="549">
        <f t="shared" ref="H17:H23" ca="1" si="0">IF(F17&lt;&gt;"",ROUND(F17*G17,0),"")</f>
        <v>164670000</v>
      </c>
    </row>
    <row r="18" spans="1:8" s="534" customFormat="1" ht="12" customHeight="1">
      <c r="A18" s="545" t="str">
        <f t="shared" ref="A18:A21" ca="1" si="1">IF(B18="","",A17+1)</f>
        <v/>
      </c>
      <c r="B18" s="546" t="str">
        <f ca="1">IF(ROWS($1:2)&gt;COUNT(Dong10),"",OFFSET(TH!F$1,SMALL(Dong10,ROWS($1:2)),))</f>
        <v/>
      </c>
      <c r="C18" s="547"/>
      <c r="D18" s="548" t="str">
        <f ca="1">IF(ISNA(VLOOKUP(B18,NXT!$C$12:$D$119,2,0)),"",VLOOKUP(B18,NXT!$C$12:$D$119,2,0))</f>
        <v/>
      </c>
      <c r="E18" s="549"/>
      <c r="F18" s="550" t="str">
        <f ca="1">IF(ROWS($1:2)&gt;COUNT(Dong10),"",OFFSET(TH!I$1,SMALL(Dong10,ROWS($1:2)),))</f>
        <v/>
      </c>
      <c r="G18" s="551" t="str">
        <f ca="1">IF(ROWS($1:2)&gt;COUNT(Dong10),"",OFFSET(TH!J$1,SMALL(Dong10,ROWS($1:2)),))</f>
        <v/>
      </c>
      <c r="H18" s="549" t="str">
        <f t="shared" ca="1" si="0"/>
        <v/>
      </c>
    </row>
    <row r="19" spans="1:8" s="534" customFormat="1" ht="12" customHeight="1">
      <c r="A19" s="545" t="str">
        <f t="shared" ca="1" si="1"/>
        <v/>
      </c>
      <c r="B19" s="546" t="str">
        <f ca="1">IF(ROWS($1:3)&gt;COUNT(Dong10),"",OFFSET(TH!F$1,SMALL(Dong10,ROWS($1:3)),))</f>
        <v/>
      </c>
      <c r="C19" s="547"/>
      <c r="D19" s="548" t="str">
        <f ca="1">IF(ISNA(VLOOKUP(B19,NXT!$C$12:$D$119,2,0)),"",VLOOKUP(B19,NXT!$C$12:$D$119,2,0))</f>
        <v/>
      </c>
      <c r="E19" s="549"/>
      <c r="F19" s="550" t="str">
        <f ca="1">IF(ROWS($1:3)&gt;COUNT(Dong10),"",OFFSET(TH!I$1,SMALL(Dong10,ROWS($1:3)),))</f>
        <v/>
      </c>
      <c r="G19" s="551" t="str">
        <f ca="1">IF(ROWS($1:3)&gt;COUNT(Dong10),"",OFFSET(TH!J$1,SMALL(Dong10,ROWS($1:3)),))</f>
        <v/>
      </c>
      <c r="H19" s="549" t="str">
        <f t="shared" ca="1" si="0"/>
        <v/>
      </c>
    </row>
    <row r="20" spans="1:8" s="534" customFormat="1" ht="12" customHeight="1">
      <c r="A20" s="545" t="str">
        <f t="shared" ca="1" si="1"/>
        <v/>
      </c>
      <c r="B20" s="546" t="str">
        <f ca="1">IF(ROWS($1:4)&gt;COUNT(Dong10),"",OFFSET(TH!F$1,SMALL(Dong10,ROWS($1:4)),))</f>
        <v/>
      </c>
      <c r="C20" s="547"/>
      <c r="D20" s="548" t="str">
        <f ca="1">IF(ISNA(VLOOKUP(B20,NXT!$C$12:$D$119,2,0)),"",VLOOKUP(B20,NXT!$C$12:$D$119,2,0))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IF(ISNA(VLOOKUP(B21,NXT!$C$12:$D$119,2,0)),"",VLOOKUP(B21,NXT!$C$12:$D$119,2,0))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IF(ISNA(VLOOKUP(B22,NXT!$C$12:$D$119,2,0)),"",VLOOKUP(B22,NXT!$C$12:$D$119,2,0))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IF(ISNA(VLOOKUP(B23,NXT!$C$12:$D$119,2,0)),"",VLOOKUP(B23,NXT!$C$12:$D$119,2,0))</f>
        <v/>
      </c>
      <c r="E23" s="549"/>
      <c r="F23" s="550" t="str">
        <f ca="1">IF(ROWS($1:7)&gt;COUNT(Dong10),"",OFFSET(TH!I$1,SMALL(Dong10,ROWS($1:7)),))</f>
        <v/>
      </c>
      <c r="G23" s="551" t="str">
        <f ca="1">IF(ROWS($1:7)&gt;COUNT(Dong10),"",OFFSET(TH!J$1,SMALL(Dong10,ROWS($1:7)),))</f>
        <v/>
      </c>
      <c r="H23" s="549" t="str">
        <f t="shared" ca="1" si="0"/>
        <v/>
      </c>
    </row>
    <row r="24" spans="1:8" s="534" customFormat="1" ht="12" hidden="1" customHeight="1">
      <c r="A24" s="545" t="str">
        <f t="shared" ca="1" si="2"/>
        <v/>
      </c>
      <c r="B24" s="546" t="str">
        <f ca="1">IF(ROWS($1:8)&gt;COUNT(Dong10),"",OFFSET(TH!F$1,SMALL(Dong10,ROWS($1:8)),))</f>
        <v/>
      </c>
      <c r="C24" s="547"/>
      <c r="D24" s="548" t="str">
        <f ca="1">IF(ISNA(VLOOKUP(B24,NXT!$C$12:$D$119,2,0)),"",VLOOKUP(B24,NXT!$C$12:$D$119,2,0))</f>
        <v/>
      </c>
      <c r="E24" s="549"/>
      <c r="F24" s="550" t="str">
        <f ca="1">IF(ROWS($1:8)&gt;COUNT(Dong10),"",OFFSET(TH!I$1,SMALL(Dong10,ROWS($1:8)),))</f>
        <v/>
      </c>
      <c r="G24" s="551" t="str">
        <f ca="1">IF(ROWS($1:8)&gt;COUNT(Dong10),"",OFFSET(TH!J$1,SMALL(Dong10,ROWS($1:8)),))</f>
        <v/>
      </c>
      <c r="H24" s="549" t="str">
        <f t="shared" ref="H24:H26" ca="1" si="3">IF(F24&lt;&gt;"",ROUND(F24*G24,0),"")</f>
        <v/>
      </c>
    </row>
    <row r="25" spans="1:8" s="534" customFormat="1" ht="12" hidden="1" customHeight="1">
      <c r="A25" s="545" t="str">
        <f t="shared" ca="1" si="2"/>
        <v/>
      </c>
      <c r="B25" s="546" t="str">
        <f ca="1">IF(ROWS($1:9)&gt;COUNT(Dong10),"",OFFSET(TH!F$1,SMALL(Dong10,ROWS($1:9)),))</f>
        <v/>
      </c>
      <c r="C25" s="547"/>
      <c r="D25" s="548" t="str">
        <f ca="1">IF(ISNA(VLOOKUP(B25,NXT!$C$12:$D$119,2,0)),"",VLOOKUP(B25,NXT!$C$12:$D$119,2,0))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IF(ISNA(VLOOKUP(B26,NXT!$C$12:$D$119,2,0)),"",VLOOKUP(B26,NXT!$C$12:$D$119,2,0))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513" t="s">
        <v>469</v>
      </c>
      <c r="B27" s="1513"/>
      <c r="C27" s="552"/>
      <c r="D27" s="552"/>
      <c r="E27" s="553"/>
      <c r="F27" s="553"/>
      <c r="G27" s="553"/>
      <c r="H27" s="553">
        <f ca="1">SUM(H17:H26)</f>
        <v>164670000</v>
      </c>
    </row>
    <row r="28" spans="1:8" s="534" customFormat="1" ht="3" customHeight="1">
      <c r="A28" s="554"/>
      <c r="B28" s="554"/>
      <c r="C28" s="537"/>
      <c r="D28" s="537"/>
      <c r="E28" s="555"/>
      <c r="F28" s="555"/>
      <c r="G28" s="555"/>
      <c r="H28" s="555"/>
    </row>
    <row r="29" spans="1:8" s="534" customFormat="1" ht="12.75" customHeight="1">
      <c r="A29" s="534" t="str">
        <f ca="1">"Tổng số tiền (viết bằng chữ):  "&amp; [4]!VND(H27, TRUE)</f>
        <v>Tổng số tiền (viết bằng chữ):  Một trăm sáu mươi bốn triệu, sáu trăm bảy mươi ngàn đồng</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5  tháng  11  năm  2016</v>
      </c>
    </row>
    <row r="32" spans="1:8" s="557" customFormat="1" ht="11.25" customHeight="1">
      <c r="A32" s="556" t="s">
        <v>470</v>
      </c>
      <c r="C32" s="558"/>
      <c r="E32" s="558"/>
      <c r="F32" s="558" t="str">
        <f>+IF(MID($D$7,4,1)="N","                                                       Kế toán trưởng","                                          Kế toán trưởng                           Giám đốc")</f>
        <v xml:space="preserve">                                                       Kế toán trưởng</v>
      </c>
    </row>
    <row r="33" spans="1:8" s="534" customFormat="1" ht="12.75" customHeight="1">
      <c r="A33" s="540" t="s">
        <v>471</v>
      </c>
      <c r="C33" s="118"/>
      <c r="E33" s="118"/>
      <c r="F33" s="118" t="str">
        <f>+IF(MID($D$7,4,1)="N","                                                     (Ký, họ tên)","                (Ký, họ tên)                ")</f>
        <v xml:space="preserve">                                                     (Ký, họ tên)</v>
      </c>
      <c r="H33" s="540" t="str">
        <f>+IF(MID($D$7,4,1)="N","","  (Ký, họ tên)")</f>
        <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472</v>
      </c>
      <c r="F39" s="560" t="str">
        <f>+IF(MID($D$7,4,1)="N","","                                                                                                    Nguyễn Thiện Duy")</f>
        <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181</v>
      </c>
      <c r="B1" s="615"/>
      <c r="C1" s="615"/>
      <c r="D1" s="615"/>
      <c r="E1" s="616"/>
      <c r="F1" s="615"/>
      <c r="G1" s="617"/>
      <c r="H1" s="618" t="s">
        <v>489</v>
      </c>
      <c r="I1" s="619"/>
      <c r="J1" s="620"/>
      <c r="K1" s="620"/>
      <c r="L1" s="621"/>
    </row>
    <row r="2" spans="1:12" ht="15" customHeight="1">
      <c r="A2" s="622" t="s">
        <v>317</v>
      </c>
      <c r="B2" s="623"/>
      <c r="C2" s="623"/>
      <c r="D2" s="623"/>
      <c r="E2" s="624"/>
      <c r="F2" s="625"/>
      <c r="G2" s="626"/>
      <c r="H2" s="627" t="s">
        <v>318</v>
      </c>
      <c r="I2" s="619"/>
      <c r="J2" s="620"/>
      <c r="K2" s="620"/>
    </row>
    <row r="3" spans="1:12" ht="15">
      <c r="A3" s="623"/>
      <c r="B3" s="623"/>
      <c r="C3" s="623"/>
      <c r="D3" s="623"/>
      <c r="E3" s="624"/>
      <c r="F3" s="625"/>
      <c r="G3" s="626"/>
      <c r="H3" s="627" t="s">
        <v>236</v>
      </c>
      <c r="I3" s="619"/>
      <c r="J3" s="620"/>
      <c r="K3" s="620"/>
    </row>
    <row r="4" spans="1:12" ht="18.75" customHeight="1">
      <c r="A4" s="628"/>
      <c r="B4" s="628"/>
      <c r="C4" s="628"/>
      <c r="D4" s="628"/>
      <c r="E4" s="629" t="s">
        <v>490</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491</v>
      </c>
      <c r="F6" s="630"/>
      <c r="G6" s="630"/>
      <c r="H6" s="630"/>
      <c r="I6" s="630"/>
      <c r="J6" s="620"/>
      <c r="K6" s="620"/>
    </row>
    <row r="7" spans="1:12" ht="15">
      <c r="A7" s="609" t="s">
        <v>492</v>
      </c>
      <c r="B7" s="609"/>
      <c r="C7" s="632"/>
      <c r="D7" s="632"/>
      <c r="E7" s="633" t="s">
        <v>347</v>
      </c>
      <c r="F7" s="625"/>
      <c r="G7" s="634"/>
      <c r="H7" s="634"/>
      <c r="I7" s="634"/>
      <c r="J7" s="620"/>
      <c r="K7" s="620"/>
    </row>
    <row r="8" spans="1:12" ht="15">
      <c r="A8" s="609" t="s">
        <v>493</v>
      </c>
      <c r="B8" s="609"/>
      <c r="C8" s="620" t="str">
        <f>VLOOKUP($E$7,NXT!$C$12:$L$120,2,0)</f>
        <v>kg</v>
      </c>
      <c r="D8" s="609"/>
      <c r="E8" s="633"/>
      <c r="F8" s="625"/>
      <c r="G8" s="634"/>
      <c r="H8" s="634"/>
      <c r="I8" s="634"/>
      <c r="J8" s="620"/>
      <c r="K8" s="620"/>
    </row>
    <row r="9" spans="1:12" ht="15">
      <c r="A9" s="1524" t="s">
        <v>494</v>
      </c>
      <c r="B9" s="1525"/>
      <c r="C9" s="1525"/>
      <c r="D9" s="1525"/>
      <c r="E9" s="633"/>
      <c r="F9" s="625"/>
      <c r="G9" s="634"/>
      <c r="H9" s="634"/>
      <c r="I9" s="634"/>
      <c r="J9" s="635"/>
      <c r="K9" s="635"/>
    </row>
    <row r="10" spans="1:12" ht="19.5" customHeight="1">
      <c r="A10" s="1526" t="s">
        <v>495</v>
      </c>
      <c r="B10" s="1527" t="s">
        <v>496</v>
      </c>
      <c r="C10" s="1529" t="s">
        <v>17</v>
      </c>
      <c r="D10" s="1516"/>
      <c r="E10" s="1530" t="s">
        <v>0</v>
      </c>
      <c r="F10" s="1522" t="s">
        <v>497</v>
      </c>
      <c r="G10" s="1515" t="s">
        <v>465</v>
      </c>
      <c r="H10" s="1515"/>
      <c r="I10" s="1516"/>
      <c r="J10" s="1517" t="s">
        <v>498</v>
      </c>
      <c r="K10" s="636"/>
      <c r="L10" s="637" t="s">
        <v>483</v>
      </c>
    </row>
    <row r="11" spans="1:12" ht="19.5" customHeight="1">
      <c r="A11" s="1526"/>
      <c r="B11" s="1528"/>
      <c r="C11" s="638" t="s">
        <v>480</v>
      </c>
      <c r="D11" s="638" t="s">
        <v>481</v>
      </c>
      <c r="E11" s="1531"/>
      <c r="F11" s="1523"/>
      <c r="G11" s="639" t="s">
        <v>480</v>
      </c>
      <c r="H11" s="639" t="s">
        <v>481</v>
      </c>
      <c r="I11" s="639" t="s">
        <v>482</v>
      </c>
      <c r="J11" s="1518"/>
      <c r="K11" s="636"/>
    </row>
    <row r="12" spans="1:12" ht="15">
      <c r="A12" s="640" t="s">
        <v>2</v>
      </c>
      <c r="B12" s="641" t="s">
        <v>3</v>
      </c>
      <c r="C12" s="642" t="s">
        <v>4</v>
      </c>
      <c r="D12" s="642" t="s">
        <v>5</v>
      </c>
      <c r="E12" s="643" t="s">
        <v>6</v>
      </c>
      <c r="F12" s="641" t="s">
        <v>155</v>
      </c>
      <c r="G12" s="644">
        <v>1</v>
      </c>
      <c r="H12" s="644">
        <v>2</v>
      </c>
      <c r="I12" s="644">
        <v>3</v>
      </c>
      <c r="J12" s="642" t="s">
        <v>156</v>
      </c>
      <c r="K12" s="645"/>
    </row>
    <row r="13" spans="1:12" ht="16.5" customHeight="1">
      <c r="A13" s="646"/>
      <c r="B13" s="647"/>
      <c r="C13" s="648"/>
      <c r="D13" s="648"/>
      <c r="E13" s="649" t="s">
        <v>332</v>
      </c>
      <c r="F13" s="647"/>
      <c r="G13" s="650"/>
      <c r="H13" s="650"/>
      <c r="I13" s="651">
        <f>VLOOKUP($E$7,NXT!$C$12:$L$120,3,0)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499</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500</v>
      </c>
      <c r="B34" s="672"/>
      <c r="C34" s="673"/>
      <c r="D34" s="673"/>
      <c r="E34" s="633"/>
      <c r="F34" s="625"/>
      <c r="G34" s="634"/>
      <c r="H34" s="634"/>
      <c r="I34" s="634"/>
      <c r="J34" s="620"/>
      <c r="K34" s="620"/>
    </row>
    <row r="35" spans="1:11" ht="15">
      <c r="A35" s="1519"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20"/>
      <c r="C35" s="1520"/>
      <c r="D35" s="1520"/>
      <c r="E35" s="1520"/>
      <c r="F35" s="625"/>
      <c r="G35" s="634"/>
      <c r="H35" s="634"/>
      <c r="I35" s="634"/>
      <c r="J35" s="620"/>
      <c r="K35" s="620"/>
    </row>
    <row r="36" spans="1:11" ht="15">
      <c r="A36" s="674"/>
      <c r="B36" s="675"/>
      <c r="C36" s="676"/>
      <c r="D36" s="671"/>
      <c r="E36" s="633"/>
      <c r="F36" s="625"/>
      <c r="H36" s="522"/>
      <c r="I36" s="1054" t="s">
        <v>455</v>
      </c>
      <c r="J36" s="522"/>
      <c r="K36" s="523"/>
    </row>
    <row r="37" spans="1:11" ht="15" customHeight="1">
      <c r="A37" s="674"/>
      <c r="C37" s="677" t="s">
        <v>501</v>
      </c>
      <c r="D37" s="671"/>
      <c r="E37" s="1521" t="s">
        <v>12</v>
      </c>
      <c r="F37" s="1521"/>
      <c r="G37" s="634"/>
      <c r="I37" s="1092" t="s">
        <v>131</v>
      </c>
      <c r="J37" s="623"/>
      <c r="K37" s="674"/>
    </row>
    <row r="38" spans="1:11" ht="15" customHeight="1">
      <c r="A38" s="678"/>
      <c r="C38" s="679" t="s">
        <v>13</v>
      </c>
      <c r="D38" s="680"/>
      <c r="E38" s="1514" t="s">
        <v>13</v>
      </c>
      <c r="F38" s="1514"/>
      <c r="G38" s="634"/>
      <c r="I38" s="1093" t="s">
        <v>161</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1314</v>
      </c>
      <c r="H46" s="1090"/>
      <c r="I46" s="1089" t="s">
        <v>125</v>
      </c>
      <c r="J46" s="1090"/>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Y340"/>
  <sheetViews>
    <sheetView workbookViewId="0">
      <pane xSplit="3" ySplit="1" topLeftCell="D26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527</v>
      </c>
      <c r="B2" s="728"/>
      <c r="C2" s="729"/>
      <c r="D2" s="730"/>
      <c r="E2" s="730"/>
      <c r="F2" s="730"/>
      <c r="G2" s="727"/>
      <c r="H2" s="727"/>
      <c r="I2" s="727"/>
      <c r="J2" s="727"/>
      <c r="K2" s="727"/>
      <c r="L2" s="731"/>
      <c r="M2" s="727"/>
      <c r="N2" s="727"/>
      <c r="O2" s="732"/>
      <c r="P2" s="727"/>
      <c r="Q2" s="733"/>
      <c r="R2" s="727"/>
      <c r="S2" s="734"/>
    </row>
    <row r="3" spans="1:25" ht="18.75" customHeight="1">
      <c r="A3" s="735" t="s">
        <v>528</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32"/>
      <c r="T5" s="1532"/>
      <c r="U5" s="743"/>
      <c r="V5" s="1532"/>
      <c r="W5" s="1532"/>
      <c r="X5" s="742"/>
      <c r="Y5" s="742"/>
    </row>
    <row r="6" spans="1:25" s="750" customFormat="1" ht="30.75" customHeight="1">
      <c r="A6" s="744" t="s">
        <v>37</v>
      </c>
      <c r="B6" s="744" t="s">
        <v>529</v>
      </c>
      <c r="C6" s="745" t="s">
        <v>530</v>
      </c>
      <c r="D6" s="746" t="s">
        <v>531</v>
      </c>
      <c r="E6" s="746" t="s">
        <v>532</v>
      </c>
      <c r="F6" s="746" t="s">
        <v>533</v>
      </c>
      <c r="G6" s="746" t="s">
        <v>534</v>
      </c>
      <c r="H6" s="746" t="s">
        <v>535</v>
      </c>
      <c r="I6" s="746" t="s">
        <v>536</v>
      </c>
      <c r="J6" s="746" t="s">
        <v>537</v>
      </c>
      <c r="K6" s="747" t="s">
        <v>538</v>
      </c>
      <c r="L6" s="746" t="s">
        <v>539</v>
      </c>
      <c r="M6" s="747" t="s">
        <v>540</v>
      </c>
      <c r="N6" s="746" t="s">
        <v>541</v>
      </c>
      <c r="O6" s="748" t="s">
        <v>532</v>
      </c>
      <c r="P6" s="746" t="s">
        <v>542</v>
      </c>
      <c r="Q6" s="749"/>
      <c r="R6" s="744" t="s">
        <v>529</v>
      </c>
      <c r="S6" s="746" t="s">
        <v>496</v>
      </c>
      <c r="T6" s="746" t="s">
        <v>336</v>
      </c>
      <c r="U6" s="746" t="s">
        <v>533</v>
      </c>
      <c r="V6" s="746" t="s">
        <v>543</v>
      </c>
      <c r="W6" s="744" t="s">
        <v>543</v>
      </c>
    </row>
    <row r="7" spans="1:25">
      <c r="A7" s="751">
        <f>IF(B7&lt;&gt;"",ROW()-(ROW()-1),"")</f>
        <v>1</v>
      </c>
      <c r="B7" s="500" t="s">
        <v>447</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338</v>
      </c>
      <c r="S7" s="756">
        <v>42371</v>
      </c>
      <c r="T7" s="230">
        <v>100</v>
      </c>
      <c r="U7" s="757">
        <v>35444.444444444445</v>
      </c>
      <c r="V7" s="753">
        <f>ROUND(T7*U7,0)</f>
        <v>3544444</v>
      </c>
      <c r="W7" s="758"/>
    </row>
    <row r="8" spans="1:25">
      <c r="A8" s="751">
        <f>IF(B8&lt;&gt;"",A7+1,"")</f>
        <v>2</v>
      </c>
      <c r="B8" s="500" t="s">
        <v>449</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344</v>
      </c>
      <c r="S8" s="756">
        <v>42371</v>
      </c>
      <c r="T8" s="230">
        <v>20</v>
      </c>
      <c r="U8" s="761">
        <v>46741.2</v>
      </c>
      <c r="V8" s="753">
        <f t="shared" ref="V8:V14" si="1">ROUND(T8*U8,0)</f>
        <v>934824</v>
      </c>
      <c r="W8" s="762"/>
    </row>
    <row r="9" spans="1:25">
      <c r="A9" s="751">
        <f>IF(B9&lt;&gt;"",A8+1,"")</f>
        <v>3</v>
      </c>
      <c r="B9" s="763" t="s">
        <v>448</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347</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223</v>
      </c>
      <c r="S10" s="756">
        <v>42376</v>
      </c>
      <c r="T10" s="230">
        <v>100</v>
      </c>
      <c r="U10" s="761">
        <v>21979.791919191921</v>
      </c>
      <c r="V10" s="753">
        <f t="shared" si="1"/>
        <v>2197979</v>
      </c>
      <c r="W10" s="762"/>
    </row>
    <row r="11" spans="1:25" s="728" customFormat="1">
      <c r="A11" s="774"/>
      <c r="B11" s="775" t="s">
        <v>544</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352</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355</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358</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362</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33"/>
      <c r="S17" s="1533"/>
      <c r="T17" s="1533"/>
      <c r="U17" s="925"/>
      <c r="V17" s="787">
        <f>SUM(V7:V16)</f>
        <v>52589216</v>
      </c>
      <c r="W17" s="787">
        <f>SUM(W7:W16)</f>
        <v>0</v>
      </c>
    </row>
    <row r="18" spans="1:24">
      <c r="G18" s="742"/>
      <c r="H18" s="742"/>
      <c r="I18" s="788"/>
      <c r="N18" s="789"/>
      <c r="O18" s="781"/>
      <c r="R18" s="783" t="s">
        <v>393</v>
      </c>
      <c r="S18" s="756">
        <v>42388</v>
      </c>
      <c r="T18" s="230">
        <v>400</v>
      </c>
      <c r="U18" s="230">
        <v>17000</v>
      </c>
      <c r="V18" s="753">
        <f t="shared" ref="V18:V23" si="2">ROUND(T18*U18,0)</f>
        <v>6800000</v>
      </c>
      <c r="W18" s="769"/>
    </row>
    <row r="19" spans="1:24">
      <c r="G19" s="742"/>
      <c r="H19" s="742"/>
      <c r="I19" s="788"/>
      <c r="N19" s="789"/>
      <c r="O19" s="781"/>
      <c r="R19" s="783" t="s">
        <v>396</v>
      </c>
      <c r="S19" s="756">
        <v>42388</v>
      </c>
      <c r="T19" s="230">
        <v>400</v>
      </c>
      <c r="U19" s="761">
        <v>2500</v>
      </c>
      <c r="V19" s="753">
        <f t="shared" si="2"/>
        <v>1000000</v>
      </c>
      <c r="W19" s="769"/>
    </row>
    <row r="20" spans="1:24">
      <c r="G20" s="742"/>
      <c r="H20" s="742"/>
      <c r="I20" s="788"/>
      <c r="N20" s="789"/>
      <c r="O20" s="781"/>
      <c r="R20" s="783" t="s">
        <v>400</v>
      </c>
      <c r="S20" s="756">
        <v>42391</v>
      </c>
      <c r="T20" s="761">
        <v>620</v>
      </c>
      <c r="U20" s="761">
        <v>18300</v>
      </c>
      <c r="V20" s="753">
        <f t="shared" si="2"/>
        <v>11346000</v>
      </c>
      <c r="W20" s="769"/>
    </row>
    <row r="21" spans="1:24">
      <c r="G21" s="742"/>
      <c r="H21" s="742"/>
      <c r="I21" s="788"/>
      <c r="N21" s="789"/>
      <c r="O21" s="781"/>
      <c r="R21" s="783" t="s">
        <v>645</v>
      </c>
      <c r="S21" s="756">
        <v>42391</v>
      </c>
      <c r="T21" s="761">
        <v>2400</v>
      </c>
      <c r="U21" s="761">
        <v>14000</v>
      </c>
      <c r="V21" s="753">
        <f t="shared" si="2"/>
        <v>33600000</v>
      </c>
      <c r="W21" s="769"/>
    </row>
    <row r="22" spans="1:24">
      <c r="G22" s="742"/>
      <c r="H22" s="742"/>
      <c r="I22" s="788"/>
      <c r="N22" s="789"/>
      <c r="O22" s="781"/>
      <c r="R22" s="760" t="s">
        <v>389</v>
      </c>
      <c r="S22" s="756">
        <v>42398</v>
      </c>
      <c r="T22" s="761">
        <v>1150</v>
      </c>
      <c r="U22" s="761">
        <v>12000</v>
      </c>
      <c r="V22" s="753">
        <f t="shared" si="2"/>
        <v>13800000</v>
      </c>
      <c r="W22" s="769"/>
    </row>
    <row r="23" spans="1:24">
      <c r="G23" s="742"/>
      <c r="H23" s="742"/>
      <c r="I23" s="788"/>
      <c r="N23" s="789"/>
      <c r="O23" s="781"/>
      <c r="R23" s="783" t="s">
        <v>391</v>
      </c>
      <c r="S23" s="756">
        <v>42398</v>
      </c>
      <c r="T23" s="761">
        <v>150</v>
      </c>
      <c r="U23" s="761">
        <v>9500</v>
      </c>
      <c r="V23" s="753">
        <f t="shared" si="2"/>
        <v>1425000</v>
      </c>
      <c r="W23" s="769"/>
    </row>
    <row r="24" spans="1:24" ht="18" customHeight="1">
      <c r="A24" s="728" t="s">
        <v>527</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545</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529</v>
      </c>
      <c r="C28" s="745" t="s">
        <v>530</v>
      </c>
      <c r="D28" s="746" t="s">
        <v>531</v>
      </c>
      <c r="E28" s="746" t="s">
        <v>532</v>
      </c>
      <c r="F28" s="746" t="s">
        <v>533</v>
      </c>
      <c r="G28" s="746" t="s">
        <v>534</v>
      </c>
      <c r="H28" s="746" t="s">
        <v>535</v>
      </c>
      <c r="I28" s="746" t="s">
        <v>536</v>
      </c>
      <c r="J28" s="746" t="s">
        <v>537</v>
      </c>
      <c r="K28" s="747" t="s">
        <v>538</v>
      </c>
      <c r="L28" s="746" t="s">
        <v>539</v>
      </c>
      <c r="M28" s="747" t="s">
        <v>540</v>
      </c>
      <c r="N28" s="746" t="s">
        <v>541</v>
      </c>
      <c r="O28" s="748" t="s">
        <v>532</v>
      </c>
      <c r="P28" s="746" t="s">
        <v>542</v>
      </c>
      <c r="Q28" s="749"/>
      <c r="R28" s="744" t="s">
        <v>529</v>
      </c>
      <c r="S28" s="746" t="s">
        <v>496</v>
      </c>
      <c r="T28" s="746" t="s">
        <v>336</v>
      </c>
      <c r="U28" s="746" t="s">
        <v>533</v>
      </c>
      <c r="V28" s="746" t="s">
        <v>543</v>
      </c>
      <c r="W28" s="744" t="s">
        <v>543</v>
      </c>
    </row>
    <row r="29" spans="1:24">
      <c r="A29" s="751">
        <f>IF(B29&lt;&gt;"",ROW()-(ROW()-1),"")</f>
        <v>1</v>
      </c>
      <c r="B29" s="763" t="s">
        <v>448</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338</v>
      </c>
      <c r="S29" s="756">
        <v>42415</v>
      </c>
      <c r="T29" s="230">
        <v>20</v>
      </c>
      <c r="U29" s="757">
        <v>35444.444444444445</v>
      </c>
      <c r="V29" s="753">
        <f t="shared" ref="V29:V36" si="4">ROUND(T29*U29,0)</f>
        <v>708889</v>
      </c>
      <c r="W29" s="758"/>
    </row>
    <row r="30" spans="1:24">
      <c r="A30" s="751">
        <f>IF(B30&lt;&gt;"",A29+1,"")</f>
        <v>2</v>
      </c>
      <c r="B30" s="763" t="s">
        <v>461</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344</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347</v>
      </c>
      <c r="S31" s="756">
        <v>42415</v>
      </c>
      <c r="T31" s="230">
        <v>150</v>
      </c>
      <c r="U31" s="761">
        <v>11666.673333333334</v>
      </c>
      <c r="V31" s="753">
        <f t="shared" si="4"/>
        <v>1750001</v>
      </c>
      <c r="W31" s="762"/>
    </row>
    <row r="32" spans="1:24" s="728" customFormat="1">
      <c r="A32" s="774"/>
      <c r="B32" s="775" t="s">
        <v>544</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223</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352</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355</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358</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362</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380</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527</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546</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529</v>
      </c>
      <c r="C46" s="745" t="s">
        <v>530</v>
      </c>
      <c r="D46" s="746" t="s">
        <v>531</v>
      </c>
      <c r="E46" s="746" t="s">
        <v>532</v>
      </c>
      <c r="F46" s="746" t="s">
        <v>533</v>
      </c>
      <c r="G46" s="746" t="s">
        <v>534</v>
      </c>
      <c r="H46" s="746" t="s">
        <v>535</v>
      </c>
      <c r="I46" s="746" t="s">
        <v>536</v>
      </c>
      <c r="J46" s="746" t="s">
        <v>537</v>
      </c>
      <c r="K46" s="747" t="s">
        <v>538</v>
      </c>
      <c r="L46" s="746" t="s">
        <v>539</v>
      </c>
      <c r="M46" s="747" t="s">
        <v>540</v>
      </c>
      <c r="N46" s="746" t="s">
        <v>541</v>
      </c>
      <c r="O46" s="748" t="s">
        <v>532</v>
      </c>
      <c r="P46" s="746" t="s">
        <v>542</v>
      </c>
      <c r="Q46" s="749"/>
      <c r="R46" s="744" t="s">
        <v>529</v>
      </c>
      <c r="S46" s="746" t="s">
        <v>496</v>
      </c>
      <c r="T46" s="746" t="s">
        <v>336</v>
      </c>
      <c r="U46" s="746" t="s">
        <v>533</v>
      </c>
      <c r="V46" s="746" t="s">
        <v>543</v>
      </c>
      <c r="W46" s="744" t="s">
        <v>543</v>
      </c>
    </row>
    <row r="47" spans="1:23">
      <c r="A47" s="751">
        <f>IF(B47&lt;&gt;"",ROW()-(ROW()-1),"")</f>
        <v>1</v>
      </c>
      <c r="B47" s="763" t="s">
        <v>448</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338</v>
      </c>
      <c r="S47" s="756">
        <v>42431</v>
      </c>
      <c r="T47" s="230">
        <v>50</v>
      </c>
      <c r="U47" s="757">
        <v>35444.444444444445</v>
      </c>
      <c r="V47" s="753">
        <f t="shared" ref="V47:V54" si="6">ROUND(T47*U47,0)</f>
        <v>1772222</v>
      </c>
      <c r="W47" s="762"/>
    </row>
    <row r="48" spans="1:23">
      <c r="A48" s="751">
        <f>IF(B48&lt;&gt;"",A47+1,"")</f>
        <v>2</v>
      </c>
      <c r="B48" s="812" t="s">
        <v>923</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344</v>
      </c>
      <c r="S48" s="756">
        <v>42431</v>
      </c>
      <c r="T48" s="230">
        <v>20</v>
      </c>
      <c r="U48" s="230">
        <v>46741.2</v>
      </c>
      <c r="V48" s="753">
        <f t="shared" si="6"/>
        <v>934824</v>
      </c>
      <c r="W48" s="762"/>
    </row>
    <row r="49" spans="1:23">
      <c r="A49" s="751">
        <f>IF(B49&lt;&gt;"",A48+1,"")</f>
        <v>3</v>
      </c>
      <c r="B49" s="812" t="s">
        <v>449</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347</v>
      </c>
      <c r="S49" s="756">
        <v>42431</v>
      </c>
      <c r="T49" s="783">
        <v>150</v>
      </c>
      <c r="U49" s="761">
        <v>13571.429</v>
      </c>
      <c r="V49" s="753">
        <f t="shared" si="6"/>
        <v>2035714</v>
      </c>
      <c r="W49" s="762"/>
    </row>
    <row r="50" spans="1:23">
      <c r="A50" s="751">
        <f>IF(B50&lt;&gt;"",A49+1,"")</f>
        <v>4</v>
      </c>
      <c r="B50" s="763" t="s">
        <v>461</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223</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352</v>
      </c>
      <c r="S51" s="756">
        <v>42431</v>
      </c>
      <c r="T51" s="783">
        <v>50</v>
      </c>
      <c r="U51" s="230">
        <v>3500</v>
      </c>
      <c r="V51" s="753">
        <f t="shared" si="6"/>
        <v>175000</v>
      </c>
      <c r="W51" s="762"/>
    </row>
    <row r="52" spans="1:23" s="728" customFormat="1">
      <c r="A52" s="774"/>
      <c r="B52" s="775" t="s">
        <v>544</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355</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358</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362</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389</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391</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383</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527</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547</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529</v>
      </c>
      <c r="C67" s="745" t="s">
        <v>530</v>
      </c>
      <c r="D67" s="746" t="s">
        <v>531</v>
      </c>
      <c r="E67" s="746" t="s">
        <v>532</v>
      </c>
      <c r="F67" s="746" t="s">
        <v>533</v>
      </c>
      <c r="G67" s="746" t="s">
        <v>534</v>
      </c>
      <c r="H67" s="746" t="s">
        <v>535</v>
      </c>
      <c r="I67" s="746" t="s">
        <v>536</v>
      </c>
      <c r="J67" s="746" t="s">
        <v>537</v>
      </c>
      <c r="K67" s="747" t="s">
        <v>538</v>
      </c>
      <c r="L67" s="746" t="s">
        <v>539</v>
      </c>
      <c r="M67" s="747" t="s">
        <v>540</v>
      </c>
      <c r="N67" s="746" t="s">
        <v>541</v>
      </c>
      <c r="O67" s="748" t="s">
        <v>532</v>
      </c>
      <c r="P67" s="746" t="s">
        <v>542</v>
      </c>
      <c r="Q67" s="749"/>
      <c r="R67" s="744" t="s">
        <v>529</v>
      </c>
      <c r="S67" s="746" t="s">
        <v>496</v>
      </c>
      <c r="T67" s="746" t="s">
        <v>336</v>
      </c>
      <c r="U67" s="746" t="s">
        <v>533</v>
      </c>
      <c r="V67" s="746" t="s">
        <v>543</v>
      </c>
      <c r="W67" s="744" t="s">
        <v>543</v>
      </c>
    </row>
    <row r="68" spans="1:23">
      <c r="A68" s="818">
        <f>IF(B68&lt;&gt;"",ROW()-(ROW()-1),"")</f>
        <v>1</v>
      </c>
      <c r="B68" s="812" t="s">
        <v>449</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338</v>
      </c>
      <c r="S68" s="819">
        <v>42461</v>
      </c>
      <c r="T68" s="230">
        <v>20</v>
      </c>
      <c r="U68" s="757">
        <v>35444.444444444445</v>
      </c>
      <c r="V68" s="753">
        <f t="shared" ref="V68:V74" si="8">ROUND(T68*U68,0)</f>
        <v>708889</v>
      </c>
      <c r="W68" s="753"/>
    </row>
    <row r="69" spans="1:23">
      <c r="A69" s="820">
        <f>IF(B69&lt;&gt;"",A68+1,"")</f>
        <v>2</v>
      </c>
      <c r="B69" s="812" t="s">
        <v>1345</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344</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347</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223</v>
      </c>
      <c r="S71" s="819">
        <v>42461</v>
      </c>
      <c r="T71" s="230">
        <v>150</v>
      </c>
      <c r="U71" s="761">
        <v>21979.791919191921</v>
      </c>
      <c r="V71" s="753">
        <f t="shared" si="8"/>
        <v>3296969</v>
      </c>
      <c r="W71" s="769"/>
    </row>
    <row r="72" spans="1:23" s="773" customFormat="1">
      <c r="A72" s="774"/>
      <c r="B72" s="775" t="s">
        <v>544</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352</v>
      </c>
      <c r="S72" s="819">
        <v>42461</v>
      </c>
      <c r="T72" s="783">
        <v>1000</v>
      </c>
      <c r="U72" s="761">
        <v>3200</v>
      </c>
      <c r="V72" s="753">
        <f t="shared" si="8"/>
        <v>3200000</v>
      </c>
      <c r="W72" s="769"/>
    </row>
    <row r="73" spans="1:23">
      <c r="Q73" s="772"/>
      <c r="R73" s="760" t="s">
        <v>358</v>
      </c>
      <c r="S73" s="819">
        <v>42470</v>
      </c>
      <c r="T73" s="230">
        <v>100</v>
      </c>
      <c r="U73" s="761">
        <v>8500</v>
      </c>
      <c r="V73" s="753">
        <f t="shared" si="8"/>
        <v>850000</v>
      </c>
      <c r="W73" s="769"/>
    </row>
    <row r="74" spans="1:23">
      <c r="N74" s="1171"/>
      <c r="Q74" s="772"/>
      <c r="R74" s="760" t="s">
        <v>362</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400</v>
      </c>
      <c r="S77" s="819">
        <v>42470</v>
      </c>
      <c r="T77" s="230">
        <v>1250</v>
      </c>
      <c r="U77" s="230">
        <v>18000</v>
      </c>
      <c r="V77" s="753">
        <f>ROUND(T77*U77,0)</f>
        <v>22500000</v>
      </c>
      <c r="W77" s="753"/>
    </row>
    <row r="78" spans="1:23">
      <c r="N78" s="727"/>
      <c r="R78" s="783" t="s">
        <v>645</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527</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548</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529</v>
      </c>
      <c r="C85" s="745" t="s">
        <v>530</v>
      </c>
      <c r="D85" s="746" t="s">
        <v>531</v>
      </c>
      <c r="E85" s="746" t="s">
        <v>532</v>
      </c>
      <c r="F85" s="746" t="s">
        <v>533</v>
      </c>
      <c r="G85" s="746" t="s">
        <v>534</v>
      </c>
      <c r="H85" s="746" t="s">
        <v>535</v>
      </c>
      <c r="I85" s="746" t="s">
        <v>536</v>
      </c>
      <c r="J85" s="746" t="s">
        <v>537</v>
      </c>
      <c r="K85" s="747" t="s">
        <v>538</v>
      </c>
      <c r="L85" s="746" t="s">
        <v>539</v>
      </c>
      <c r="M85" s="747" t="s">
        <v>540</v>
      </c>
      <c r="N85" s="746" t="s">
        <v>541</v>
      </c>
      <c r="O85" s="748" t="s">
        <v>532</v>
      </c>
      <c r="P85" s="746" t="s">
        <v>542</v>
      </c>
      <c r="Q85" s="749"/>
      <c r="R85" s="744" t="s">
        <v>529</v>
      </c>
      <c r="S85" s="746" t="s">
        <v>496</v>
      </c>
      <c r="T85" s="746" t="s">
        <v>336</v>
      </c>
      <c r="U85" s="746" t="s">
        <v>533</v>
      </c>
      <c r="V85" s="746" t="s">
        <v>543</v>
      </c>
      <c r="W85" s="744" t="s">
        <v>543</v>
      </c>
    </row>
    <row r="86" spans="1:23">
      <c r="A86" s="751">
        <f>IF(B86&lt;&gt;"",ROW()-(ROW()-1),"")</f>
        <v>1</v>
      </c>
      <c r="B86" s="500" t="s">
        <v>447</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338</v>
      </c>
      <c r="S86" s="819">
        <v>42492</v>
      </c>
      <c r="T86" s="230">
        <v>25</v>
      </c>
      <c r="U86" s="757">
        <v>35444.444444444445</v>
      </c>
      <c r="V86" s="753">
        <f t="shared" ref="V86:V93" si="16">ROUND(T86*U86,0)</f>
        <v>886111</v>
      </c>
      <c r="W86" s="769"/>
    </row>
    <row r="87" spans="1:23">
      <c r="A87" s="751">
        <f>IF(B87&lt;&gt;"",A86+1,"")</f>
        <v>2</v>
      </c>
      <c r="B87" s="495" t="s">
        <v>1508</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344</v>
      </c>
      <c r="S87" s="819">
        <v>42492</v>
      </c>
      <c r="T87" s="230">
        <v>60</v>
      </c>
      <c r="U87" s="761">
        <v>46741.2</v>
      </c>
      <c r="V87" s="753">
        <f t="shared" si="16"/>
        <v>2804472</v>
      </c>
      <c r="W87" s="769"/>
    </row>
    <row r="88" spans="1:23">
      <c r="A88" s="751">
        <f>IF(B88&lt;&gt;"",A87+1,"")</f>
        <v>3</v>
      </c>
      <c r="B88" s="495" t="s">
        <v>1509</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347</v>
      </c>
      <c r="S88" s="819">
        <v>42492</v>
      </c>
      <c r="T88" s="230">
        <v>270</v>
      </c>
      <c r="U88" s="761">
        <v>13571.429</v>
      </c>
      <c r="V88" s="753">
        <f t="shared" si="16"/>
        <v>3664286</v>
      </c>
      <c r="W88" s="769"/>
    </row>
    <row r="89" spans="1:23">
      <c r="A89" s="751">
        <f>IF(B89&lt;&gt;"",A88+1,"")</f>
        <v>4</v>
      </c>
      <c r="B89" s="495" t="s">
        <v>1510</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223</v>
      </c>
      <c r="S89" s="819">
        <v>42492</v>
      </c>
      <c r="T89" s="230">
        <v>450</v>
      </c>
      <c r="U89" s="761">
        <v>18414.14</v>
      </c>
      <c r="V89" s="753">
        <f t="shared" si="16"/>
        <v>8286363</v>
      </c>
      <c r="W89" s="769"/>
    </row>
    <row r="90" spans="1:23">
      <c r="A90" s="751">
        <f>IF(B90&lt;&gt;"",A89+1,"")</f>
        <v>5</v>
      </c>
      <c r="B90" s="495" t="s">
        <v>449</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352</v>
      </c>
      <c r="S90" s="819">
        <v>42492</v>
      </c>
      <c r="T90" s="230">
        <v>1000</v>
      </c>
      <c r="U90" s="761">
        <v>3200</v>
      </c>
      <c r="V90" s="753">
        <f t="shared" si="16"/>
        <v>3200000</v>
      </c>
      <c r="W90" s="769"/>
    </row>
    <row r="91" spans="1:23">
      <c r="A91" s="751" t="str">
        <f>IF(B91&lt;&gt;"",A90+1,"")</f>
        <v/>
      </c>
      <c r="B91" s="495"/>
      <c r="C91" s="752">
        <f>IF(ISNA(VLOOKUP(B91,NXT!$Q$79:$S$100,2,0)),0,VLOOKUP(B91,NXT!$Q$79:$S$100,2,0))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355</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358</v>
      </c>
      <c r="S92" s="819">
        <v>42493</v>
      </c>
      <c r="T92" s="783">
        <v>250</v>
      </c>
      <c r="U92" s="761">
        <v>8500</v>
      </c>
      <c r="V92" s="753">
        <f t="shared" si="16"/>
        <v>2125000</v>
      </c>
      <c r="W92" s="769"/>
    </row>
    <row r="93" spans="1:23" s="728" customFormat="1">
      <c r="A93" s="774"/>
      <c r="B93" s="775" t="s">
        <v>544</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362</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400</v>
      </c>
      <c r="S96" s="819">
        <v>42500</v>
      </c>
      <c r="T96" s="230">
        <v>578</v>
      </c>
      <c r="U96" s="230">
        <v>18000</v>
      </c>
      <c r="V96" s="753">
        <f t="shared" ref="V96:V104" si="17">ROUND(T96*U96,0)</f>
        <v>10404000</v>
      </c>
      <c r="W96" s="753"/>
    </row>
    <row r="97" spans="1:23">
      <c r="M97" s="1145"/>
      <c r="N97" s="727"/>
      <c r="R97" s="783" t="s">
        <v>645</v>
      </c>
      <c r="S97" s="819">
        <v>42500</v>
      </c>
      <c r="T97" s="230">
        <v>2200</v>
      </c>
      <c r="U97" s="230">
        <v>14000</v>
      </c>
      <c r="V97" s="753">
        <f t="shared" si="17"/>
        <v>30800000</v>
      </c>
      <c r="W97" s="769"/>
    </row>
    <row r="98" spans="1:23">
      <c r="M98" s="1145"/>
      <c r="N98" s="727"/>
      <c r="R98" s="760" t="s">
        <v>386</v>
      </c>
      <c r="S98" s="819">
        <v>42495</v>
      </c>
      <c r="T98" s="761">
        <v>100</v>
      </c>
      <c r="U98" s="761">
        <v>16800</v>
      </c>
      <c r="V98" s="753">
        <f t="shared" si="17"/>
        <v>1680000</v>
      </c>
      <c r="W98" s="769"/>
    </row>
    <row r="99" spans="1:23">
      <c r="M99" s="1145"/>
      <c r="N99" s="727"/>
      <c r="R99" s="316" t="s">
        <v>1500</v>
      </c>
      <c r="S99" s="819">
        <v>42495</v>
      </c>
      <c r="T99" s="761">
        <v>62</v>
      </c>
      <c r="U99" s="761">
        <v>13000</v>
      </c>
      <c r="V99" s="753">
        <f t="shared" si="17"/>
        <v>806000</v>
      </c>
      <c r="W99" s="769"/>
    </row>
    <row r="100" spans="1:23">
      <c r="R100" s="316" t="s">
        <v>1499</v>
      </c>
      <c r="S100" s="819">
        <v>42495</v>
      </c>
      <c r="T100" s="761">
        <v>100</v>
      </c>
      <c r="U100" s="761">
        <v>13000</v>
      </c>
      <c r="V100" s="753">
        <f t="shared" si="17"/>
        <v>1300000</v>
      </c>
      <c r="W100" s="769"/>
    </row>
    <row r="101" spans="1:23">
      <c r="R101" s="507" t="s">
        <v>389</v>
      </c>
      <c r="S101" s="819">
        <v>42495</v>
      </c>
      <c r="T101" s="761">
        <v>321</v>
      </c>
      <c r="U101" s="761">
        <v>13500</v>
      </c>
      <c r="V101" s="753">
        <f t="shared" si="17"/>
        <v>4333500</v>
      </c>
      <c r="W101" s="769"/>
    </row>
    <row r="102" spans="1:23">
      <c r="R102" s="809" t="s">
        <v>389</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527</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549</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529</v>
      </c>
      <c r="C110" s="745" t="s">
        <v>530</v>
      </c>
      <c r="D110" s="746" t="s">
        <v>531</v>
      </c>
      <c r="E110" s="746" t="s">
        <v>532</v>
      </c>
      <c r="F110" s="746" t="s">
        <v>533</v>
      </c>
      <c r="G110" s="746" t="s">
        <v>534</v>
      </c>
      <c r="H110" s="746" t="s">
        <v>535</v>
      </c>
      <c r="I110" s="746" t="s">
        <v>536</v>
      </c>
      <c r="J110" s="746" t="s">
        <v>537</v>
      </c>
      <c r="K110" s="747" t="s">
        <v>538</v>
      </c>
      <c r="L110" s="746" t="s">
        <v>539</v>
      </c>
      <c r="M110" s="747" t="s">
        <v>540</v>
      </c>
      <c r="N110" s="746" t="s">
        <v>541</v>
      </c>
      <c r="O110" s="748" t="s">
        <v>532</v>
      </c>
      <c r="P110" s="746" t="s">
        <v>542</v>
      </c>
      <c r="Q110" s="749"/>
      <c r="R110" s="744" t="s">
        <v>529</v>
      </c>
      <c r="S110" s="746" t="s">
        <v>496</v>
      </c>
      <c r="T110" s="746" t="s">
        <v>336</v>
      </c>
      <c r="U110" s="746" t="s">
        <v>533</v>
      </c>
      <c r="V110" s="746" t="s">
        <v>543</v>
      </c>
      <c r="W110" s="744" t="s">
        <v>543</v>
      </c>
    </row>
    <row r="111" spans="1:23">
      <c r="A111" s="751">
        <f>IF(B111&lt;&gt;"",ROW()-(ROW()-1),"")</f>
        <v>1</v>
      </c>
      <c r="B111" s="825" t="s">
        <v>448</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338</v>
      </c>
      <c r="S111" s="819">
        <v>42523</v>
      </c>
      <c r="T111" s="230">
        <v>30</v>
      </c>
      <c r="U111" s="757">
        <v>35444.444444444445</v>
      </c>
      <c r="V111" s="753">
        <f t="shared" ref="V111:V120" si="19">ROUND(T111*U111,0)</f>
        <v>1063333</v>
      </c>
      <c r="W111" s="753"/>
    </row>
    <row r="112" spans="1:23">
      <c r="A112" s="751">
        <f>IF(B112&lt;&gt;"",A111+1,"")</f>
        <v>2</v>
      </c>
      <c r="B112" s="763" t="s">
        <v>447</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344</v>
      </c>
      <c r="S112" s="819">
        <v>42523</v>
      </c>
      <c r="T112" s="230">
        <v>70</v>
      </c>
      <c r="U112" s="761">
        <v>46741.2</v>
      </c>
      <c r="V112" s="753">
        <f t="shared" si="19"/>
        <v>3271884</v>
      </c>
      <c r="W112" s="769"/>
    </row>
    <row r="113" spans="1:23">
      <c r="A113" s="751">
        <f t="shared" ref="A113:A125" si="21">IF(B113&lt;&gt;"",A112+1,"")</f>
        <v>3</v>
      </c>
      <c r="B113" s="495" t="s">
        <v>1510</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347</v>
      </c>
      <c r="S113" s="819">
        <v>42523</v>
      </c>
      <c r="T113" s="230">
        <v>330</v>
      </c>
      <c r="U113" s="761">
        <v>13571.429</v>
      </c>
      <c r="V113" s="753">
        <f t="shared" si="19"/>
        <v>4478572</v>
      </c>
      <c r="W113" s="769"/>
    </row>
    <row r="114" spans="1:23">
      <c r="A114" s="751">
        <f t="shared" si="21"/>
        <v>4</v>
      </c>
      <c r="B114" s="763" t="s">
        <v>1666</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352</v>
      </c>
      <c r="S114" s="819">
        <v>42523</v>
      </c>
      <c r="T114" s="230">
        <v>1500</v>
      </c>
      <c r="U114" s="761">
        <v>3200</v>
      </c>
      <c r="V114" s="753">
        <f t="shared" si="19"/>
        <v>4800000</v>
      </c>
      <c r="W114" s="769"/>
    </row>
    <row r="115" spans="1:23">
      <c r="A115" s="751">
        <f t="shared" si="21"/>
        <v>5</v>
      </c>
      <c r="B115" s="763" t="s">
        <v>1667</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355</v>
      </c>
      <c r="S115" s="819">
        <v>42523</v>
      </c>
      <c r="T115" s="230">
        <v>3780</v>
      </c>
      <c r="U115" s="761">
        <v>14400</v>
      </c>
      <c r="V115" s="753">
        <f t="shared" si="19"/>
        <v>54432000</v>
      </c>
      <c r="W115" s="769"/>
    </row>
    <row r="116" spans="1:23">
      <c r="A116" s="751">
        <f t="shared" si="21"/>
        <v>6</v>
      </c>
      <c r="B116" s="763" t="s">
        <v>1669</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1396</v>
      </c>
      <c r="S116" s="819">
        <v>42523</v>
      </c>
      <c r="T116" s="230">
        <v>100</v>
      </c>
      <c r="U116" s="761">
        <v>12728</v>
      </c>
      <c r="V116" s="753">
        <f t="shared" si="19"/>
        <v>1272800</v>
      </c>
      <c r="W116" s="769"/>
    </row>
    <row r="117" spans="1:23">
      <c r="A117" s="751">
        <f t="shared" si="21"/>
        <v>7</v>
      </c>
      <c r="B117" s="763" t="s">
        <v>1670</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358</v>
      </c>
      <c r="S117" s="819">
        <v>42526</v>
      </c>
      <c r="T117" s="230">
        <v>300</v>
      </c>
      <c r="U117" s="761">
        <v>8500</v>
      </c>
      <c r="V117" s="753">
        <f t="shared" si="19"/>
        <v>2550000</v>
      </c>
      <c r="W117" s="769"/>
    </row>
    <row r="118" spans="1:23">
      <c r="A118" s="751">
        <f t="shared" si="21"/>
        <v>8</v>
      </c>
      <c r="B118" s="763" t="s">
        <v>1671</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362</v>
      </c>
      <c r="S118" s="819">
        <v>42526</v>
      </c>
      <c r="T118" s="230">
        <v>270</v>
      </c>
      <c r="U118" s="761">
        <v>33000</v>
      </c>
      <c r="V118" s="753">
        <f t="shared" si="19"/>
        <v>8910000</v>
      </c>
      <c r="W118" s="769"/>
    </row>
    <row r="119" spans="1:23">
      <c r="A119" s="751">
        <f t="shared" si="21"/>
        <v>9</v>
      </c>
      <c r="B119" s="763" t="s">
        <v>1672</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1673</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1674</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1675</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1676</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1619</v>
      </c>
      <c r="S123" s="756">
        <v>42531</v>
      </c>
      <c r="T123" s="230">
        <v>360</v>
      </c>
      <c r="U123" s="230">
        <v>2400</v>
      </c>
      <c r="V123" s="753">
        <f t="shared" ref="V123:V134" si="28">ROUND(T123*U123,0)</f>
        <v>864000</v>
      </c>
      <c r="W123" s="753"/>
    </row>
    <row r="124" spans="1:23">
      <c r="A124" s="751">
        <f t="shared" si="21"/>
        <v>14</v>
      </c>
      <c r="B124" s="763" t="s">
        <v>1677</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393</v>
      </c>
      <c r="S124" s="756">
        <v>42531</v>
      </c>
      <c r="T124" s="761">
        <v>360</v>
      </c>
      <c r="U124" s="761">
        <v>18000</v>
      </c>
      <c r="V124" s="753">
        <f t="shared" si="28"/>
        <v>6480000</v>
      </c>
      <c r="W124" s="769"/>
    </row>
    <row r="125" spans="1:23">
      <c r="A125" s="751">
        <f t="shared" si="21"/>
        <v>15</v>
      </c>
      <c r="B125" s="763" t="s">
        <v>1678</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386</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386</v>
      </c>
      <c r="S126" s="819">
        <v>42534</v>
      </c>
      <c r="T126" s="761">
        <v>430</v>
      </c>
      <c r="U126" s="761">
        <v>5000</v>
      </c>
      <c r="V126" s="753">
        <f t="shared" si="28"/>
        <v>2150000</v>
      </c>
      <c r="W126" s="769"/>
    </row>
    <row r="127" spans="1:23">
      <c r="A127" s="774"/>
      <c r="B127" s="775" t="s">
        <v>544</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389</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1501</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1502</v>
      </c>
      <c r="S129" s="819">
        <v>42526</v>
      </c>
      <c r="T129" s="230">
        <v>132</v>
      </c>
      <c r="U129" s="230">
        <v>21347</v>
      </c>
      <c r="V129" s="753">
        <f>ROUND(T129*U129,0)</f>
        <v>2817804</v>
      </c>
      <c r="W129" s="769"/>
    </row>
    <row r="130" spans="1:23">
      <c r="G130" s="789"/>
      <c r="Q130" s="772"/>
      <c r="R130" s="507" t="s">
        <v>389</v>
      </c>
      <c r="S130" s="756">
        <v>42531</v>
      </c>
      <c r="T130" s="761">
        <v>120</v>
      </c>
      <c r="U130" s="761">
        <v>13500</v>
      </c>
      <c r="V130" s="753">
        <f t="shared" si="28"/>
        <v>1620000</v>
      </c>
      <c r="W130" s="769"/>
    </row>
    <row r="131" spans="1:23">
      <c r="R131" s="783" t="s">
        <v>380</v>
      </c>
      <c r="S131" s="756">
        <v>42531</v>
      </c>
      <c r="T131" s="761">
        <v>7828</v>
      </c>
      <c r="U131" s="761">
        <v>5780.8622078968574</v>
      </c>
      <c r="V131" s="753">
        <f t="shared" si="28"/>
        <v>45252589</v>
      </c>
      <c r="W131" s="769"/>
    </row>
    <row r="132" spans="1:23">
      <c r="R132" s="938" t="s">
        <v>373</v>
      </c>
      <c r="S132" s="756">
        <v>42536</v>
      </c>
      <c r="T132" s="761">
        <v>295214</v>
      </c>
      <c r="U132" s="761">
        <v>346.98655890303303</v>
      </c>
      <c r="V132" s="753">
        <f t="shared" si="28"/>
        <v>102435290</v>
      </c>
      <c r="W132" s="769"/>
    </row>
    <row r="133" spans="1:23">
      <c r="R133" s="938" t="s">
        <v>376</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371</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527</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550</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529</v>
      </c>
      <c r="C140" s="745" t="s">
        <v>530</v>
      </c>
      <c r="D140" s="746" t="s">
        <v>531</v>
      </c>
      <c r="E140" s="746" t="s">
        <v>532</v>
      </c>
      <c r="F140" s="746" t="s">
        <v>533</v>
      </c>
      <c r="G140" s="746" t="s">
        <v>534</v>
      </c>
      <c r="H140" s="746" t="s">
        <v>535</v>
      </c>
      <c r="I140" s="746" t="s">
        <v>536</v>
      </c>
      <c r="J140" s="746" t="s">
        <v>537</v>
      </c>
      <c r="K140" s="747" t="s">
        <v>538</v>
      </c>
      <c r="L140" s="746" t="s">
        <v>539</v>
      </c>
      <c r="M140" s="747" t="s">
        <v>540</v>
      </c>
      <c r="N140" s="746" t="s">
        <v>541</v>
      </c>
      <c r="O140" s="748" t="s">
        <v>532</v>
      </c>
      <c r="P140" s="746" t="s">
        <v>542</v>
      </c>
      <c r="Q140" s="749"/>
      <c r="R140" s="744" t="s">
        <v>529</v>
      </c>
      <c r="S140" s="746" t="s">
        <v>496</v>
      </c>
      <c r="T140" s="746" t="s">
        <v>336</v>
      </c>
      <c r="U140" s="746" t="s">
        <v>533</v>
      </c>
      <c r="V140" s="746" t="s">
        <v>543</v>
      </c>
      <c r="W140" s="744" t="s">
        <v>543</v>
      </c>
    </row>
    <row r="141" spans="1:23">
      <c r="A141" s="751">
        <f>IF(B141&lt;&gt;"",ROW()-(ROW()-1),"")</f>
        <v>1</v>
      </c>
      <c r="B141" s="763" t="s">
        <v>449</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338</v>
      </c>
      <c r="S141" s="819">
        <v>42552</v>
      </c>
      <c r="T141" s="230">
        <v>10</v>
      </c>
      <c r="U141" s="757">
        <v>35444.444444444445</v>
      </c>
      <c r="V141" s="753">
        <f t="shared" ref="V141:V148" si="34">ROUND(T141*U141,0)</f>
        <v>354444</v>
      </c>
      <c r="W141" s="753"/>
    </row>
    <row r="142" spans="1:23">
      <c r="A142" s="751">
        <f t="shared" ref="A142:A148" si="35">IF(B142&lt;&gt;"",A141+1,"")</f>
        <v>2</v>
      </c>
      <c r="B142" s="500" t="s">
        <v>1779</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344</v>
      </c>
      <c r="S142" s="819">
        <v>42552</v>
      </c>
      <c r="T142" s="230">
        <v>20</v>
      </c>
      <c r="U142" s="761">
        <v>46741.2</v>
      </c>
      <c r="V142" s="753">
        <f t="shared" si="34"/>
        <v>934824</v>
      </c>
      <c r="W142" s="769"/>
    </row>
    <row r="143" spans="1:23">
      <c r="A143" s="751">
        <f t="shared" si="35"/>
        <v>3</v>
      </c>
      <c r="B143" s="763" t="s">
        <v>1666</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347</v>
      </c>
      <c r="S143" s="819">
        <v>42552</v>
      </c>
      <c r="T143" s="230">
        <v>250</v>
      </c>
      <c r="U143" s="761">
        <v>14523.81</v>
      </c>
      <c r="V143" s="753">
        <f t="shared" si="34"/>
        <v>3630953</v>
      </c>
      <c r="W143" s="769"/>
    </row>
    <row r="144" spans="1:23">
      <c r="A144" s="751">
        <f t="shared" si="35"/>
        <v>4</v>
      </c>
      <c r="B144" s="495" t="s">
        <v>1510</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352</v>
      </c>
      <c r="S144" s="819">
        <v>42552</v>
      </c>
      <c r="T144" s="783">
        <v>500</v>
      </c>
      <c r="U144" s="761">
        <v>3200</v>
      </c>
      <c r="V144" s="753">
        <f t="shared" si="34"/>
        <v>1600000</v>
      </c>
      <c r="W144" s="769"/>
    </row>
    <row r="145" spans="1:23">
      <c r="A145" s="751">
        <f t="shared" si="35"/>
        <v>5</v>
      </c>
      <c r="B145" s="825" t="s">
        <v>447</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355</v>
      </c>
      <c r="S145" s="819">
        <v>42552</v>
      </c>
      <c r="T145" s="230">
        <v>270</v>
      </c>
      <c r="U145" s="761">
        <v>14728</v>
      </c>
      <c r="V145" s="753">
        <f t="shared" si="34"/>
        <v>3976560</v>
      </c>
      <c r="W145" s="769"/>
    </row>
    <row r="146" spans="1:23">
      <c r="A146" s="751">
        <f t="shared" si="35"/>
        <v>6</v>
      </c>
      <c r="B146" s="67" t="s">
        <v>1508</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1396</v>
      </c>
      <c r="S146" s="819">
        <v>42552</v>
      </c>
      <c r="T146" s="230">
        <v>100</v>
      </c>
      <c r="U146" s="761">
        <v>12728</v>
      </c>
      <c r="V146" s="753">
        <f t="shared" si="34"/>
        <v>1272800</v>
      </c>
      <c r="W146" s="769"/>
    </row>
    <row r="147" spans="1:23" s="728" customFormat="1">
      <c r="A147" s="751">
        <f t="shared" si="35"/>
        <v>7</v>
      </c>
      <c r="B147" s="763" t="s">
        <v>1938</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358</v>
      </c>
      <c r="S147" s="819">
        <v>42556</v>
      </c>
      <c r="T147" s="783">
        <v>100</v>
      </c>
      <c r="U147" s="761">
        <v>8500</v>
      </c>
      <c r="V147" s="753">
        <f t="shared" si="34"/>
        <v>850000</v>
      </c>
      <c r="W147" s="769"/>
    </row>
    <row r="148" spans="1:23">
      <c r="A148" s="751">
        <f t="shared" si="35"/>
        <v>8</v>
      </c>
      <c r="B148" s="763" t="s">
        <v>461</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362</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544</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400</v>
      </c>
      <c r="S151" s="819">
        <v>42556</v>
      </c>
      <c r="T151" s="230">
        <v>600</v>
      </c>
      <c r="U151" s="230">
        <v>18200</v>
      </c>
      <c r="V151" s="753">
        <f t="shared" ref="V151:V161" si="37">ROUND(T151*U151,0)</f>
        <v>10920000</v>
      </c>
      <c r="W151" s="753"/>
    </row>
    <row r="152" spans="1:23">
      <c r="N152" s="1171"/>
      <c r="R152" s="783" t="s">
        <v>645</v>
      </c>
      <c r="S152" s="819">
        <v>42556</v>
      </c>
      <c r="T152" s="761">
        <v>2268</v>
      </c>
      <c r="U152" s="761">
        <v>11500</v>
      </c>
      <c r="V152" s="753">
        <f t="shared" si="37"/>
        <v>26082000</v>
      </c>
      <c r="W152" s="769"/>
    </row>
    <row r="153" spans="1:23">
      <c r="H153" s="789"/>
      <c r="R153" s="760" t="s">
        <v>386</v>
      </c>
      <c r="S153" s="819">
        <v>42562</v>
      </c>
      <c r="T153" s="761">
        <v>227</v>
      </c>
      <c r="U153" s="761">
        <v>16800</v>
      </c>
      <c r="V153" s="753">
        <f t="shared" si="37"/>
        <v>3813600</v>
      </c>
      <c r="W153" s="769"/>
    </row>
    <row r="154" spans="1:23">
      <c r="R154" s="760" t="s">
        <v>386</v>
      </c>
      <c r="S154" s="819">
        <v>42576</v>
      </c>
      <c r="T154" s="761">
        <v>60</v>
      </c>
      <c r="U154" s="761">
        <v>5000</v>
      </c>
      <c r="V154" s="753">
        <f t="shared" si="37"/>
        <v>300000</v>
      </c>
      <c r="W154" s="769"/>
    </row>
    <row r="155" spans="1:23">
      <c r="R155" s="809" t="s">
        <v>1619</v>
      </c>
      <c r="S155" s="819">
        <v>42578</v>
      </c>
      <c r="T155" s="230">
        <v>240</v>
      </c>
      <c r="U155" s="230">
        <v>2400</v>
      </c>
      <c r="V155" s="753">
        <f t="shared" si="37"/>
        <v>576000</v>
      </c>
      <c r="W155" s="769"/>
    </row>
    <row r="156" spans="1:23">
      <c r="R156" s="760" t="s">
        <v>393</v>
      </c>
      <c r="S156" s="819">
        <v>42578</v>
      </c>
      <c r="T156" s="761">
        <v>240</v>
      </c>
      <c r="U156" s="761">
        <v>18000</v>
      </c>
      <c r="V156" s="753">
        <f t="shared" si="37"/>
        <v>4320000</v>
      </c>
      <c r="W156" s="769"/>
    </row>
    <row r="157" spans="1:23">
      <c r="R157" s="316" t="s">
        <v>1499</v>
      </c>
      <c r="S157" s="819">
        <v>42578</v>
      </c>
      <c r="T157" s="761">
        <v>233</v>
      </c>
      <c r="U157" s="761">
        <v>13000</v>
      </c>
      <c r="V157" s="753">
        <f t="shared" si="37"/>
        <v>3029000</v>
      </c>
      <c r="W157" s="769"/>
    </row>
    <row r="158" spans="1:23">
      <c r="R158" s="316" t="s">
        <v>1499</v>
      </c>
      <c r="S158" s="819">
        <v>42578</v>
      </c>
      <c r="T158" s="761">
        <v>50</v>
      </c>
      <c r="U158" s="761">
        <v>13000</v>
      </c>
      <c r="V158" s="753">
        <f t="shared" si="37"/>
        <v>650000</v>
      </c>
      <c r="W158" s="769"/>
    </row>
    <row r="159" spans="1:23">
      <c r="R159" s="507" t="s">
        <v>389</v>
      </c>
      <c r="S159" s="819">
        <v>42578</v>
      </c>
      <c r="T159" s="761">
        <v>192</v>
      </c>
      <c r="U159" s="761">
        <v>13500</v>
      </c>
      <c r="V159" s="753">
        <f t="shared" si="37"/>
        <v>2592000</v>
      </c>
      <c r="W159" s="769"/>
    </row>
    <row r="160" spans="1:23">
      <c r="R160" s="507" t="s">
        <v>383</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527</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551</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529</v>
      </c>
      <c r="C168" s="745" t="s">
        <v>530</v>
      </c>
      <c r="D168" s="746" t="s">
        <v>531</v>
      </c>
      <c r="E168" s="746" t="s">
        <v>532</v>
      </c>
      <c r="F168" s="746" t="s">
        <v>533</v>
      </c>
      <c r="G168" s="746" t="s">
        <v>534</v>
      </c>
      <c r="H168" s="746" t="s">
        <v>535</v>
      </c>
      <c r="I168" s="746" t="s">
        <v>536</v>
      </c>
      <c r="J168" s="746" t="s">
        <v>537</v>
      </c>
      <c r="K168" s="747" t="s">
        <v>538</v>
      </c>
      <c r="L168" s="746" t="s">
        <v>539</v>
      </c>
      <c r="M168" s="747" t="s">
        <v>540</v>
      </c>
      <c r="N168" s="746" t="s">
        <v>541</v>
      </c>
      <c r="O168" s="748" t="s">
        <v>532</v>
      </c>
      <c r="P168" s="746" t="s">
        <v>542</v>
      </c>
      <c r="Q168" s="733"/>
      <c r="R168" s="744" t="s">
        <v>529</v>
      </c>
      <c r="S168" s="746" t="s">
        <v>496</v>
      </c>
      <c r="T168" s="746" t="s">
        <v>336</v>
      </c>
      <c r="U168" s="746" t="s">
        <v>533</v>
      </c>
      <c r="V168" s="746" t="s">
        <v>543</v>
      </c>
      <c r="W168" s="744" t="s">
        <v>543</v>
      </c>
    </row>
    <row r="169" spans="1:23" s="750" customFormat="1" ht="12" customHeight="1">
      <c r="A169" s="751">
        <f>IF(B169&lt;&gt;"",ROW()-(ROW()-1),"")</f>
        <v>1</v>
      </c>
      <c r="B169" s="763" t="s">
        <v>461</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338</v>
      </c>
      <c r="S169" s="819">
        <v>42583</v>
      </c>
      <c r="T169" s="230">
        <v>25</v>
      </c>
      <c r="U169" s="757">
        <v>35444.444444444445</v>
      </c>
      <c r="V169" s="753">
        <f t="shared" ref="V169:V176" si="45">ROUND(T169*U169,0)</f>
        <v>886111</v>
      </c>
      <c r="W169" s="753"/>
    </row>
    <row r="170" spans="1:23" s="750" customFormat="1" ht="12" customHeight="1">
      <c r="A170" s="751">
        <f>IF(B170&lt;&gt;"",A169+1,"")</f>
        <v>2</v>
      </c>
      <c r="B170" s="763" t="s">
        <v>1897</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344</v>
      </c>
      <c r="S170" s="819">
        <v>42583</v>
      </c>
      <c r="T170" s="230">
        <v>60</v>
      </c>
      <c r="U170" s="761">
        <v>46741.2</v>
      </c>
      <c r="V170" s="753">
        <f t="shared" si="45"/>
        <v>2804472</v>
      </c>
      <c r="W170" s="753"/>
    </row>
    <row r="171" spans="1:23" s="750" customFormat="1" ht="12" customHeight="1">
      <c r="A171" s="751">
        <f>IF(B171&lt;&gt;"",A170+1,"")</f>
        <v>3</v>
      </c>
      <c r="B171" s="763" t="s">
        <v>1900</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347</v>
      </c>
      <c r="S171" s="819">
        <v>42583</v>
      </c>
      <c r="T171" s="230">
        <v>400</v>
      </c>
      <c r="U171" s="761">
        <v>14523.81</v>
      </c>
      <c r="V171" s="753">
        <f t="shared" si="45"/>
        <v>5809524</v>
      </c>
      <c r="W171" s="753"/>
    </row>
    <row r="172" spans="1:23" s="750" customFormat="1" ht="12" customHeight="1">
      <c r="A172" s="751">
        <f>IF(B172&lt;&gt;"",A171+1,"")</f>
        <v>4</v>
      </c>
      <c r="B172" s="763" t="s">
        <v>1901</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352</v>
      </c>
      <c r="S172" s="819">
        <v>42583</v>
      </c>
      <c r="T172" s="230">
        <v>1000</v>
      </c>
      <c r="U172" s="761">
        <v>3200</v>
      </c>
      <c r="V172" s="753">
        <f t="shared" si="45"/>
        <v>3200000</v>
      </c>
      <c r="W172" s="753"/>
    </row>
    <row r="173" spans="1:23" s="750" customFormat="1" ht="12" customHeight="1">
      <c r="A173" s="751">
        <f>IF(B173&lt;&gt;"",A172+1,"")</f>
        <v>5</v>
      </c>
      <c r="B173" s="763" t="s">
        <v>1904</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355</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1396</v>
      </c>
      <c r="S174" s="819">
        <v>42583</v>
      </c>
      <c r="T174" s="230">
        <v>250</v>
      </c>
      <c r="U174" s="761">
        <v>12728</v>
      </c>
      <c r="V174" s="753">
        <f t="shared" si="45"/>
        <v>3182000</v>
      </c>
      <c r="W174" s="753"/>
    </row>
    <row r="175" spans="1:23" s="750" customFormat="1" ht="12" customHeight="1">
      <c r="A175" s="751" t="str">
        <f>IF(B175&lt;&gt;"",#REF!+1,"")</f>
        <v/>
      </c>
      <c r="B175" s="764"/>
      <c r="C175" s="752">
        <f>IF(ISNA(VLOOKUP(B175,NXT!$Q$79:$S$100,2,0)),0,VLOOKUP(B175,NXT!$Q$79:$S$100,2,0))</f>
        <v>0</v>
      </c>
      <c r="D175" s="767"/>
      <c r="E175" s="767"/>
      <c r="F175" s="767"/>
      <c r="G175" s="768"/>
      <c r="H175" s="813"/>
      <c r="I175" s="767"/>
      <c r="J175" s="769"/>
      <c r="K175" s="767"/>
      <c r="L175" s="770"/>
      <c r="M175" s="767"/>
      <c r="N175" s="801"/>
      <c r="O175" s="771"/>
      <c r="P175" s="767"/>
      <c r="Q175" s="749"/>
      <c r="R175" s="503" t="s">
        <v>358</v>
      </c>
      <c r="S175" s="819">
        <v>42586</v>
      </c>
      <c r="T175" s="230">
        <v>350</v>
      </c>
      <c r="U175" s="230">
        <v>8000</v>
      </c>
      <c r="V175" s="753">
        <f t="shared" si="45"/>
        <v>2800000</v>
      </c>
      <c r="W175" s="753"/>
    </row>
    <row r="176" spans="1:23" ht="12" customHeight="1">
      <c r="A176" s="774"/>
      <c r="B176" s="775" t="s">
        <v>544</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362</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383</v>
      </c>
      <c r="S179" s="819">
        <v>42592</v>
      </c>
      <c r="T179" s="761">
        <v>5619</v>
      </c>
      <c r="U179" s="761">
        <v>4466.322284402353</v>
      </c>
      <c r="V179" s="753">
        <f t="shared" ref="V179:V185" si="46">ROUND(T179*U179,0)</f>
        <v>25096265</v>
      </c>
      <c r="W179" s="769"/>
    </row>
    <row r="180" spans="1:23" ht="12" customHeight="1">
      <c r="H180" s="789"/>
      <c r="Q180" s="772"/>
      <c r="R180" s="318" t="s">
        <v>1823</v>
      </c>
      <c r="S180" s="819">
        <v>42597</v>
      </c>
      <c r="T180" s="427">
        <v>1009</v>
      </c>
      <c r="U180" s="427">
        <v>15000</v>
      </c>
      <c r="V180" s="753">
        <f t="shared" si="46"/>
        <v>15135000</v>
      </c>
      <c r="W180" s="753"/>
    </row>
    <row r="181" spans="1:23" ht="12" customHeight="1">
      <c r="Q181" s="772"/>
      <c r="R181" s="760" t="s">
        <v>386</v>
      </c>
      <c r="S181" s="819">
        <v>42604</v>
      </c>
      <c r="T181" s="761">
        <v>540</v>
      </c>
      <c r="U181" s="761">
        <v>5000</v>
      </c>
      <c r="V181" s="753">
        <f t="shared" si="46"/>
        <v>2700000</v>
      </c>
      <c r="W181" s="769"/>
    </row>
    <row r="182" spans="1:23" ht="12" customHeight="1">
      <c r="I182" s="789"/>
      <c r="Q182" s="772"/>
      <c r="R182" s="760" t="s">
        <v>386</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1821</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527</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552</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529</v>
      </c>
      <c r="C201" s="745" t="s">
        <v>530</v>
      </c>
      <c r="D201" s="746" t="s">
        <v>531</v>
      </c>
      <c r="E201" s="746" t="s">
        <v>532</v>
      </c>
      <c r="F201" s="746" t="s">
        <v>533</v>
      </c>
      <c r="G201" s="746" t="s">
        <v>534</v>
      </c>
      <c r="H201" s="746" t="s">
        <v>535</v>
      </c>
      <c r="I201" s="746" t="s">
        <v>536</v>
      </c>
      <c r="J201" s="746" t="s">
        <v>537</v>
      </c>
      <c r="K201" s="747" t="s">
        <v>538</v>
      </c>
      <c r="L201" s="746" t="s">
        <v>539</v>
      </c>
      <c r="M201" s="747" t="s">
        <v>540</v>
      </c>
      <c r="N201" s="746" t="s">
        <v>541</v>
      </c>
      <c r="O201" s="748" t="s">
        <v>532</v>
      </c>
      <c r="P201" s="746" t="s">
        <v>542</v>
      </c>
      <c r="Q201" s="733"/>
      <c r="R201" s="744" t="s">
        <v>529</v>
      </c>
      <c r="S201" s="746" t="s">
        <v>496</v>
      </c>
      <c r="T201" s="746" t="s">
        <v>336</v>
      </c>
      <c r="U201" s="746" t="s">
        <v>533</v>
      </c>
      <c r="V201" s="746" t="s">
        <v>543</v>
      </c>
      <c r="W201" s="744" t="s">
        <v>543</v>
      </c>
    </row>
    <row r="202" spans="1:23" s="750" customFormat="1" ht="13.5" customHeight="1">
      <c r="A202" s="751">
        <f>IF(B202&lt;&gt;"",ROW()-(ROW()-1),"")</f>
        <v>1</v>
      </c>
      <c r="B202" s="763" t="s">
        <v>441</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338</v>
      </c>
      <c r="S202" s="1175">
        <v>42616</v>
      </c>
      <c r="T202" s="1176">
        <v>20</v>
      </c>
      <c r="U202" s="1176">
        <v>35444.444439999999</v>
      </c>
      <c r="V202" s="753">
        <f t="shared" ref="V202:V214" si="53">ROUND(T202*U202,0)</f>
        <v>708889</v>
      </c>
      <c r="W202" s="753"/>
    </row>
    <row r="203" spans="1:23" ht="13.5" customHeight="1">
      <c r="A203" s="751">
        <f>IF(B203&lt;&gt;"",A202+1,"")</f>
        <v>2</v>
      </c>
      <c r="B203" s="763" t="s">
        <v>437</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344</v>
      </c>
      <c r="S203" s="1175">
        <v>42616</v>
      </c>
      <c r="T203" s="1176">
        <v>40</v>
      </c>
      <c r="U203" s="1176">
        <v>46741.2</v>
      </c>
      <c r="V203" s="753">
        <f t="shared" si="53"/>
        <v>1869648</v>
      </c>
      <c r="W203" s="769"/>
    </row>
    <row r="204" spans="1:23" ht="13.5" customHeight="1">
      <c r="A204" s="751">
        <f t="shared" ref="A204:A209" si="54">IF(B204&lt;&gt;"",A203+1,"")</f>
        <v>3</v>
      </c>
      <c r="B204" s="67" t="s">
        <v>1508</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347</v>
      </c>
      <c r="S204" s="1175">
        <v>42616</v>
      </c>
      <c r="T204" s="1176">
        <v>350</v>
      </c>
      <c r="U204" s="1176">
        <v>14523</v>
      </c>
      <c r="V204" s="753">
        <f>ROUND(T204*U204,0)</f>
        <v>5083050</v>
      </c>
      <c r="W204" s="769"/>
    </row>
    <row r="205" spans="1:23">
      <c r="A205" s="751">
        <f t="shared" si="54"/>
        <v>4</v>
      </c>
      <c r="B205" s="495" t="s">
        <v>1510</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352</v>
      </c>
      <c r="S205" s="1175">
        <v>42616</v>
      </c>
      <c r="T205" s="1176">
        <v>1000</v>
      </c>
      <c r="U205" s="1176">
        <v>3200</v>
      </c>
      <c r="V205" s="753">
        <f>ROUND(T205*U205,0)</f>
        <v>3200000</v>
      </c>
      <c r="W205" s="769"/>
    </row>
    <row r="206" spans="1:23">
      <c r="A206" s="751">
        <f t="shared" si="54"/>
        <v>5</v>
      </c>
      <c r="B206" s="825" t="s">
        <v>447</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355</v>
      </c>
      <c r="S206" s="1175">
        <v>42616</v>
      </c>
      <c r="T206" s="1176">
        <v>1100</v>
      </c>
      <c r="U206" s="1176">
        <v>14728</v>
      </c>
      <c r="V206" s="753">
        <f>ROUND(T206*U206,0)</f>
        <v>16200800</v>
      </c>
      <c r="W206" s="769"/>
    </row>
    <row r="207" spans="1:23" ht="13.5" customHeight="1">
      <c r="A207" s="751">
        <f t="shared" si="54"/>
        <v>6</v>
      </c>
      <c r="B207" s="763" t="s">
        <v>1938</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1396</v>
      </c>
      <c r="S207" s="1175">
        <v>42616</v>
      </c>
      <c r="T207" s="1176">
        <v>50</v>
      </c>
      <c r="U207" s="1176">
        <v>12728</v>
      </c>
      <c r="V207" s="753">
        <f t="shared" si="53"/>
        <v>636400</v>
      </c>
      <c r="W207" s="769"/>
    </row>
    <row r="208" spans="1:23">
      <c r="A208" s="751">
        <f t="shared" si="54"/>
        <v>7</v>
      </c>
      <c r="B208" s="763" t="s">
        <v>441</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358</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544</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400</v>
      </c>
      <c r="S217" s="1175">
        <v>42633</v>
      </c>
      <c r="T217" s="1176">
        <v>250</v>
      </c>
      <c r="U217" s="1176">
        <v>18200</v>
      </c>
      <c r="V217" s="753">
        <f t="shared" ref="V217:V228" si="55">ROUND(T217*U217,0)</f>
        <v>4550000</v>
      </c>
      <c r="W217" s="753"/>
    </row>
    <row r="218" spans="1:23">
      <c r="R218" s="1179" t="s">
        <v>645</v>
      </c>
      <c r="S218" s="1175">
        <v>42633</v>
      </c>
      <c r="T218" s="1176">
        <v>800</v>
      </c>
      <c r="U218" s="1176">
        <v>14000</v>
      </c>
      <c r="V218" s="753">
        <f t="shared" si="55"/>
        <v>11200000</v>
      </c>
      <c r="W218" s="769"/>
    </row>
    <row r="219" spans="1:23">
      <c r="R219" s="1179" t="s">
        <v>386</v>
      </c>
      <c r="S219" s="1175">
        <v>42633</v>
      </c>
      <c r="T219" s="1176">
        <v>2353</v>
      </c>
      <c r="U219" s="1176">
        <v>16800</v>
      </c>
      <c r="V219" s="753">
        <f t="shared" si="55"/>
        <v>39530400</v>
      </c>
      <c r="W219" s="769"/>
    </row>
    <row r="220" spans="1:23">
      <c r="R220" s="1179" t="s">
        <v>1831</v>
      </c>
      <c r="S220" s="1175">
        <v>42633</v>
      </c>
      <c r="T220" s="1176">
        <v>96</v>
      </c>
      <c r="U220" s="1176">
        <v>37000</v>
      </c>
      <c r="V220" s="753">
        <f t="shared" si="55"/>
        <v>3552000</v>
      </c>
      <c r="W220" s="769"/>
    </row>
    <row r="221" spans="1:23">
      <c r="R221" s="1179" t="s">
        <v>1499</v>
      </c>
      <c r="S221" s="1175">
        <v>42633</v>
      </c>
      <c r="T221" s="1176">
        <v>153</v>
      </c>
      <c r="U221" s="1176">
        <v>13000</v>
      </c>
      <c r="V221" s="753">
        <f t="shared" si="55"/>
        <v>1989000</v>
      </c>
      <c r="W221" s="769"/>
    </row>
    <row r="222" spans="1:23">
      <c r="R222" s="1179" t="s">
        <v>1831</v>
      </c>
      <c r="S222" s="1175">
        <v>42633</v>
      </c>
      <c r="T222" s="1176">
        <v>6</v>
      </c>
      <c r="U222" s="1176">
        <v>37000</v>
      </c>
      <c r="V222" s="753">
        <f t="shared" si="55"/>
        <v>222000</v>
      </c>
      <c r="W222" s="769"/>
    </row>
    <row r="223" spans="1:23">
      <c r="R223" s="1179" t="s">
        <v>1499</v>
      </c>
      <c r="S223" s="1175">
        <v>42633</v>
      </c>
      <c r="T223" s="1176">
        <v>100</v>
      </c>
      <c r="U223" s="1176">
        <v>13000</v>
      </c>
      <c r="V223" s="753">
        <f t="shared" si="55"/>
        <v>1300000</v>
      </c>
      <c r="W223" s="769"/>
    </row>
    <row r="224" spans="1:23">
      <c r="R224" s="1179" t="s">
        <v>1831</v>
      </c>
      <c r="S224" s="1175">
        <v>42633</v>
      </c>
      <c r="T224" s="1176">
        <v>5</v>
      </c>
      <c r="U224" s="1176">
        <v>37000</v>
      </c>
      <c r="V224" s="753">
        <f t="shared" si="55"/>
        <v>185000</v>
      </c>
      <c r="W224" s="769"/>
    </row>
    <row r="225" spans="1:23">
      <c r="R225" s="1179" t="s">
        <v>1829</v>
      </c>
      <c r="S225" s="1175">
        <v>42633</v>
      </c>
      <c r="T225" s="1176">
        <v>18700</v>
      </c>
      <c r="U225" s="1176">
        <v>1150</v>
      </c>
      <c r="V225" s="753">
        <f t="shared" si="55"/>
        <v>21505000</v>
      </c>
      <c r="W225" s="769"/>
    </row>
    <row r="226" spans="1:23">
      <c r="R226" s="1179" t="s">
        <v>1822</v>
      </c>
      <c r="S226" s="1175">
        <v>42633</v>
      </c>
      <c r="T226" s="1176">
        <v>1560</v>
      </c>
      <c r="U226" s="1176">
        <v>10000</v>
      </c>
      <c r="V226" s="753">
        <f t="shared" si="55"/>
        <v>15600000</v>
      </c>
      <c r="W226" s="769"/>
    </row>
    <row r="227" spans="1:23">
      <c r="R227" s="1179" t="s">
        <v>2012</v>
      </c>
      <c r="S227" s="1175">
        <v>42633</v>
      </c>
      <c r="T227" s="1176">
        <v>95</v>
      </c>
      <c r="U227" s="1176">
        <v>13500</v>
      </c>
      <c r="V227" s="753">
        <f t="shared" si="55"/>
        <v>1282500</v>
      </c>
      <c r="W227" s="769"/>
    </row>
    <row r="228" spans="1:23">
      <c r="R228" s="1179" t="s">
        <v>1831</v>
      </c>
      <c r="S228" s="1175">
        <v>42633</v>
      </c>
      <c r="T228" s="1176">
        <v>4</v>
      </c>
      <c r="U228" s="1176">
        <v>37000</v>
      </c>
      <c r="V228" s="753">
        <f t="shared" si="55"/>
        <v>148000</v>
      </c>
      <c r="W228" s="769"/>
    </row>
    <row r="229" spans="1:23">
      <c r="R229" s="1179" t="s">
        <v>386</v>
      </c>
      <c r="S229" s="1175">
        <v>42643</v>
      </c>
      <c r="T229" s="1180">
        <v>2000</v>
      </c>
      <c r="U229" s="1180"/>
      <c r="V229" s="753">
        <v>31176000</v>
      </c>
      <c r="W229" s="753"/>
    </row>
    <row r="230" spans="1:23">
      <c r="R230" s="1179" t="s">
        <v>1832</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527</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553</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529</v>
      </c>
      <c r="C238" s="745" t="s">
        <v>530</v>
      </c>
      <c r="D238" s="746" t="s">
        <v>531</v>
      </c>
      <c r="E238" s="746" t="s">
        <v>532</v>
      </c>
      <c r="F238" s="746" t="s">
        <v>533</v>
      </c>
      <c r="G238" s="746" t="s">
        <v>534</v>
      </c>
      <c r="H238" s="746" t="s">
        <v>535</v>
      </c>
      <c r="I238" s="746" t="s">
        <v>536</v>
      </c>
      <c r="J238" s="746" t="s">
        <v>537</v>
      </c>
      <c r="K238" s="747" t="s">
        <v>538</v>
      </c>
      <c r="L238" s="746" t="s">
        <v>539</v>
      </c>
      <c r="M238" s="747" t="s">
        <v>540</v>
      </c>
      <c r="N238" s="746" t="s">
        <v>541</v>
      </c>
      <c r="O238" s="748" t="s">
        <v>532</v>
      </c>
      <c r="P238" s="746" t="s">
        <v>542</v>
      </c>
      <c r="Q238" s="733"/>
      <c r="R238" s="744" t="s">
        <v>529</v>
      </c>
      <c r="S238" s="746" t="s">
        <v>496</v>
      </c>
      <c r="T238" s="746" t="s">
        <v>336</v>
      </c>
      <c r="U238" s="746" t="s">
        <v>533</v>
      </c>
      <c r="V238" s="746" t="s">
        <v>543</v>
      </c>
      <c r="W238" s="744" t="s">
        <v>543</v>
      </c>
    </row>
    <row r="239" spans="1:23" ht="13.5" customHeight="1">
      <c r="A239" s="751">
        <f>IF(B239&lt;&gt;"",ROW()-(ROW()-1),"")</f>
        <v>1</v>
      </c>
      <c r="B239" s="763" t="s">
        <v>437</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338</v>
      </c>
      <c r="S239" s="1175">
        <v>42644</v>
      </c>
      <c r="T239" s="1176">
        <v>50</v>
      </c>
      <c r="U239" s="1176">
        <v>35444.4444</v>
      </c>
      <c r="V239" s="753">
        <f>ROUND(T239*U239,0)</f>
        <v>1772222</v>
      </c>
      <c r="W239" s="753"/>
    </row>
    <row r="240" spans="1:23" ht="13.5" customHeight="1">
      <c r="A240" s="751">
        <f>IF(B240&lt;&gt;"",A239+1,"")</f>
        <v>2</v>
      </c>
      <c r="B240" s="1190" t="s">
        <v>449</v>
      </c>
      <c r="C240" s="1184">
        <v>8</v>
      </c>
      <c r="D240" s="1295">
        <f>ROUND(C240*O240,0)</f>
        <v>38400</v>
      </c>
      <c r="E240" s="604"/>
      <c r="F240" s="1318">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344</v>
      </c>
      <c r="S240" s="1175">
        <v>42644</v>
      </c>
      <c r="T240" s="1176">
        <v>750</v>
      </c>
      <c r="U240" s="1176"/>
      <c r="V240" s="753">
        <v>36333690</v>
      </c>
      <c r="W240" s="769"/>
    </row>
    <row r="241" spans="1:23" ht="13.5" customHeight="1">
      <c r="A241" s="751">
        <f>IF(B241&lt;&gt;"",A240+1,"")</f>
        <v>3</v>
      </c>
      <c r="B241" s="763" t="s">
        <v>461</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347</v>
      </c>
      <c r="S241" s="1175">
        <v>42644</v>
      </c>
      <c r="T241" s="1176">
        <v>450</v>
      </c>
      <c r="U241" s="1176">
        <v>14095</v>
      </c>
      <c r="V241" s="753">
        <f>ROUND(T241*U241,0)</f>
        <v>6342750</v>
      </c>
      <c r="W241" s="769"/>
    </row>
    <row r="242" spans="1:23">
      <c r="A242" s="751" t="str">
        <f>IF(B242&lt;&gt;"",A241+1,"")</f>
        <v/>
      </c>
      <c r="B242" s="763"/>
      <c r="C242" s="752">
        <f>IF(ISNA(VLOOKUP(B242,NXT!$Q$79:$S$100,2,0)),0,VLOOKUP(B242,NXT!$Q$79:$S$100,2,0))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352</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355</v>
      </c>
      <c r="S243" s="1175">
        <v>42644</v>
      </c>
      <c r="T243" s="1176">
        <v>1310</v>
      </c>
      <c r="U243" s="1176">
        <v>14728</v>
      </c>
      <c r="V243" s="753">
        <f>ROUND(T243*U243,0)</f>
        <v>19293680</v>
      </c>
      <c r="W243" s="769"/>
    </row>
    <row r="244" spans="1:23" ht="13.5" customHeight="1">
      <c r="A244" s="774"/>
      <c r="B244" s="775" t="s">
        <v>544</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1396</v>
      </c>
      <c r="S244" s="1175">
        <v>42644</v>
      </c>
      <c r="T244" s="1176">
        <v>50</v>
      </c>
      <c r="U244" s="1180">
        <v>12728</v>
      </c>
      <c r="V244" s="753">
        <f>ROUND(T244*U244,0)</f>
        <v>636400</v>
      </c>
      <c r="W244" s="769"/>
    </row>
    <row r="245" spans="1:23" ht="13.5" customHeight="1">
      <c r="Q245" s="772"/>
      <c r="R245" s="1177" t="s">
        <v>358</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645</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400</v>
      </c>
      <c r="S249" s="1175">
        <v>42653</v>
      </c>
      <c r="T249" s="1180">
        <v>252</v>
      </c>
      <c r="U249" s="1180">
        <v>18200</v>
      </c>
      <c r="V249" s="753">
        <f t="shared" si="57"/>
        <v>4586400</v>
      </c>
      <c r="W249" s="753"/>
    </row>
    <row r="250" spans="1:23">
      <c r="Q250" s="772"/>
      <c r="R250" s="1179" t="s">
        <v>386</v>
      </c>
      <c r="S250" s="1175">
        <v>42653</v>
      </c>
      <c r="T250" s="1180">
        <v>250</v>
      </c>
      <c r="U250" s="1180">
        <v>16800</v>
      </c>
      <c r="V250" s="753">
        <f t="shared" si="57"/>
        <v>4200000</v>
      </c>
      <c r="W250" s="753"/>
    </row>
    <row r="251" spans="1:23">
      <c r="Q251" s="772"/>
      <c r="R251" s="1179" t="s">
        <v>2013</v>
      </c>
      <c r="S251" s="1181">
        <v>42653</v>
      </c>
      <c r="T251" s="1180">
        <v>2000</v>
      </c>
      <c r="U251" s="1180">
        <v>10300</v>
      </c>
      <c r="V251" s="753">
        <f t="shared" si="57"/>
        <v>20600000</v>
      </c>
      <c r="W251" s="753"/>
    </row>
    <row r="252" spans="1:23">
      <c r="Q252" s="772"/>
      <c r="R252" s="1179" t="s">
        <v>1827</v>
      </c>
      <c r="S252" s="1181">
        <v>42653</v>
      </c>
      <c r="T252" s="1180">
        <v>2000</v>
      </c>
      <c r="U252" s="1180">
        <v>11500</v>
      </c>
      <c r="V252" s="753">
        <f t="shared" si="57"/>
        <v>23000000</v>
      </c>
      <c r="W252" s="769"/>
    </row>
    <row r="253" spans="1:23">
      <c r="Q253" s="772"/>
      <c r="R253" s="1182" t="s">
        <v>1829</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527</v>
      </c>
      <c r="B263" s="728"/>
      <c r="C263" s="729"/>
      <c r="D263" s="730"/>
      <c r="E263" s="730"/>
      <c r="F263" s="730"/>
      <c r="G263" s="727"/>
      <c r="H263" s="727"/>
      <c r="I263" s="727"/>
      <c r="J263" s="727"/>
      <c r="K263" s="727"/>
      <c r="L263" s="731"/>
      <c r="M263" s="727"/>
      <c r="N263" s="727"/>
      <c r="O263" s="732"/>
      <c r="P263" s="727"/>
      <c r="R263" s="727"/>
      <c r="S263" s="734"/>
    </row>
    <row r="264" spans="1:25">
      <c r="A264" s="735" t="s">
        <v>554</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529</v>
      </c>
      <c r="C267" s="745" t="s">
        <v>530</v>
      </c>
      <c r="D267" s="746" t="s">
        <v>531</v>
      </c>
      <c r="E267" s="746" t="s">
        <v>532</v>
      </c>
      <c r="F267" s="746" t="s">
        <v>533</v>
      </c>
      <c r="G267" s="746" t="s">
        <v>534</v>
      </c>
      <c r="H267" s="746" t="s">
        <v>535</v>
      </c>
      <c r="I267" s="746" t="s">
        <v>536</v>
      </c>
      <c r="J267" s="746" t="s">
        <v>537</v>
      </c>
      <c r="K267" s="747" t="s">
        <v>538</v>
      </c>
      <c r="L267" s="746" t="s">
        <v>539</v>
      </c>
      <c r="M267" s="747" t="s">
        <v>540</v>
      </c>
      <c r="N267" s="746" t="s">
        <v>541</v>
      </c>
      <c r="O267" s="748" t="s">
        <v>532</v>
      </c>
      <c r="P267" s="746" t="s">
        <v>542</v>
      </c>
      <c r="R267" s="744" t="s">
        <v>529</v>
      </c>
      <c r="S267" s="746" t="s">
        <v>496</v>
      </c>
      <c r="T267" s="746" t="s">
        <v>336</v>
      </c>
      <c r="U267" s="746" t="s">
        <v>533</v>
      </c>
      <c r="V267" s="746" t="s">
        <v>543</v>
      </c>
      <c r="W267" s="744" t="s">
        <v>543</v>
      </c>
    </row>
    <row r="268" spans="1:25" ht="15" customHeight="1">
      <c r="A268" s="818">
        <f>IF(B268&lt;&gt;"",ROW()-(ROW()-1),"")</f>
        <v>1</v>
      </c>
      <c r="B268" s="498" t="s">
        <v>461</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338</v>
      </c>
      <c r="S268" s="819">
        <v>42675</v>
      </c>
      <c r="T268" s="230">
        <v>100</v>
      </c>
      <c r="U268" s="230">
        <v>35444.46</v>
      </c>
      <c r="V268" s="753">
        <f>ROUND(T268*U268,0)</f>
        <v>3544446</v>
      </c>
      <c r="W268" s="753"/>
    </row>
    <row r="269" spans="1:25" ht="15" customHeight="1">
      <c r="A269" s="820">
        <f>A268+1</f>
        <v>2</v>
      </c>
      <c r="B269" s="500" t="s">
        <v>461</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344</v>
      </c>
      <c r="S269" s="819">
        <v>42675</v>
      </c>
      <c r="T269" s="230">
        <v>1030</v>
      </c>
      <c r="U269" s="230"/>
      <c r="V269" s="753">
        <v>50478926</v>
      </c>
      <c r="W269" s="769"/>
    </row>
    <row r="270" spans="1:25" ht="15" customHeight="1">
      <c r="A270" s="820">
        <f>A269+1</f>
        <v>3</v>
      </c>
      <c r="B270" s="500" t="s">
        <v>1897</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347</v>
      </c>
      <c r="S270" s="819">
        <v>42675</v>
      </c>
      <c r="T270" s="230">
        <v>1550</v>
      </c>
      <c r="U270" s="230">
        <v>14095.550967741936</v>
      </c>
      <c r="V270" s="753">
        <v>21848009</v>
      </c>
      <c r="W270" s="769"/>
    </row>
    <row r="271" spans="1:25" ht="15" customHeight="1">
      <c r="A271" s="820">
        <f>A270+1</f>
        <v>4</v>
      </c>
      <c r="B271" s="763" t="s">
        <v>448</v>
      </c>
      <c r="C271" s="752">
        <f>IF(ISNA(VLOOKUP(B271,NXT!$Q$79:$S$100,2,0)),0,VLOOKUP(B271,NXT!$Q$79:$S$100,3,0))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352</v>
      </c>
      <c r="S271" s="819">
        <v>42675</v>
      </c>
      <c r="T271" s="230">
        <v>1500</v>
      </c>
      <c r="U271" s="230">
        <v>3200</v>
      </c>
      <c r="V271" s="753">
        <f t="shared" ref="V271:V278" si="63">ROUND(T271*U271,0)</f>
        <v>4800000</v>
      </c>
      <c r="W271" s="769"/>
    </row>
    <row r="272" spans="1:25" ht="15" customHeight="1">
      <c r="A272" s="820">
        <f>A271+1</f>
        <v>5</v>
      </c>
      <c r="B272" s="763" t="s">
        <v>441</v>
      </c>
      <c r="C272" s="752">
        <f>IF(ISNA(VLOOKUP(B272,NXT!$Q$79:$S$100,2,0)),0,VLOOKUP(B272,NXT!$Q$79:$S$100,3,0))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355</v>
      </c>
      <c r="S272" s="819">
        <v>42675</v>
      </c>
      <c r="T272" s="230">
        <v>800</v>
      </c>
      <c r="U272" s="230">
        <v>14728</v>
      </c>
      <c r="V272" s="753">
        <f>ROUND(T272*U272,0)</f>
        <v>11782400</v>
      </c>
      <c r="W272" s="769"/>
      <c r="X272" s="1267"/>
    </row>
    <row r="273" spans="1:23" s="750" customFormat="1" ht="15" customHeight="1">
      <c r="A273" s="820">
        <f>A272+1</f>
        <v>6</v>
      </c>
      <c r="B273" s="763" t="s">
        <v>449</v>
      </c>
      <c r="C273" s="752">
        <f>IF(ISNA(VLOOKUP(B273,NXT!$Q$79:$S$100,2,0)),0,VLOOKUP(B273,NXT!$Q$79:$S$100,3,0))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358</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1396</v>
      </c>
      <c r="S274" s="1175">
        <v>42644</v>
      </c>
      <c r="T274" s="1176">
        <v>50</v>
      </c>
      <c r="U274" s="1180">
        <v>12728</v>
      </c>
      <c r="V274" s="753">
        <f t="shared" si="63"/>
        <v>636400</v>
      </c>
      <c r="W274" s="769"/>
    </row>
    <row r="275" spans="1:23" s="750" customFormat="1" ht="15" customHeight="1">
      <c r="A275" s="774"/>
      <c r="B275" s="775" t="s">
        <v>544</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645</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400</v>
      </c>
      <c r="S282" s="819">
        <v>42703</v>
      </c>
      <c r="T282" s="761">
        <v>678</v>
      </c>
      <c r="U282" s="761">
        <v>18200</v>
      </c>
      <c r="V282" s="753">
        <f>ROUND(T282*U282,0)</f>
        <v>12339600</v>
      </c>
      <c r="W282" s="769"/>
    </row>
    <row r="283" spans="1:23">
      <c r="Q283" s="772"/>
      <c r="R283" s="760" t="s">
        <v>386</v>
      </c>
      <c r="S283" s="756">
        <v>42683</v>
      </c>
      <c r="T283" s="761">
        <v>1000</v>
      </c>
      <c r="U283" s="761">
        <f>V283/T283</f>
        <v>15504</v>
      </c>
      <c r="V283" s="753">
        <v>15504000</v>
      </c>
      <c r="W283" s="769"/>
    </row>
    <row r="284" spans="1:23">
      <c r="Q284" s="772"/>
      <c r="R284" s="1179" t="s">
        <v>1832</v>
      </c>
      <c r="S284" s="756">
        <v>42683</v>
      </c>
      <c r="T284" s="761">
        <v>93</v>
      </c>
      <c r="U284" s="761">
        <v>37000</v>
      </c>
      <c r="V284" s="753">
        <f>ROUND(T284*U284,0)</f>
        <v>3441000</v>
      </c>
      <c r="W284" s="769"/>
    </row>
    <row r="285" spans="1:23">
      <c r="R285" s="760" t="s">
        <v>386</v>
      </c>
      <c r="S285" s="756">
        <v>42703</v>
      </c>
      <c r="T285" s="761">
        <v>260</v>
      </c>
      <c r="U285" s="761">
        <v>16800</v>
      </c>
      <c r="V285" s="753">
        <f t="shared" ref="V285:V290" si="64">ROUND(T285*U285,0)</f>
        <v>4368000</v>
      </c>
      <c r="W285" s="769"/>
    </row>
    <row r="286" spans="1:23">
      <c r="R286" s="1179" t="s">
        <v>1832</v>
      </c>
      <c r="S286" s="756">
        <v>42703</v>
      </c>
      <c r="T286" s="761">
        <v>25</v>
      </c>
      <c r="U286" s="761">
        <v>37000</v>
      </c>
      <c r="V286" s="753">
        <f t="shared" si="64"/>
        <v>925000</v>
      </c>
      <c r="W286" s="769"/>
    </row>
    <row r="287" spans="1:23">
      <c r="R287" s="783" t="s">
        <v>2014</v>
      </c>
      <c r="S287" s="756">
        <v>42683</v>
      </c>
      <c r="T287" s="761">
        <v>1077</v>
      </c>
      <c r="U287" s="761">
        <v>13500</v>
      </c>
      <c r="V287" s="753">
        <f t="shared" si="64"/>
        <v>14539500</v>
      </c>
      <c r="W287" s="769"/>
    </row>
    <row r="288" spans="1:23">
      <c r="R288" s="1179" t="s">
        <v>1832</v>
      </c>
      <c r="S288" s="756">
        <v>42683</v>
      </c>
      <c r="T288" s="761">
        <v>93</v>
      </c>
      <c r="U288" s="761">
        <v>37000</v>
      </c>
      <c r="V288" s="753">
        <f t="shared" si="64"/>
        <v>3441000</v>
      </c>
      <c r="W288" s="769"/>
    </row>
    <row r="289" spans="1:23">
      <c r="Q289" s="772"/>
      <c r="R289" s="760" t="s">
        <v>2503</v>
      </c>
      <c r="S289" s="819"/>
      <c r="T289" s="761">
        <v>14000</v>
      </c>
      <c r="U289" s="761">
        <v>4500</v>
      </c>
      <c r="V289" s="753">
        <f t="shared" si="64"/>
        <v>63000000</v>
      </c>
      <c r="W289" s="769"/>
    </row>
    <row r="290" spans="1:23">
      <c r="Q290" s="772"/>
      <c r="R290" s="760" t="s">
        <v>2503</v>
      </c>
      <c r="S290" s="756"/>
      <c r="T290" s="761">
        <v>14953</v>
      </c>
      <c r="U290" s="761">
        <v>4500</v>
      </c>
      <c r="V290" s="753">
        <f t="shared" si="64"/>
        <v>67288500</v>
      </c>
      <c r="W290" s="769"/>
    </row>
    <row r="291" spans="1:23">
      <c r="Q291" s="772"/>
      <c r="R291" s="760" t="s">
        <v>1830</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527</v>
      </c>
      <c r="B296" s="728"/>
      <c r="C296" s="729"/>
      <c r="D296" s="730"/>
      <c r="E296" s="730"/>
      <c r="F296" s="730"/>
      <c r="G296" s="727"/>
      <c r="H296" s="727"/>
      <c r="I296" s="727"/>
      <c r="J296" s="727"/>
      <c r="K296" s="727"/>
      <c r="L296" s="731"/>
      <c r="M296" s="727"/>
      <c r="N296" s="727"/>
      <c r="O296" s="732"/>
      <c r="P296" s="727"/>
      <c r="R296" s="727"/>
      <c r="S296" s="734"/>
    </row>
    <row r="297" spans="1:23">
      <c r="A297" s="735" t="s">
        <v>555</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529</v>
      </c>
      <c r="C300" s="745" t="s">
        <v>530</v>
      </c>
      <c r="D300" s="746" t="s">
        <v>531</v>
      </c>
      <c r="E300" s="746" t="s">
        <v>532</v>
      </c>
      <c r="F300" s="746" t="s">
        <v>533</v>
      </c>
      <c r="G300" s="746" t="s">
        <v>534</v>
      </c>
      <c r="H300" s="746" t="s">
        <v>535</v>
      </c>
      <c r="I300" s="746" t="s">
        <v>536</v>
      </c>
      <c r="J300" s="746" t="s">
        <v>537</v>
      </c>
      <c r="K300" s="747" t="s">
        <v>538</v>
      </c>
      <c r="L300" s="746" t="s">
        <v>539</v>
      </c>
      <c r="M300" s="747" t="s">
        <v>540</v>
      </c>
      <c r="N300" s="746" t="s">
        <v>541</v>
      </c>
      <c r="O300" s="748" t="s">
        <v>532</v>
      </c>
      <c r="P300" s="746" t="s">
        <v>542</v>
      </c>
      <c r="R300" s="744" t="s">
        <v>529</v>
      </c>
      <c r="S300" s="746" t="s">
        <v>496</v>
      </c>
      <c r="T300" s="746" t="s">
        <v>336</v>
      </c>
      <c r="U300" s="746" t="s">
        <v>533</v>
      </c>
      <c r="V300" s="746" t="s">
        <v>543</v>
      </c>
      <c r="W300" s="744" t="s">
        <v>543</v>
      </c>
    </row>
    <row r="301" spans="1:23" ht="16.5" customHeight="1">
      <c r="A301" s="818">
        <v>1</v>
      </c>
      <c r="B301" s="1257" t="s">
        <v>461</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338</v>
      </c>
      <c r="S301" s="1239"/>
      <c r="T301" s="1239">
        <v>613</v>
      </c>
      <c r="U301" s="1239">
        <v>28900</v>
      </c>
      <c r="V301" s="769">
        <f t="shared" ref="V301:V308" si="66">ROUND(T301*U301,0)</f>
        <v>17715700</v>
      </c>
      <c r="W301" s="1237"/>
    </row>
    <row r="302" spans="1:23" ht="13.5" customHeight="1">
      <c r="A302" s="820">
        <v>2</v>
      </c>
      <c r="B302" s="79" t="s">
        <v>461</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344</v>
      </c>
      <c r="S302" s="756"/>
      <c r="T302" s="761">
        <v>1000</v>
      </c>
      <c r="U302" s="761">
        <v>49027</v>
      </c>
      <c r="V302" s="769">
        <f t="shared" si="66"/>
        <v>49027000</v>
      </c>
      <c r="W302" s="753"/>
    </row>
    <row r="303" spans="1:23" ht="13.5" customHeight="1">
      <c r="A303" s="820">
        <f>A302+1</f>
        <v>3</v>
      </c>
      <c r="B303" s="79" t="s">
        <v>461</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347</v>
      </c>
      <c r="S303" s="756"/>
      <c r="T303" s="761">
        <v>1000</v>
      </c>
      <c r="U303" s="761">
        <v>15238.094999999999</v>
      </c>
      <c r="V303" s="769">
        <f t="shared" si="66"/>
        <v>15238095</v>
      </c>
      <c r="W303" s="769"/>
    </row>
    <row r="304" spans="1:23" ht="13.5" customHeight="1">
      <c r="A304" s="820">
        <f t="shared" ref="A304:A316" si="69">A303+1</f>
        <v>4</v>
      </c>
      <c r="B304" s="79" t="s">
        <v>437</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352</v>
      </c>
      <c r="S304" s="819"/>
      <c r="T304" s="230">
        <v>1000</v>
      </c>
      <c r="U304" s="230">
        <v>3200</v>
      </c>
      <c r="V304" s="753">
        <f t="shared" si="66"/>
        <v>3200000</v>
      </c>
      <c r="W304" s="769"/>
    </row>
    <row r="305" spans="1:23" ht="13.5" customHeight="1">
      <c r="A305" s="820">
        <f t="shared" si="69"/>
        <v>5</v>
      </c>
      <c r="B305" s="79" t="s">
        <v>2542</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355</v>
      </c>
      <c r="S305" s="819"/>
      <c r="T305" s="230">
        <v>300</v>
      </c>
      <c r="U305" s="230">
        <v>14728</v>
      </c>
      <c r="V305" s="753">
        <f t="shared" si="66"/>
        <v>4418400</v>
      </c>
      <c r="W305" s="769"/>
    </row>
    <row r="306" spans="1:23" ht="13.5" customHeight="1">
      <c r="A306" s="820">
        <f t="shared" si="69"/>
        <v>6</v>
      </c>
      <c r="B306" s="79" t="s">
        <v>2544</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355</v>
      </c>
      <c r="S306" s="819"/>
      <c r="T306" s="230">
        <v>1000</v>
      </c>
      <c r="U306" s="230">
        <v>14728</v>
      </c>
      <c r="V306" s="753">
        <f t="shared" si="66"/>
        <v>14728000</v>
      </c>
      <c r="W306" s="769"/>
    </row>
    <row r="307" spans="1:23" s="750" customFormat="1" ht="13.5" customHeight="1">
      <c r="A307" s="820">
        <f t="shared" si="69"/>
        <v>7</v>
      </c>
      <c r="B307" s="79" t="s">
        <v>2543</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358</v>
      </c>
      <c r="S307" s="819"/>
      <c r="T307" s="230">
        <v>200</v>
      </c>
      <c r="U307" s="230">
        <v>8000</v>
      </c>
      <c r="V307" s="753">
        <f t="shared" si="66"/>
        <v>1600000</v>
      </c>
      <c r="W307" s="769"/>
    </row>
    <row r="308" spans="1:23" ht="13.5" customHeight="1">
      <c r="A308" s="820">
        <f t="shared" si="69"/>
        <v>8</v>
      </c>
      <c r="B308" s="79" t="s">
        <v>2545</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2575</v>
      </c>
      <c r="S308" s="819"/>
      <c r="T308" s="230">
        <v>370</v>
      </c>
      <c r="U308" s="230">
        <v>53000</v>
      </c>
      <c r="V308" s="753">
        <f t="shared" si="66"/>
        <v>19610000</v>
      </c>
      <c r="W308" s="769"/>
    </row>
    <row r="309" spans="1:23" ht="13.5" customHeight="1">
      <c r="A309" s="820">
        <f t="shared" si="69"/>
        <v>9</v>
      </c>
      <c r="B309" s="79" t="s">
        <v>2546</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2547</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2548</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2549</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441</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2724</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2913</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450</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544</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2013</v>
      </c>
      <c r="S318" s="819"/>
      <c r="T318" s="761">
        <v>1</v>
      </c>
      <c r="U318" s="761">
        <v>10300</v>
      </c>
      <c r="V318" s="753">
        <f t="shared" ref="V318:V339" si="77">ROUND(T318*U318,0)</f>
        <v>10300</v>
      </c>
      <c r="W318" s="769"/>
    </row>
    <row r="319" spans="1:23">
      <c r="Q319" s="772"/>
      <c r="R319" s="760" t="s">
        <v>2013</v>
      </c>
      <c r="S319" s="756"/>
      <c r="T319" s="761">
        <v>11</v>
      </c>
      <c r="U319" s="761">
        <v>10300</v>
      </c>
      <c r="V319" s="753">
        <f t="shared" si="77"/>
        <v>113300</v>
      </c>
      <c r="W319" s="769"/>
    </row>
    <row r="320" spans="1:23" ht="13.5" customHeight="1">
      <c r="L320" s="732"/>
      <c r="Q320" s="772"/>
      <c r="R320" s="760" t="s">
        <v>2013</v>
      </c>
      <c r="S320" s="756"/>
      <c r="T320" s="761">
        <v>10</v>
      </c>
      <c r="U320" s="761">
        <v>10300</v>
      </c>
      <c r="V320" s="753">
        <f t="shared" si="77"/>
        <v>103000</v>
      </c>
      <c r="W320" s="769"/>
    </row>
    <row r="321" spans="1:23" ht="13.5" customHeight="1">
      <c r="H321" s="789"/>
      <c r="N321" s="789">
        <f>N318+N275+N244+N210+N176+N150+N127+N93+N72+N52+N32+N11</f>
        <v>139193566681</v>
      </c>
      <c r="Q321" s="772"/>
      <c r="R321" s="760" t="s">
        <v>2013</v>
      </c>
      <c r="S321" s="756"/>
      <c r="T321" s="761">
        <v>10</v>
      </c>
      <c r="U321" s="761">
        <v>10300</v>
      </c>
      <c r="V321" s="753">
        <f t="shared" si="77"/>
        <v>103000</v>
      </c>
      <c r="W321" s="769"/>
    </row>
    <row r="322" spans="1:23" ht="13.5" customHeight="1">
      <c r="Q322" s="772"/>
      <c r="R322" s="760" t="s">
        <v>2013</v>
      </c>
      <c r="S322" s="756"/>
      <c r="T322" s="761">
        <v>7</v>
      </c>
      <c r="U322" s="761">
        <v>10300</v>
      </c>
      <c r="V322" s="753">
        <f t="shared" si="77"/>
        <v>72100</v>
      </c>
      <c r="W322" s="769"/>
    </row>
    <row r="323" spans="1:23" ht="13.5" customHeight="1">
      <c r="Q323" s="772"/>
      <c r="R323" s="760" t="s">
        <v>2013</v>
      </c>
      <c r="S323" s="756"/>
      <c r="T323" s="761">
        <v>11</v>
      </c>
      <c r="U323" s="761">
        <v>10300</v>
      </c>
      <c r="V323" s="753">
        <f t="shared" si="77"/>
        <v>113300</v>
      </c>
      <c r="W323" s="769"/>
    </row>
    <row r="324" spans="1:23" ht="13.5" customHeight="1">
      <c r="N324" s="789">
        <f>N321-N29-N49</f>
        <v>136858645058.34912</v>
      </c>
      <c r="Q324" s="772"/>
      <c r="R324" s="760" t="s">
        <v>2013</v>
      </c>
      <c r="S324" s="756"/>
      <c r="T324" s="761">
        <v>3</v>
      </c>
      <c r="U324" s="761">
        <v>10300</v>
      </c>
      <c r="V324" s="753">
        <f t="shared" si="77"/>
        <v>30900</v>
      </c>
      <c r="W324" s="769"/>
    </row>
    <row r="325" spans="1:23">
      <c r="N325" s="789">
        <f>N324+NXT!F79+NXT!F81+NXT!F83+NXT!F84+NXT!F85-NXT!L81+16735017000-1107185105</f>
        <v>158404291478.34912</v>
      </c>
      <c r="Q325" s="772"/>
      <c r="R325" s="760" t="s">
        <v>2013</v>
      </c>
      <c r="S325" s="756"/>
      <c r="T325" s="761">
        <v>5</v>
      </c>
      <c r="U325" s="761">
        <v>10300</v>
      </c>
      <c r="V325" s="753">
        <f t="shared" si="77"/>
        <v>51500</v>
      </c>
      <c r="W325" s="769"/>
    </row>
    <row r="326" spans="1:23">
      <c r="Q326" s="772"/>
      <c r="R326" s="760" t="s">
        <v>2013</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2013</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2013</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2013</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2013</v>
      </c>
      <c r="S330" s="756"/>
      <c r="T330" s="761">
        <v>250</v>
      </c>
      <c r="U330" s="761">
        <v>10300</v>
      </c>
      <c r="V330" s="753">
        <f>ROUND(T330*U330,0)</f>
        <v>2575000</v>
      </c>
      <c r="W330" s="769"/>
    </row>
    <row r="331" spans="1:23">
      <c r="Q331" s="772"/>
      <c r="R331" s="760" t="s">
        <v>2503</v>
      </c>
      <c r="S331" s="819"/>
      <c r="T331" s="230">
        <v>2000</v>
      </c>
      <c r="U331" s="230">
        <v>7500</v>
      </c>
      <c r="V331" s="753">
        <f t="shared" si="78"/>
        <v>15000000</v>
      </c>
      <c r="W331" s="769"/>
    </row>
    <row r="332" spans="1:23">
      <c r="Q332" s="772"/>
      <c r="R332" s="760" t="s">
        <v>2503</v>
      </c>
      <c r="S332" s="819"/>
      <c r="T332" s="230">
        <v>8000</v>
      </c>
      <c r="U332" s="230">
        <v>4500</v>
      </c>
      <c r="V332" s="753">
        <f t="shared" si="78"/>
        <v>36000000</v>
      </c>
      <c r="W332" s="769"/>
    </row>
    <row r="333" spans="1:23">
      <c r="Q333" s="772"/>
      <c r="R333" s="760" t="s">
        <v>2503</v>
      </c>
      <c r="S333" s="819"/>
      <c r="T333" s="761">
        <f>37586</f>
        <v>37586</v>
      </c>
      <c r="U333" s="230">
        <v>7500</v>
      </c>
      <c r="V333" s="753">
        <f t="shared" si="78"/>
        <v>281895000</v>
      </c>
      <c r="W333" s="769"/>
    </row>
    <row r="334" spans="1:23">
      <c r="Q334" s="772"/>
      <c r="R334" s="760" t="s">
        <v>2503</v>
      </c>
      <c r="S334" s="819"/>
      <c r="T334" s="761">
        <f>31119+1939</f>
        <v>33058</v>
      </c>
      <c r="U334" s="230">
        <v>7500</v>
      </c>
      <c r="V334" s="753">
        <f t="shared" si="78"/>
        <v>247935000</v>
      </c>
      <c r="W334" s="769"/>
    </row>
    <row r="335" spans="1:23">
      <c r="Q335" s="772"/>
      <c r="R335" s="760" t="s">
        <v>2601</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N160"/>
  <sheetViews>
    <sheetView topLeftCell="A63" zoomScale="90" zoomScaleNormal="90" workbookViewId="0">
      <selection activeCell="N70" sqref="N70"/>
    </sheetView>
  </sheetViews>
  <sheetFormatPr defaultRowHeight="12.75"/>
  <cols>
    <col min="1" max="1" width="9.28515625" customWidth="1"/>
    <col min="2" max="2" width="19.42578125" customWidth="1"/>
    <col min="3" max="3" width="8.28515625" hidden="1" customWidth="1"/>
    <col min="4" max="4" width="7.7109375" customWidth="1"/>
    <col min="5" max="5" width="23.7109375" style="1111" customWidth="1"/>
    <col min="6" max="6" width="11.85546875" customWidth="1"/>
    <col min="7" max="7" width="12.42578125" customWidth="1"/>
    <col min="8" max="8" width="8.85546875" customWidth="1"/>
    <col min="9" max="9" width="8" customWidth="1"/>
    <col min="10" max="10" width="14.140625" customWidth="1"/>
    <col min="11" max="11" width="6" customWidth="1"/>
    <col min="12" max="12" width="3.5703125" customWidth="1"/>
    <col min="13" max="13" width="6.42578125" customWidth="1"/>
    <col min="14" max="14" width="15.85546875" bestFit="1" customWidth="1"/>
  </cols>
  <sheetData>
    <row r="1" spans="1:14" ht="15.75">
      <c r="A1" s="1537" t="s">
        <v>502</v>
      </c>
      <c r="B1" s="1537"/>
      <c r="C1" s="1537"/>
      <c r="D1" s="1537"/>
      <c r="E1" s="1537"/>
      <c r="F1" s="1537"/>
      <c r="G1" s="1537"/>
      <c r="H1" s="1537"/>
      <c r="I1" s="1537"/>
      <c r="J1" s="1538" t="s">
        <v>503</v>
      </c>
      <c r="K1" s="1539"/>
      <c r="L1" s="687"/>
      <c r="M1" s="687"/>
      <c r="N1" s="688"/>
    </row>
    <row r="2" spans="1:14" ht="15.75">
      <c r="A2" s="1537"/>
      <c r="B2" s="1537"/>
      <c r="C2" s="1537"/>
      <c r="D2" s="1537"/>
      <c r="E2" s="1537"/>
      <c r="F2" s="1537"/>
      <c r="G2" s="1537"/>
      <c r="H2" s="1537"/>
      <c r="I2" s="1537"/>
      <c r="J2" s="1540"/>
      <c r="K2" s="1541"/>
      <c r="L2" s="687"/>
      <c r="M2" s="687"/>
      <c r="N2" s="688"/>
    </row>
    <row r="3" spans="1:14" ht="15.75">
      <c r="A3" s="1537"/>
      <c r="B3" s="1537"/>
      <c r="C3" s="1537"/>
      <c r="D3" s="1537"/>
      <c r="E3" s="1537"/>
      <c r="F3" s="1537"/>
      <c r="G3" s="1537"/>
      <c r="H3" s="1537"/>
      <c r="I3" s="1537"/>
      <c r="J3" s="1540"/>
      <c r="K3" s="1541"/>
      <c r="L3" s="687"/>
      <c r="M3" s="687"/>
      <c r="N3" s="688"/>
    </row>
    <row r="4" spans="1:14" ht="22.5" customHeight="1">
      <c r="A4" s="1544" t="str">
        <f>"( " &amp; IF(OR($M$11=1,$M$11=4,$M$11=6,$M$11=9,$M$11=11),"Ngày  30  tháng  "&amp;$M$11&amp;"  năm 2016",IF(OR($M$11=3,$M$11=5,$M$11=7,$M$11=8,$M$11=10,$M$11=12),"Ngày  31  tháng  "&amp;$M$11&amp;"  năm 2016","Ngày  29  tháng  "&amp;$M$11&amp;"  năm 2016")) &amp; " ) "</f>
        <v xml:space="preserve">( Ngày  30  tháng  11  năm 2016 ) </v>
      </c>
      <c r="B4" s="1544"/>
      <c r="C4" s="1544"/>
      <c r="D4" s="1544"/>
      <c r="E4" s="1544"/>
      <c r="F4" s="1544"/>
      <c r="G4" s="1544"/>
      <c r="H4" s="1544"/>
      <c r="I4" s="1544"/>
      <c r="J4" s="1542"/>
      <c r="K4" s="1543"/>
      <c r="L4" s="687"/>
      <c r="M4" s="687"/>
      <c r="N4" s="688"/>
    </row>
    <row r="5" spans="1:14" ht="10.5" customHeight="1">
      <c r="A5" s="689"/>
      <c r="B5" s="687"/>
      <c r="C5" s="687"/>
      <c r="D5" s="687"/>
      <c r="E5" s="1104"/>
      <c r="F5" s="690"/>
      <c r="G5" s="687"/>
      <c r="H5" s="691"/>
      <c r="I5" s="691"/>
      <c r="J5" s="687"/>
      <c r="K5" s="687"/>
      <c r="L5" s="687"/>
      <c r="M5" s="688"/>
      <c r="N5" s="688"/>
    </row>
    <row r="6" spans="1:14" ht="15.75">
      <c r="A6" s="689" t="s">
        <v>504</v>
      </c>
      <c r="B6" s="687"/>
      <c r="C6" s="687"/>
      <c r="D6" s="687"/>
      <c r="E6" s="1105"/>
      <c r="F6" s="687"/>
      <c r="G6" s="687" t="s">
        <v>505</v>
      </c>
      <c r="H6" s="691"/>
      <c r="I6" s="691"/>
      <c r="J6" s="687"/>
      <c r="K6" s="687"/>
      <c r="L6" s="687"/>
      <c r="M6" s="688"/>
      <c r="N6" s="688"/>
    </row>
    <row r="7" spans="1:14" ht="15.75">
      <c r="A7" s="689" t="s">
        <v>506</v>
      </c>
      <c r="B7" s="687"/>
      <c r="C7" s="687"/>
      <c r="D7" s="687"/>
      <c r="E7" s="1105"/>
      <c r="F7" s="687"/>
      <c r="G7" s="687"/>
      <c r="H7" s="691"/>
      <c r="I7" s="691"/>
      <c r="J7" s="687"/>
      <c r="K7" s="687"/>
      <c r="L7" s="687"/>
      <c r="M7" s="688"/>
      <c r="N7" s="688"/>
    </row>
    <row r="8" spans="1:14" ht="15.75">
      <c r="A8" s="689" t="s">
        <v>507</v>
      </c>
      <c r="B8" s="687"/>
      <c r="C8" s="687"/>
      <c r="D8" s="687"/>
      <c r="E8" s="1105"/>
      <c r="F8" s="687"/>
      <c r="G8" s="687"/>
      <c r="H8" s="691"/>
      <c r="I8" s="691"/>
      <c r="J8" s="687"/>
      <c r="K8" s="687"/>
      <c r="L8" s="687"/>
      <c r="M8" s="688"/>
      <c r="N8" s="688"/>
    </row>
    <row r="9" spans="1:14" ht="15.75">
      <c r="A9" s="689" t="s">
        <v>508</v>
      </c>
      <c r="B9" s="687"/>
      <c r="C9" s="687"/>
      <c r="D9" s="687"/>
      <c r="E9" s="1105"/>
      <c r="F9" s="687"/>
      <c r="G9" s="687"/>
      <c r="H9" s="691"/>
      <c r="I9" s="691"/>
      <c r="J9" s="687"/>
      <c r="K9" s="687"/>
      <c r="L9" s="687"/>
      <c r="M9" s="688"/>
      <c r="N9" s="688"/>
    </row>
    <row r="10" spans="1:14" ht="6" customHeight="1" thickBot="1">
      <c r="A10" s="689"/>
      <c r="B10" s="687"/>
      <c r="C10" s="687"/>
      <c r="D10" s="687"/>
      <c r="E10" s="1105"/>
      <c r="F10" s="687"/>
      <c r="G10" s="687"/>
      <c r="H10" s="691"/>
      <c r="I10" s="691"/>
      <c r="J10" s="687"/>
      <c r="K10" s="687"/>
      <c r="L10" s="687"/>
      <c r="M10" s="692"/>
      <c r="N10" s="688"/>
    </row>
    <row r="11" spans="1:14" ht="15.75" thickBot="1">
      <c r="A11" s="1545" t="s">
        <v>575</v>
      </c>
      <c r="B11" s="1547" t="s">
        <v>509</v>
      </c>
      <c r="C11" s="1548"/>
      <c r="D11" s="1548"/>
      <c r="E11" s="1548"/>
      <c r="F11" s="1549"/>
      <c r="G11" s="1550" t="s">
        <v>510</v>
      </c>
      <c r="H11" s="1550"/>
      <c r="I11" s="1550"/>
      <c r="J11" s="1550"/>
      <c r="K11" s="1551" t="s">
        <v>152</v>
      </c>
      <c r="L11" s="693"/>
      <c r="M11" s="1103">
        <v>11</v>
      </c>
      <c r="N11" s="695"/>
    </row>
    <row r="12" spans="1:14" ht="27.75" customHeight="1">
      <c r="A12" s="1546"/>
      <c r="B12" s="696" t="s">
        <v>511</v>
      </c>
      <c r="C12" s="696"/>
      <c r="D12" s="696" t="s">
        <v>512</v>
      </c>
      <c r="E12" s="696" t="s">
        <v>513</v>
      </c>
      <c r="F12" s="696" t="s">
        <v>514</v>
      </c>
      <c r="G12" s="696" t="s">
        <v>515</v>
      </c>
      <c r="H12" s="697" t="s">
        <v>465</v>
      </c>
      <c r="I12" s="697" t="s">
        <v>466</v>
      </c>
      <c r="J12" s="696" t="s">
        <v>516</v>
      </c>
      <c r="K12" s="1552"/>
      <c r="L12" s="698"/>
      <c r="M12" s="699"/>
      <c r="N12" s="699"/>
    </row>
    <row r="13" spans="1:14">
      <c r="A13" s="700" t="s">
        <v>172</v>
      </c>
      <c r="B13" s="701">
        <v>2</v>
      </c>
      <c r="C13" s="701"/>
      <c r="D13" s="701"/>
      <c r="E13" s="1106">
        <v>3</v>
      </c>
      <c r="F13" s="701">
        <v>4</v>
      </c>
      <c r="G13" s="701">
        <v>5</v>
      </c>
      <c r="H13" s="702" t="s">
        <v>517</v>
      </c>
      <c r="I13" s="702" t="s">
        <v>518</v>
      </c>
      <c r="J13" s="701">
        <v>8</v>
      </c>
      <c r="K13" s="701">
        <v>9</v>
      </c>
      <c r="L13" s="703"/>
      <c r="M13" s="703"/>
      <c r="N13" s="703"/>
    </row>
    <row r="14" spans="1:14" ht="27" hidden="1" customHeight="1">
      <c r="A14" s="221">
        <f ca="1">IF(ROWS($1:1)&gt;COUNT(Dong13),"",OFFSET(TH!E$1,SMALL(Dong13,ROWS($1:1)),))</f>
        <v>42675</v>
      </c>
      <c r="B14" s="224" t="str">
        <f ca="1">IF(ROWS($1:1)&gt;COUNT(Dong13),"",OFFSET(TH!H$1,SMALL(Dong13,ROWS($1:1)),))</f>
        <v>Nguyễn Thanh Vân</v>
      </c>
      <c r="C14" s="704" t="str">
        <f ca="1">IF(ISNA(VLOOKUP($B14,DSNL,6,0)),"",VLOOKUP($B14,DSNL,6,0))</f>
        <v>Hai</v>
      </c>
      <c r="D14" s="704" t="str">
        <f ca="1">IF(ROWS($1:1)&gt;COUNT(Dong13),"",OFFSET(TH!D$1,SMALL(Dong13,ROWS($1:1)),))</f>
        <v>NL/N01</v>
      </c>
      <c r="E14" s="1107" t="str">
        <f t="shared" ref="E14:E148" ca="1" si="0">IF(ISNA(VLOOKUP($B14,DSNL,4,0)),"",VLOOKUP($B14,DSNL,4,0))</f>
        <v>Vũng Tàu</v>
      </c>
      <c r="F14" s="705">
        <f t="shared" ref="F14:F148" ca="1" si="1">IF(ISNA(VLOOKUP($B14,DSNL,3,0)),"",VLOOKUP($B14,DSNL,3,0))</f>
        <v>270176960</v>
      </c>
      <c r="G14" s="706" t="str">
        <f ca="1">IF(ROWS($1:1)&gt;COUNT(Dong13),"",OFFSET(TH!F$1,SMALL(Dong13,ROWS($1:1)),))</f>
        <v>Cá bò NL</v>
      </c>
      <c r="H14" s="707">
        <f ca="1">IF(ROWS($1:1)&gt;COUNT(Dong13),"",OFFSET(TH!I$1,SMALL(Dong13,ROWS($1:1)),))</f>
        <v>9986</v>
      </c>
      <c r="I14" s="707">
        <f ca="1">IF(ROWS($1:1)&gt;COUNT(Dong13),"",OFFSET(TH!J$1,SMALL(Dong13,ROWS($1:1)),))</f>
        <v>16500</v>
      </c>
      <c r="J14" s="708">
        <f ca="1">IF(B14&lt;&gt;"",H14*I14,0)</f>
        <v>164769000</v>
      </c>
      <c r="K14" s="708"/>
      <c r="L14" s="709"/>
      <c r="M14" s="688"/>
      <c r="N14" s="688"/>
    </row>
    <row r="15" spans="1:14" ht="27" hidden="1" customHeight="1">
      <c r="A15" s="221">
        <f ca="1">IF(ROWS($1:2)&gt;COUNT(Dong13),"",OFFSET(TH!E$1,SMALL(Dong13,ROWS($1:2)),))</f>
        <v>42675</v>
      </c>
      <c r="B15" s="224" t="str">
        <f ca="1">IF(ROWS($1:2)&gt;COUNT(Dong13),"",OFFSET(TH!H$1,SMALL(Dong13,ROWS($1:2)),))</f>
        <v>Nguyễn Văn Tư</v>
      </c>
      <c r="C15" s="704" t="str">
        <f t="shared" ref="C15:C105" ca="1" si="2">IF(ISNA(VLOOKUP($B15,DSNL,6,0)),"",VLOOKUP($B15,DSNL,6,0))</f>
        <v>Hai</v>
      </c>
      <c r="D15" s="704" t="str">
        <f ca="1">IF(ROWS($1:2)&gt;COUNT(Dong13),"",OFFSET(TH!D$1,SMALL(Dong13,ROWS($1:2)),))</f>
        <v>NL/N02</v>
      </c>
      <c r="E15" s="1107" t="str">
        <f t="shared" ca="1" si="0"/>
        <v>Vũng Tàu</v>
      </c>
      <c r="F15" s="705">
        <f t="shared" ca="1" si="1"/>
        <v>260456563</v>
      </c>
      <c r="G15" s="706" t="str">
        <f ca="1">IF(ROWS($1:2)&gt;COUNT(Dong13),"",OFFSET(TH!F$1,SMALL(Dong13,ROWS($1:2)),))</f>
        <v>Cá bò NL</v>
      </c>
      <c r="H15" s="707">
        <f ca="1">IF(ROWS($1:2)&gt;COUNT(Dong13),"",OFFSET(TH!I$1,SMALL(Dong13,ROWS($1:2)),))</f>
        <v>10560</v>
      </c>
      <c r="I15" s="707">
        <f ca="1">IF(ROWS($1:2)&gt;COUNT(Dong13),"",OFFSET(TH!J$1,SMALL(Dong13,ROWS($1:2)),))</f>
        <v>16500</v>
      </c>
      <c r="J15" s="708">
        <f t="shared" ref="J15:J28" ca="1" si="3">IF(B15&lt;&gt;"",H15*I15,0)</f>
        <v>174240000</v>
      </c>
      <c r="K15" s="710"/>
      <c r="L15" s="709"/>
      <c r="M15" s="688"/>
      <c r="N15" s="688"/>
    </row>
    <row r="16" spans="1:14" ht="27" hidden="1" customHeight="1">
      <c r="A16" s="221">
        <f ca="1">IF(ROWS($1:3)&gt;COUNT(Dong13),"",OFFSET(TH!E$1,SMALL(Dong13,ROWS($1:3)),))</f>
        <v>42675</v>
      </c>
      <c r="B16" s="224" t="str">
        <f ca="1">IF(ROWS($1:3)&gt;COUNT(Dong13),"",OFFSET(TH!H$1,SMALL(Dong13,ROWS($1:3)),))</f>
        <v>Nguyễn Văn Đức</v>
      </c>
      <c r="C16" s="704" t="str">
        <f t="shared" ca="1" si="2"/>
        <v>Hai</v>
      </c>
      <c r="D16" s="704" t="str">
        <f ca="1">IF(ROWS($1:3)&gt;COUNT(Dong13),"",OFFSET(TH!D$1,SMALL(Dong13,ROWS($1:3)),))</f>
        <v>NL/N03</v>
      </c>
      <c r="E16" s="1107" t="str">
        <f t="shared" ca="1" si="0"/>
        <v>Vũng Tàu</v>
      </c>
      <c r="F16" s="705">
        <f t="shared" ca="1" si="1"/>
        <v>261183075</v>
      </c>
      <c r="G16" s="706" t="str">
        <f ca="1">IF(ROWS($1:3)&gt;COUNT(Dong13),"",OFFSET(TH!F$1,SMALL(Dong13,ROWS($1:3)),))</f>
        <v>Cá bò NL</v>
      </c>
      <c r="H16" s="707">
        <f ca="1">IF(ROWS($1:3)&gt;COUNT(Dong13),"",OFFSET(TH!I$1,SMALL(Dong13,ROWS($1:3)),))</f>
        <v>9982</v>
      </c>
      <c r="I16" s="707">
        <f ca="1">IF(ROWS($1:3)&gt;COUNT(Dong13),"",OFFSET(TH!J$1,SMALL(Dong13,ROWS($1:3)),))</f>
        <v>16500</v>
      </c>
      <c r="J16" s="708">
        <f t="shared" ca="1" si="3"/>
        <v>164703000</v>
      </c>
      <c r="K16" s="710"/>
      <c r="L16" s="709"/>
      <c r="M16" s="688"/>
      <c r="N16" s="688"/>
    </row>
    <row r="17" spans="1:14" ht="27" hidden="1" customHeight="1">
      <c r="A17" s="221">
        <f ca="1">IF(ROWS($1:4)&gt;COUNT(Dong13),"",OFFSET(TH!E$1,SMALL(Dong13,ROWS($1:4)),))</f>
        <v>42675</v>
      </c>
      <c r="B17" s="224" t="str">
        <f ca="1">IF(ROWS($1:4)&gt;COUNT(Dong13),"",OFFSET(TH!H$1,SMALL(Dong13,ROWS($1:4)),))</f>
        <v>Võ Văn Bá</v>
      </c>
      <c r="C17" s="704" t="str">
        <f t="shared" ca="1" si="2"/>
        <v>Hai</v>
      </c>
      <c r="D17" s="704" t="str">
        <f ca="1">IF(ROWS($1:4)&gt;COUNT(Dong13),"",OFFSET(TH!D$1,SMALL(Dong13,ROWS($1:4)),))</f>
        <v>NL/N04</v>
      </c>
      <c r="E17" s="1107" t="str">
        <f t="shared" ca="1" si="0"/>
        <v>Vũng Tàu</v>
      </c>
      <c r="F17" s="705">
        <f t="shared" ca="1" si="1"/>
        <v>270176684</v>
      </c>
      <c r="G17" s="706" t="str">
        <f ca="1">IF(ROWS($1:4)&gt;COUNT(Dong13),"",OFFSET(TH!F$1,SMALL(Dong13,ROWS($1:4)),))</f>
        <v>Cá bò NL</v>
      </c>
      <c r="H17" s="707">
        <f ca="1">IF(ROWS($1:4)&gt;COUNT(Dong13),"",OFFSET(TH!I$1,SMALL(Dong13,ROWS($1:4)),))</f>
        <v>9935</v>
      </c>
      <c r="I17" s="707">
        <f ca="1">IF(ROWS($1:4)&gt;COUNT(Dong13),"",OFFSET(TH!J$1,SMALL(Dong13,ROWS($1:4)),))</f>
        <v>16500</v>
      </c>
      <c r="J17" s="708">
        <f t="shared" ca="1" si="3"/>
        <v>163927500</v>
      </c>
      <c r="K17" s="710"/>
      <c r="L17" s="709"/>
      <c r="M17" s="688"/>
      <c r="N17" s="688"/>
    </row>
    <row r="18" spans="1:14" ht="27" hidden="1" customHeight="1">
      <c r="A18" s="221">
        <f ca="1">IF(ROWS($1:5)&gt;COUNT(Dong13),"",OFFSET(TH!E$1,SMALL(Dong13,ROWS($1:5)),))</f>
        <v>42675</v>
      </c>
      <c r="B18" s="224" t="str">
        <f ca="1">IF(ROWS($1:5)&gt;COUNT(Dong13),"",OFFSET(TH!H$1,SMALL(Dong13,ROWS($1:5)),))</f>
        <v>Nguyễn Văn Nhân</v>
      </c>
      <c r="C18" s="704" t="str">
        <f t="shared" ca="1" si="2"/>
        <v>Nhiên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12280</v>
      </c>
      <c r="I18" s="707">
        <f ca="1">IF(ROWS($1:5)&gt;COUNT(Dong13),"",OFFSET(TH!J$1,SMALL(Dong13,ROWS($1:5)),))</f>
        <v>18000</v>
      </c>
      <c r="J18" s="708">
        <f t="shared" ca="1" si="3"/>
        <v>221040000</v>
      </c>
      <c r="K18" s="710"/>
      <c r="L18" s="709"/>
      <c r="M18" s="688"/>
      <c r="N18" s="688"/>
    </row>
    <row r="19" spans="1:14" ht="27" hidden="1" customHeight="1">
      <c r="A19" s="221">
        <f ca="1">IF(ROWS($1:6)&gt;COUNT(Dong13),"",OFFSET(TH!E$1,SMALL(Dong13,ROWS($1:6)),))</f>
        <v>42675</v>
      </c>
      <c r="B19" s="224" t="str">
        <f ca="1">IF(ROWS($1:6)&gt;COUNT(Dong13),"",OFFSET(TH!H$1,SMALL(Dong13,ROWS($1:6)),))</f>
        <v>Lê Thị Diệu</v>
      </c>
      <c r="C19" s="704" t="str">
        <f t="shared" ca="1" si="2"/>
        <v>Nhiên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11530</v>
      </c>
      <c r="I19" s="707">
        <f ca="1">IF(ROWS($1:6)&gt;COUNT(Dong13),"",OFFSET(TH!J$1,SMALL(Dong13,ROWS($1:6)),))</f>
        <v>18000</v>
      </c>
      <c r="J19" s="708">
        <f t="shared" ca="1" si="3"/>
        <v>207540000</v>
      </c>
      <c r="K19" s="710"/>
      <c r="L19" s="709"/>
      <c r="M19" s="688"/>
      <c r="N19" s="688"/>
    </row>
    <row r="20" spans="1:14" ht="31.5" hidden="1" customHeight="1">
      <c r="A20" s="221">
        <f ca="1">IF(ROWS($1:7)&gt;COUNT(Dong13),"",OFFSET(TH!E$1,SMALL(Dong13,ROWS($1:7)),))</f>
        <v>42675</v>
      </c>
      <c r="B20" s="224" t="str">
        <f ca="1">IF(ROWS($1:7)&gt;COUNT(Dong13),"",OFFSET(TH!H$1,SMALL(Dong13,ROWS($1:7)),))</f>
        <v>Lê Thị Thiện Em</v>
      </c>
      <c r="C20" s="704" t="str">
        <f t="shared" ca="1" si="2"/>
        <v>Nhiên</v>
      </c>
      <c r="D20" s="704" t="str">
        <f ca="1">IF(ROWS($1:7)&gt;COUNT(Dong13),"",OFFSET(TH!D$1,SMALL(Dong13,ROWS($1:7)),))</f>
        <v>NL/N07</v>
      </c>
      <c r="E20" s="1107" t="str">
        <f t="shared" ca="1" si="0"/>
        <v>Đức Linh - Bình Thuận</v>
      </c>
      <c r="F20" s="705">
        <f t="shared" ca="1" si="1"/>
        <v>260682094</v>
      </c>
      <c r="G20" s="706" t="str">
        <f ca="1">IF(ROWS($1:7)&gt;COUNT(Dong13),"",OFFSET(TH!F$1,SMALL(Dong13,ROWS($1:7)),))</f>
        <v>Cá cơm NL</v>
      </c>
      <c r="H20" s="707">
        <f ca="1">IF(ROWS($1:7)&gt;COUNT(Dong13),"",OFFSET(TH!I$1,SMALL(Dong13,ROWS($1:7)),))</f>
        <v>11480</v>
      </c>
      <c r="I20" s="707">
        <f ca="1">IF(ROWS($1:7)&gt;COUNT(Dong13),"",OFFSET(TH!J$1,SMALL(Dong13,ROWS($1:7)),))</f>
        <v>18000</v>
      </c>
      <c r="J20" s="708">
        <f t="shared" ca="1" si="3"/>
        <v>206640000</v>
      </c>
      <c r="K20" s="710"/>
      <c r="L20" s="709"/>
      <c r="M20" s="688"/>
      <c r="N20" s="688"/>
    </row>
    <row r="21" spans="1:14" ht="27" hidden="1" customHeight="1">
      <c r="A21" s="221">
        <f ca="1">IF(ROWS($1:8)&gt;COUNT(Dong13),"",OFFSET(TH!E$1,SMALL(Dong13,ROWS($1:8)),))</f>
        <v>42675</v>
      </c>
      <c r="B21" s="224" t="str">
        <f ca="1">IF(ROWS($1:8)&gt;COUNT(Dong13),"",OFFSET(TH!H$1,SMALL(Dong13,ROWS($1:8)),))</f>
        <v>Nguyễn Thanh Bình</v>
      </c>
      <c r="C21" s="704" t="str">
        <f t="shared" ca="1" si="2"/>
        <v>Nhiên</v>
      </c>
      <c r="D21" s="704" t="str">
        <f ca="1">IF(ROWS($1:8)&gt;COUNT(Dong13),"",OFFSET(TH!D$1,SMALL(Dong13,ROWS($1:8)),))</f>
        <v>NL/N08</v>
      </c>
      <c r="E21" s="1107" t="str">
        <f t="shared" ca="1" si="0"/>
        <v>Phan Thiết - Bình Thuận</v>
      </c>
      <c r="F21" s="705">
        <f t="shared" ca="1" si="1"/>
        <v>260178873</v>
      </c>
      <c r="G21" s="706" t="str">
        <f ca="1">IF(ROWS($1:8)&gt;COUNT(Dong13),"",OFFSET(TH!F$1,SMALL(Dong13,ROWS($1:8)),))</f>
        <v>Cá cơm NL</v>
      </c>
      <c r="H21" s="707">
        <f ca="1">IF(ROWS($1:8)&gt;COUNT(Dong13),"",OFFSET(TH!I$1,SMALL(Dong13,ROWS($1:8)),))</f>
        <v>11450</v>
      </c>
      <c r="I21" s="707">
        <f ca="1">IF(ROWS($1:8)&gt;COUNT(Dong13),"",OFFSET(TH!J$1,SMALL(Dong13,ROWS($1:8)),))</f>
        <v>18000</v>
      </c>
      <c r="J21" s="708">
        <f t="shared" ca="1" si="3"/>
        <v>206100000</v>
      </c>
      <c r="K21" s="710"/>
      <c r="L21" s="709"/>
      <c r="M21" s="688"/>
      <c r="N21" s="688"/>
    </row>
    <row r="22" spans="1:14" ht="15.75" hidden="1">
      <c r="A22" s="221">
        <f ca="1">IF(ROWS($1:9)&gt;COUNT(Dong13),"",OFFSET(TH!E$1,SMALL(Dong13,ROWS($1:9)),))</f>
        <v>42676</v>
      </c>
      <c r="B22" s="224" t="str">
        <f ca="1">IF(ROWS($1:9)&gt;COUNT(Dong13),"",OFFSET(TH!H$1,SMALL(Dong13,ROWS($1:9)),))</f>
        <v>Trần Văn An</v>
      </c>
      <c r="C22" s="704" t="str">
        <f t="shared" ca="1" si="2"/>
        <v>Nhiên</v>
      </c>
      <c r="D22" s="704" t="str">
        <f ca="1">IF(ROWS($1:9)&gt;COUNT(Dong13),"",OFFSET(TH!D$1,SMALL(Dong13,ROWS($1:9)),))</f>
        <v>NL/N09</v>
      </c>
      <c r="E22" s="1107" t="str">
        <f t="shared" ca="1" si="0"/>
        <v>Hàm Tân - Bình Thuận</v>
      </c>
      <c r="F22" s="705">
        <f t="shared" ca="1" si="1"/>
        <v>260690910</v>
      </c>
      <c r="G22" s="706" t="str">
        <f ca="1">IF(ROWS($1:9)&gt;COUNT(Dong13),"",OFFSET(TH!F$1,SMALL(Dong13,ROWS($1:9)),))</f>
        <v>Cá cơm NL</v>
      </c>
      <c r="H22" s="707">
        <f ca="1">IF(ROWS($1:9)&gt;COUNT(Dong13),"",OFFSET(TH!I$1,SMALL(Dong13,ROWS($1:9)),))</f>
        <v>12268</v>
      </c>
      <c r="I22" s="707">
        <f ca="1">IF(ROWS($1:9)&gt;COUNT(Dong13),"",OFFSET(TH!J$1,SMALL(Dong13,ROWS($1:9)),))</f>
        <v>18000</v>
      </c>
      <c r="J22" s="708">
        <f t="shared" ca="1" si="3"/>
        <v>220824000</v>
      </c>
      <c r="K22" s="710"/>
      <c r="L22" s="709"/>
      <c r="M22" s="688"/>
      <c r="N22" s="688"/>
    </row>
    <row r="23" spans="1:14" ht="15.75" hidden="1">
      <c r="A23" s="221">
        <f ca="1">IF(ROWS($1:10)&gt;COUNT(Dong13),"",OFFSET(TH!E$1,SMALL(Dong13,ROWS($1:10)),))</f>
        <v>42676</v>
      </c>
      <c r="B23" s="224" t="str">
        <f ca="1">IF(ROWS($1:10)&gt;COUNT(Dong13),"",OFFSET(TH!H$1,SMALL(Dong13,ROWS($1:10)),))</f>
        <v>Trần Thị Thu Hiếu</v>
      </c>
      <c r="C23" s="704" t="str">
        <f t="shared" ca="1" si="2"/>
        <v>Nhiên</v>
      </c>
      <c r="D23" s="704" t="str">
        <f ca="1">IF(ROWS($1:10)&gt;COUNT(Dong13),"",OFFSET(TH!D$1,SMALL(Dong13,ROWS($1:10)),))</f>
        <v>NL/N10</v>
      </c>
      <c r="E23" s="1107" t="str">
        <f t="shared" ca="1" si="0"/>
        <v>Phan Thiết - Bình Thuận</v>
      </c>
      <c r="F23" s="705">
        <f t="shared" ca="1" si="1"/>
        <v>280853616</v>
      </c>
      <c r="G23" s="706" t="str">
        <f ca="1">IF(ROWS($1:10)&gt;COUNT(Dong13),"",OFFSET(TH!F$1,SMALL(Dong13,ROWS($1:10)),))</f>
        <v>Cá cơm NL</v>
      </c>
      <c r="H23" s="707">
        <f ca="1">IF(ROWS($1:10)&gt;COUNT(Dong13),"",OFFSET(TH!I$1,SMALL(Dong13,ROWS($1:10)),))</f>
        <v>12235</v>
      </c>
      <c r="I23" s="707">
        <f ca="1">IF(ROWS($1:10)&gt;COUNT(Dong13),"",OFFSET(TH!J$1,SMALL(Dong13,ROWS($1:10)),))</f>
        <v>18000</v>
      </c>
      <c r="J23" s="708">
        <f t="shared" ca="1" si="3"/>
        <v>220230000</v>
      </c>
      <c r="K23" s="710"/>
      <c r="L23" s="709"/>
      <c r="M23" s="688"/>
      <c r="N23" s="688"/>
    </row>
    <row r="24" spans="1:14" ht="20.25" hidden="1" customHeight="1">
      <c r="A24" s="221">
        <f ca="1">IF(ROWS($1:11)&gt;COUNT(Dong13),"",OFFSET(TH!E$1,SMALL(Dong13,ROWS($1:11)),))</f>
        <v>42676</v>
      </c>
      <c r="B24" s="224" t="str">
        <f ca="1">IF(ROWS($1:11)&gt;COUNT(Dong13),"",OFFSET(TH!H$1,SMALL(Dong13,ROWS($1:11)),))</f>
        <v>Lê Thị Thiện Em</v>
      </c>
      <c r="C24" s="704" t="str">
        <f t="shared" ca="1" si="2"/>
        <v>Nhiên</v>
      </c>
      <c r="D24" s="704" t="str">
        <f ca="1">IF(ROWS($1:11)&gt;COUNT(Dong13),"",OFFSET(TH!D$1,SMALL(Dong13,ROWS($1:11)),))</f>
        <v>NL/N11</v>
      </c>
      <c r="E24" s="1107" t="str">
        <f t="shared" ca="1" si="0"/>
        <v>Đức Linh - Bình Thuận</v>
      </c>
      <c r="F24" s="705">
        <f t="shared" ca="1" si="1"/>
        <v>260682094</v>
      </c>
      <c r="G24" s="706" t="str">
        <f ca="1">IF(ROWS($1:11)&gt;COUNT(Dong13),"",OFFSET(TH!F$1,SMALL(Dong13,ROWS($1:11)),))</f>
        <v>Cá cơm NL</v>
      </c>
      <c r="H24" s="707">
        <f ca="1">IF(ROWS($1:11)&gt;COUNT(Dong13),"",OFFSET(TH!I$1,SMALL(Dong13,ROWS($1:11)),))</f>
        <v>11480</v>
      </c>
      <c r="I24" s="707">
        <f ca="1">IF(ROWS($1:11)&gt;COUNT(Dong13),"",OFFSET(TH!J$1,SMALL(Dong13,ROWS($1:11)),))</f>
        <v>18000</v>
      </c>
      <c r="J24" s="708">
        <f t="shared" ca="1" si="3"/>
        <v>206640000</v>
      </c>
      <c r="K24" s="710"/>
      <c r="L24" s="709"/>
      <c r="M24" s="688"/>
      <c r="N24" s="688"/>
    </row>
    <row r="25" spans="1:14" ht="27" hidden="1" customHeight="1">
      <c r="A25" s="221">
        <f ca="1">IF(ROWS($1:12)&gt;COUNT(Dong13),"",OFFSET(TH!E$1,SMALL(Dong13,ROWS($1:12)),))</f>
        <v>42676</v>
      </c>
      <c r="B25" s="224" t="str">
        <f ca="1">IF(ROWS($1:12)&gt;COUNT(Dong13),"",OFFSET(TH!H$1,SMALL(Dong13,ROWS($1:12)),))</f>
        <v>Nguyễn Thanh Bình</v>
      </c>
      <c r="C25" s="704" t="str">
        <f t="shared" ca="1" si="2"/>
        <v>Nhiên</v>
      </c>
      <c r="D25" s="704" t="str">
        <f ca="1">IF(ROWS($1:12)&gt;COUNT(Dong13),"",OFFSET(TH!D$1,SMALL(Dong13,ROWS($1:12)),))</f>
        <v>NL/N12</v>
      </c>
      <c r="E25" s="1107" t="str">
        <f t="shared" ca="1" si="0"/>
        <v>Phan Thiết - Bình Thuận</v>
      </c>
      <c r="F25" s="705">
        <f t="shared" ca="1" si="1"/>
        <v>260178873</v>
      </c>
      <c r="G25" s="706" t="str">
        <f ca="1">IF(ROWS($1:12)&gt;COUNT(Dong13),"",OFFSET(TH!F$1,SMALL(Dong13,ROWS($1:12)),))</f>
        <v>Cá cơm NL</v>
      </c>
      <c r="H25" s="707">
        <f ca="1">IF(ROWS($1:12)&gt;COUNT(Dong13),"",OFFSET(TH!I$1,SMALL(Dong13,ROWS($1:12)),))</f>
        <v>11471</v>
      </c>
      <c r="I25" s="707">
        <f ca="1">IF(ROWS($1:12)&gt;COUNT(Dong13),"",OFFSET(TH!J$1,SMALL(Dong13,ROWS($1:12)),))</f>
        <v>18000</v>
      </c>
      <c r="J25" s="708">
        <f t="shared" ca="1" si="3"/>
        <v>206478000</v>
      </c>
      <c r="K25" s="710"/>
      <c r="L25" s="709"/>
      <c r="M25" s="688"/>
      <c r="N25" s="688"/>
    </row>
    <row r="26" spans="1:14" ht="20.25" hidden="1" customHeight="1">
      <c r="A26" s="221">
        <f ca="1">IF(ROWS($1:13)&gt;COUNT(Dong13),"",OFFSET(TH!E$1,SMALL(Dong13,ROWS($1:13)),))</f>
        <v>42677</v>
      </c>
      <c r="B26" s="224" t="str">
        <f ca="1">IF(ROWS($1:13)&gt;COUNT(Dong13),"",OFFSET(TH!H$1,SMALL(Dong13,ROWS($1:13)),))</f>
        <v>Nguyễn Thị Hội</v>
      </c>
      <c r="C26" s="704" t="str">
        <f t="shared" ca="1" si="2"/>
        <v>Nhiên</v>
      </c>
      <c r="D26" s="704" t="str">
        <f ca="1">IF(ROWS($1:13)&gt;COUNT(Dong13),"",OFFSET(TH!D$1,SMALL(Dong13,ROWS($1:13)),))</f>
        <v>NL/N13</v>
      </c>
      <c r="E26" s="1107" t="str">
        <f t="shared" ca="1" si="0"/>
        <v>Long Hương - Bình Thuận</v>
      </c>
      <c r="F26" s="705" t="str">
        <f t="shared" ca="1" si="1"/>
        <v>020714486</v>
      </c>
      <c r="G26" s="706" t="str">
        <f ca="1">IF(ROWS($1:13)&gt;COUNT(Dong13),"",OFFSET(TH!F$1,SMALL(Dong13,ROWS($1:13)),))</f>
        <v>Cá cơm NL</v>
      </c>
      <c r="H26" s="707">
        <f ca="1">IF(ROWS($1:13)&gt;COUNT(Dong13),"",OFFSET(TH!I$1,SMALL(Dong13,ROWS($1:13)),))</f>
        <v>12396</v>
      </c>
      <c r="I26" s="707">
        <f ca="1">IF(ROWS($1:13)&gt;COUNT(Dong13),"",OFFSET(TH!J$1,SMALL(Dong13,ROWS($1:13)),))</f>
        <v>18000</v>
      </c>
      <c r="J26" s="708">
        <f t="shared" ca="1" si="3"/>
        <v>223128000</v>
      </c>
      <c r="K26" s="710"/>
      <c r="L26" s="709"/>
      <c r="M26" s="688"/>
      <c r="N26" s="688"/>
    </row>
    <row r="27" spans="1:14" ht="27" hidden="1" customHeight="1">
      <c r="A27" s="221">
        <f ca="1">IF(ROWS($1:14)&gt;COUNT(Dong13),"",OFFSET(TH!E$1,SMALL(Dong13,ROWS($1:14)),))</f>
        <v>42677</v>
      </c>
      <c r="B27" s="224" t="str">
        <f ca="1">IF(ROWS($1:14)&gt;COUNT(Dong13),"",OFFSET(TH!H$1,SMALL(Dong13,ROWS($1:14)),))</f>
        <v>Nguyễn Văn Hạnh</v>
      </c>
      <c r="C27" s="704" t="str">
        <f t="shared" ca="1" si="2"/>
        <v>Nhiên</v>
      </c>
      <c r="D27" s="704" t="str">
        <f ca="1">IF(ROWS($1:14)&gt;COUNT(Dong13),"",OFFSET(TH!D$1,SMALL(Dong13,ROWS($1:14)),))</f>
        <v>NL/N14</v>
      </c>
      <c r="E27" s="1107" t="str">
        <f t="shared" ca="1" si="0"/>
        <v>Phan Thiết - Bình Thuận</v>
      </c>
      <c r="F27" s="705">
        <f t="shared" ca="1" si="1"/>
        <v>260850613</v>
      </c>
      <c r="G27" s="706" t="str">
        <f ca="1">IF(ROWS($1:14)&gt;COUNT(Dong13),"",OFFSET(TH!F$1,SMALL(Dong13,ROWS($1:14)),))</f>
        <v>Cá cơm NL</v>
      </c>
      <c r="H27" s="707">
        <f ca="1">IF(ROWS($1:14)&gt;COUNT(Dong13),"",OFFSET(TH!I$1,SMALL(Dong13,ROWS($1:14)),))</f>
        <v>11405</v>
      </c>
      <c r="I27" s="707">
        <f ca="1">IF(ROWS($1:14)&gt;COUNT(Dong13),"",OFFSET(TH!J$1,SMALL(Dong13,ROWS($1:14)),))</f>
        <v>18000</v>
      </c>
      <c r="J27" s="708">
        <f t="shared" ca="1" si="3"/>
        <v>205290000</v>
      </c>
      <c r="K27" s="710"/>
      <c r="L27" s="709"/>
      <c r="M27" s="688"/>
      <c r="N27" s="688"/>
    </row>
    <row r="28" spans="1:14" ht="27" hidden="1" customHeight="1">
      <c r="A28" s="221">
        <f ca="1">IF(ROWS($1:15)&gt;COUNT(Dong13),"",OFFSET(TH!E$1,SMALL(Dong13,ROWS($1:15)),))</f>
        <v>42677</v>
      </c>
      <c r="B28" s="224" t="str">
        <f ca="1">IF(ROWS($1:15)&gt;COUNT(Dong13),"",OFFSET(TH!H$1,SMALL(Dong13,ROWS($1:15)),))</f>
        <v>Lê Thị Thiện Em</v>
      </c>
      <c r="C28" s="704" t="str">
        <f t="shared" ca="1" si="2"/>
        <v>Nhiên</v>
      </c>
      <c r="D28" s="704" t="str">
        <f ca="1">IF(ROWS($1:15)&gt;COUNT(Dong13),"",OFFSET(TH!D$1,SMALL(Dong13,ROWS($1:15)),))</f>
        <v>NL/N15</v>
      </c>
      <c r="E28" s="1107" t="str">
        <f t="shared" ca="1" si="0"/>
        <v>Đức Linh - Bình Thuận</v>
      </c>
      <c r="F28" s="705">
        <f t="shared" ca="1" si="1"/>
        <v>260682094</v>
      </c>
      <c r="G28" s="706" t="str">
        <f ca="1">IF(ROWS($1:15)&gt;COUNT(Dong13),"",OFFSET(TH!F$1,SMALL(Dong13,ROWS($1:15)),))</f>
        <v>Cá cơm NL</v>
      </c>
      <c r="H28" s="707">
        <f ca="1">IF(ROWS($1:15)&gt;COUNT(Dong13),"",OFFSET(TH!I$1,SMALL(Dong13,ROWS($1:15)),))</f>
        <v>12250</v>
      </c>
      <c r="I28" s="707">
        <f ca="1">IF(ROWS($1:15)&gt;COUNT(Dong13),"",OFFSET(TH!J$1,SMALL(Dong13,ROWS($1:15)),))</f>
        <v>18000</v>
      </c>
      <c r="J28" s="708">
        <f t="shared" ca="1" si="3"/>
        <v>220500000</v>
      </c>
      <c r="K28" s="710"/>
      <c r="L28" s="709"/>
      <c r="M28" s="688"/>
      <c r="N28" s="688"/>
    </row>
    <row r="29" spans="1:14" ht="15.75" hidden="1">
      <c r="A29" s="221">
        <f ca="1">IF(ROWS($1:16)&gt;COUNT(Dong13),"",OFFSET(TH!E$1,SMALL(Dong13,ROWS($1:16)),))</f>
        <v>42677</v>
      </c>
      <c r="B29" s="224" t="str">
        <f ca="1">IF(ROWS($1:16)&gt;COUNT(Dong13),"",OFFSET(TH!H$1,SMALL(Dong13,ROWS($1:16)),))</f>
        <v>Lê Thị Diệu</v>
      </c>
      <c r="C29" s="704" t="str">
        <f t="shared" ca="1" si="2"/>
        <v>Nhiên</v>
      </c>
      <c r="D29" s="704" t="str">
        <f ca="1">IF(ROWS($1:16)&gt;COUNT(Dong13),"",OFFSET(TH!D$1,SMALL(Dong13,ROWS($1:16)),))</f>
        <v>NL/N16</v>
      </c>
      <c r="E29" s="1107" t="str">
        <f t="shared" ca="1" si="0"/>
        <v>Đức Linh - Bình Thuận</v>
      </c>
      <c r="F29" s="705">
        <f t="shared" ca="1" si="1"/>
        <v>250746332</v>
      </c>
      <c r="G29" s="706" t="str">
        <f ca="1">IF(ROWS($1:16)&gt;COUNT(Dong13),"",OFFSET(TH!F$1,SMALL(Dong13,ROWS($1:16)),))</f>
        <v>Cá cơm NL</v>
      </c>
      <c r="H29" s="707">
        <f ca="1">IF(ROWS($1:16)&gt;COUNT(Dong13),"",OFFSET(TH!I$1,SMALL(Dong13,ROWS($1:16)),))</f>
        <v>11450</v>
      </c>
      <c r="I29" s="707">
        <f ca="1">IF(ROWS($1:16)&gt;COUNT(Dong13),"",OFFSET(TH!J$1,SMALL(Dong13,ROWS($1:16)),))</f>
        <v>18000</v>
      </c>
      <c r="J29" s="708">
        <f t="shared" ref="J29:J92" ca="1" si="4">IF(B29&lt;&gt;"",H29*I29,0)</f>
        <v>206100000</v>
      </c>
      <c r="K29" s="710"/>
      <c r="L29" s="709"/>
      <c r="M29" s="688"/>
      <c r="N29" s="688"/>
    </row>
    <row r="30" spans="1:14" ht="27" hidden="1" customHeight="1">
      <c r="A30" s="221">
        <f ca="1">IF(ROWS($1:17)&gt;COUNT(Dong13),"",OFFSET(TH!E$1,SMALL(Dong13,ROWS($1:17)),))</f>
        <v>42678</v>
      </c>
      <c r="B30" s="224" t="str">
        <f ca="1">IF(ROWS($1:17)&gt;COUNT(Dong13),"",OFFSET(TH!H$1,SMALL(Dong13,ROWS($1:17)),))</f>
        <v>Nguyễn Văn Hạnh</v>
      </c>
      <c r="C30" s="704" t="str">
        <f t="shared" ca="1" si="2"/>
        <v>Nhiên</v>
      </c>
      <c r="D30" s="704" t="str">
        <f ca="1">IF(ROWS($1:17)&gt;COUNT(Dong13),"",OFFSET(TH!D$1,SMALL(Dong13,ROWS($1:17)),))</f>
        <v>NL/N17</v>
      </c>
      <c r="E30" s="1107" t="str">
        <f t="shared" ca="1" si="0"/>
        <v>Phan Thiết - Bình Thuận</v>
      </c>
      <c r="F30" s="705">
        <f t="shared" ca="1" si="1"/>
        <v>260850613</v>
      </c>
      <c r="G30" s="706" t="str">
        <f ca="1">IF(ROWS($1:17)&gt;COUNT(Dong13),"",OFFSET(TH!F$1,SMALL(Dong13,ROWS($1:17)),))</f>
        <v>Cá cơm NL</v>
      </c>
      <c r="H30" s="707">
        <f ca="1">IF(ROWS($1:17)&gt;COUNT(Dong13),"",OFFSET(TH!I$1,SMALL(Dong13,ROWS($1:17)),))</f>
        <v>11520</v>
      </c>
      <c r="I30" s="707">
        <f ca="1">IF(ROWS($1:17)&gt;COUNT(Dong13),"",OFFSET(TH!J$1,SMALL(Dong13,ROWS($1:17)),))</f>
        <v>18000</v>
      </c>
      <c r="J30" s="708">
        <f t="shared" ca="1" si="4"/>
        <v>207360000</v>
      </c>
      <c r="K30" s="710"/>
      <c r="L30" s="709"/>
      <c r="M30" s="688"/>
      <c r="N30" s="688"/>
    </row>
    <row r="31" spans="1:14" ht="15.75" hidden="1">
      <c r="A31" s="221">
        <f ca="1">IF(ROWS($1:18)&gt;COUNT(Dong13),"",OFFSET(TH!E$1,SMALL(Dong13,ROWS($1:18)),))</f>
        <v>42678</v>
      </c>
      <c r="B31" s="224" t="str">
        <f ca="1">IF(ROWS($1:18)&gt;COUNT(Dong13),"",OFFSET(TH!H$1,SMALL(Dong13,ROWS($1:18)),))</f>
        <v>Lê Thị Diệu</v>
      </c>
      <c r="C31" s="704" t="str">
        <f t="shared" ca="1" si="2"/>
        <v>Nhiên</v>
      </c>
      <c r="D31" s="704" t="str">
        <f ca="1">IF(ROWS($1:18)&gt;COUNT(Dong13),"",OFFSET(TH!D$1,SMALL(Dong13,ROWS($1:18)),))</f>
        <v>NL/N18</v>
      </c>
      <c r="E31" s="1107" t="str">
        <f t="shared" ca="1" si="0"/>
        <v>Đức Linh - Bình Thuận</v>
      </c>
      <c r="F31" s="705">
        <f t="shared" ca="1" si="1"/>
        <v>250746332</v>
      </c>
      <c r="G31" s="706" t="str">
        <f ca="1">IF(ROWS($1:18)&gt;COUNT(Dong13),"",OFFSET(TH!F$1,SMALL(Dong13,ROWS($1:18)),))</f>
        <v>Cá cơm NL</v>
      </c>
      <c r="H31" s="707">
        <f ca="1">IF(ROWS($1:18)&gt;COUNT(Dong13),"",OFFSET(TH!I$1,SMALL(Dong13,ROWS($1:18)),))</f>
        <v>11460</v>
      </c>
      <c r="I31" s="707">
        <f ca="1">IF(ROWS($1:18)&gt;COUNT(Dong13),"",OFFSET(TH!J$1,SMALL(Dong13,ROWS($1:18)),))</f>
        <v>18000</v>
      </c>
      <c r="J31" s="708">
        <f t="shared" ca="1" si="4"/>
        <v>206280000</v>
      </c>
      <c r="K31" s="710"/>
      <c r="L31" s="709"/>
      <c r="M31" s="688"/>
      <c r="N31" s="688"/>
    </row>
    <row r="32" spans="1:14" ht="27" hidden="1" customHeight="1">
      <c r="A32" s="221">
        <f ca="1">IF(ROWS($1:19)&gt;COUNT(Dong13),"",OFFSET(TH!E$1,SMALL(Dong13,ROWS($1:19)),))</f>
        <v>42678</v>
      </c>
      <c r="B32" s="224" t="str">
        <f ca="1">IF(ROWS($1:19)&gt;COUNT(Dong13),"",OFFSET(TH!H$1,SMALL(Dong13,ROWS($1:19)),))</f>
        <v>Nguyễn Thanh Bình</v>
      </c>
      <c r="C32" s="704" t="str">
        <f t="shared" ca="1" si="2"/>
        <v>Nhiên</v>
      </c>
      <c r="D32" s="704" t="str">
        <f ca="1">IF(ROWS($1:19)&gt;COUNT(Dong13),"",OFFSET(TH!D$1,SMALL(Dong13,ROWS($1:19)),))</f>
        <v>NL/N19</v>
      </c>
      <c r="E32" s="1107" t="str">
        <f t="shared" ca="1" si="0"/>
        <v>Phan Thiết - Bình Thuận</v>
      </c>
      <c r="F32" s="705">
        <f t="shared" ca="1" si="1"/>
        <v>260178873</v>
      </c>
      <c r="G32" s="706" t="str">
        <f ca="1">IF(ROWS($1:19)&gt;COUNT(Dong13),"",OFFSET(TH!F$1,SMALL(Dong13,ROWS($1:19)),))</f>
        <v>Cá cơm NL</v>
      </c>
      <c r="H32" s="707">
        <f ca="1">IF(ROWS($1:19)&gt;COUNT(Dong13),"",OFFSET(TH!I$1,SMALL(Dong13,ROWS($1:19)),))</f>
        <v>11860</v>
      </c>
      <c r="I32" s="707">
        <f ca="1">IF(ROWS($1:19)&gt;COUNT(Dong13),"",OFFSET(TH!J$1,SMALL(Dong13,ROWS($1:19)),))</f>
        <v>18000</v>
      </c>
      <c r="J32" s="708">
        <f t="shared" ca="1" si="4"/>
        <v>213480000</v>
      </c>
      <c r="K32" s="710"/>
      <c r="L32" s="709"/>
      <c r="M32" s="688"/>
      <c r="N32" s="688"/>
    </row>
    <row r="33" spans="1:14" ht="27" hidden="1" customHeight="1">
      <c r="A33" s="221">
        <f ca="1">IF(ROWS($1:20)&gt;COUNT(Dong13),"",OFFSET(TH!E$1,SMALL(Dong13,ROWS($1:20)),))</f>
        <v>42678</v>
      </c>
      <c r="B33" s="224" t="str">
        <f ca="1">IF(ROWS($1:20)&gt;COUNT(Dong13),"",OFFSET(TH!H$1,SMALL(Dong13,ROWS($1:20)),))</f>
        <v>Trần Văn An</v>
      </c>
      <c r="C33" s="704" t="str">
        <f t="shared" ca="1" si="2"/>
        <v>Nhiên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12250</v>
      </c>
      <c r="I33" s="707">
        <f ca="1">IF(ROWS($1:20)&gt;COUNT(Dong13),"",OFFSET(TH!J$1,SMALL(Dong13,ROWS($1:20)),))</f>
        <v>18000</v>
      </c>
      <c r="J33" s="708">
        <f t="shared" ca="1" si="4"/>
        <v>220500000</v>
      </c>
      <c r="K33" s="710"/>
      <c r="L33" s="709"/>
      <c r="M33" s="688"/>
      <c r="N33" s="688"/>
    </row>
    <row r="34" spans="1:14" ht="20.25" hidden="1" customHeight="1">
      <c r="A34" s="221">
        <f ca="1">IF(ROWS($1:21)&gt;COUNT(Dong13),"",OFFSET(TH!E$1,SMALL(Dong13,ROWS($1:21)),))</f>
        <v>42679</v>
      </c>
      <c r="B34" s="224" t="str">
        <f ca="1">IF(ROWS($1:21)&gt;COUNT(Dong13),"",OFFSET(TH!H$1,SMALL(Dong13,ROWS($1:21)),))</f>
        <v>Nguyễn Văn Đức</v>
      </c>
      <c r="C34" s="704" t="str">
        <f t="shared" ca="1" si="2"/>
        <v>Hai</v>
      </c>
      <c r="D34" s="704" t="str">
        <f ca="1">IF(ROWS($1:21)&gt;COUNT(Dong13),"",OFFSET(TH!D$1,SMALL(Dong13,ROWS($1:21)),))</f>
        <v>NL/N21</v>
      </c>
      <c r="E34" s="1107" t="str">
        <f t="shared" ca="1" si="0"/>
        <v>Vũng Tàu</v>
      </c>
      <c r="F34" s="705">
        <f t="shared" ca="1" si="1"/>
        <v>261183075</v>
      </c>
      <c r="G34" s="706" t="str">
        <f ca="1">IF(ROWS($1:21)&gt;COUNT(Dong13),"",OFFSET(TH!F$1,SMALL(Dong13,ROWS($1:21)),))</f>
        <v>Cá bò NL</v>
      </c>
      <c r="H34" s="707">
        <f ca="1">IF(ROWS($1:21)&gt;COUNT(Dong13),"",OFFSET(TH!I$1,SMALL(Dong13,ROWS($1:21)),))</f>
        <v>9985</v>
      </c>
      <c r="I34" s="707">
        <f ca="1">IF(ROWS($1:21)&gt;COUNT(Dong13),"",OFFSET(TH!J$1,SMALL(Dong13,ROWS($1:21)),))</f>
        <v>16500</v>
      </c>
      <c r="J34" s="708">
        <f t="shared" ca="1" si="4"/>
        <v>164752500</v>
      </c>
      <c r="K34" s="710"/>
      <c r="L34" s="709"/>
      <c r="M34" s="688"/>
      <c r="N34" s="688"/>
    </row>
    <row r="35" spans="1:14" ht="20.25" hidden="1" customHeight="1">
      <c r="A35" s="221">
        <f ca="1">IF(ROWS($1:22)&gt;COUNT(Dong13),"",OFFSET(TH!E$1,SMALL(Dong13,ROWS($1:22)),))</f>
        <v>42679</v>
      </c>
      <c r="B35" s="224" t="str">
        <f ca="1">IF(ROWS($1:22)&gt;COUNT(Dong13),"",OFFSET(TH!H$1,SMALL(Dong13,ROWS($1:22)),))</f>
        <v>Võ Thị Bảy</v>
      </c>
      <c r="C35" s="704" t="str">
        <f t="shared" ca="1" si="2"/>
        <v>Hai</v>
      </c>
      <c r="D35" s="704" t="str">
        <f ca="1">IF(ROWS($1:22)&gt;COUNT(Dong13),"",OFFSET(TH!D$1,SMALL(Dong13,ROWS($1:22)),))</f>
        <v>NL/N22</v>
      </c>
      <c r="E35" s="1107" t="str">
        <f t="shared" ca="1" si="0"/>
        <v>Vũng Tàu</v>
      </c>
      <c r="F35" s="705">
        <f t="shared" ca="1" si="1"/>
        <v>270106056</v>
      </c>
      <c r="G35" s="706" t="str">
        <f ca="1">IF(ROWS($1:22)&gt;COUNT(Dong13),"",OFFSET(TH!F$1,SMALL(Dong13,ROWS($1:22)),))</f>
        <v>Cá bò NL</v>
      </c>
      <c r="H35" s="707">
        <f ca="1">IF(ROWS($1:22)&gt;COUNT(Dong13),"",OFFSET(TH!I$1,SMALL(Dong13,ROWS($1:22)),))</f>
        <v>9956</v>
      </c>
      <c r="I35" s="707">
        <f ca="1">IF(ROWS($1:22)&gt;COUNT(Dong13),"",OFFSET(TH!J$1,SMALL(Dong13,ROWS($1:22)),))</f>
        <v>16500</v>
      </c>
      <c r="J35" s="708">
        <f t="shared" ca="1" si="4"/>
        <v>164274000</v>
      </c>
      <c r="K35" s="710"/>
      <c r="L35" s="709"/>
      <c r="M35" s="688"/>
      <c r="N35" s="688"/>
    </row>
    <row r="36" spans="1:14" ht="27" hidden="1" customHeight="1">
      <c r="A36" s="221">
        <f ca="1">IF(ROWS($1:23)&gt;COUNT(Dong13),"",OFFSET(TH!E$1,SMALL(Dong13,ROWS($1:23)),))</f>
        <v>42679</v>
      </c>
      <c r="B36" s="224" t="str">
        <f ca="1">IF(ROWS($1:23)&gt;COUNT(Dong13),"",OFFSET(TH!H$1,SMALL(Dong13,ROWS($1:23)),))</f>
        <v>Nguyễn Văn Tư</v>
      </c>
      <c r="C36" s="704" t="str">
        <f t="shared" ca="1" si="2"/>
        <v>Hai</v>
      </c>
      <c r="D36" s="704" t="str">
        <f ca="1">IF(ROWS($1:23)&gt;COUNT(Dong13),"",OFFSET(TH!D$1,SMALL(Dong13,ROWS($1:23)),))</f>
        <v>NL/N23</v>
      </c>
      <c r="E36" s="1107" t="str">
        <f t="shared" ca="1" si="0"/>
        <v>Vũng Tàu</v>
      </c>
      <c r="F36" s="705">
        <f t="shared" ca="1" si="1"/>
        <v>260456563</v>
      </c>
      <c r="G36" s="706" t="str">
        <f ca="1">IF(ROWS($1:23)&gt;COUNT(Dong13),"",OFFSET(TH!F$1,SMALL(Dong13,ROWS($1:23)),))</f>
        <v>Cá bò NL</v>
      </c>
      <c r="H36" s="707">
        <f ca="1">IF(ROWS($1:23)&gt;COUNT(Dong13),"",OFFSET(TH!I$1,SMALL(Dong13,ROWS($1:23)),))</f>
        <v>9969</v>
      </c>
      <c r="I36" s="707">
        <f ca="1">IF(ROWS($1:23)&gt;COUNT(Dong13),"",OFFSET(TH!J$1,SMALL(Dong13,ROWS($1:23)),))</f>
        <v>16500</v>
      </c>
      <c r="J36" s="708">
        <f t="shared" ca="1" si="4"/>
        <v>164488500</v>
      </c>
      <c r="K36" s="710"/>
      <c r="L36" s="709"/>
      <c r="M36" s="688"/>
      <c r="N36" s="688"/>
    </row>
    <row r="37" spans="1:14" ht="20.25" hidden="1" customHeight="1">
      <c r="A37" s="221">
        <f ca="1">IF(ROWS($1:24)&gt;COUNT(Dong13),"",OFFSET(TH!E$1,SMALL(Dong13,ROWS($1:24)),))</f>
        <v>42679</v>
      </c>
      <c r="B37" s="224" t="str">
        <f ca="1">IF(ROWS($1:24)&gt;COUNT(Dong13),"",OFFSET(TH!H$1,SMALL(Dong13,ROWS($1:24)),))</f>
        <v>Nguyễn Thanh Vinh</v>
      </c>
      <c r="C37" s="704" t="str">
        <f t="shared" ca="1" si="2"/>
        <v>Hai</v>
      </c>
      <c r="D37" s="704" t="str">
        <f ca="1">IF(ROWS($1:24)&gt;COUNT(Dong13),"",OFFSET(TH!D$1,SMALL(Dong13,ROWS($1:24)),))</f>
        <v>NL/N24</v>
      </c>
      <c r="E37" s="1107" t="str">
        <f t="shared" ca="1" si="0"/>
        <v>Vũng Tàu</v>
      </c>
      <c r="F37" s="705">
        <f t="shared" ca="1" si="1"/>
        <v>271181056</v>
      </c>
      <c r="G37" s="706" t="str">
        <f ca="1">IF(ROWS($1:24)&gt;COUNT(Dong13),"",OFFSET(TH!F$1,SMALL(Dong13,ROWS($1:24)),))</f>
        <v>Cá bò NL</v>
      </c>
      <c r="H37" s="707">
        <f ca="1">IF(ROWS($1:24)&gt;COUNT(Dong13),"",OFFSET(TH!I$1,SMALL(Dong13,ROWS($1:24)),))</f>
        <v>9980</v>
      </c>
      <c r="I37" s="707">
        <f ca="1">IF(ROWS($1:24)&gt;COUNT(Dong13),"",OFFSET(TH!J$1,SMALL(Dong13,ROWS($1:24)),))</f>
        <v>16500</v>
      </c>
      <c r="J37" s="708">
        <f t="shared" ca="1" si="4"/>
        <v>164670000</v>
      </c>
      <c r="K37" s="710"/>
      <c r="L37" s="709"/>
      <c r="M37" s="688"/>
      <c r="N37" s="688"/>
    </row>
    <row r="38" spans="1:14" ht="15.75" hidden="1">
      <c r="A38" s="221">
        <f ca="1">IF(ROWS($1:25)&gt;COUNT(Dong13),"",OFFSET(TH!E$1,SMALL(Dong13,ROWS($1:25)),))</f>
        <v>42679</v>
      </c>
      <c r="B38" s="224" t="str">
        <f ca="1">IF(ROWS($1:25)&gt;COUNT(Dong13),"",OFFSET(TH!H$1,SMALL(Dong13,ROWS($1:25)),))</f>
        <v>Nguyễn Văn Nhân</v>
      </c>
      <c r="C38" s="704" t="str">
        <f t="shared" ca="1" si="2"/>
        <v>Nhiên</v>
      </c>
      <c r="D38" s="704" t="str">
        <f ca="1">IF(ROWS($1:25)&gt;COUNT(Dong13),"",OFFSET(TH!D$1,SMALL(Dong13,ROWS($1:25)),))</f>
        <v>NL/N25</v>
      </c>
      <c r="E38" s="1107" t="str">
        <f t="shared" ca="1" si="0"/>
        <v>Thanh Hải - Bình Thuận</v>
      </c>
      <c r="F38" s="705">
        <f t="shared" ca="1" si="1"/>
        <v>261005222</v>
      </c>
      <c r="G38" s="706" t="str">
        <f ca="1">IF(ROWS($1:25)&gt;COUNT(Dong13),"",OFFSET(TH!F$1,SMALL(Dong13,ROWS($1:25)),))</f>
        <v>Cá cơm NL</v>
      </c>
      <c r="H38" s="707">
        <f ca="1">IF(ROWS($1:25)&gt;COUNT(Dong13),"",OFFSET(TH!I$1,SMALL(Dong13,ROWS($1:25)),))</f>
        <v>11450</v>
      </c>
      <c r="I38" s="707">
        <f ca="1">IF(ROWS($1:25)&gt;COUNT(Dong13),"",OFFSET(TH!J$1,SMALL(Dong13,ROWS($1:25)),))</f>
        <v>18000</v>
      </c>
      <c r="J38" s="708">
        <f t="shared" ca="1" si="4"/>
        <v>206100000</v>
      </c>
      <c r="K38" s="710"/>
      <c r="L38" s="709"/>
      <c r="M38" s="688"/>
      <c r="N38" s="688"/>
    </row>
    <row r="39" spans="1:14" ht="27" customHeight="1">
      <c r="A39" s="221">
        <f ca="1">IF(ROWS($1:26)&gt;COUNT(Dong13),"",OFFSET(TH!E$1,SMALL(Dong13,ROWS($1:26)),))</f>
        <v>42679</v>
      </c>
      <c r="B39" s="224" t="str">
        <f ca="1">IF(ROWS($1:26)&gt;COUNT(Dong13),"",OFFSET(TH!H$1,SMALL(Dong13,ROWS($1:26)),))</f>
        <v>Trần Thị Thu Hiếu</v>
      </c>
      <c r="C39" s="704" t="str">
        <f t="shared" ca="1" si="2"/>
        <v>Nhiên</v>
      </c>
      <c r="D39" s="704" t="str">
        <f ca="1">IF(ROWS($1:26)&gt;COUNT(Dong13),"",OFFSET(TH!D$1,SMALL(Dong13,ROWS($1:26)),))</f>
        <v>NL/N26</v>
      </c>
      <c r="E39" s="1107" t="str">
        <f t="shared" ca="1" si="0"/>
        <v>Phan Thiết - Bình Thuận</v>
      </c>
      <c r="F39" s="705">
        <f t="shared" ca="1" si="1"/>
        <v>280853616</v>
      </c>
      <c r="G39" s="706" t="str">
        <f ca="1">IF(ROWS($1:26)&gt;COUNT(Dong13),"",OFFSET(TH!F$1,SMALL(Dong13,ROWS($1:26)),))</f>
        <v>Cá cơm NL</v>
      </c>
      <c r="H39" s="707">
        <f ca="1">IF(ROWS($1:26)&gt;COUNT(Dong13),"",OFFSET(TH!I$1,SMALL(Dong13,ROWS($1:26)),))</f>
        <v>12250</v>
      </c>
      <c r="I39" s="707">
        <f ca="1">IF(ROWS($1:26)&gt;COUNT(Dong13),"",OFFSET(TH!J$1,SMALL(Dong13,ROWS($1:26)),))</f>
        <v>18000</v>
      </c>
      <c r="J39" s="708">
        <f t="shared" ca="1" si="4"/>
        <v>220500000</v>
      </c>
      <c r="K39" s="710"/>
      <c r="L39" s="709"/>
      <c r="M39" s="688"/>
      <c r="N39" s="688"/>
    </row>
    <row r="40" spans="1:14" ht="15.75">
      <c r="A40" s="221">
        <f ca="1">IF(ROWS($1:27)&gt;COUNT(Dong13),"",OFFSET(TH!E$1,SMALL(Dong13,ROWS($1:27)),))</f>
        <v>42679</v>
      </c>
      <c r="B40" s="224" t="str">
        <f ca="1">IF(ROWS($1:27)&gt;COUNT(Dong13),"",OFFSET(TH!H$1,SMALL(Dong13,ROWS($1:27)),))</f>
        <v>Lê Thị Diệu</v>
      </c>
      <c r="C40" s="704" t="str">
        <f t="shared" ca="1" si="2"/>
        <v>Nhiên</v>
      </c>
      <c r="D40" s="704" t="str">
        <f ca="1">IF(ROWS($1:27)&gt;COUNT(Dong13),"",OFFSET(TH!D$1,SMALL(Dong13,ROWS($1:27)),))</f>
        <v>NL/N27</v>
      </c>
      <c r="E40" s="1107" t="str">
        <f t="shared" ca="1" si="0"/>
        <v>Đức Linh - Bình Thuận</v>
      </c>
      <c r="F40" s="705">
        <f t="shared" ca="1" si="1"/>
        <v>250746332</v>
      </c>
      <c r="G40" s="706" t="str">
        <f ca="1">IF(ROWS($1:27)&gt;COUNT(Dong13),"",OFFSET(TH!F$1,SMALL(Dong13,ROWS($1:27)),))</f>
        <v>Cá cơm NL</v>
      </c>
      <c r="H40" s="707">
        <f ca="1">IF(ROWS($1:27)&gt;COUNT(Dong13),"",OFFSET(TH!I$1,SMALL(Dong13,ROWS($1:27)),))</f>
        <v>12235</v>
      </c>
      <c r="I40" s="707">
        <f ca="1">IF(ROWS($1:27)&gt;COUNT(Dong13),"",OFFSET(TH!J$1,SMALL(Dong13,ROWS($1:27)),))</f>
        <v>18000</v>
      </c>
      <c r="J40" s="708">
        <f t="shared" ca="1" si="4"/>
        <v>220230000</v>
      </c>
      <c r="K40" s="710"/>
      <c r="L40" s="709"/>
      <c r="M40" s="688"/>
      <c r="N40" s="688"/>
    </row>
    <row r="41" spans="1:14" ht="27" customHeight="1">
      <c r="A41" s="221">
        <f ca="1">IF(ROWS($1:28)&gt;COUNT(Dong13),"",OFFSET(TH!E$1,SMALL(Dong13,ROWS($1:28)),))</f>
        <v>42679</v>
      </c>
      <c r="B41" s="224" t="str">
        <f ca="1">IF(ROWS($1:28)&gt;COUNT(Dong13),"",OFFSET(TH!H$1,SMALL(Dong13,ROWS($1:28)),))</f>
        <v>Nguyễn Thanh Bình</v>
      </c>
      <c r="C41" s="704" t="str">
        <f t="shared" ca="1" si="2"/>
        <v>Nhiên</v>
      </c>
      <c r="D41" s="704" t="str">
        <f ca="1">IF(ROWS($1:28)&gt;COUNT(Dong13),"",OFFSET(TH!D$1,SMALL(Dong13,ROWS($1:28)),))</f>
        <v>NL/N28</v>
      </c>
      <c r="E41" s="1107" t="str">
        <f t="shared" ca="1" si="0"/>
        <v>Phan Thiết - Bình Thuận</v>
      </c>
      <c r="F41" s="705">
        <f t="shared" ca="1" si="1"/>
        <v>260178873</v>
      </c>
      <c r="G41" s="706" t="str">
        <f ca="1">IF(ROWS($1:28)&gt;COUNT(Dong13),"",OFFSET(TH!F$1,SMALL(Dong13,ROWS($1:28)),))</f>
        <v>Cá cơm NL</v>
      </c>
      <c r="H41" s="707">
        <f ca="1">IF(ROWS($1:28)&gt;COUNT(Dong13),"",OFFSET(TH!I$1,SMALL(Dong13,ROWS($1:28)),))</f>
        <v>12350</v>
      </c>
      <c r="I41" s="707">
        <f ca="1">IF(ROWS($1:28)&gt;COUNT(Dong13),"",OFFSET(TH!J$1,SMALL(Dong13,ROWS($1:28)),))</f>
        <v>18000</v>
      </c>
      <c r="J41" s="708">
        <f t="shared" ca="1" si="4"/>
        <v>222300000</v>
      </c>
      <c r="K41" s="710"/>
      <c r="L41" s="709"/>
      <c r="M41" s="688"/>
      <c r="N41" s="688"/>
    </row>
    <row r="42" spans="1:14" ht="27" customHeight="1">
      <c r="A42" s="221">
        <f ca="1">IF(ROWS($1:29)&gt;COUNT(Dong13),"",OFFSET(TH!E$1,SMALL(Dong13,ROWS($1:29)),))</f>
        <v>42681</v>
      </c>
      <c r="B42" s="224" t="str">
        <f ca="1">IF(ROWS($1:29)&gt;COUNT(Dong13),"",OFFSET(TH!H$1,SMALL(Dong13,ROWS($1:29)),))</f>
        <v>Nguyễn Văn Đức</v>
      </c>
      <c r="C42" s="704" t="str">
        <f t="shared" ca="1" si="2"/>
        <v>Hai</v>
      </c>
      <c r="D42" s="704" t="str">
        <f ca="1">IF(ROWS($1:29)&gt;COUNT(Dong13),"",OFFSET(TH!D$1,SMALL(Dong13,ROWS($1:29)),))</f>
        <v>NL/N29</v>
      </c>
      <c r="E42" s="1107" t="str">
        <f t="shared" ca="1" si="0"/>
        <v>Vũng Tàu</v>
      </c>
      <c r="F42" s="705">
        <f t="shared" ca="1" si="1"/>
        <v>261183075</v>
      </c>
      <c r="G42" s="706" t="str">
        <f ca="1">IF(ROWS($1:29)&gt;COUNT(Dong13),"",OFFSET(TH!F$1,SMALL(Dong13,ROWS($1:29)),))</f>
        <v>Cá bò NL</v>
      </c>
      <c r="H42" s="707">
        <f ca="1">IF(ROWS($1:29)&gt;COUNT(Dong13),"",OFFSET(TH!I$1,SMALL(Dong13,ROWS($1:29)),))</f>
        <v>9968</v>
      </c>
      <c r="I42" s="707">
        <f ca="1">IF(ROWS($1:29)&gt;COUNT(Dong13),"",OFFSET(TH!J$1,SMALL(Dong13,ROWS($1:29)),))</f>
        <v>16500</v>
      </c>
      <c r="J42" s="708">
        <f t="shared" ca="1" si="4"/>
        <v>164472000</v>
      </c>
      <c r="K42" s="710"/>
      <c r="L42" s="709"/>
      <c r="M42" s="688"/>
      <c r="N42" s="688"/>
    </row>
    <row r="43" spans="1:14" ht="29.25" customHeight="1">
      <c r="A43" s="221">
        <f ca="1">IF(ROWS($1:30)&gt;COUNT(Dong13),"",OFFSET(TH!E$1,SMALL(Dong13,ROWS($1:30)),))</f>
        <v>42681</v>
      </c>
      <c r="B43" s="224" t="str">
        <f ca="1">IF(ROWS($1:30)&gt;COUNT(Dong13),"",OFFSET(TH!H$1,SMALL(Dong13,ROWS($1:30)),))</f>
        <v>Nguyễn Thanh Vân</v>
      </c>
      <c r="C43" s="704" t="str">
        <f t="shared" ca="1" si="2"/>
        <v>Hai</v>
      </c>
      <c r="D43" s="704" t="str">
        <f ca="1">IF(ROWS($1:30)&gt;COUNT(Dong13),"",OFFSET(TH!D$1,SMALL(Dong13,ROWS($1:30)),))</f>
        <v>NL/N30</v>
      </c>
      <c r="E43" s="1107" t="str">
        <f t="shared" ca="1" si="0"/>
        <v>Vũng Tàu</v>
      </c>
      <c r="F43" s="705">
        <f t="shared" ca="1" si="1"/>
        <v>270176960</v>
      </c>
      <c r="G43" s="706" t="str">
        <f ca="1">IF(ROWS($1:30)&gt;COUNT(Dong13),"",OFFSET(TH!F$1,SMALL(Dong13,ROWS($1:30)),))</f>
        <v>Cá bò NL</v>
      </c>
      <c r="H43" s="707">
        <f ca="1">IF(ROWS($1:30)&gt;COUNT(Dong13),"",OFFSET(TH!I$1,SMALL(Dong13,ROWS($1:30)),))</f>
        <v>9999</v>
      </c>
      <c r="I43" s="707">
        <f ca="1">IF(ROWS($1:30)&gt;COUNT(Dong13),"",OFFSET(TH!J$1,SMALL(Dong13,ROWS($1:30)),))</f>
        <v>16500</v>
      </c>
      <c r="J43" s="708">
        <f t="shared" ca="1" si="4"/>
        <v>164983500</v>
      </c>
      <c r="K43" s="710"/>
      <c r="L43" s="709"/>
      <c r="M43" s="688"/>
      <c r="N43" s="688"/>
    </row>
    <row r="44" spans="1:14" ht="27" customHeight="1">
      <c r="A44" s="221">
        <f ca="1">IF(ROWS($1:31)&gt;COUNT(Dong13),"",OFFSET(TH!E$1,SMALL(Dong13,ROWS($1:31)),))</f>
        <v>42681</v>
      </c>
      <c r="B44" s="224" t="str">
        <f ca="1">IF(ROWS($1:31)&gt;COUNT(Dong13),"",OFFSET(TH!H$1,SMALL(Dong13,ROWS($1:31)),))</f>
        <v>Võ Văn Bá</v>
      </c>
      <c r="C44" s="704" t="str">
        <f t="shared" ca="1" si="2"/>
        <v>Hai</v>
      </c>
      <c r="D44" s="704" t="str">
        <f ca="1">IF(ROWS($1:31)&gt;COUNT(Dong13),"",OFFSET(TH!D$1,SMALL(Dong13,ROWS($1:31)),))</f>
        <v>NL/N31</v>
      </c>
      <c r="E44" s="1107" t="str">
        <f t="shared" ca="1" si="0"/>
        <v>Vũng Tàu</v>
      </c>
      <c r="F44" s="705">
        <f t="shared" ca="1" si="1"/>
        <v>270176684</v>
      </c>
      <c r="G44" s="706" t="str">
        <f ca="1">IF(ROWS($1:31)&gt;COUNT(Dong13),"",OFFSET(TH!F$1,SMALL(Dong13,ROWS($1:31)),))</f>
        <v>Cá bò NL</v>
      </c>
      <c r="H44" s="707">
        <f ca="1">IF(ROWS($1:31)&gt;COUNT(Dong13),"",OFFSET(TH!I$1,SMALL(Dong13,ROWS($1:31)),))</f>
        <v>9680</v>
      </c>
      <c r="I44" s="707">
        <f ca="1">IF(ROWS($1:31)&gt;COUNT(Dong13),"",OFFSET(TH!J$1,SMALL(Dong13,ROWS($1:31)),))</f>
        <v>16500</v>
      </c>
      <c r="J44" s="708">
        <f t="shared" ca="1" si="4"/>
        <v>159720000</v>
      </c>
      <c r="K44" s="710"/>
      <c r="L44" s="709"/>
      <c r="M44" s="688"/>
      <c r="N44" s="688"/>
    </row>
    <row r="45" spans="1:14" ht="27" customHeight="1">
      <c r="A45" s="221">
        <f ca="1">IF(ROWS($1:32)&gt;COUNT(Dong13),"",OFFSET(TH!E$1,SMALL(Dong13,ROWS($1:32)),))</f>
        <v>42681</v>
      </c>
      <c r="B45" s="224" t="str">
        <f ca="1">IF(ROWS($1:32)&gt;COUNT(Dong13),"",OFFSET(TH!H$1,SMALL(Dong13,ROWS($1:32)),))</f>
        <v>Lê Thị Thiện Em</v>
      </c>
      <c r="C45" s="704" t="str">
        <f t="shared" ca="1" si="2"/>
        <v>Nhiên</v>
      </c>
      <c r="D45" s="704" t="str">
        <f ca="1">IF(ROWS($1:32)&gt;COUNT(Dong13),"",OFFSET(TH!D$1,SMALL(Dong13,ROWS($1:32)),))</f>
        <v>NL/N32</v>
      </c>
      <c r="E45" s="1107" t="str">
        <f t="shared" ca="1" si="0"/>
        <v>Đức Linh - Bình Thuận</v>
      </c>
      <c r="F45" s="705">
        <f t="shared" ca="1" si="1"/>
        <v>260682094</v>
      </c>
      <c r="G45" s="706" t="str">
        <f ca="1">IF(ROWS($1:32)&gt;COUNT(Dong13),"",OFFSET(TH!F$1,SMALL(Dong13,ROWS($1:32)),))</f>
        <v>Cá cơm NL</v>
      </c>
      <c r="H45" s="707">
        <f ca="1">IF(ROWS($1:32)&gt;COUNT(Dong13),"",OFFSET(TH!I$1,SMALL(Dong13,ROWS($1:32)),))</f>
        <v>11530</v>
      </c>
      <c r="I45" s="707">
        <f ca="1">IF(ROWS($1:32)&gt;COUNT(Dong13),"",OFFSET(TH!J$1,SMALL(Dong13,ROWS($1:32)),))</f>
        <v>18000</v>
      </c>
      <c r="J45" s="708">
        <f t="shared" ca="1" si="4"/>
        <v>207540000</v>
      </c>
      <c r="K45" s="710"/>
      <c r="L45" s="709"/>
      <c r="M45" s="688"/>
      <c r="N45" s="688"/>
    </row>
    <row r="46" spans="1:14" ht="27" customHeight="1">
      <c r="A46" s="221">
        <f ca="1">IF(ROWS($1:33)&gt;COUNT(Dong13),"",OFFSET(TH!E$1,SMALL(Dong13,ROWS($1:33)),))</f>
        <v>42681</v>
      </c>
      <c r="B46" s="224" t="str">
        <f ca="1">IF(ROWS($1:33)&gt;COUNT(Dong13),"",OFFSET(TH!H$1,SMALL(Dong13,ROWS($1:33)),))</f>
        <v>Nguyễn Thị Hội</v>
      </c>
      <c r="C46" s="704" t="str">
        <f t="shared" ca="1" si="2"/>
        <v>Nhiên</v>
      </c>
      <c r="D46" s="704" t="str">
        <f ca="1">IF(ROWS($1:33)&gt;COUNT(Dong13),"",OFFSET(TH!D$1,SMALL(Dong13,ROWS($1:33)),))</f>
        <v>NL/N33</v>
      </c>
      <c r="E46" s="1107" t="str">
        <f t="shared" ca="1" si="0"/>
        <v>Long Hương - Bình Thuận</v>
      </c>
      <c r="F46" s="705" t="str">
        <f t="shared" ca="1" si="1"/>
        <v>020714486</v>
      </c>
      <c r="G46" s="706" t="str">
        <f ca="1">IF(ROWS($1:33)&gt;COUNT(Dong13),"",OFFSET(TH!F$1,SMALL(Dong13,ROWS($1:33)),))</f>
        <v>Cá cơm NL</v>
      </c>
      <c r="H46" s="707">
        <f ca="1">IF(ROWS($1:33)&gt;COUNT(Dong13),"",OFFSET(TH!I$1,SMALL(Dong13,ROWS($1:33)),))</f>
        <v>11480</v>
      </c>
      <c r="I46" s="707">
        <f ca="1">IF(ROWS($1:33)&gt;COUNT(Dong13),"",OFFSET(TH!J$1,SMALL(Dong13,ROWS($1:33)),))</f>
        <v>18000</v>
      </c>
      <c r="J46" s="708">
        <f t="shared" ca="1" si="4"/>
        <v>206640000</v>
      </c>
      <c r="K46" s="710"/>
      <c r="L46" s="709"/>
      <c r="M46" s="688"/>
      <c r="N46" s="688"/>
    </row>
    <row r="47" spans="1:14" ht="27" customHeight="1">
      <c r="A47" s="221">
        <f ca="1">IF(ROWS($1:34)&gt;COUNT(Dong13),"",OFFSET(TH!E$1,SMALL(Dong13,ROWS($1:34)),))</f>
        <v>42681</v>
      </c>
      <c r="B47" s="224" t="str">
        <f ca="1">IF(ROWS($1:34)&gt;COUNT(Dong13),"",OFFSET(TH!H$1,SMALL(Dong13,ROWS($1:34)),))</f>
        <v>Nguyễn Văn Hạnh</v>
      </c>
      <c r="C47" s="704" t="str">
        <f t="shared" ca="1" si="2"/>
        <v>Nhiên</v>
      </c>
      <c r="D47" s="704" t="str">
        <f ca="1">IF(ROWS($1:34)&gt;COUNT(Dong13),"",OFFSET(TH!D$1,SMALL(Dong13,ROWS($1:34)),))</f>
        <v>NL/N34</v>
      </c>
      <c r="E47" s="1107" t="str">
        <f t="shared" ca="1" si="0"/>
        <v>Phan Thiết - Bình Thuận</v>
      </c>
      <c r="F47" s="705">
        <f t="shared" ca="1" si="1"/>
        <v>260850613</v>
      </c>
      <c r="G47" s="706" t="str">
        <f ca="1">IF(ROWS($1:34)&gt;COUNT(Dong13),"",OFFSET(TH!F$1,SMALL(Dong13,ROWS($1:34)),))</f>
        <v>Cá cơm NL</v>
      </c>
      <c r="H47" s="707">
        <f ca="1">IF(ROWS($1:34)&gt;COUNT(Dong13),"",OFFSET(TH!I$1,SMALL(Dong13,ROWS($1:34)),))</f>
        <v>11450</v>
      </c>
      <c r="I47" s="707">
        <f ca="1">IF(ROWS($1:34)&gt;COUNT(Dong13),"",OFFSET(TH!J$1,SMALL(Dong13,ROWS($1:34)),))</f>
        <v>18000</v>
      </c>
      <c r="J47" s="708">
        <f t="shared" ca="1" si="4"/>
        <v>206100000</v>
      </c>
      <c r="K47" s="710"/>
      <c r="L47" s="709"/>
      <c r="M47" s="688"/>
      <c r="N47" s="688"/>
    </row>
    <row r="48" spans="1:14" ht="27" customHeight="1">
      <c r="A48" s="221">
        <f ca="1">IF(ROWS($1:35)&gt;COUNT(Dong13),"",OFFSET(TH!E$1,SMALL(Dong13,ROWS($1:35)),))</f>
        <v>42681</v>
      </c>
      <c r="B48" s="224" t="str">
        <f ca="1">IF(ROWS($1:35)&gt;COUNT(Dong13),"",OFFSET(TH!H$1,SMALL(Dong13,ROWS($1:35)),))</f>
        <v>Nguyễn Văn Nhân</v>
      </c>
      <c r="C48" s="704" t="str">
        <f t="shared" ca="1" si="2"/>
        <v>Nhiên</v>
      </c>
      <c r="D48" s="704" t="str">
        <f ca="1">IF(ROWS($1:35)&gt;COUNT(Dong13),"",OFFSET(TH!D$1,SMALL(Dong13,ROWS($1:35)),))</f>
        <v>NL/N35</v>
      </c>
      <c r="E48" s="1107" t="str">
        <f t="shared" ca="1" si="0"/>
        <v>Thanh Hải - Bình Thuận</v>
      </c>
      <c r="F48" s="705">
        <f t="shared" ca="1" si="1"/>
        <v>261005222</v>
      </c>
      <c r="G48" s="706" t="str">
        <f ca="1">IF(ROWS($1:35)&gt;COUNT(Dong13),"",OFFSET(TH!F$1,SMALL(Dong13,ROWS($1:35)),))</f>
        <v>Cá cơm NL</v>
      </c>
      <c r="H48" s="707">
        <f ca="1">IF(ROWS($1:35)&gt;COUNT(Dong13),"",OFFSET(TH!I$1,SMALL(Dong13,ROWS($1:35)),))</f>
        <v>12268</v>
      </c>
      <c r="I48" s="707">
        <f ca="1">IF(ROWS($1:35)&gt;COUNT(Dong13),"",OFFSET(TH!J$1,SMALL(Dong13,ROWS($1:35)),))</f>
        <v>18000</v>
      </c>
      <c r="J48" s="708">
        <f t="shared" ca="1" si="4"/>
        <v>220824000</v>
      </c>
      <c r="K48" s="710"/>
      <c r="L48" s="709"/>
      <c r="M48" s="688"/>
      <c r="N48" s="688"/>
    </row>
    <row r="49" spans="1:14" ht="27" customHeight="1">
      <c r="A49" s="221">
        <f ca="1">IF(ROWS($1:36)&gt;COUNT(Dong13),"",OFFSET(TH!E$1,SMALL(Dong13,ROWS($1:36)),))</f>
        <v>42682</v>
      </c>
      <c r="B49" s="224" t="str">
        <f ca="1">IF(ROWS($1:36)&gt;COUNT(Dong13),"",OFFSET(TH!H$1,SMALL(Dong13,ROWS($1:36)),))</f>
        <v>Trần Thị Thu Hiếu</v>
      </c>
      <c r="C49" s="704" t="str">
        <f t="shared" ca="1" si="2"/>
        <v>Nhiên</v>
      </c>
      <c r="D49" s="704" t="str">
        <f ca="1">IF(ROWS($1:36)&gt;COUNT(Dong13),"",OFFSET(TH!D$1,SMALL(Dong13,ROWS($1:36)),))</f>
        <v>NL/N36</v>
      </c>
      <c r="E49" s="1107" t="str">
        <f t="shared" ca="1" si="0"/>
        <v>Phan Thiết - Bình Thuận</v>
      </c>
      <c r="F49" s="705">
        <f t="shared" ca="1" si="1"/>
        <v>280853616</v>
      </c>
      <c r="G49" s="706" t="str">
        <f ca="1">IF(ROWS($1:36)&gt;COUNT(Dong13),"",OFFSET(TH!F$1,SMALL(Dong13,ROWS($1:36)),))</f>
        <v>Cá cơm NL</v>
      </c>
      <c r="H49" s="707">
        <f ca="1">IF(ROWS($1:36)&gt;COUNT(Dong13),"",OFFSET(TH!I$1,SMALL(Dong13,ROWS($1:36)),))</f>
        <v>11461</v>
      </c>
      <c r="I49" s="707">
        <f ca="1">IF(ROWS($1:36)&gt;COUNT(Dong13),"",OFFSET(TH!J$1,SMALL(Dong13,ROWS($1:36)),))</f>
        <v>18000</v>
      </c>
      <c r="J49" s="708">
        <f t="shared" ca="1" si="4"/>
        <v>206298000</v>
      </c>
      <c r="K49" s="710"/>
      <c r="L49" s="709"/>
      <c r="M49" s="688"/>
      <c r="N49" s="688"/>
    </row>
    <row r="50" spans="1:14" ht="27" customHeight="1">
      <c r="A50" s="221">
        <f ca="1">IF(ROWS($1:37)&gt;COUNT(Dong13),"",OFFSET(TH!E$1,SMALL(Dong13,ROWS($1:37)),))</f>
        <v>42682</v>
      </c>
      <c r="B50" s="224" t="str">
        <f ca="1">IF(ROWS($1:37)&gt;COUNT(Dong13),"",OFFSET(TH!H$1,SMALL(Dong13,ROWS($1:37)),))</f>
        <v>Trần Văn An</v>
      </c>
      <c r="C50" s="704" t="str">
        <f t="shared" ca="1" si="2"/>
        <v>Nhiên</v>
      </c>
      <c r="D50" s="704" t="str">
        <f ca="1">IF(ROWS($1:37)&gt;COUNT(Dong13),"",OFFSET(TH!D$1,SMALL(Dong13,ROWS($1:37)),))</f>
        <v>NL/N37</v>
      </c>
      <c r="E50" s="1107" t="str">
        <f t="shared" ca="1" si="0"/>
        <v>Hàm Tân - Bình Thuận</v>
      </c>
      <c r="F50" s="705">
        <f t="shared" ca="1" si="1"/>
        <v>260690910</v>
      </c>
      <c r="G50" s="706" t="str">
        <f ca="1">IF(ROWS($1:37)&gt;COUNT(Dong13),"",OFFSET(TH!F$1,SMALL(Dong13,ROWS($1:37)),))</f>
        <v>Cá cơm NL</v>
      </c>
      <c r="H50" s="707">
        <f ca="1">IF(ROWS($1:37)&gt;COUNT(Dong13),"",OFFSET(TH!I$1,SMALL(Dong13,ROWS($1:37)),))</f>
        <v>11480</v>
      </c>
      <c r="I50" s="707">
        <f ca="1">IF(ROWS($1:37)&gt;COUNT(Dong13),"",OFFSET(TH!J$1,SMALL(Dong13,ROWS($1:37)),))</f>
        <v>18000</v>
      </c>
      <c r="J50" s="708">
        <f t="shared" ca="1" si="4"/>
        <v>206640000</v>
      </c>
      <c r="K50" s="710"/>
      <c r="L50" s="709"/>
      <c r="M50" s="688"/>
      <c r="N50" s="688"/>
    </row>
    <row r="51" spans="1:14" ht="27" customHeight="1">
      <c r="A51" s="221">
        <f ca="1">IF(ROWS($1:38)&gt;COUNT(Dong13),"",OFFSET(TH!E$1,SMALL(Dong13,ROWS($1:38)),))</f>
        <v>42682</v>
      </c>
      <c r="B51" s="224" t="str">
        <f ca="1">IF(ROWS($1:38)&gt;COUNT(Dong13),"",OFFSET(TH!H$1,SMALL(Dong13,ROWS($1:38)),))</f>
        <v>Nguyễn Thanh Bình</v>
      </c>
      <c r="C51" s="704" t="str">
        <f t="shared" ca="1" si="2"/>
        <v>Nhiên</v>
      </c>
      <c r="D51" s="704" t="str">
        <f ca="1">IF(ROWS($1:38)&gt;COUNT(Dong13),"",OFFSET(TH!D$1,SMALL(Dong13,ROWS($1:38)),))</f>
        <v>NL/N38</v>
      </c>
      <c r="E51" s="1107" t="str">
        <f t="shared" ca="1" si="0"/>
        <v>Phan Thiết - Bình Thuận</v>
      </c>
      <c r="F51" s="705">
        <f t="shared" ca="1" si="1"/>
        <v>260178873</v>
      </c>
      <c r="G51" s="706" t="str">
        <f ca="1">IF(ROWS($1:38)&gt;COUNT(Dong13),"",OFFSET(TH!F$1,SMALL(Dong13,ROWS($1:38)),))</f>
        <v>Cá cơm NL</v>
      </c>
      <c r="H51" s="707">
        <f ca="1">IF(ROWS($1:38)&gt;COUNT(Dong13),"",OFFSET(TH!I$1,SMALL(Dong13,ROWS($1:38)),))</f>
        <v>11790</v>
      </c>
      <c r="I51" s="707">
        <f ca="1">IF(ROWS($1:38)&gt;COUNT(Dong13),"",OFFSET(TH!J$1,SMALL(Dong13,ROWS($1:38)),))</f>
        <v>18000</v>
      </c>
      <c r="J51" s="708">
        <f t="shared" ca="1" si="4"/>
        <v>212220000</v>
      </c>
      <c r="K51" s="710"/>
      <c r="L51" s="709"/>
      <c r="M51" s="688"/>
      <c r="N51" s="688"/>
    </row>
    <row r="52" spans="1:14" ht="27" customHeight="1">
      <c r="A52" s="221">
        <f ca="1">IF(ROWS($1:39)&gt;COUNT(Dong13),"",OFFSET(TH!E$1,SMALL(Dong13,ROWS($1:39)),))</f>
        <v>42683</v>
      </c>
      <c r="B52" s="224" t="str">
        <f ca="1">IF(ROWS($1:39)&gt;COUNT(Dong13),"",OFFSET(TH!H$1,SMALL(Dong13,ROWS($1:39)),))</f>
        <v>Nguyễn Thị Hội</v>
      </c>
      <c r="C52" s="704" t="str">
        <f t="shared" ca="1" si="2"/>
        <v>Nhiên</v>
      </c>
      <c r="D52" s="704" t="str">
        <f ca="1">IF(ROWS($1:39)&gt;COUNT(Dong13),"",OFFSET(TH!D$1,SMALL(Dong13,ROWS($1:39)),))</f>
        <v>NL/N39</v>
      </c>
      <c r="E52" s="1107" t="str">
        <f t="shared" ca="1" si="0"/>
        <v>Long Hương - Bình Thuận</v>
      </c>
      <c r="F52" s="705" t="str">
        <f t="shared" ca="1" si="1"/>
        <v>020714486</v>
      </c>
      <c r="G52" s="706" t="str">
        <f ca="1">IF(ROWS($1:39)&gt;COUNT(Dong13),"",OFFSET(TH!F$1,SMALL(Dong13,ROWS($1:39)),))</f>
        <v>Cá cơm NL</v>
      </c>
      <c r="H52" s="707">
        <f ca="1">IF(ROWS($1:39)&gt;COUNT(Dong13),"",OFFSET(TH!I$1,SMALL(Dong13,ROWS($1:39)),))</f>
        <v>12350</v>
      </c>
      <c r="I52" s="707">
        <f ca="1">IF(ROWS($1:39)&gt;COUNT(Dong13),"",OFFSET(TH!J$1,SMALL(Dong13,ROWS($1:39)),))</f>
        <v>18000</v>
      </c>
      <c r="J52" s="708">
        <f t="shared" ca="1" si="4"/>
        <v>222300000</v>
      </c>
      <c r="K52" s="710"/>
      <c r="L52" s="709"/>
      <c r="M52" s="688"/>
      <c r="N52" s="688"/>
    </row>
    <row r="53" spans="1:14" ht="27" customHeight="1">
      <c r="A53" s="221">
        <f ca="1">IF(ROWS($1:40)&gt;COUNT(Dong13),"",OFFSET(TH!E$1,SMALL(Dong13,ROWS($1:40)),))</f>
        <v>42683</v>
      </c>
      <c r="B53" s="224" t="str">
        <f ca="1">IF(ROWS($1:40)&gt;COUNT(Dong13),"",OFFSET(TH!H$1,SMALL(Dong13,ROWS($1:40)),))</f>
        <v>Lê Thị Diệu</v>
      </c>
      <c r="C53" s="704" t="str">
        <f t="shared" ca="1" si="2"/>
        <v>Nhiên</v>
      </c>
      <c r="D53" s="704" t="str">
        <f ca="1">IF(ROWS($1:40)&gt;COUNT(Dong13),"",OFFSET(TH!D$1,SMALL(Dong13,ROWS($1:40)),))</f>
        <v>NL/N40</v>
      </c>
      <c r="E53" s="1107" t="str">
        <f t="shared" ca="1" si="0"/>
        <v>Đức Linh - Bình Thuận</v>
      </c>
      <c r="F53" s="705">
        <f t="shared" ca="1" si="1"/>
        <v>250746332</v>
      </c>
      <c r="G53" s="706" t="str">
        <f ca="1">IF(ROWS($1:40)&gt;COUNT(Dong13),"",OFFSET(TH!F$1,SMALL(Dong13,ROWS($1:40)),))</f>
        <v>Cá cơm NL</v>
      </c>
      <c r="H53" s="707">
        <f ca="1">IF(ROWS($1:40)&gt;COUNT(Dong13),"",OFFSET(TH!I$1,SMALL(Dong13,ROWS($1:40)),))</f>
        <v>12930</v>
      </c>
      <c r="I53" s="707">
        <f ca="1">IF(ROWS($1:40)&gt;COUNT(Dong13),"",OFFSET(TH!J$1,SMALL(Dong13,ROWS($1:40)),))</f>
        <v>18000</v>
      </c>
      <c r="J53" s="708">
        <f t="shared" ca="1" si="4"/>
        <v>232740000</v>
      </c>
      <c r="K53" s="710"/>
      <c r="L53" s="709"/>
      <c r="M53" s="688"/>
      <c r="N53" s="688"/>
    </row>
    <row r="54" spans="1:14" ht="27" customHeight="1">
      <c r="A54" s="221">
        <f ca="1">IF(ROWS($1:41)&gt;COUNT(Dong13),"",OFFSET(TH!E$1,SMALL(Dong13,ROWS($1:41)),))</f>
        <v>42683</v>
      </c>
      <c r="B54" s="224" t="str">
        <f ca="1">IF(ROWS($1:41)&gt;COUNT(Dong13),"",OFFSET(TH!H$1,SMALL(Dong13,ROWS($1:41)),))</f>
        <v>Lê Thị Thiện Em</v>
      </c>
      <c r="C54" s="704" t="str">
        <f t="shared" ca="1" si="2"/>
        <v>Nhiên</v>
      </c>
      <c r="D54" s="704" t="str">
        <f ca="1">IF(ROWS($1:41)&gt;COUNT(Dong13),"",OFFSET(TH!D$1,SMALL(Dong13,ROWS($1:41)),))</f>
        <v>NL/N41</v>
      </c>
      <c r="E54" s="1107" t="str">
        <f t="shared" ca="1" si="0"/>
        <v>Đức Linh - Bình Thuận</v>
      </c>
      <c r="F54" s="705">
        <f t="shared" ca="1" si="1"/>
        <v>260682094</v>
      </c>
      <c r="G54" s="706" t="str">
        <f ca="1">IF(ROWS($1:41)&gt;COUNT(Dong13),"",OFFSET(TH!F$1,SMALL(Dong13,ROWS($1:41)),))</f>
        <v>Cá cơm NL</v>
      </c>
      <c r="H54" s="707">
        <f ca="1">IF(ROWS($1:41)&gt;COUNT(Dong13),"",OFFSET(TH!I$1,SMALL(Dong13,ROWS($1:41)),))</f>
        <v>12980</v>
      </c>
      <c r="I54" s="707">
        <f ca="1">IF(ROWS($1:41)&gt;COUNT(Dong13),"",OFFSET(TH!J$1,SMALL(Dong13,ROWS($1:41)),))</f>
        <v>18000</v>
      </c>
      <c r="J54" s="708">
        <f t="shared" ca="1" si="4"/>
        <v>233640000</v>
      </c>
      <c r="K54" s="710"/>
      <c r="L54" s="709"/>
      <c r="M54" s="688"/>
      <c r="N54" s="688"/>
    </row>
    <row r="55" spans="1:14" ht="27" customHeight="1">
      <c r="A55" s="221">
        <f ca="1">IF(ROWS($1:42)&gt;COUNT(Dong13),"",OFFSET(TH!E$1,SMALL(Dong13,ROWS($1:42)),))</f>
        <v>42684</v>
      </c>
      <c r="B55" s="224" t="str">
        <f ca="1">IF(ROWS($1:42)&gt;COUNT(Dong13),"",OFFSET(TH!H$1,SMALL(Dong13,ROWS($1:42)),))</f>
        <v>Trần Thị Thu Hiếu</v>
      </c>
      <c r="C55" s="704" t="str">
        <f t="shared" ca="1" si="2"/>
        <v>Nhiên</v>
      </c>
      <c r="D55" s="704" t="str">
        <f ca="1">IF(ROWS($1:42)&gt;COUNT(Dong13),"",OFFSET(TH!D$1,SMALL(Dong13,ROWS($1:42)),))</f>
        <v>NL/N42</v>
      </c>
      <c r="E55" s="1107" t="str">
        <f t="shared" ca="1" si="0"/>
        <v>Phan Thiết - Bình Thuận</v>
      </c>
      <c r="F55" s="705">
        <f t="shared" ca="1" si="1"/>
        <v>280853616</v>
      </c>
      <c r="G55" s="706" t="str">
        <f ca="1">IF(ROWS($1:42)&gt;COUNT(Dong13),"",OFFSET(TH!F$1,SMALL(Dong13,ROWS($1:42)),))</f>
        <v>Cá cơm NL</v>
      </c>
      <c r="H55" s="707">
        <f ca="1">IF(ROWS($1:42)&gt;COUNT(Dong13),"",OFFSET(TH!I$1,SMALL(Dong13,ROWS($1:42)),))</f>
        <v>12500</v>
      </c>
      <c r="I55" s="707">
        <f ca="1">IF(ROWS($1:42)&gt;COUNT(Dong13),"",OFFSET(TH!J$1,SMALL(Dong13,ROWS($1:42)),))</f>
        <v>18000</v>
      </c>
      <c r="J55" s="708">
        <f t="shared" ca="1" si="4"/>
        <v>225000000</v>
      </c>
      <c r="K55" s="710"/>
      <c r="L55" s="709"/>
      <c r="M55" s="688"/>
      <c r="N55" s="688"/>
    </row>
    <row r="56" spans="1:14" ht="27" customHeight="1">
      <c r="A56" s="221">
        <f ca="1">IF(ROWS($1:43)&gt;COUNT(Dong13),"",OFFSET(TH!E$1,SMALL(Dong13,ROWS($1:43)),))</f>
        <v>42684</v>
      </c>
      <c r="B56" s="224" t="str">
        <f ca="1">IF(ROWS($1:43)&gt;COUNT(Dong13),"",OFFSET(TH!H$1,SMALL(Dong13,ROWS($1:43)),))</f>
        <v>Nguyễn Văn Hạnh</v>
      </c>
      <c r="C56" s="704" t="str">
        <f t="shared" ca="1" si="2"/>
        <v>Nhiên</v>
      </c>
      <c r="D56" s="704" t="str">
        <f ca="1">IF(ROWS($1:43)&gt;COUNT(Dong13),"",OFFSET(TH!D$1,SMALL(Dong13,ROWS($1:43)),))</f>
        <v>NL/N43</v>
      </c>
      <c r="E56" s="1107" t="str">
        <f t="shared" ca="1" si="0"/>
        <v>Phan Thiết - Bình Thuận</v>
      </c>
      <c r="F56" s="705">
        <f t="shared" ca="1" si="1"/>
        <v>260850613</v>
      </c>
      <c r="G56" s="706" t="str">
        <f ca="1">IF(ROWS($1:43)&gt;COUNT(Dong13),"",OFFSET(TH!F$1,SMALL(Dong13,ROWS($1:43)),))</f>
        <v>Cá cơm NL</v>
      </c>
      <c r="H56" s="707">
        <f ca="1">IF(ROWS($1:43)&gt;COUNT(Dong13),"",OFFSET(TH!I$1,SMALL(Dong13,ROWS($1:43)),))</f>
        <v>12503</v>
      </c>
      <c r="I56" s="707">
        <f ca="1">IF(ROWS($1:43)&gt;COUNT(Dong13),"",OFFSET(TH!J$1,SMALL(Dong13,ROWS($1:43)),))</f>
        <v>18000</v>
      </c>
      <c r="J56" s="708">
        <f t="shared" ca="1" si="4"/>
        <v>225054000</v>
      </c>
      <c r="K56" s="710"/>
      <c r="L56" s="709"/>
      <c r="M56" s="688"/>
      <c r="N56" s="688"/>
    </row>
    <row r="57" spans="1:14" ht="27" customHeight="1">
      <c r="A57" s="221">
        <f ca="1">IF(ROWS($1:44)&gt;COUNT(Dong13),"",OFFSET(TH!E$1,SMALL(Dong13,ROWS($1:44)),))</f>
        <v>42684</v>
      </c>
      <c r="B57" s="224" t="str">
        <f ca="1">IF(ROWS($1:44)&gt;COUNT(Dong13),"",OFFSET(TH!H$1,SMALL(Dong13,ROWS($1:44)),))</f>
        <v>Nguyễn Văn Nhân</v>
      </c>
      <c r="C57" s="704" t="str">
        <f t="shared" ca="1" si="2"/>
        <v>Nhiên</v>
      </c>
      <c r="D57" s="704" t="str">
        <f ca="1">IF(ROWS($1:44)&gt;COUNT(Dong13),"",OFFSET(TH!D$1,SMALL(Dong13,ROWS($1:44)),))</f>
        <v>NL/N44</v>
      </c>
      <c r="E57" s="1107" t="str">
        <f t="shared" ca="1" si="0"/>
        <v>Thanh Hải - Bình Thuận</v>
      </c>
      <c r="F57" s="705">
        <f t="shared" ca="1" si="1"/>
        <v>261005222</v>
      </c>
      <c r="G57" s="706" t="str">
        <f ca="1">IF(ROWS($1:44)&gt;COUNT(Dong13),"",OFFSET(TH!F$1,SMALL(Dong13,ROWS($1:44)),))</f>
        <v>Cá cơm NL</v>
      </c>
      <c r="H57" s="707">
        <f ca="1">IF(ROWS($1:44)&gt;COUNT(Dong13),"",OFFSET(TH!I$1,SMALL(Dong13,ROWS($1:44)),))</f>
        <v>11970</v>
      </c>
      <c r="I57" s="707">
        <f ca="1">IF(ROWS($1:44)&gt;COUNT(Dong13),"",OFFSET(TH!J$1,SMALL(Dong13,ROWS($1:44)),))</f>
        <v>18000</v>
      </c>
      <c r="J57" s="708">
        <f t="shared" ca="1" si="4"/>
        <v>215460000</v>
      </c>
      <c r="K57" s="710"/>
      <c r="L57" s="709"/>
      <c r="M57" s="688"/>
      <c r="N57" s="688"/>
    </row>
    <row r="58" spans="1:14" ht="27" customHeight="1">
      <c r="A58" s="221">
        <f ca="1">IF(ROWS($1:45)&gt;COUNT(Dong13),"",OFFSET(TH!E$1,SMALL(Dong13,ROWS($1:45)),))</f>
        <v>42684</v>
      </c>
      <c r="B58" s="224" t="str">
        <f ca="1">IF(ROWS($1:45)&gt;COUNT(Dong13),"",OFFSET(TH!H$1,SMALL(Dong13,ROWS($1:45)),))</f>
        <v>Trần Văn An</v>
      </c>
      <c r="C58" s="704" t="str">
        <f t="shared" ca="1" si="2"/>
        <v>Nhiên</v>
      </c>
      <c r="D58" s="704" t="str">
        <f ca="1">IF(ROWS($1:45)&gt;COUNT(Dong13),"",OFFSET(TH!D$1,SMALL(Dong13,ROWS($1:45)),))</f>
        <v>NL/N45</v>
      </c>
      <c r="E58" s="1107" t="str">
        <f t="shared" ca="1" si="0"/>
        <v>Hàm Tân - Bình Thuận</v>
      </c>
      <c r="F58" s="705">
        <f t="shared" ca="1" si="1"/>
        <v>260690910</v>
      </c>
      <c r="G58" s="706" t="str">
        <f ca="1">IF(ROWS($1:45)&gt;COUNT(Dong13),"",OFFSET(TH!F$1,SMALL(Dong13,ROWS($1:45)),))</f>
        <v>Cá cơm NL</v>
      </c>
      <c r="H58" s="707">
        <f ca="1">IF(ROWS($1:45)&gt;COUNT(Dong13),"",OFFSET(TH!I$1,SMALL(Dong13,ROWS($1:45)),))</f>
        <v>11580</v>
      </c>
      <c r="I58" s="707">
        <f ca="1">IF(ROWS($1:45)&gt;COUNT(Dong13),"",OFFSET(TH!J$1,SMALL(Dong13,ROWS($1:45)),))</f>
        <v>18000</v>
      </c>
      <c r="J58" s="708">
        <f t="shared" ca="1" si="4"/>
        <v>208440000</v>
      </c>
      <c r="K58" s="710"/>
      <c r="L58" s="709"/>
      <c r="M58" s="688"/>
      <c r="N58" s="688"/>
    </row>
    <row r="59" spans="1:14" ht="27" customHeight="1">
      <c r="A59" s="221">
        <f ca="1">IF(ROWS($1:46)&gt;COUNT(Dong13),"",OFFSET(TH!E$1,SMALL(Dong13,ROWS($1:46)),))</f>
        <v>42685</v>
      </c>
      <c r="B59" s="224" t="str">
        <f ca="1">IF(ROWS($1:46)&gt;COUNT(Dong13),"",OFFSET(TH!H$1,SMALL(Dong13,ROWS($1:46)),))</f>
        <v>Nguyễn Thanh Bình</v>
      </c>
      <c r="C59" s="704" t="str">
        <f t="shared" ca="1" si="2"/>
        <v>Nhiên</v>
      </c>
      <c r="D59" s="704" t="str">
        <f ca="1">IF(ROWS($1:46)&gt;COUNT(Dong13),"",OFFSET(TH!D$1,SMALL(Dong13,ROWS($1:46)),))</f>
        <v>NL/N46</v>
      </c>
      <c r="E59" s="1107" t="str">
        <f t="shared" ca="1" si="0"/>
        <v>Phan Thiết - Bình Thuận</v>
      </c>
      <c r="F59" s="705">
        <f t="shared" ca="1" si="1"/>
        <v>260178873</v>
      </c>
      <c r="G59" s="706" t="str">
        <f ca="1">IF(ROWS($1:46)&gt;COUNT(Dong13),"",OFFSET(TH!F$1,SMALL(Dong13,ROWS($1:46)),))</f>
        <v>Cá cơm NL</v>
      </c>
      <c r="H59" s="707">
        <f ca="1">IF(ROWS($1:46)&gt;COUNT(Dong13),"",OFFSET(TH!I$1,SMALL(Dong13,ROWS($1:46)),))</f>
        <v>11960</v>
      </c>
      <c r="I59" s="707">
        <f ca="1">IF(ROWS($1:46)&gt;COUNT(Dong13),"",OFFSET(TH!J$1,SMALL(Dong13,ROWS($1:46)),))</f>
        <v>18000</v>
      </c>
      <c r="J59" s="708">
        <f t="shared" ca="1" si="4"/>
        <v>215280000</v>
      </c>
      <c r="K59" s="710"/>
      <c r="L59" s="709"/>
      <c r="M59" s="688"/>
      <c r="N59" s="688"/>
    </row>
    <row r="60" spans="1:14" ht="27" customHeight="1">
      <c r="A60" s="221">
        <f ca="1">IF(ROWS($1:47)&gt;COUNT(Dong13),"",OFFSET(TH!E$1,SMALL(Dong13,ROWS($1:47)),))</f>
        <v>42685</v>
      </c>
      <c r="B60" s="224" t="str">
        <f ca="1">IF(ROWS($1:47)&gt;COUNT(Dong13),"",OFFSET(TH!H$1,SMALL(Dong13,ROWS($1:47)),))</f>
        <v>Nguyễn Thị Hội</v>
      </c>
      <c r="C60" s="704" t="str">
        <f t="shared" ca="1" si="2"/>
        <v>Nhiên</v>
      </c>
      <c r="D60" s="704" t="str">
        <f ca="1">IF(ROWS($1:47)&gt;COUNT(Dong13),"",OFFSET(TH!D$1,SMALL(Dong13,ROWS($1:47)),))</f>
        <v>NL/N47</v>
      </c>
      <c r="E60" s="1107" t="str">
        <f t="shared" ca="1" si="0"/>
        <v>Long Hương - Bình Thuận</v>
      </c>
      <c r="F60" s="705" t="str">
        <f t="shared" ca="1" si="1"/>
        <v>020714486</v>
      </c>
      <c r="G60" s="706" t="str">
        <f ca="1">IF(ROWS($1:47)&gt;COUNT(Dong13),"",OFFSET(TH!F$1,SMALL(Dong13,ROWS($1:47)),))</f>
        <v>Cá cơm NL</v>
      </c>
      <c r="H60" s="707">
        <f ca="1">IF(ROWS($1:47)&gt;COUNT(Dong13),"",OFFSET(TH!I$1,SMALL(Dong13,ROWS($1:47)),))</f>
        <v>11603</v>
      </c>
      <c r="I60" s="707">
        <f ca="1">IF(ROWS($1:47)&gt;COUNT(Dong13),"",OFFSET(TH!J$1,SMALL(Dong13,ROWS($1:47)),))</f>
        <v>18000</v>
      </c>
      <c r="J60" s="708">
        <f t="shared" ca="1" si="4"/>
        <v>208854000</v>
      </c>
      <c r="K60" s="710"/>
      <c r="L60" s="709"/>
      <c r="M60" s="688"/>
      <c r="N60" s="688"/>
    </row>
    <row r="61" spans="1:14" ht="27" customHeight="1">
      <c r="A61" s="221">
        <f ca="1">IF(ROWS($1:48)&gt;COUNT(Dong13),"",OFFSET(TH!E$1,SMALL(Dong13,ROWS($1:48)),))</f>
        <v>42685</v>
      </c>
      <c r="B61" s="224" t="str">
        <f ca="1">IF(ROWS($1:48)&gt;COUNT(Dong13),"",OFFSET(TH!H$1,SMALL(Dong13,ROWS($1:48)),))</f>
        <v>Lê Thị Diệu</v>
      </c>
      <c r="C61" s="704" t="str">
        <f t="shared" ca="1" si="2"/>
        <v>Nhiên</v>
      </c>
      <c r="D61" s="704" t="str">
        <f ca="1">IF(ROWS($1:48)&gt;COUNT(Dong13),"",OFFSET(TH!D$1,SMALL(Dong13,ROWS($1:48)),))</f>
        <v>NL/N48</v>
      </c>
      <c r="E61" s="1107" t="str">
        <f t="shared" ca="1" si="0"/>
        <v>Đức Linh - Bình Thuận</v>
      </c>
      <c r="F61" s="705">
        <f t="shared" ca="1" si="1"/>
        <v>250746332</v>
      </c>
      <c r="G61" s="706" t="str">
        <f ca="1">IF(ROWS($1:48)&gt;COUNT(Dong13),"",OFFSET(TH!F$1,SMALL(Dong13,ROWS($1:48)),))</f>
        <v>Cá cơm NL</v>
      </c>
      <c r="H61" s="707">
        <f ca="1">IF(ROWS($1:48)&gt;COUNT(Dong13),"",OFFSET(TH!I$1,SMALL(Dong13,ROWS($1:48)),))</f>
        <v>11790</v>
      </c>
      <c r="I61" s="707">
        <f ca="1">IF(ROWS($1:48)&gt;COUNT(Dong13),"",OFFSET(TH!J$1,SMALL(Dong13,ROWS($1:48)),))</f>
        <v>18000</v>
      </c>
      <c r="J61" s="708">
        <f t="shared" ca="1" si="4"/>
        <v>212220000</v>
      </c>
      <c r="K61" s="710"/>
      <c r="L61" s="709"/>
      <c r="M61" s="688"/>
      <c r="N61" s="688"/>
    </row>
    <row r="62" spans="1:14" ht="27" customHeight="1">
      <c r="A62" s="221">
        <f ca="1">IF(ROWS($1:49)&gt;COUNT(Dong13),"",OFFSET(TH!E$1,SMALL(Dong13,ROWS($1:49)),))</f>
        <v>42685</v>
      </c>
      <c r="B62" s="224" t="str">
        <f ca="1">IF(ROWS($1:49)&gt;COUNT(Dong13),"",OFFSET(TH!H$1,SMALL(Dong13,ROWS($1:49)),))</f>
        <v>Lê Thị Thiện Em</v>
      </c>
      <c r="C62" s="704" t="str">
        <f t="shared" ca="1" si="2"/>
        <v>Nhiên</v>
      </c>
      <c r="D62" s="704" t="str">
        <f ca="1">IF(ROWS($1:49)&gt;COUNT(Dong13),"",OFFSET(TH!D$1,SMALL(Dong13,ROWS($1:49)),))</f>
        <v>NL/N49</v>
      </c>
      <c r="E62" s="1107" t="str">
        <f t="shared" ca="1" si="0"/>
        <v>Đức Linh - Bình Thuận</v>
      </c>
      <c r="F62" s="705">
        <f t="shared" ca="1" si="1"/>
        <v>260682094</v>
      </c>
      <c r="G62" s="706" t="str">
        <f ca="1">IF(ROWS($1:49)&gt;COUNT(Dong13),"",OFFSET(TH!F$1,SMALL(Dong13,ROWS($1:49)),))</f>
        <v>Cá cơm NL</v>
      </c>
      <c r="H62" s="707">
        <f ca="1">IF(ROWS($1:49)&gt;COUNT(Dong13),"",OFFSET(TH!I$1,SMALL(Dong13,ROWS($1:49)),))</f>
        <v>12396</v>
      </c>
      <c r="I62" s="707">
        <f ca="1">IF(ROWS($1:49)&gt;COUNT(Dong13),"",OFFSET(TH!J$1,SMALL(Dong13,ROWS($1:49)),))</f>
        <v>18000</v>
      </c>
      <c r="J62" s="708">
        <f t="shared" ca="1" si="4"/>
        <v>223128000</v>
      </c>
      <c r="K62" s="710"/>
      <c r="L62" s="709"/>
      <c r="M62" s="688"/>
      <c r="N62" s="688"/>
    </row>
    <row r="63" spans="1:14" ht="27" customHeight="1">
      <c r="A63" s="221">
        <f ca="1">IF(ROWS($1:50)&gt;COUNT(Dong13),"",OFFSET(TH!E$1,SMALL(Dong13,ROWS($1:50)),))</f>
        <v>42686</v>
      </c>
      <c r="B63" s="224" t="str">
        <f ca="1">IF(ROWS($1:50)&gt;COUNT(Dong13),"",OFFSET(TH!H$1,SMALL(Dong13,ROWS($1:50)),))</f>
        <v>Trần Thị Thu Hiếu</v>
      </c>
      <c r="C63" s="704" t="str">
        <f t="shared" ca="1" si="2"/>
        <v>Nhiên</v>
      </c>
      <c r="D63" s="704" t="str">
        <f ca="1">IF(ROWS($1:50)&gt;COUNT(Dong13),"",OFFSET(TH!D$1,SMALL(Dong13,ROWS($1:50)),))</f>
        <v>NL/N50</v>
      </c>
      <c r="E63" s="1107" t="str">
        <f t="shared" ca="1" si="0"/>
        <v>Phan Thiết - Bình Thuận</v>
      </c>
      <c r="F63" s="705">
        <f t="shared" ca="1" si="1"/>
        <v>280853616</v>
      </c>
      <c r="G63" s="706" t="str">
        <f ca="1">IF(ROWS($1:50)&gt;COUNT(Dong13),"",OFFSET(TH!F$1,SMALL(Dong13,ROWS($1:50)),))</f>
        <v>Cá cơm NL</v>
      </c>
      <c r="H63" s="707">
        <f ca="1">IF(ROWS($1:50)&gt;COUNT(Dong13),"",OFFSET(TH!I$1,SMALL(Dong13,ROWS($1:50)),))</f>
        <v>11626</v>
      </c>
      <c r="I63" s="707">
        <f ca="1">IF(ROWS($1:50)&gt;COUNT(Dong13),"",OFFSET(TH!J$1,SMALL(Dong13,ROWS($1:50)),))</f>
        <v>18000</v>
      </c>
      <c r="J63" s="708">
        <f t="shared" ca="1" si="4"/>
        <v>209268000</v>
      </c>
      <c r="K63" s="710"/>
      <c r="L63" s="709"/>
      <c r="M63" s="688"/>
      <c r="N63" s="688"/>
    </row>
    <row r="64" spans="1:14" ht="27" customHeight="1">
      <c r="A64" s="221">
        <f ca="1">IF(ROWS($1:51)&gt;COUNT(Dong13),"",OFFSET(TH!E$1,SMALL(Dong13,ROWS($1:51)),))</f>
        <v>42686</v>
      </c>
      <c r="B64" s="224" t="str">
        <f ca="1">IF(ROWS($1:51)&gt;COUNT(Dong13),"",OFFSET(TH!H$1,SMALL(Dong13,ROWS($1:51)),))</f>
        <v>Nguyễn Văn Hạnh</v>
      </c>
      <c r="C64" s="704" t="str">
        <f t="shared" ca="1" si="2"/>
        <v>Nhiên</v>
      </c>
      <c r="D64" s="704" t="str">
        <f ca="1">IF(ROWS($1:51)&gt;COUNT(Dong13),"",OFFSET(TH!D$1,SMALL(Dong13,ROWS($1:51)),))</f>
        <v>NL/N51</v>
      </c>
      <c r="E64" s="1107" t="str">
        <f t="shared" ca="1" si="0"/>
        <v>Phan Thiết - Bình Thuận</v>
      </c>
      <c r="F64" s="705">
        <f t="shared" ca="1" si="1"/>
        <v>260850613</v>
      </c>
      <c r="G64" s="706" t="str">
        <f ca="1">IF(ROWS($1:51)&gt;COUNT(Dong13),"",OFFSET(TH!F$1,SMALL(Dong13,ROWS($1:51)),))</f>
        <v>Cá cơm NL</v>
      </c>
      <c r="H64" s="707">
        <f ca="1">IF(ROWS($1:51)&gt;COUNT(Dong13),"",OFFSET(TH!I$1,SMALL(Dong13,ROWS($1:51)),))</f>
        <v>11546</v>
      </c>
      <c r="I64" s="707">
        <f ca="1">IF(ROWS($1:51)&gt;COUNT(Dong13),"",OFFSET(TH!J$1,SMALL(Dong13,ROWS($1:51)),))</f>
        <v>18000</v>
      </c>
      <c r="J64" s="708">
        <f t="shared" ca="1" si="4"/>
        <v>207828000</v>
      </c>
      <c r="K64" s="710"/>
      <c r="L64" s="709"/>
      <c r="M64" s="688"/>
      <c r="N64" s="688"/>
    </row>
    <row r="65" spans="1:14" ht="27" customHeight="1">
      <c r="A65" s="221">
        <f ca="1">IF(ROWS($1:52)&gt;COUNT(Dong13),"",OFFSET(TH!E$1,SMALL(Dong13,ROWS($1:52)),))</f>
        <v>42686</v>
      </c>
      <c r="B65" s="224" t="str">
        <f ca="1">IF(ROWS($1:52)&gt;COUNT(Dong13),"",OFFSET(TH!H$1,SMALL(Dong13,ROWS($1:52)),))</f>
        <v>Nguyễn Văn Nhân</v>
      </c>
      <c r="C65" s="704" t="str">
        <f t="shared" ca="1" si="2"/>
        <v>Nhiên</v>
      </c>
      <c r="D65" s="704" t="str">
        <f ca="1">IF(ROWS($1:52)&gt;COUNT(Dong13),"",OFFSET(TH!D$1,SMALL(Dong13,ROWS($1:52)),))</f>
        <v>NL/N52</v>
      </c>
      <c r="E65" s="1107" t="str">
        <f t="shared" ca="1" si="0"/>
        <v>Thanh Hải - Bình Thuận</v>
      </c>
      <c r="F65" s="705">
        <f t="shared" ca="1" si="1"/>
        <v>261005222</v>
      </c>
      <c r="G65" s="706" t="str">
        <f ca="1">IF(ROWS($1:52)&gt;COUNT(Dong13),"",OFFSET(TH!F$1,SMALL(Dong13,ROWS($1:52)),))</f>
        <v>Cá cơm NL</v>
      </c>
      <c r="H65" s="707">
        <f ca="1">IF(ROWS($1:52)&gt;COUNT(Dong13),"",OFFSET(TH!I$1,SMALL(Dong13,ROWS($1:52)),))</f>
        <v>12500</v>
      </c>
      <c r="I65" s="707">
        <f ca="1">IF(ROWS($1:52)&gt;COUNT(Dong13),"",OFFSET(TH!J$1,SMALL(Dong13,ROWS($1:52)),))</f>
        <v>18000</v>
      </c>
      <c r="J65" s="708">
        <f t="shared" ca="1" si="4"/>
        <v>225000000</v>
      </c>
      <c r="K65" s="710"/>
      <c r="L65" s="709"/>
      <c r="M65" s="688"/>
      <c r="N65" s="688"/>
    </row>
    <row r="66" spans="1:14" ht="27" customHeight="1">
      <c r="A66" s="221">
        <f ca="1">IF(ROWS($1:53)&gt;COUNT(Dong13),"",OFFSET(TH!E$1,SMALL(Dong13,ROWS($1:53)),))</f>
        <v>42686</v>
      </c>
      <c r="B66" s="224" t="str">
        <f ca="1">IF(ROWS($1:53)&gt;COUNT(Dong13),"",OFFSET(TH!H$1,SMALL(Dong13,ROWS($1:53)),))</f>
        <v>Trần Văn An</v>
      </c>
      <c r="C66" s="704" t="str">
        <f t="shared" ca="1" si="2"/>
        <v>Nhiên</v>
      </c>
      <c r="D66" s="704" t="str">
        <f ca="1">IF(ROWS($1:53)&gt;COUNT(Dong13),"",OFFSET(TH!D$1,SMALL(Dong13,ROWS($1:53)),))</f>
        <v>NL/N53</v>
      </c>
      <c r="E66" s="1107" t="str">
        <f t="shared" ca="1" si="0"/>
        <v>Hàm Tân - Bình Thuận</v>
      </c>
      <c r="F66" s="705">
        <f t="shared" ca="1" si="1"/>
        <v>260690910</v>
      </c>
      <c r="G66" s="706" t="str">
        <f ca="1">IF(ROWS($1:53)&gt;COUNT(Dong13),"",OFFSET(TH!F$1,SMALL(Dong13,ROWS($1:53)),))</f>
        <v>Cá cơm NL</v>
      </c>
      <c r="H66" s="707">
        <f ca="1">IF(ROWS($1:53)&gt;COUNT(Dong13),"",OFFSET(TH!I$1,SMALL(Dong13,ROWS($1:53)),))</f>
        <v>11850</v>
      </c>
      <c r="I66" s="707">
        <f ca="1">IF(ROWS($1:53)&gt;COUNT(Dong13),"",OFFSET(TH!J$1,SMALL(Dong13,ROWS($1:53)),))</f>
        <v>18000</v>
      </c>
      <c r="J66" s="708">
        <f t="shared" ca="1" si="4"/>
        <v>213300000</v>
      </c>
      <c r="K66" s="710"/>
      <c r="L66" s="709"/>
      <c r="M66" s="688"/>
      <c r="N66" s="688"/>
    </row>
    <row r="67" spans="1:14" ht="27" customHeight="1">
      <c r="A67" s="221">
        <f ca="1">IF(ROWS($1:54)&gt;COUNT(Dong13),"",OFFSET(TH!E$1,SMALL(Dong13,ROWS($1:54)),))</f>
        <v>42688</v>
      </c>
      <c r="B67" s="224" t="str">
        <f ca="1">IF(ROWS($1:54)&gt;COUNT(Dong13),"",OFFSET(TH!H$1,SMALL(Dong13,ROWS($1:54)),))</f>
        <v>Nguyễn Văn Hạnh</v>
      </c>
      <c r="C67" s="704" t="str">
        <f t="shared" ca="1" si="2"/>
        <v>Nhiên</v>
      </c>
      <c r="D67" s="704" t="str">
        <f ca="1">IF(ROWS($1:54)&gt;COUNT(Dong13),"",OFFSET(TH!D$1,SMALL(Dong13,ROWS($1:54)),))</f>
        <v>NL/N54</v>
      </c>
      <c r="E67" s="1107" t="str">
        <f t="shared" ca="1" si="0"/>
        <v>Phan Thiết - Bình Thuận</v>
      </c>
      <c r="F67" s="705">
        <f t="shared" ca="1" si="1"/>
        <v>260850613</v>
      </c>
      <c r="G67" s="706" t="str">
        <f ca="1">IF(ROWS($1:54)&gt;COUNT(Dong13),"",OFFSET(TH!F$1,SMALL(Dong13,ROWS($1:54)),))</f>
        <v>Cá cơm NL</v>
      </c>
      <c r="H67" s="707">
        <f ca="1">IF(ROWS($1:54)&gt;COUNT(Dong13),"",OFFSET(TH!I$1,SMALL(Dong13,ROWS($1:54)),))</f>
        <v>11930</v>
      </c>
      <c r="I67" s="707">
        <f ca="1">IF(ROWS($1:54)&gt;COUNT(Dong13),"",OFFSET(TH!J$1,SMALL(Dong13,ROWS($1:54)),))</f>
        <v>18000</v>
      </c>
      <c r="J67" s="708">
        <f t="shared" ca="1" si="4"/>
        <v>214740000</v>
      </c>
      <c r="K67" s="710"/>
      <c r="L67" s="709"/>
      <c r="M67" s="688"/>
      <c r="N67" s="688"/>
    </row>
    <row r="68" spans="1:14" ht="27" customHeight="1">
      <c r="A68" s="221">
        <f ca="1">IF(ROWS($1:55)&gt;COUNT(Dong13),"",OFFSET(TH!E$1,SMALL(Dong13,ROWS($1:55)),))</f>
        <v>42688</v>
      </c>
      <c r="B68" s="224" t="str">
        <f ca="1">IF(ROWS($1:55)&gt;COUNT(Dong13),"",OFFSET(TH!H$1,SMALL(Dong13,ROWS($1:55)),))</f>
        <v>Trần Văn An</v>
      </c>
      <c r="C68" s="704" t="str">
        <f t="shared" ca="1" si="2"/>
        <v>Nhiên</v>
      </c>
      <c r="D68" s="704" t="str">
        <f ca="1">IF(ROWS($1:55)&gt;COUNT(Dong13),"",OFFSET(TH!D$1,SMALL(Dong13,ROWS($1:55)),))</f>
        <v>NL/N55</v>
      </c>
      <c r="E68" s="1107" t="str">
        <f t="shared" ca="1" si="0"/>
        <v>Hàm Tân - Bình Thuận</v>
      </c>
      <c r="F68" s="705">
        <f t="shared" ca="1" si="1"/>
        <v>260690910</v>
      </c>
      <c r="G68" s="706" t="str">
        <f ca="1">IF(ROWS($1:55)&gt;COUNT(Dong13),"",OFFSET(TH!F$1,SMALL(Dong13,ROWS($1:55)),))</f>
        <v>Cá cơm NL</v>
      </c>
      <c r="H68" s="707">
        <f ca="1">IF(ROWS($1:55)&gt;COUNT(Dong13),"",OFFSET(TH!I$1,SMALL(Dong13,ROWS($1:55)),))</f>
        <v>11982</v>
      </c>
      <c r="I68" s="707">
        <f ca="1">IF(ROWS($1:55)&gt;COUNT(Dong13),"",OFFSET(TH!J$1,SMALL(Dong13,ROWS($1:55)),))</f>
        <v>18000</v>
      </c>
      <c r="J68" s="708">
        <f t="shared" ca="1" si="4"/>
        <v>215676000</v>
      </c>
      <c r="K68" s="710"/>
      <c r="L68" s="709"/>
      <c r="M68" s="688"/>
      <c r="N68" s="688"/>
    </row>
    <row r="69" spans="1:14" ht="27" customHeight="1">
      <c r="A69" s="221">
        <f ca="1">IF(ROWS($1:56)&gt;COUNT(Dong13),"",OFFSET(TH!E$1,SMALL(Dong13,ROWS($1:56)),))</f>
        <v>42688</v>
      </c>
      <c r="B69" s="224" t="str">
        <f ca="1">IF(ROWS($1:56)&gt;COUNT(Dong13),"",OFFSET(TH!H$1,SMALL(Dong13,ROWS($1:56)),))</f>
        <v>Trần Thị Thu Hiếu</v>
      </c>
      <c r="C69" s="704" t="str">
        <f t="shared" ca="1" si="2"/>
        <v>Nhiên</v>
      </c>
      <c r="D69" s="704" t="str">
        <f ca="1">IF(ROWS($1:56)&gt;COUNT(Dong13),"",OFFSET(TH!D$1,SMALL(Dong13,ROWS($1:56)),))</f>
        <v>NL/N56</v>
      </c>
      <c r="E69" s="1107" t="str">
        <f t="shared" ca="1" si="0"/>
        <v>Phan Thiết - Bình Thuận</v>
      </c>
      <c r="F69" s="705">
        <f t="shared" ca="1" si="1"/>
        <v>280853616</v>
      </c>
      <c r="G69" s="706" t="str">
        <f ca="1">IF(ROWS($1:56)&gt;COUNT(Dong13),"",OFFSET(TH!F$1,SMALL(Dong13,ROWS($1:56)),))</f>
        <v>Cá cơm NL</v>
      </c>
      <c r="H69" s="707">
        <f ca="1">IF(ROWS($1:56)&gt;COUNT(Dong13),"",OFFSET(TH!I$1,SMALL(Dong13,ROWS($1:56)),))</f>
        <v>11975</v>
      </c>
      <c r="I69" s="707">
        <f ca="1">IF(ROWS($1:56)&gt;COUNT(Dong13),"",OFFSET(TH!J$1,SMALL(Dong13,ROWS($1:56)),))</f>
        <v>18000</v>
      </c>
      <c r="J69" s="708">
        <f t="shared" ca="1" si="4"/>
        <v>215550000</v>
      </c>
      <c r="K69" s="710"/>
      <c r="L69" s="709"/>
      <c r="M69" s="688"/>
      <c r="N69" s="688"/>
    </row>
    <row r="70" spans="1:14" ht="27" customHeight="1">
      <c r="A70" s="221">
        <f ca="1">IF(ROWS($1:57)&gt;COUNT(Dong13),"",OFFSET(TH!E$1,SMALL(Dong13,ROWS($1:57)),))</f>
        <v>42688</v>
      </c>
      <c r="B70" s="224" t="str">
        <f ca="1">IF(ROWS($1:57)&gt;COUNT(Dong13),"",OFFSET(TH!H$1,SMALL(Dong13,ROWS($1:57)),))</f>
        <v>Nguyễn Văn Nhân</v>
      </c>
      <c r="C70" s="704" t="str">
        <f t="shared" ca="1" si="2"/>
        <v>Nhiên</v>
      </c>
      <c r="D70" s="704" t="str">
        <f ca="1">IF(ROWS($1:57)&gt;COUNT(Dong13),"",OFFSET(TH!D$1,SMALL(Dong13,ROWS($1:57)),))</f>
        <v>NL/N57</v>
      </c>
      <c r="E70" s="1107" t="str">
        <f t="shared" ca="1" si="0"/>
        <v>Thanh Hải - Bình Thuận</v>
      </c>
      <c r="F70" s="705">
        <f t="shared" ca="1" si="1"/>
        <v>261005222</v>
      </c>
      <c r="G70" s="706" t="str">
        <f ca="1">IF(ROWS($1:57)&gt;COUNT(Dong13),"",OFFSET(TH!F$1,SMALL(Dong13,ROWS($1:57)),))</f>
        <v>Cá cơm NL</v>
      </c>
      <c r="H70" s="707">
        <f ca="1">IF(ROWS($1:57)&gt;COUNT(Dong13),"",OFFSET(TH!I$1,SMALL(Dong13,ROWS($1:57)),))</f>
        <v>11930</v>
      </c>
      <c r="I70" s="707">
        <f ca="1">IF(ROWS($1:57)&gt;COUNT(Dong13),"",OFFSET(TH!J$1,SMALL(Dong13,ROWS($1:57)),))</f>
        <v>18000</v>
      </c>
      <c r="J70" s="708">
        <f t="shared" ca="1" si="4"/>
        <v>214740000</v>
      </c>
      <c r="K70" s="710"/>
      <c r="L70" s="709"/>
      <c r="M70" s="688"/>
      <c r="N70" s="688"/>
    </row>
    <row r="71" spans="1:14" ht="27" customHeight="1">
      <c r="A71" s="221">
        <f ca="1">IF(ROWS($1:58)&gt;COUNT(Dong13),"",OFFSET(TH!E$1,SMALL(Dong13,ROWS($1:58)),))</f>
        <v>42689</v>
      </c>
      <c r="B71" s="224" t="str">
        <f ca="1">IF(ROWS($1:58)&gt;COUNT(Dong13),"",OFFSET(TH!H$1,SMALL(Dong13,ROWS($1:58)),))</f>
        <v>Lê Thị Thiện Em</v>
      </c>
      <c r="C71" s="704" t="str">
        <f t="shared" ca="1" si="2"/>
        <v>Nhiên</v>
      </c>
      <c r="D71" s="704" t="str">
        <f ca="1">IF(ROWS($1:58)&gt;COUNT(Dong13),"",OFFSET(TH!D$1,SMALL(Dong13,ROWS($1:58)),))</f>
        <v>NL/N58</v>
      </c>
      <c r="E71" s="1107" t="str">
        <f t="shared" ca="1" si="0"/>
        <v>Đức Linh - Bình Thuận</v>
      </c>
      <c r="F71" s="705">
        <f t="shared" ca="1" si="1"/>
        <v>260682094</v>
      </c>
      <c r="G71" s="706" t="str">
        <f ca="1">IF(ROWS($1:58)&gt;COUNT(Dong13),"",OFFSET(TH!F$1,SMALL(Dong13,ROWS($1:58)),))</f>
        <v>Cá cơm NL</v>
      </c>
      <c r="H71" s="707">
        <f ca="1">IF(ROWS($1:58)&gt;COUNT(Dong13),"",OFFSET(TH!I$1,SMALL(Dong13,ROWS($1:58)),))</f>
        <v>12980</v>
      </c>
      <c r="I71" s="707">
        <f ca="1">IF(ROWS($1:58)&gt;COUNT(Dong13),"",OFFSET(TH!J$1,SMALL(Dong13,ROWS($1:58)),))</f>
        <v>18000</v>
      </c>
      <c r="J71" s="708">
        <f t="shared" ca="1" si="4"/>
        <v>233640000</v>
      </c>
      <c r="K71" s="710"/>
      <c r="L71" s="709"/>
      <c r="M71" s="688"/>
      <c r="N71" s="688"/>
    </row>
    <row r="72" spans="1:14" ht="27" customHeight="1">
      <c r="A72" s="221">
        <f ca="1">IF(ROWS($1:59)&gt;COUNT(Dong13),"",OFFSET(TH!E$1,SMALL(Dong13,ROWS($1:59)),))</f>
        <v>42689</v>
      </c>
      <c r="B72" s="224" t="str">
        <f ca="1">IF(ROWS($1:59)&gt;COUNT(Dong13),"",OFFSET(TH!H$1,SMALL(Dong13,ROWS($1:59)),))</f>
        <v>Nguyễn Thanh Bình</v>
      </c>
      <c r="C72" s="704" t="str">
        <f t="shared" ca="1" si="2"/>
        <v>Nhiên</v>
      </c>
      <c r="D72" s="704" t="str">
        <f ca="1">IF(ROWS($1:59)&gt;COUNT(Dong13),"",OFFSET(TH!D$1,SMALL(Dong13,ROWS($1:59)),))</f>
        <v>NL/N59</v>
      </c>
      <c r="E72" s="1107" t="str">
        <f t="shared" ca="1" si="0"/>
        <v>Phan Thiết - Bình Thuận</v>
      </c>
      <c r="F72" s="705">
        <f t="shared" ca="1" si="1"/>
        <v>260178873</v>
      </c>
      <c r="G72" s="706" t="str">
        <f ca="1">IF(ROWS($1:59)&gt;COUNT(Dong13),"",OFFSET(TH!F$1,SMALL(Dong13,ROWS($1:59)),))</f>
        <v>Cá cơm NL</v>
      </c>
      <c r="H72" s="707">
        <f ca="1">IF(ROWS($1:59)&gt;COUNT(Dong13),"",OFFSET(TH!I$1,SMALL(Dong13,ROWS($1:59)),))</f>
        <v>12396</v>
      </c>
      <c r="I72" s="707">
        <f ca="1">IF(ROWS($1:59)&gt;COUNT(Dong13),"",OFFSET(TH!J$1,SMALL(Dong13,ROWS($1:59)),))</f>
        <v>18000</v>
      </c>
      <c r="J72" s="708">
        <f t="shared" ca="1" si="4"/>
        <v>223128000</v>
      </c>
      <c r="K72" s="710"/>
      <c r="L72" s="709"/>
      <c r="M72" s="688"/>
      <c r="N72" s="688"/>
    </row>
    <row r="73" spans="1:14" ht="27" customHeight="1">
      <c r="A73" s="221">
        <f ca="1">IF(ROWS($1:60)&gt;COUNT(Dong13),"",OFFSET(TH!E$1,SMALL(Dong13,ROWS($1:60)),))</f>
        <v>42689</v>
      </c>
      <c r="B73" s="224" t="str">
        <f ca="1">IF(ROWS($1:60)&gt;COUNT(Dong13),"",OFFSET(TH!H$1,SMALL(Dong13,ROWS($1:60)),))</f>
        <v>Nguyễn Thị Hội</v>
      </c>
      <c r="C73" s="704" t="str">
        <f t="shared" ca="1" si="2"/>
        <v>Nhiên</v>
      </c>
      <c r="D73" s="704" t="str">
        <f ca="1">IF(ROWS($1:60)&gt;COUNT(Dong13),"",OFFSET(TH!D$1,SMALL(Dong13,ROWS($1:60)),))</f>
        <v>NL/N60</v>
      </c>
      <c r="E73" s="1107" t="str">
        <f t="shared" ca="1" si="0"/>
        <v>Long Hương - Bình Thuận</v>
      </c>
      <c r="F73" s="705" t="str">
        <f t="shared" ca="1" si="1"/>
        <v>020714486</v>
      </c>
      <c r="G73" s="706" t="str">
        <f ca="1">IF(ROWS($1:60)&gt;COUNT(Dong13),"",OFFSET(TH!F$1,SMALL(Dong13,ROWS($1:60)),))</f>
        <v>Cá cơm NL</v>
      </c>
      <c r="H73" s="707">
        <f ca="1">IF(ROWS($1:60)&gt;COUNT(Dong13),"",OFFSET(TH!I$1,SMALL(Dong13,ROWS($1:60)),))</f>
        <v>11980</v>
      </c>
      <c r="I73" s="707">
        <f ca="1">IF(ROWS($1:60)&gt;COUNT(Dong13),"",OFFSET(TH!J$1,SMALL(Dong13,ROWS($1:60)),))</f>
        <v>18000</v>
      </c>
      <c r="J73" s="708">
        <f t="shared" ca="1" si="4"/>
        <v>215640000</v>
      </c>
      <c r="K73" s="710"/>
      <c r="L73" s="709"/>
      <c r="M73" s="688"/>
      <c r="N73" s="688"/>
    </row>
    <row r="74" spans="1:14" ht="27" customHeight="1">
      <c r="A74" s="221">
        <f ca="1">IF(ROWS($1:61)&gt;COUNT(Dong13),"",OFFSET(TH!E$1,SMALL(Dong13,ROWS($1:61)),))</f>
        <v>42689</v>
      </c>
      <c r="B74" s="224" t="str">
        <f ca="1">IF(ROWS($1:61)&gt;COUNT(Dong13),"",OFFSET(TH!H$1,SMALL(Dong13,ROWS($1:61)),))</f>
        <v>Lê Thị Diệu</v>
      </c>
      <c r="C74" s="704" t="str">
        <f t="shared" ca="1" si="2"/>
        <v>Nhiên</v>
      </c>
      <c r="D74" s="704" t="str">
        <f ca="1">IF(ROWS($1:61)&gt;COUNT(Dong13),"",OFFSET(TH!D$1,SMALL(Dong13,ROWS($1:61)),))</f>
        <v>NL/N61</v>
      </c>
      <c r="E74" s="1107" t="str">
        <f t="shared" ca="1" si="0"/>
        <v>Đức Linh - Bình Thuận</v>
      </c>
      <c r="F74" s="705">
        <f t="shared" ca="1" si="1"/>
        <v>250746332</v>
      </c>
      <c r="G74" s="706" t="str">
        <f ca="1">IF(ROWS($1:61)&gt;COUNT(Dong13),"",OFFSET(TH!F$1,SMALL(Dong13,ROWS($1:61)),))</f>
        <v>Cá cơm NL</v>
      </c>
      <c r="H74" s="707">
        <f ca="1">IF(ROWS($1:61)&gt;COUNT(Dong13),"",OFFSET(TH!I$1,SMALL(Dong13,ROWS($1:61)),))</f>
        <v>11498</v>
      </c>
      <c r="I74" s="707">
        <f ca="1">IF(ROWS($1:61)&gt;COUNT(Dong13),"",OFFSET(TH!J$1,SMALL(Dong13,ROWS($1:61)),))</f>
        <v>18000</v>
      </c>
      <c r="J74" s="708">
        <f t="shared" ca="1" si="4"/>
        <v>206964000</v>
      </c>
      <c r="K74" s="710"/>
      <c r="L74" s="709"/>
      <c r="M74" s="688"/>
      <c r="N74" s="688"/>
    </row>
    <row r="75" spans="1:14" ht="27" customHeight="1">
      <c r="A75" s="221">
        <f ca="1">IF(ROWS($1:62)&gt;COUNT(Dong13),"",OFFSET(TH!E$1,SMALL(Dong13,ROWS($1:62)),))</f>
        <v>42690</v>
      </c>
      <c r="B75" s="224" t="str">
        <f ca="1">IF(ROWS($1:62)&gt;COUNT(Dong13),"",OFFSET(TH!H$1,SMALL(Dong13,ROWS($1:62)),))</f>
        <v>Nguyễn Văn Nhân</v>
      </c>
      <c r="C75" s="704" t="str">
        <f t="shared" ca="1" si="2"/>
        <v>Nhiên</v>
      </c>
      <c r="D75" s="704" t="str">
        <f ca="1">IF(ROWS($1:62)&gt;COUNT(Dong13),"",OFFSET(TH!D$1,SMALL(Dong13,ROWS($1:62)),))</f>
        <v>NL/N62</v>
      </c>
      <c r="E75" s="1107" t="str">
        <f t="shared" ca="1" si="0"/>
        <v>Thanh Hải - Bình Thuận</v>
      </c>
      <c r="F75" s="705">
        <f t="shared" ca="1" si="1"/>
        <v>261005222</v>
      </c>
      <c r="G75" s="706" t="str">
        <f ca="1">IF(ROWS($1:62)&gt;COUNT(Dong13),"",OFFSET(TH!F$1,SMALL(Dong13,ROWS($1:62)),))</f>
        <v>Cá cơm NL</v>
      </c>
      <c r="H75" s="707">
        <f ca="1">IF(ROWS($1:62)&gt;COUNT(Dong13),"",OFFSET(TH!I$1,SMALL(Dong13,ROWS($1:62)),))</f>
        <v>11919</v>
      </c>
      <c r="I75" s="707">
        <f ca="1">IF(ROWS($1:62)&gt;COUNT(Dong13),"",OFFSET(TH!J$1,SMALL(Dong13,ROWS($1:62)),))</f>
        <v>18000</v>
      </c>
      <c r="J75" s="708">
        <f t="shared" ca="1" si="4"/>
        <v>214542000</v>
      </c>
      <c r="K75" s="710"/>
      <c r="L75" s="709"/>
      <c r="M75" s="688"/>
      <c r="N75" s="688"/>
    </row>
    <row r="76" spans="1:14" ht="27" customHeight="1">
      <c r="A76" s="221">
        <f ca="1">IF(ROWS($1:63)&gt;COUNT(Dong13),"",OFFSET(TH!E$1,SMALL(Dong13,ROWS($1:63)),))</f>
        <v>42690</v>
      </c>
      <c r="B76" s="224" t="str">
        <f ca="1">IF(ROWS($1:63)&gt;COUNT(Dong13),"",OFFSET(TH!H$1,SMALL(Dong13,ROWS($1:63)),))</f>
        <v>Trần Thị Thu Hiếu</v>
      </c>
      <c r="C76" s="704" t="str">
        <f t="shared" ca="1" si="2"/>
        <v>Nhiên</v>
      </c>
      <c r="D76" s="704" t="str">
        <f ca="1">IF(ROWS($1:63)&gt;COUNT(Dong13),"",OFFSET(TH!D$1,SMALL(Dong13,ROWS($1:63)),))</f>
        <v>NL/N63</v>
      </c>
      <c r="E76" s="1107" t="str">
        <f t="shared" ca="1" si="0"/>
        <v>Phan Thiết - Bình Thuận</v>
      </c>
      <c r="F76" s="705">
        <f t="shared" ca="1" si="1"/>
        <v>280853616</v>
      </c>
      <c r="G76" s="706" t="str">
        <f ca="1">IF(ROWS($1:63)&gt;COUNT(Dong13),"",OFFSET(TH!F$1,SMALL(Dong13,ROWS($1:63)),))</f>
        <v>Cá cơm NL</v>
      </c>
      <c r="H76" s="707">
        <f ca="1">IF(ROWS($1:63)&gt;COUNT(Dong13),"",OFFSET(TH!I$1,SMALL(Dong13,ROWS($1:63)),))</f>
        <v>11880</v>
      </c>
      <c r="I76" s="707">
        <f ca="1">IF(ROWS($1:63)&gt;COUNT(Dong13),"",OFFSET(TH!J$1,SMALL(Dong13,ROWS($1:63)),))</f>
        <v>18000</v>
      </c>
      <c r="J76" s="708">
        <f t="shared" ca="1" si="4"/>
        <v>213840000</v>
      </c>
      <c r="K76" s="710"/>
      <c r="L76" s="709"/>
      <c r="M76" s="688"/>
      <c r="N76" s="688"/>
    </row>
    <row r="77" spans="1:14" ht="27" customHeight="1">
      <c r="A77" s="221">
        <f ca="1">IF(ROWS($1:64)&gt;COUNT(Dong13),"",OFFSET(TH!E$1,SMALL(Dong13,ROWS($1:64)),))</f>
        <v>42690</v>
      </c>
      <c r="B77" s="224" t="str">
        <f ca="1">IF(ROWS($1:64)&gt;COUNT(Dong13),"",OFFSET(TH!H$1,SMALL(Dong13,ROWS($1:64)),))</f>
        <v>Nguyễn Văn Hạnh</v>
      </c>
      <c r="C77" s="704" t="str">
        <f t="shared" ca="1" si="2"/>
        <v>Nhiên</v>
      </c>
      <c r="D77" s="704" t="str">
        <f ca="1">IF(ROWS($1:64)&gt;COUNT(Dong13),"",OFFSET(TH!D$1,SMALL(Dong13,ROWS($1:64)),))</f>
        <v>NL/N64</v>
      </c>
      <c r="E77" s="1107" t="str">
        <f t="shared" ca="1" si="0"/>
        <v>Phan Thiết - Bình Thuận</v>
      </c>
      <c r="F77" s="705">
        <f t="shared" ca="1" si="1"/>
        <v>260850613</v>
      </c>
      <c r="G77" s="706" t="str">
        <f ca="1">IF(ROWS($1:64)&gt;COUNT(Dong13),"",OFFSET(TH!F$1,SMALL(Dong13,ROWS($1:64)),))</f>
        <v>Cá cơm NL</v>
      </c>
      <c r="H77" s="707">
        <f ca="1">IF(ROWS($1:64)&gt;COUNT(Dong13),"",OFFSET(TH!I$1,SMALL(Dong13,ROWS($1:64)),))</f>
        <v>11960</v>
      </c>
      <c r="I77" s="707">
        <f ca="1">IF(ROWS($1:64)&gt;COUNT(Dong13),"",OFFSET(TH!J$1,SMALL(Dong13,ROWS($1:64)),))</f>
        <v>18000</v>
      </c>
      <c r="J77" s="708">
        <f t="shared" ca="1" si="4"/>
        <v>215280000</v>
      </c>
      <c r="K77" s="710"/>
      <c r="L77" s="709"/>
      <c r="M77" s="688"/>
      <c r="N77" s="688"/>
    </row>
    <row r="78" spans="1:14" ht="27" customHeight="1">
      <c r="A78" s="221">
        <f ca="1">IF(ROWS($1:65)&gt;COUNT(Dong13),"",OFFSET(TH!E$1,SMALL(Dong13,ROWS($1:65)),))</f>
        <v>42690</v>
      </c>
      <c r="B78" s="224" t="str">
        <f ca="1">IF(ROWS($1:65)&gt;COUNT(Dong13),"",OFFSET(TH!H$1,SMALL(Dong13,ROWS($1:65)),))</f>
        <v>Trần Văn An</v>
      </c>
      <c r="C78" s="704" t="str">
        <f t="shared" ca="1" si="2"/>
        <v>Nhiên</v>
      </c>
      <c r="D78" s="704" t="str">
        <f ca="1">IF(ROWS($1:65)&gt;COUNT(Dong13),"",OFFSET(TH!D$1,SMALL(Dong13,ROWS($1:65)),))</f>
        <v>NL/N65</v>
      </c>
      <c r="E78" s="1107" t="str">
        <f t="shared" ca="1" si="0"/>
        <v>Hàm Tân - Bình Thuận</v>
      </c>
      <c r="F78" s="705">
        <f t="shared" ca="1" si="1"/>
        <v>260690910</v>
      </c>
      <c r="G78" s="706" t="str">
        <f ca="1">IF(ROWS($1:65)&gt;COUNT(Dong13),"",OFFSET(TH!F$1,SMALL(Dong13,ROWS($1:65)),))</f>
        <v>Cá cơm NL</v>
      </c>
      <c r="H78" s="707">
        <f ca="1">IF(ROWS($1:65)&gt;COUNT(Dong13),"",OFFSET(TH!I$1,SMALL(Dong13,ROWS($1:65)),))</f>
        <v>11860</v>
      </c>
      <c r="I78" s="707">
        <f ca="1">IF(ROWS($1:65)&gt;COUNT(Dong13),"",OFFSET(TH!J$1,SMALL(Dong13,ROWS($1:65)),))</f>
        <v>18000</v>
      </c>
      <c r="J78" s="708">
        <f t="shared" ca="1" si="4"/>
        <v>213480000</v>
      </c>
      <c r="K78" s="710"/>
      <c r="L78" s="709"/>
      <c r="M78" s="688"/>
      <c r="N78" s="688"/>
    </row>
    <row r="79" spans="1:14" ht="27" customHeight="1">
      <c r="A79" s="221">
        <f ca="1">IF(ROWS($1:66)&gt;COUNT(Dong13),"",OFFSET(TH!E$1,SMALL(Dong13,ROWS($1:66)),))</f>
        <v>42691</v>
      </c>
      <c r="B79" s="224" t="str">
        <f ca="1">IF(ROWS($1:66)&gt;COUNT(Dong13),"",OFFSET(TH!H$1,SMALL(Dong13,ROWS($1:66)),))</f>
        <v>Lê Thị Thiện Em</v>
      </c>
      <c r="C79" s="704" t="str">
        <f t="shared" ca="1" si="2"/>
        <v>Nhiên</v>
      </c>
      <c r="D79" s="704" t="str">
        <f ca="1">IF(ROWS($1:66)&gt;COUNT(Dong13),"",OFFSET(TH!D$1,SMALL(Dong13,ROWS($1:66)),))</f>
        <v>NL/N66</v>
      </c>
      <c r="E79" s="1107" t="str">
        <f t="shared" ca="1" si="0"/>
        <v>Đức Linh - Bình Thuận</v>
      </c>
      <c r="F79" s="705">
        <f t="shared" ca="1" si="1"/>
        <v>260682094</v>
      </c>
      <c r="G79" s="706" t="str">
        <f ca="1">IF(ROWS($1:66)&gt;COUNT(Dong13),"",OFFSET(TH!F$1,SMALL(Dong13,ROWS($1:66)),))</f>
        <v>Cá cơm NL</v>
      </c>
      <c r="H79" s="707">
        <f ca="1">IF(ROWS($1:66)&gt;COUNT(Dong13),"",OFFSET(TH!I$1,SMALL(Dong13,ROWS($1:66)),))</f>
        <v>14800</v>
      </c>
      <c r="I79" s="707">
        <f ca="1">IF(ROWS($1:66)&gt;COUNT(Dong13),"",OFFSET(TH!J$1,SMALL(Dong13,ROWS($1:66)),))</f>
        <v>17500</v>
      </c>
      <c r="J79" s="708">
        <f t="shared" ca="1" si="4"/>
        <v>259000000</v>
      </c>
      <c r="K79" s="710"/>
      <c r="L79" s="709"/>
      <c r="M79" s="688"/>
      <c r="N79" s="688"/>
    </row>
    <row r="80" spans="1:14" ht="27" customHeight="1">
      <c r="A80" s="221">
        <f ca="1">IF(ROWS($1:67)&gt;COUNT(Dong13),"",OFFSET(TH!E$1,SMALL(Dong13,ROWS($1:67)),))</f>
        <v>42691</v>
      </c>
      <c r="B80" s="224" t="str">
        <f ca="1">IF(ROWS($1:67)&gt;COUNT(Dong13),"",OFFSET(TH!H$1,SMALL(Dong13,ROWS($1:67)),))</f>
        <v>Nguyễn Thanh Bình</v>
      </c>
      <c r="C80" s="704" t="str">
        <f t="shared" ca="1" si="2"/>
        <v>Nhiên</v>
      </c>
      <c r="D80" s="704" t="str">
        <f ca="1">IF(ROWS($1:67)&gt;COUNT(Dong13),"",OFFSET(TH!D$1,SMALL(Dong13,ROWS($1:67)),))</f>
        <v>NL/N67</v>
      </c>
      <c r="E80" s="1107" t="str">
        <f t="shared" ca="1" si="0"/>
        <v>Phan Thiết - Bình Thuận</v>
      </c>
      <c r="F80" s="705">
        <f t="shared" ca="1" si="1"/>
        <v>260178873</v>
      </c>
      <c r="G80" s="706" t="str">
        <f ca="1">IF(ROWS($1:67)&gt;COUNT(Dong13),"",OFFSET(TH!F$1,SMALL(Dong13,ROWS($1:67)),))</f>
        <v>Cá cơm NL</v>
      </c>
      <c r="H80" s="707">
        <f ca="1">IF(ROWS($1:67)&gt;COUNT(Dong13),"",OFFSET(TH!I$1,SMALL(Dong13,ROWS($1:67)),))</f>
        <v>14556</v>
      </c>
      <c r="I80" s="707">
        <f ca="1">IF(ROWS($1:67)&gt;COUNT(Dong13),"",OFFSET(TH!J$1,SMALL(Dong13,ROWS($1:67)),))</f>
        <v>17500</v>
      </c>
      <c r="J80" s="708">
        <f t="shared" ca="1" si="4"/>
        <v>254730000</v>
      </c>
      <c r="K80" s="710"/>
      <c r="L80" s="709"/>
      <c r="M80" s="688"/>
      <c r="N80" s="688"/>
    </row>
    <row r="81" spans="1:14" ht="27" customHeight="1">
      <c r="A81" s="221">
        <f ca="1">IF(ROWS($1:68)&gt;COUNT(Dong13),"",OFFSET(TH!E$1,SMALL(Dong13,ROWS($1:68)),))</f>
        <v>42691</v>
      </c>
      <c r="B81" s="224" t="str">
        <f ca="1">IF(ROWS($1:68)&gt;COUNT(Dong13),"",OFFSET(TH!H$1,SMALL(Dong13,ROWS($1:68)),))</f>
        <v>Nguyễn Thị Hội</v>
      </c>
      <c r="C81" s="704" t="str">
        <f t="shared" ca="1" si="2"/>
        <v>Nhiên</v>
      </c>
      <c r="D81" s="704" t="str">
        <f ca="1">IF(ROWS($1:68)&gt;COUNT(Dong13),"",OFFSET(TH!D$1,SMALL(Dong13,ROWS($1:68)),))</f>
        <v>NL/N68</v>
      </c>
      <c r="E81" s="1107" t="str">
        <f t="shared" ca="1" si="0"/>
        <v>Long Hương - Bình Thuận</v>
      </c>
      <c r="F81" s="705" t="str">
        <f t="shared" ca="1" si="1"/>
        <v>020714486</v>
      </c>
      <c r="G81" s="706" t="str">
        <f ca="1">IF(ROWS($1:68)&gt;COUNT(Dong13),"",OFFSET(TH!F$1,SMALL(Dong13,ROWS($1:68)),))</f>
        <v>Cá cơm NL</v>
      </c>
      <c r="H81" s="707">
        <f ca="1">IF(ROWS($1:68)&gt;COUNT(Dong13),"",OFFSET(TH!I$1,SMALL(Dong13,ROWS($1:68)),))</f>
        <v>14458</v>
      </c>
      <c r="I81" s="707">
        <f ca="1">IF(ROWS($1:68)&gt;COUNT(Dong13),"",OFFSET(TH!J$1,SMALL(Dong13,ROWS($1:68)),))</f>
        <v>17500</v>
      </c>
      <c r="J81" s="708">
        <f t="shared" ca="1" si="4"/>
        <v>253015000</v>
      </c>
      <c r="K81" s="710"/>
      <c r="L81" s="709"/>
      <c r="M81" s="688"/>
      <c r="N81" s="688"/>
    </row>
    <row r="82" spans="1:14" ht="27" customHeight="1">
      <c r="A82" s="221">
        <f ca="1">IF(ROWS($1:69)&gt;COUNT(Dong13),"",OFFSET(TH!E$1,SMALL(Dong13,ROWS($1:69)),))</f>
        <v>42691</v>
      </c>
      <c r="B82" s="224" t="str">
        <f ca="1">IF(ROWS($1:69)&gt;COUNT(Dong13),"",OFFSET(TH!H$1,SMALL(Dong13,ROWS($1:69)),))</f>
        <v>Lê Thị Diệu</v>
      </c>
      <c r="C82" s="704" t="str">
        <f t="shared" ca="1" si="2"/>
        <v>Nhiên</v>
      </c>
      <c r="D82" s="704" t="str">
        <f ca="1">IF(ROWS($1:69)&gt;COUNT(Dong13),"",OFFSET(TH!D$1,SMALL(Dong13,ROWS($1:69)),))</f>
        <v>NL/N69</v>
      </c>
      <c r="E82" s="1107" t="str">
        <f t="shared" ca="1" si="0"/>
        <v>Đức Linh - Bình Thuận</v>
      </c>
      <c r="F82" s="705">
        <f t="shared" ca="1" si="1"/>
        <v>250746332</v>
      </c>
      <c r="G82" s="706" t="str">
        <f ca="1">IF(ROWS($1:69)&gt;COUNT(Dong13),"",OFFSET(TH!F$1,SMALL(Dong13,ROWS($1:69)),))</f>
        <v>Cá cơm NL</v>
      </c>
      <c r="H82" s="707">
        <f ca="1">IF(ROWS($1:69)&gt;COUNT(Dong13),"",OFFSET(TH!I$1,SMALL(Dong13,ROWS($1:69)),))</f>
        <v>14530</v>
      </c>
      <c r="I82" s="707">
        <f ca="1">IF(ROWS($1:69)&gt;COUNT(Dong13),"",OFFSET(TH!J$1,SMALL(Dong13,ROWS($1:69)),))</f>
        <v>17500</v>
      </c>
      <c r="J82" s="708">
        <f t="shared" ca="1" si="4"/>
        <v>254275000</v>
      </c>
      <c r="K82" s="710"/>
      <c r="L82" s="709"/>
      <c r="M82" s="688"/>
      <c r="N82" s="688"/>
    </row>
    <row r="83" spans="1:14" ht="27" customHeight="1">
      <c r="A83" s="221">
        <f ca="1">IF(ROWS($1:70)&gt;COUNT(Dong13),"",OFFSET(TH!E$1,SMALL(Dong13,ROWS($1:70)),))</f>
        <v>42692</v>
      </c>
      <c r="B83" s="224" t="str">
        <f ca="1">IF(ROWS($1:70)&gt;COUNT(Dong13),"",OFFSET(TH!H$1,SMALL(Dong13,ROWS($1:70)),))</f>
        <v>Nguyễn Văn Hạnh</v>
      </c>
      <c r="C83" s="704" t="str">
        <f t="shared" ca="1" si="2"/>
        <v>Nhiên</v>
      </c>
      <c r="D83" s="704" t="str">
        <f ca="1">IF(ROWS($1:70)&gt;COUNT(Dong13),"",OFFSET(TH!D$1,SMALL(Dong13,ROWS($1:70)),))</f>
        <v>NL/N70</v>
      </c>
      <c r="E83" s="1107" t="str">
        <f t="shared" ca="1" si="0"/>
        <v>Phan Thiết - Bình Thuận</v>
      </c>
      <c r="F83" s="705">
        <f t="shared" ca="1" si="1"/>
        <v>260850613</v>
      </c>
      <c r="G83" s="706" t="str">
        <f ca="1">IF(ROWS($1:70)&gt;COUNT(Dong13),"",OFFSET(TH!F$1,SMALL(Dong13,ROWS($1:70)),))</f>
        <v>Cá cơm NL</v>
      </c>
      <c r="H83" s="707">
        <f ca="1">IF(ROWS($1:70)&gt;COUNT(Dong13),"",OFFSET(TH!I$1,SMALL(Dong13,ROWS($1:70)),))</f>
        <v>14480</v>
      </c>
      <c r="I83" s="707">
        <f ca="1">IF(ROWS($1:70)&gt;COUNT(Dong13),"",OFFSET(TH!J$1,SMALL(Dong13,ROWS($1:70)),))</f>
        <v>17500</v>
      </c>
      <c r="J83" s="708">
        <f t="shared" ca="1" si="4"/>
        <v>253400000</v>
      </c>
      <c r="K83" s="710"/>
      <c r="L83" s="709"/>
      <c r="M83" s="688"/>
      <c r="N83" s="688"/>
    </row>
    <row r="84" spans="1:14" ht="27" customHeight="1">
      <c r="A84" s="221">
        <f ca="1">IF(ROWS($1:71)&gt;COUNT(Dong13),"",OFFSET(TH!E$1,SMALL(Dong13,ROWS($1:71)),))</f>
        <v>42692</v>
      </c>
      <c r="B84" s="224" t="str">
        <f ca="1">IF(ROWS($1:71)&gt;COUNT(Dong13),"",OFFSET(TH!H$1,SMALL(Dong13,ROWS($1:71)),))</f>
        <v>Nguyễn Văn Nhân</v>
      </c>
      <c r="C84" s="704" t="str">
        <f t="shared" ca="1" si="2"/>
        <v>Nhiên</v>
      </c>
      <c r="D84" s="704" t="str">
        <f ca="1">IF(ROWS($1:71)&gt;COUNT(Dong13),"",OFFSET(TH!D$1,SMALL(Dong13,ROWS($1:71)),))</f>
        <v>NL/N71</v>
      </c>
      <c r="E84" s="1107" t="str">
        <f t="shared" ca="1" si="0"/>
        <v>Thanh Hải - Bình Thuận</v>
      </c>
      <c r="F84" s="705">
        <f t="shared" ca="1" si="1"/>
        <v>261005222</v>
      </c>
      <c r="G84" s="706" t="str">
        <f ca="1">IF(ROWS($1:71)&gt;COUNT(Dong13),"",OFFSET(TH!F$1,SMALL(Dong13,ROWS($1:71)),))</f>
        <v>Cá cơm NL</v>
      </c>
      <c r="H84" s="707">
        <f ca="1">IF(ROWS($1:71)&gt;COUNT(Dong13),"",OFFSET(TH!I$1,SMALL(Dong13,ROWS($1:71)),))</f>
        <v>14520</v>
      </c>
      <c r="I84" s="707">
        <f ca="1">IF(ROWS($1:71)&gt;COUNT(Dong13),"",OFFSET(TH!J$1,SMALL(Dong13,ROWS($1:71)),))</f>
        <v>17500</v>
      </c>
      <c r="J84" s="708">
        <f t="shared" ca="1" si="4"/>
        <v>254100000</v>
      </c>
      <c r="K84" s="710"/>
      <c r="L84" s="709"/>
      <c r="M84" s="688"/>
      <c r="N84" s="688"/>
    </row>
    <row r="85" spans="1:14" ht="27" customHeight="1">
      <c r="A85" s="221">
        <f ca="1">IF(ROWS($1:72)&gt;COUNT(Dong13),"",OFFSET(TH!E$1,SMALL(Dong13,ROWS($1:72)),))</f>
        <v>42692</v>
      </c>
      <c r="B85" s="224" t="str">
        <f ca="1">IF(ROWS($1:72)&gt;COUNT(Dong13),"",OFFSET(TH!H$1,SMALL(Dong13,ROWS($1:72)),))</f>
        <v>Trần Văn An</v>
      </c>
      <c r="C85" s="704" t="str">
        <f t="shared" ca="1" si="2"/>
        <v>Nhiên</v>
      </c>
      <c r="D85" s="704" t="str">
        <f ca="1">IF(ROWS($1:72)&gt;COUNT(Dong13),"",OFFSET(TH!D$1,SMALL(Dong13,ROWS($1:72)),))</f>
        <v>NL/N72</v>
      </c>
      <c r="E85" s="1107" t="str">
        <f t="shared" ca="1" si="0"/>
        <v>Hàm Tân - Bình Thuận</v>
      </c>
      <c r="F85" s="705">
        <f t="shared" ca="1" si="1"/>
        <v>260690910</v>
      </c>
      <c r="G85" s="706" t="str">
        <f ca="1">IF(ROWS($1:72)&gt;COUNT(Dong13),"",OFFSET(TH!F$1,SMALL(Dong13,ROWS($1:72)),))</f>
        <v>Cá cơm NL</v>
      </c>
      <c r="H85" s="707">
        <f ca="1">IF(ROWS($1:72)&gt;COUNT(Dong13),"",OFFSET(TH!I$1,SMALL(Dong13,ROWS($1:72)),))</f>
        <v>14456</v>
      </c>
      <c r="I85" s="707">
        <f ca="1">IF(ROWS($1:72)&gt;COUNT(Dong13),"",OFFSET(TH!J$1,SMALL(Dong13,ROWS($1:72)),))</f>
        <v>17500</v>
      </c>
      <c r="J85" s="708">
        <f t="shared" ca="1" si="4"/>
        <v>252980000</v>
      </c>
      <c r="K85" s="710"/>
      <c r="L85" s="709"/>
      <c r="M85" s="688"/>
      <c r="N85" s="688"/>
    </row>
    <row r="86" spans="1:14" ht="27" customHeight="1">
      <c r="A86" s="221">
        <f ca="1">IF(ROWS($1:73)&gt;COUNT(Dong13),"",OFFSET(TH!E$1,SMALL(Dong13,ROWS($1:73)),))</f>
        <v>42693</v>
      </c>
      <c r="B86" s="224" t="str">
        <f ca="1">IF(ROWS($1:73)&gt;COUNT(Dong13),"",OFFSET(TH!H$1,SMALL(Dong13,ROWS($1:73)),))</f>
        <v>Trần Thị Thu Hiếu</v>
      </c>
      <c r="C86" s="704" t="str">
        <f t="shared" ca="1" si="2"/>
        <v>Nhiên</v>
      </c>
      <c r="D86" s="704" t="str">
        <f ca="1">IF(ROWS($1:73)&gt;COUNT(Dong13),"",OFFSET(TH!D$1,SMALL(Dong13,ROWS($1:73)),))</f>
        <v>NL/N73</v>
      </c>
      <c r="E86" s="1107" t="str">
        <f t="shared" ca="1" si="0"/>
        <v>Phan Thiết - Bình Thuận</v>
      </c>
      <c r="F86" s="705">
        <f t="shared" ca="1" si="1"/>
        <v>280853616</v>
      </c>
      <c r="G86" s="706" t="str">
        <f ca="1">IF(ROWS($1:73)&gt;COUNT(Dong13),"",OFFSET(TH!F$1,SMALL(Dong13,ROWS($1:73)),))</f>
        <v>Cá cơm NL</v>
      </c>
      <c r="H86" s="707">
        <f ca="1">IF(ROWS($1:73)&gt;COUNT(Dong13),"",OFFSET(TH!I$1,SMALL(Dong13,ROWS($1:73)),))</f>
        <v>14458</v>
      </c>
      <c r="I86" s="707">
        <f ca="1">IF(ROWS($1:73)&gt;COUNT(Dong13),"",OFFSET(TH!J$1,SMALL(Dong13,ROWS($1:73)),))</f>
        <v>17500</v>
      </c>
      <c r="J86" s="708">
        <f t="shared" ca="1" si="4"/>
        <v>253015000</v>
      </c>
      <c r="K86" s="710"/>
      <c r="L86" s="709"/>
      <c r="M86" s="688"/>
      <c r="N86" s="688"/>
    </row>
    <row r="87" spans="1:14" ht="27" customHeight="1">
      <c r="A87" s="221">
        <f ca="1">IF(ROWS($1:74)&gt;COUNT(Dong13),"",OFFSET(TH!E$1,SMALL(Dong13,ROWS($1:74)),))</f>
        <v>42693</v>
      </c>
      <c r="B87" s="224" t="str">
        <f ca="1">IF(ROWS($1:74)&gt;COUNT(Dong13),"",OFFSET(TH!H$1,SMALL(Dong13,ROWS($1:74)),))</f>
        <v>Lê Thị Thiện Em</v>
      </c>
      <c r="C87" s="704" t="str">
        <f t="shared" ca="1" si="2"/>
        <v>Nhiên</v>
      </c>
      <c r="D87" s="704" t="str">
        <f ca="1">IF(ROWS($1:74)&gt;COUNT(Dong13),"",OFFSET(TH!D$1,SMALL(Dong13,ROWS($1:74)),))</f>
        <v>NL/N74</v>
      </c>
      <c r="E87" s="1107" t="str">
        <f t="shared" ca="1" si="0"/>
        <v>Đức Linh - Bình Thuận</v>
      </c>
      <c r="F87" s="705">
        <f t="shared" ca="1" si="1"/>
        <v>260682094</v>
      </c>
      <c r="G87" s="706" t="str">
        <f ca="1">IF(ROWS($1:74)&gt;COUNT(Dong13),"",OFFSET(TH!F$1,SMALL(Dong13,ROWS($1:74)),))</f>
        <v>Cá cơm NL</v>
      </c>
      <c r="H87" s="707">
        <f ca="1">IF(ROWS($1:74)&gt;COUNT(Dong13),"",OFFSET(TH!I$1,SMALL(Dong13,ROWS($1:74)),))</f>
        <v>14530</v>
      </c>
      <c r="I87" s="707">
        <f ca="1">IF(ROWS($1:74)&gt;COUNT(Dong13),"",OFFSET(TH!J$1,SMALL(Dong13,ROWS($1:74)),))</f>
        <v>17500</v>
      </c>
      <c r="J87" s="708">
        <f t="shared" ca="1" si="4"/>
        <v>254275000</v>
      </c>
      <c r="K87" s="710"/>
      <c r="L87" s="709"/>
      <c r="M87" s="688"/>
      <c r="N87" s="688"/>
    </row>
    <row r="88" spans="1:14" ht="27" customHeight="1">
      <c r="A88" s="221">
        <f ca="1">IF(ROWS($1:75)&gt;COUNT(Dong13),"",OFFSET(TH!E$1,SMALL(Dong13,ROWS($1:75)),))</f>
        <v>42693</v>
      </c>
      <c r="B88" s="224" t="str">
        <f ca="1">IF(ROWS($1:75)&gt;COUNT(Dong13),"",OFFSET(TH!H$1,SMALL(Dong13,ROWS($1:75)),))</f>
        <v>Nguyễn Thị Hội</v>
      </c>
      <c r="C88" s="704" t="str">
        <f t="shared" ca="1" si="2"/>
        <v>Nhiên</v>
      </c>
      <c r="D88" s="704" t="str">
        <f ca="1">IF(ROWS($1:75)&gt;COUNT(Dong13),"",OFFSET(TH!D$1,SMALL(Dong13,ROWS($1:75)),))</f>
        <v>NL/N75</v>
      </c>
      <c r="E88" s="1107" t="str">
        <f t="shared" ca="1" si="0"/>
        <v>Long Hương - Bình Thuận</v>
      </c>
      <c r="F88" s="705" t="str">
        <f t="shared" ca="1" si="1"/>
        <v>020714486</v>
      </c>
      <c r="G88" s="706" t="str">
        <f ca="1">IF(ROWS($1:75)&gt;COUNT(Dong13),"",OFFSET(TH!F$1,SMALL(Dong13,ROWS($1:75)),))</f>
        <v>Cá cơm NL</v>
      </c>
      <c r="H88" s="707">
        <f ca="1">IF(ROWS($1:75)&gt;COUNT(Dong13),"",OFFSET(TH!I$1,SMALL(Dong13,ROWS($1:75)),))</f>
        <v>14680</v>
      </c>
      <c r="I88" s="707">
        <f ca="1">IF(ROWS($1:75)&gt;COUNT(Dong13),"",OFFSET(TH!J$1,SMALL(Dong13,ROWS($1:75)),))</f>
        <v>17500</v>
      </c>
      <c r="J88" s="708">
        <f t="shared" ca="1" si="4"/>
        <v>256900000</v>
      </c>
      <c r="K88" s="710"/>
      <c r="L88" s="709"/>
      <c r="M88" s="688"/>
      <c r="N88" s="688"/>
    </row>
    <row r="89" spans="1:14" ht="27" customHeight="1">
      <c r="A89" s="221">
        <f ca="1">IF(ROWS($1:76)&gt;COUNT(Dong13),"",OFFSET(TH!E$1,SMALL(Dong13,ROWS($1:76)),))</f>
        <v>42693</v>
      </c>
      <c r="B89" s="224" t="str">
        <f ca="1">IF(ROWS($1:76)&gt;COUNT(Dong13),"",OFFSET(TH!H$1,SMALL(Dong13,ROWS($1:76)),))</f>
        <v>Lê Thị Diệu</v>
      </c>
      <c r="C89" s="704" t="str">
        <f t="shared" ca="1" si="2"/>
        <v>Nhiên</v>
      </c>
      <c r="D89" s="704" t="str">
        <f ca="1">IF(ROWS($1:76)&gt;COUNT(Dong13),"",OFFSET(TH!D$1,SMALL(Dong13,ROWS($1:76)),))</f>
        <v>NL/N76</v>
      </c>
      <c r="E89" s="1107" t="str">
        <f t="shared" ca="1" si="0"/>
        <v>Đức Linh - Bình Thuận</v>
      </c>
      <c r="F89" s="705">
        <f t="shared" ca="1" si="1"/>
        <v>250746332</v>
      </c>
      <c r="G89" s="706" t="str">
        <f ca="1">IF(ROWS($1:76)&gt;COUNT(Dong13),"",OFFSET(TH!F$1,SMALL(Dong13,ROWS($1:76)),))</f>
        <v>Cá cơm NL</v>
      </c>
      <c r="H89" s="707">
        <f ca="1">IF(ROWS($1:76)&gt;COUNT(Dong13),"",OFFSET(TH!I$1,SMALL(Dong13,ROWS($1:76)),))</f>
        <v>14520</v>
      </c>
      <c r="I89" s="707">
        <f ca="1">IF(ROWS($1:76)&gt;COUNT(Dong13),"",OFFSET(TH!J$1,SMALL(Dong13,ROWS($1:76)),))</f>
        <v>17500</v>
      </c>
      <c r="J89" s="708">
        <f t="shared" ca="1" si="4"/>
        <v>254100000</v>
      </c>
      <c r="K89" s="710"/>
      <c r="L89" s="709"/>
      <c r="M89" s="688"/>
      <c r="N89" s="688"/>
    </row>
    <row r="90" spans="1:14" ht="27" customHeight="1">
      <c r="A90" s="221">
        <f ca="1">IF(ROWS($1:77)&gt;COUNT(Dong13),"",OFFSET(TH!E$1,SMALL(Dong13,ROWS($1:77)),))</f>
        <v>42694</v>
      </c>
      <c r="B90" s="224" t="str">
        <f ca="1">IF(ROWS($1:77)&gt;COUNT(Dong13),"",OFFSET(TH!H$1,SMALL(Dong13,ROWS($1:77)),))</f>
        <v>Lê Thị Thiện Em</v>
      </c>
      <c r="C90" s="704" t="str">
        <f t="shared" ca="1" si="2"/>
        <v>Nhiên</v>
      </c>
      <c r="D90" s="704" t="str">
        <f ca="1">IF(ROWS($1:77)&gt;COUNT(Dong13),"",OFFSET(TH!D$1,SMALL(Dong13,ROWS($1:77)),))</f>
        <v>NL/N77</v>
      </c>
      <c r="E90" s="1107" t="str">
        <f t="shared" ca="1" si="0"/>
        <v>Đức Linh - Bình Thuận</v>
      </c>
      <c r="F90" s="705">
        <f t="shared" ca="1" si="1"/>
        <v>260682094</v>
      </c>
      <c r="G90" s="706" t="str">
        <f ca="1">IF(ROWS($1:77)&gt;COUNT(Dong13),"",OFFSET(TH!F$1,SMALL(Dong13,ROWS($1:77)),))</f>
        <v>Cá cơm NL</v>
      </c>
      <c r="H90" s="707">
        <f ca="1">IF(ROWS($1:77)&gt;COUNT(Dong13),"",OFFSET(TH!I$1,SMALL(Dong13,ROWS($1:77)),))</f>
        <v>14360</v>
      </c>
      <c r="I90" s="707">
        <f ca="1">IF(ROWS($1:77)&gt;COUNT(Dong13),"",OFFSET(TH!J$1,SMALL(Dong13,ROWS($1:77)),))</f>
        <v>17500</v>
      </c>
      <c r="J90" s="708">
        <f t="shared" ca="1" si="4"/>
        <v>251300000</v>
      </c>
      <c r="K90" s="710"/>
      <c r="L90" s="709"/>
      <c r="M90" s="688"/>
      <c r="N90" s="688"/>
    </row>
    <row r="91" spans="1:14" ht="27" customHeight="1">
      <c r="A91" s="221">
        <f ca="1">IF(ROWS($1:78)&gt;COUNT(Dong13),"",OFFSET(TH!E$1,SMALL(Dong13,ROWS($1:78)),))</f>
        <v>42694</v>
      </c>
      <c r="B91" s="224" t="str">
        <f ca="1">IF(ROWS($1:78)&gt;COUNT(Dong13),"",OFFSET(TH!H$1,SMALL(Dong13,ROWS($1:78)),))</f>
        <v>Nguyễn Thanh Bình</v>
      </c>
      <c r="C91" s="704" t="str">
        <f t="shared" ca="1" si="2"/>
        <v>Nhiên</v>
      </c>
      <c r="D91" s="704" t="str">
        <f ca="1">IF(ROWS($1:78)&gt;COUNT(Dong13),"",OFFSET(TH!D$1,SMALL(Dong13,ROWS($1:78)),))</f>
        <v>NL/N78</v>
      </c>
      <c r="E91" s="1107" t="str">
        <f t="shared" ca="1" si="0"/>
        <v>Phan Thiết - Bình Thuận</v>
      </c>
      <c r="F91" s="705">
        <f t="shared" ca="1" si="1"/>
        <v>260178873</v>
      </c>
      <c r="G91" s="706" t="str">
        <f ca="1">IF(ROWS($1:78)&gt;COUNT(Dong13),"",OFFSET(TH!F$1,SMALL(Dong13,ROWS($1:78)),))</f>
        <v>Cá cơm NL</v>
      </c>
      <c r="H91" s="707">
        <f ca="1">IF(ROWS($1:78)&gt;COUNT(Dong13),"",OFFSET(TH!I$1,SMALL(Dong13,ROWS($1:78)),))</f>
        <v>14850</v>
      </c>
      <c r="I91" s="707">
        <f ca="1">IF(ROWS($1:78)&gt;COUNT(Dong13),"",OFFSET(TH!J$1,SMALL(Dong13,ROWS($1:78)),))</f>
        <v>17500</v>
      </c>
      <c r="J91" s="708">
        <f t="shared" ca="1" si="4"/>
        <v>259875000</v>
      </c>
      <c r="K91" s="710"/>
      <c r="L91" s="709"/>
      <c r="M91" s="688"/>
      <c r="N91" s="688"/>
    </row>
    <row r="92" spans="1:14" ht="27" customHeight="1">
      <c r="A92" s="221">
        <f ca="1">IF(ROWS($1:79)&gt;COUNT(Dong13),"",OFFSET(TH!E$1,SMALL(Dong13,ROWS($1:79)),))</f>
        <v>42694</v>
      </c>
      <c r="B92" s="224" t="str">
        <f ca="1">IF(ROWS($1:79)&gt;COUNT(Dong13),"",OFFSET(TH!H$1,SMALL(Dong13,ROWS($1:79)),))</f>
        <v>Nguyễn Thị Hội</v>
      </c>
      <c r="C92" s="704" t="str">
        <f t="shared" ca="1" si="2"/>
        <v>Nhiên</v>
      </c>
      <c r="D92" s="704" t="str">
        <f ca="1">IF(ROWS($1:79)&gt;COUNT(Dong13),"",OFFSET(TH!D$1,SMALL(Dong13,ROWS($1:79)),))</f>
        <v>NL/N79</v>
      </c>
      <c r="E92" s="1107" t="str">
        <f t="shared" ca="1" si="0"/>
        <v>Long Hương - Bình Thuận</v>
      </c>
      <c r="F92" s="705" t="str">
        <f t="shared" ca="1" si="1"/>
        <v>020714486</v>
      </c>
      <c r="G92" s="706" t="str">
        <f ca="1">IF(ROWS($1:79)&gt;COUNT(Dong13),"",OFFSET(TH!F$1,SMALL(Dong13,ROWS($1:79)),))</f>
        <v>Cá cơm NL</v>
      </c>
      <c r="H92" s="707">
        <f ca="1">IF(ROWS($1:79)&gt;COUNT(Dong13),"",OFFSET(TH!I$1,SMALL(Dong13,ROWS($1:79)),))</f>
        <v>14450</v>
      </c>
      <c r="I92" s="707">
        <f ca="1">IF(ROWS($1:79)&gt;COUNT(Dong13),"",OFFSET(TH!J$1,SMALL(Dong13,ROWS($1:79)),))</f>
        <v>17500</v>
      </c>
      <c r="J92" s="708">
        <f t="shared" ca="1" si="4"/>
        <v>252875000</v>
      </c>
      <c r="K92" s="710"/>
      <c r="L92" s="709"/>
      <c r="M92" s="688"/>
      <c r="N92" s="688"/>
    </row>
    <row r="93" spans="1:14" ht="27" customHeight="1">
      <c r="A93" s="221">
        <f ca="1">IF(ROWS($1:80)&gt;COUNT(Dong13),"",OFFSET(TH!E$1,SMALL(Dong13,ROWS($1:80)),))</f>
        <v>42694</v>
      </c>
      <c r="B93" s="224" t="str">
        <f ca="1">IF(ROWS($1:80)&gt;COUNT(Dong13),"",OFFSET(TH!H$1,SMALL(Dong13,ROWS($1:80)),))</f>
        <v>Lê Thị Diệu</v>
      </c>
      <c r="C93" s="704" t="str">
        <f t="shared" ca="1" si="2"/>
        <v>Nhiên</v>
      </c>
      <c r="D93" s="704" t="str">
        <f ca="1">IF(ROWS($1:80)&gt;COUNT(Dong13),"",OFFSET(TH!D$1,SMALL(Dong13,ROWS($1:80)),))</f>
        <v>NL/N80</v>
      </c>
      <c r="E93" s="1107" t="str">
        <f t="shared" ca="1" si="0"/>
        <v>Đức Linh - Bình Thuận</v>
      </c>
      <c r="F93" s="705">
        <f t="shared" ca="1" si="1"/>
        <v>250746332</v>
      </c>
      <c r="G93" s="706" t="str">
        <f ca="1">IF(ROWS($1:80)&gt;COUNT(Dong13),"",OFFSET(TH!F$1,SMALL(Dong13,ROWS($1:80)),))</f>
        <v>Cá cơm NL</v>
      </c>
      <c r="H93" s="707">
        <f ca="1">IF(ROWS($1:80)&gt;COUNT(Dong13),"",OFFSET(TH!I$1,SMALL(Dong13,ROWS($1:80)),))</f>
        <v>14630</v>
      </c>
      <c r="I93" s="707">
        <f ca="1">IF(ROWS($1:80)&gt;COUNT(Dong13),"",OFFSET(TH!J$1,SMALL(Dong13,ROWS($1:80)),))</f>
        <v>17500</v>
      </c>
      <c r="J93" s="708">
        <f t="shared" ref="J93:J147" ca="1" si="5">IF(B93&lt;&gt;"",H93*I93,0)</f>
        <v>256025000</v>
      </c>
      <c r="K93" s="710"/>
      <c r="L93" s="709"/>
      <c r="M93" s="688"/>
      <c r="N93" s="688"/>
    </row>
    <row r="94" spans="1:14" ht="27" customHeight="1">
      <c r="A94" s="221">
        <f ca="1">IF(ROWS($1:81)&gt;COUNT(Dong13),"",OFFSET(TH!E$1,SMALL(Dong13,ROWS($1:81)),))</f>
        <v>42695</v>
      </c>
      <c r="B94" s="224" t="str">
        <f ca="1">IF(ROWS($1:81)&gt;COUNT(Dong13),"",OFFSET(TH!H$1,SMALL(Dong13,ROWS($1:81)),))</f>
        <v>Nguyễn Văn Nhân</v>
      </c>
      <c r="C94" s="704" t="str">
        <f t="shared" ca="1" si="2"/>
        <v>Nhiên</v>
      </c>
      <c r="D94" s="704" t="str">
        <f ca="1">IF(ROWS($1:81)&gt;COUNT(Dong13),"",OFFSET(TH!D$1,SMALL(Dong13,ROWS($1:81)),))</f>
        <v>NL/N81</v>
      </c>
      <c r="E94" s="1107" t="str">
        <f t="shared" ca="1" si="0"/>
        <v>Thanh Hải - Bình Thuận</v>
      </c>
      <c r="F94" s="705">
        <f t="shared" ca="1" si="1"/>
        <v>261005222</v>
      </c>
      <c r="G94" s="706" t="str">
        <f ca="1">IF(ROWS($1:81)&gt;COUNT(Dong13),"",OFFSET(TH!F$1,SMALL(Dong13,ROWS($1:81)),))</f>
        <v>Cá cơm NL</v>
      </c>
      <c r="H94" s="707">
        <f ca="1">IF(ROWS($1:81)&gt;COUNT(Dong13),"",OFFSET(TH!I$1,SMALL(Dong13,ROWS($1:81)),))</f>
        <v>14800</v>
      </c>
      <c r="I94" s="707">
        <f ca="1">IF(ROWS($1:81)&gt;COUNT(Dong13),"",OFFSET(TH!J$1,SMALL(Dong13,ROWS($1:81)),))</f>
        <v>17500</v>
      </c>
      <c r="J94" s="708">
        <f t="shared" ca="1" si="5"/>
        <v>259000000</v>
      </c>
      <c r="K94" s="710"/>
      <c r="L94" s="709"/>
      <c r="M94" s="688"/>
      <c r="N94" s="688"/>
    </row>
    <row r="95" spans="1:14" ht="27" customHeight="1">
      <c r="A95" s="221">
        <f ca="1">IF(ROWS($1:82)&gt;COUNT(Dong13),"",OFFSET(TH!E$1,SMALL(Dong13,ROWS($1:82)),))</f>
        <v>42695</v>
      </c>
      <c r="B95" s="224" t="str">
        <f ca="1">IF(ROWS($1:82)&gt;COUNT(Dong13),"",OFFSET(TH!H$1,SMALL(Dong13,ROWS($1:82)),))</f>
        <v>Nguyễn Văn Hạnh</v>
      </c>
      <c r="C95" s="704" t="str">
        <f t="shared" ca="1" si="2"/>
        <v>Nhiên</v>
      </c>
      <c r="D95" s="704" t="str">
        <f ca="1">IF(ROWS($1:82)&gt;COUNT(Dong13),"",OFFSET(TH!D$1,SMALL(Dong13,ROWS($1:82)),))</f>
        <v>NL/N82</v>
      </c>
      <c r="E95" s="1107" t="str">
        <f t="shared" ca="1" si="0"/>
        <v>Phan Thiết - Bình Thuận</v>
      </c>
      <c r="F95" s="705">
        <f t="shared" ca="1" si="1"/>
        <v>260850613</v>
      </c>
      <c r="G95" s="706" t="str">
        <f ca="1">IF(ROWS($1:82)&gt;COUNT(Dong13),"",OFFSET(TH!F$1,SMALL(Dong13,ROWS($1:82)),))</f>
        <v>Cá cơm NL</v>
      </c>
      <c r="H95" s="707">
        <f ca="1">IF(ROWS($1:82)&gt;COUNT(Dong13),"",OFFSET(TH!I$1,SMALL(Dong13,ROWS($1:82)),))</f>
        <v>14850</v>
      </c>
      <c r="I95" s="707">
        <f ca="1">IF(ROWS($1:82)&gt;COUNT(Dong13),"",OFFSET(TH!J$1,SMALL(Dong13,ROWS($1:82)),))</f>
        <v>17500</v>
      </c>
      <c r="J95" s="708">
        <f t="shared" ca="1" si="5"/>
        <v>259875000</v>
      </c>
      <c r="K95" s="710"/>
      <c r="L95" s="709"/>
      <c r="M95" s="688"/>
      <c r="N95" s="688"/>
    </row>
    <row r="96" spans="1:14" ht="27" customHeight="1">
      <c r="A96" s="221">
        <f ca="1">IF(ROWS($1:83)&gt;COUNT(Dong13),"",OFFSET(TH!E$1,SMALL(Dong13,ROWS($1:83)),))</f>
        <v>42695</v>
      </c>
      <c r="B96" s="224" t="str">
        <f ca="1">IF(ROWS($1:83)&gt;COUNT(Dong13),"",OFFSET(TH!H$1,SMALL(Dong13,ROWS($1:83)),))</f>
        <v>Trần Văn An</v>
      </c>
      <c r="C96" s="704" t="str">
        <f t="shared" ca="1" si="2"/>
        <v>Nhiên</v>
      </c>
      <c r="D96" s="704" t="str">
        <f ca="1">IF(ROWS($1:83)&gt;COUNT(Dong13),"",OFFSET(TH!D$1,SMALL(Dong13,ROWS($1:83)),))</f>
        <v>NL/N83</v>
      </c>
      <c r="E96" s="1107" t="str">
        <f t="shared" ca="1" si="0"/>
        <v>Hàm Tân - Bình Thuận</v>
      </c>
      <c r="F96" s="705">
        <f t="shared" ca="1" si="1"/>
        <v>260690910</v>
      </c>
      <c r="G96" s="706" t="str">
        <f ca="1">IF(ROWS($1:83)&gt;COUNT(Dong13),"",OFFSET(TH!F$1,SMALL(Dong13,ROWS($1:83)),))</f>
        <v>Cá cơm NL</v>
      </c>
      <c r="H96" s="707">
        <f ca="1">IF(ROWS($1:83)&gt;COUNT(Dong13),"",OFFSET(TH!I$1,SMALL(Dong13,ROWS($1:83)),))</f>
        <v>14450</v>
      </c>
      <c r="I96" s="707">
        <f ca="1">IF(ROWS($1:83)&gt;COUNT(Dong13),"",OFFSET(TH!J$1,SMALL(Dong13,ROWS($1:83)),))</f>
        <v>17500</v>
      </c>
      <c r="J96" s="708">
        <f t="shared" ca="1" si="5"/>
        <v>252875000</v>
      </c>
      <c r="K96" s="710"/>
      <c r="L96" s="709"/>
      <c r="M96" s="688"/>
      <c r="N96" s="688"/>
    </row>
    <row r="97" spans="1:14" ht="27" customHeight="1">
      <c r="A97" s="221">
        <f ca="1">IF(ROWS($1:84)&gt;COUNT(Dong13),"",OFFSET(TH!E$1,SMALL(Dong13,ROWS($1:84)),))</f>
        <v>42695</v>
      </c>
      <c r="B97" s="224" t="str">
        <f ca="1">IF(ROWS($1:84)&gt;COUNT(Dong13),"",OFFSET(TH!H$1,SMALL(Dong13,ROWS($1:84)),))</f>
        <v>Trần Thị Thu Hiếu</v>
      </c>
      <c r="C97" s="704" t="str">
        <f t="shared" ca="1" si="2"/>
        <v>Nhiên</v>
      </c>
      <c r="D97" s="704" t="str">
        <f ca="1">IF(ROWS($1:84)&gt;COUNT(Dong13),"",OFFSET(TH!D$1,SMALL(Dong13,ROWS($1:84)),))</f>
        <v>NL/N84</v>
      </c>
      <c r="E97" s="1107" t="str">
        <f t="shared" ca="1" si="0"/>
        <v>Phan Thiết - Bình Thuận</v>
      </c>
      <c r="F97" s="705">
        <f t="shared" ca="1" si="1"/>
        <v>280853616</v>
      </c>
      <c r="G97" s="706" t="str">
        <f ca="1">IF(ROWS($1:84)&gt;COUNT(Dong13),"",OFFSET(TH!F$1,SMALL(Dong13,ROWS($1:84)),))</f>
        <v>Cá cơm NL</v>
      </c>
      <c r="H97" s="707">
        <f ca="1">IF(ROWS($1:84)&gt;COUNT(Dong13),"",OFFSET(TH!I$1,SMALL(Dong13,ROWS($1:84)),))</f>
        <v>14630</v>
      </c>
      <c r="I97" s="707">
        <f ca="1">IF(ROWS($1:84)&gt;COUNT(Dong13),"",OFFSET(TH!J$1,SMALL(Dong13,ROWS($1:84)),))</f>
        <v>17500</v>
      </c>
      <c r="J97" s="708">
        <f t="shared" ca="1" si="5"/>
        <v>256025000</v>
      </c>
      <c r="K97" s="710"/>
      <c r="L97" s="709"/>
      <c r="M97" s="688"/>
      <c r="N97" s="688"/>
    </row>
    <row r="98" spans="1:14" ht="27" customHeight="1">
      <c r="A98" s="221">
        <f ca="1">IF(ROWS($1:85)&gt;COUNT(Dong13),"",OFFSET(TH!E$1,SMALL(Dong13,ROWS($1:85)),))</f>
        <v>42696</v>
      </c>
      <c r="B98" s="224" t="str">
        <f ca="1">IF(ROWS($1:85)&gt;COUNT(Dong13),"",OFFSET(TH!H$1,SMALL(Dong13,ROWS($1:85)),))</f>
        <v>Lê Thị Thiện Em</v>
      </c>
      <c r="C98" s="704" t="str">
        <f t="shared" ca="1" si="2"/>
        <v>Nhiên</v>
      </c>
      <c r="D98" s="704" t="str">
        <f ca="1">IF(ROWS($1:85)&gt;COUNT(Dong13),"",OFFSET(TH!D$1,SMALL(Dong13,ROWS($1:85)),))</f>
        <v>NL/N85</v>
      </c>
      <c r="E98" s="1107" t="str">
        <f t="shared" ca="1" si="0"/>
        <v>Đức Linh - Bình Thuận</v>
      </c>
      <c r="F98" s="705">
        <f t="shared" ca="1" si="1"/>
        <v>260682094</v>
      </c>
      <c r="G98" s="706" t="str">
        <f ca="1">IF(ROWS($1:85)&gt;COUNT(Dong13),"",OFFSET(TH!F$1,SMALL(Dong13,ROWS($1:85)),))</f>
        <v>Cá cơm NL</v>
      </c>
      <c r="H98" s="707">
        <f ca="1">IF(ROWS($1:85)&gt;COUNT(Dong13),"",OFFSET(TH!I$1,SMALL(Dong13,ROWS($1:85)),))</f>
        <v>14800</v>
      </c>
      <c r="I98" s="707">
        <f ca="1">IF(ROWS($1:85)&gt;COUNT(Dong13),"",OFFSET(TH!J$1,SMALL(Dong13,ROWS($1:85)),))</f>
        <v>17500</v>
      </c>
      <c r="J98" s="708">
        <f t="shared" ca="1" si="5"/>
        <v>259000000</v>
      </c>
      <c r="K98" s="710"/>
      <c r="L98" s="709"/>
      <c r="M98" s="688"/>
      <c r="N98" s="688"/>
    </row>
    <row r="99" spans="1:14" ht="27" customHeight="1">
      <c r="A99" s="221">
        <f ca="1">IF(ROWS($1:86)&gt;COUNT(Dong13),"",OFFSET(TH!E$1,SMALL(Dong13,ROWS($1:86)),))</f>
        <v>42696</v>
      </c>
      <c r="B99" s="224" t="str">
        <f ca="1">IF(ROWS($1:86)&gt;COUNT(Dong13),"",OFFSET(TH!H$1,SMALL(Dong13,ROWS($1:86)),))</f>
        <v>Nguyễn Thị Hội</v>
      </c>
      <c r="C99" s="704" t="str">
        <f t="shared" ca="1" si="2"/>
        <v>Nhiên</v>
      </c>
      <c r="D99" s="704" t="str">
        <f ca="1">IF(ROWS($1:86)&gt;COUNT(Dong13),"",OFFSET(TH!D$1,SMALL(Dong13,ROWS($1:86)),))</f>
        <v>NL/N86</v>
      </c>
      <c r="E99" s="1107" t="str">
        <f t="shared" ca="1" si="0"/>
        <v>Long Hương - Bình Thuận</v>
      </c>
      <c r="F99" s="705" t="str">
        <f t="shared" ca="1" si="1"/>
        <v>020714486</v>
      </c>
      <c r="G99" s="706" t="str">
        <f ca="1">IF(ROWS($1:86)&gt;COUNT(Dong13),"",OFFSET(TH!F$1,SMALL(Dong13,ROWS($1:86)),))</f>
        <v>Cá cơm NL</v>
      </c>
      <c r="H99" s="707">
        <f ca="1">IF(ROWS($1:86)&gt;COUNT(Dong13),"",OFFSET(TH!I$1,SMALL(Dong13,ROWS($1:86)),))</f>
        <v>14520</v>
      </c>
      <c r="I99" s="707">
        <f ca="1">IF(ROWS($1:86)&gt;COUNT(Dong13),"",OFFSET(TH!J$1,SMALL(Dong13,ROWS($1:86)),))</f>
        <v>17500</v>
      </c>
      <c r="J99" s="708">
        <f t="shared" ca="1" si="5"/>
        <v>254100000</v>
      </c>
      <c r="K99" s="710"/>
      <c r="L99" s="709"/>
      <c r="M99" s="688"/>
      <c r="N99" s="688"/>
    </row>
    <row r="100" spans="1:14" ht="27" customHeight="1">
      <c r="A100" s="221">
        <f ca="1">IF(ROWS($1:87)&gt;COUNT(Dong13),"",OFFSET(TH!E$1,SMALL(Dong13,ROWS($1:87)),))</f>
        <v>42696</v>
      </c>
      <c r="B100" s="224" t="str">
        <f ca="1">IF(ROWS($1:87)&gt;COUNT(Dong13),"",OFFSET(TH!H$1,SMALL(Dong13,ROWS($1:87)),))</f>
        <v>Lê Thị Diệu</v>
      </c>
      <c r="C100" s="704" t="str">
        <f t="shared" ca="1" si="2"/>
        <v>Nhiên</v>
      </c>
      <c r="D100" s="704" t="str">
        <f ca="1">IF(ROWS($1:87)&gt;COUNT(Dong13),"",OFFSET(TH!D$1,SMALL(Dong13,ROWS($1:87)),))</f>
        <v>NL/N87</v>
      </c>
      <c r="E100" s="1107" t="str">
        <f t="shared" ca="1" si="0"/>
        <v>Đức Linh - Bình Thuận</v>
      </c>
      <c r="F100" s="705">
        <f t="shared" ca="1" si="1"/>
        <v>250746332</v>
      </c>
      <c r="G100" s="706" t="str">
        <f ca="1">IF(ROWS($1:87)&gt;COUNT(Dong13),"",OFFSET(TH!F$1,SMALL(Dong13,ROWS($1:87)),))</f>
        <v>Cá cơm NL</v>
      </c>
      <c r="H100" s="707">
        <f ca="1">IF(ROWS($1:87)&gt;COUNT(Dong13),"",OFFSET(TH!I$1,SMALL(Dong13,ROWS($1:87)),))</f>
        <v>14360</v>
      </c>
      <c r="I100" s="707">
        <f ca="1">IF(ROWS($1:87)&gt;COUNT(Dong13),"",OFFSET(TH!J$1,SMALL(Dong13,ROWS($1:87)),))</f>
        <v>17500</v>
      </c>
      <c r="J100" s="708">
        <f t="shared" ca="1" si="5"/>
        <v>251300000</v>
      </c>
      <c r="K100" s="710"/>
      <c r="L100" s="709"/>
      <c r="M100" s="688"/>
      <c r="N100" s="688"/>
    </row>
    <row r="101" spans="1:14" ht="27" customHeight="1">
      <c r="A101" s="221">
        <f ca="1">IF(ROWS($1:88)&gt;COUNT(Dong13),"",OFFSET(TH!E$1,SMALL(Dong13,ROWS($1:88)),))</f>
        <v>42696</v>
      </c>
      <c r="B101" s="224" t="str">
        <f ca="1">IF(ROWS($1:88)&gt;COUNT(Dong13),"",OFFSET(TH!H$1,SMALL(Dong13,ROWS($1:88)),))</f>
        <v>Nguyễn Thanh Bình</v>
      </c>
      <c r="C101" s="704" t="str">
        <f t="shared" ca="1" si="2"/>
        <v>Nhiên</v>
      </c>
      <c r="D101" s="704" t="str">
        <f ca="1">IF(ROWS($1:88)&gt;COUNT(Dong13),"",OFFSET(TH!D$1,SMALL(Dong13,ROWS($1:88)),))</f>
        <v>NL/N88</v>
      </c>
      <c r="E101" s="1107" t="str">
        <f t="shared" ca="1" si="0"/>
        <v>Phan Thiết - Bình Thuận</v>
      </c>
      <c r="F101" s="705">
        <f t="shared" ca="1" si="1"/>
        <v>260178873</v>
      </c>
      <c r="G101" s="706" t="str">
        <f ca="1">IF(ROWS($1:88)&gt;COUNT(Dong13),"",OFFSET(TH!F$1,SMALL(Dong13,ROWS($1:88)),))</f>
        <v>Cá cơm NL</v>
      </c>
      <c r="H101" s="707">
        <f ca="1">IF(ROWS($1:88)&gt;COUNT(Dong13),"",OFFSET(TH!I$1,SMALL(Dong13,ROWS($1:88)),))</f>
        <v>14850</v>
      </c>
      <c r="I101" s="707">
        <f ca="1">IF(ROWS($1:88)&gt;COUNT(Dong13),"",OFFSET(TH!J$1,SMALL(Dong13,ROWS($1:88)),))</f>
        <v>17500</v>
      </c>
      <c r="J101" s="708">
        <f t="shared" ca="1" si="5"/>
        <v>259875000</v>
      </c>
      <c r="K101" s="710"/>
      <c r="L101" s="709"/>
      <c r="M101" s="688"/>
      <c r="N101" s="688"/>
    </row>
    <row r="102" spans="1:14" ht="27" customHeight="1">
      <c r="A102" s="221">
        <f ca="1">IF(ROWS($1:89)&gt;COUNT(Dong13),"",OFFSET(TH!E$1,SMALL(Dong13,ROWS($1:89)),))</f>
        <v>42698</v>
      </c>
      <c r="B102" s="224" t="str">
        <f ca="1">IF(ROWS($1:89)&gt;COUNT(Dong13),"",OFFSET(TH!H$1,SMALL(Dong13,ROWS($1:89)),))</f>
        <v>Lê Thị Thiện Em</v>
      </c>
      <c r="C102" s="704" t="str">
        <f t="shared" ca="1" si="2"/>
        <v>Nhiên</v>
      </c>
      <c r="D102" s="704" t="str">
        <f ca="1">IF(ROWS($1:89)&gt;COUNT(Dong13),"",OFFSET(TH!D$1,SMALL(Dong13,ROWS($1:89)),))</f>
        <v>NL/N89</v>
      </c>
      <c r="E102" s="1107" t="str">
        <f t="shared" ca="1" si="0"/>
        <v>Đức Linh - Bình Thuận</v>
      </c>
      <c r="F102" s="705">
        <f t="shared" ca="1" si="1"/>
        <v>260682094</v>
      </c>
      <c r="G102" s="706" t="str">
        <f ca="1">IF(ROWS($1:89)&gt;COUNT(Dong13),"",OFFSET(TH!F$1,SMALL(Dong13,ROWS($1:89)),))</f>
        <v>Cá cơm NL</v>
      </c>
      <c r="H102" s="707">
        <f ca="1">IF(ROWS($1:89)&gt;COUNT(Dong13),"",OFFSET(TH!I$1,SMALL(Dong13,ROWS($1:89)),))</f>
        <v>14450</v>
      </c>
      <c r="I102" s="707">
        <f ca="1">IF(ROWS($1:89)&gt;COUNT(Dong13),"",OFFSET(TH!J$1,SMALL(Dong13,ROWS($1:89)),))</f>
        <v>17500</v>
      </c>
      <c r="J102" s="708">
        <f t="shared" ca="1" si="5"/>
        <v>252875000</v>
      </c>
      <c r="K102" s="710"/>
      <c r="L102" s="709"/>
      <c r="M102" s="688"/>
      <c r="N102" s="688"/>
    </row>
    <row r="103" spans="1:14" ht="27" customHeight="1">
      <c r="A103" s="221">
        <f ca="1">IF(ROWS($1:90)&gt;COUNT(Dong13),"",OFFSET(TH!E$1,SMALL(Dong13,ROWS($1:90)),))</f>
        <v>42698</v>
      </c>
      <c r="B103" s="224" t="str">
        <f ca="1">IF(ROWS($1:90)&gt;COUNT(Dong13),"",OFFSET(TH!H$1,SMALL(Dong13,ROWS($1:90)),))</f>
        <v>Nguyễn Văn Hạnh</v>
      </c>
      <c r="C103" s="704" t="str">
        <f t="shared" ca="1" si="2"/>
        <v>Nhiên</v>
      </c>
      <c r="D103" s="704" t="str">
        <f ca="1">IF(ROWS($1:90)&gt;COUNT(Dong13),"",OFFSET(TH!D$1,SMALL(Dong13,ROWS($1:90)),))</f>
        <v>NL/N90</v>
      </c>
      <c r="E103" s="1107" t="str">
        <f t="shared" ca="1" si="0"/>
        <v>Phan Thiết - Bình Thuận</v>
      </c>
      <c r="F103" s="705">
        <f t="shared" ca="1" si="1"/>
        <v>260850613</v>
      </c>
      <c r="G103" s="706" t="str">
        <f ca="1">IF(ROWS($1:90)&gt;COUNT(Dong13),"",OFFSET(TH!F$1,SMALL(Dong13,ROWS($1:90)),))</f>
        <v>Cá cơm NL</v>
      </c>
      <c r="H103" s="707">
        <f ca="1">IF(ROWS($1:90)&gt;COUNT(Dong13),"",OFFSET(TH!I$1,SMALL(Dong13,ROWS($1:90)),))</f>
        <v>14630</v>
      </c>
      <c r="I103" s="707">
        <f ca="1">IF(ROWS($1:90)&gt;COUNT(Dong13),"",OFFSET(TH!J$1,SMALL(Dong13,ROWS($1:90)),))</f>
        <v>17500</v>
      </c>
      <c r="J103" s="708">
        <f t="shared" ca="1" si="5"/>
        <v>256025000</v>
      </c>
      <c r="K103" s="710"/>
      <c r="L103" s="709"/>
      <c r="M103" s="688"/>
      <c r="N103" s="688"/>
    </row>
    <row r="104" spans="1:14" ht="27" customHeight="1">
      <c r="A104" s="221">
        <f ca="1">IF(ROWS($1:91)&gt;COUNT(Dong13),"",OFFSET(TH!E$1,SMALL(Dong13,ROWS($1:91)),))</f>
        <v>42698</v>
      </c>
      <c r="B104" s="224" t="str">
        <f ca="1">IF(ROWS($1:91)&gt;COUNT(Dong13),"",OFFSET(TH!H$1,SMALL(Dong13,ROWS($1:91)),))</f>
        <v>Nguyễn Văn Nhân</v>
      </c>
      <c r="C104" s="704" t="str">
        <f t="shared" ca="1" si="2"/>
        <v>Nhiên</v>
      </c>
      <c r="D104" s="704" t="str">
        <f ca="1">IF(ROWS($1:91)&gt;COUNT(Dong13),"",OFFSET(TH!D$1,SMALL(Dong13,ROWS($1:91)),))</f>
        <v>NL/N91</v>
      </c>
      <c r="E104" s="1107" t="str">
        <f t="shared" ca="1" si="0"/>
        <v>Thanh Hải - Bình Thuận</v>
      </c>
      <c r="F104" s="705">
        <f t="shared" ca="1" si="1"/>
        <v>261005222</v>
      </c>
      <c r="G104" s="706" t="str">
        <f ca="1">IF(ROWS($1:91)&gt;COUNT(Dong13),"",OFFSET(TH!F$1,SMALL(Dong13,ROWS($1:91)),))</f>
        <v>Cá cơm NL</v>
      </c>
      <c r="H104" s="707">
        <f ca="1">IF(ROWS($1:91)&gt;COUNT(Dong13),"",OFFSET(TH!I$1,SMALL(Dong13,ROWS($1:91)),))</f>
        <v>14800</v>
      </c>
      <c r="I104" s="707">
        <f ca="1">IF(ROWS($1:91)&gt;COUNT(Dong13),"",OFFSET(TH!J$1,SMALL(Dong13,ROWS($1:91)),))</f>
        <v>17500</v>
      </c>
      <c r="J104" s="708">
        <f t="shared" ca="1" si="5"/>
        <v>259000000</v>
      </c>
      <c r="K104" s="710"/>
      <c r="L104" s="709"/>
      <c r="M104" s="688"/>
      <c r="N104" s="688"/>
    </row>
    <row r="105" spans="1:14" ht="27" customHeight="1">
      <c r="A105" s="221">
        <f ca="1">IF(ROWS($1:92)&gt;COUNT(Dong13),"",OFFSET(TH!E$1,SMALL(Dong13,ROWS($1:92)),))</f>
        <v>42698</v>
      </c>
      <c r="B105" s="224" t="str">
        <f ca="1">IF(ROWS($1:92)&gt;COUNT(Dong13),"",OFFSET(TH!H$1,SMALL(Dong13,ROWS($1:92)),))</f>
        <v>Lê Thị Diệu</v>
      </c>
      <c r="C105" s="704" t="str">
        <f t="shared" ca="1" si="2"/>
        <v>Nhiên</v>
      </c>
      <c r="D105" s="704" t="str">
        <f ca="1">IF(ROWS($1:92)&gt;COUNT(Dong13),"",OFFSET(TH!D$1,SMALL(Dong13,ROWS($1:92)),))</f>
        <v>NL/N92</v>
      </c>
      <c r="E105" s="1107" t="str">
        <f t="shared" ca="1" si="0"/>
        <v>Đức Linh - Bình Thuận</v>
      </c>
      <c r="F105" s="705">
        <f t="shared" ca="1" si="1"/>
        <v>250746332</v>
      </c>
      <c r="G105" s="706" t="str">
        <f ca="1">IF(ROWS($1:92)&gt;COUNT(Dong13),"",OFFSET(TH!F$1,SMALL(Dong13,ROWS($1:92)),))</f>
        <v>Cá cơm NL</v>
      </c>
      <c r="H105" s="707">
        <f ca="1">IF(ROWS($1:92)&gt;COUNT(Dong13),"",OFFSET(TH!I$1,SMALL(Dong13,ROWS($1:92)),))</f>
        <v>14556</v>
      </c>
      <c r="I105" s="707">
        <f ca="1">IF(ROWS($1:92)&gt;COUNT(Dong13),"",OFFSET(TH!J$1,SMALL(Dong13,ROWS($1:92)),))</f>
        <v>17500</v>
      </c>
      <c r="J105" s="708">
        <f t="shared" ca="1" si="5"/>
        <v>254730000</v>
      </c>
      <c r="K105" s="710"/>
      <c r="L105" s="709"/>
      <c r="M105" s="688"/>
      <c r="N105" s="688"/>
    </row>
    <row r="106" spans="1:14" ht="27" customHeight="1">
      <c r="A106" s="221">
        <f ca="1">IF(ROWS($1:93)&gt;COUNT(Dong13),"",OFFSET(TH!E$1,SMALL(Dong13,ROWS($1:93)),))</f>
        <v>42699</v>
      </c>
      <c r="B106" s="224" t="str">
        <f ca="1">IF(ROWS($1:93)&gt;COUNT(Dong13),"",OFFSET(TH!H$1,SMALL(Dong13,ROWS($1:93)),))</f>
        <v>Trần Văn An</v>
      </c>
      <c r="C106" s="704" t="str">
        <f t="shared" ref="C106:C147" ca="1" si="6">IF(ISNA(VLOOKUP($B106,DSNL,6,0)),"",VLOOKUP($B106,DSNL,6,0))</f>
        <v>Nhiên</v>
      </c>
      <c r="D106" s="704" t="str">
        <f ca="1">IF(ROWS($1:93)&gt;COUNT(Dong13),"",OFFSET(TH!D$1,SMALL(Dong13,ROWS($1:93)),))</f>
        <v>NL/N93</v>
      </c>
      <c r="E106" s="1107" t="str">
        <f t="shared" ca="1" si="0"/>
        <v>Hàm Tân - Bình Thuận</v>
      </c>
      <c r="F106" s="705">
        <f t="shared" ca="1" si="1"/>
        <v>260690910</v>
      </c>
      <c r="G106" s="706" t="str">
        <f ca="1">IF(ROWS($1:93)&gt;COUNT(Dong13),"",OFFSET(TH!F$1,SMALL(Dong13,ROWS($1:93)),))</f>
        <v>Cá cơm NL</v>
      </c>
      <c r="H106" s="707">
        <f ca="1">IF(ROWS($1:93)&gt;COUNT(Dong13),"",OFFSET(TH!I$1,SMALL(Dong13,ROWS($1:93)),))</f>
        <v>14458</v>
      </c>
      <c r="I106" s="707">
        <f ca="1">IF(ROWS($1:93)&gt;COUNT(Dong13),"",OFFSET(TH!J$1,SMALL(Dong13,ROWS($1:93)),))</f>
        <v>17500</v>
      </c>
      <c r="J106" s="708">
        <f t="shared" ca="1" si="5"/>
        <v>253015000</v>
      </c>
      <c r="K106" s="710"/>
      <c r="L106" s="709"/>
      <c r="M106" s="688"/>
      <c r="N106" s="688"/>
    </row>
    <row r="107" spans="1:14" ht="27" customHeight="1">
      <c r="A107" s="221">
        <f ca="1">IF(ROWS($1:94)&gt;COUNT(Dong13),"",OFFSET(TH!E$1,SMALL(Dong13,ROWS($1:94)),))</f>
        <v>42699</v>
      </c>
      <c r="B107" s="224" t="str">
        <f ca="1">IF(ROWS($1:94)&gt;COUNT(Dong13),"",OFFSET(TH!H$1,SMALL(Dong13,ROWS($1:94)),))</f>
        <v>Trần Thị Thu Hiếu</v>
      </c>
      <c r="C107" s="704" t="str">
        <f t="shared" ca="1" si="6"/>
        <v>Nhiên</v>
      </c>
      <c r="D107" s="704" t="str">
        <f ca="1">IF(ROWS($1:94)&gt;COUNT(Dong13),"",OFFSET(TH!D$1,SMALL(Dong13,ROWS($1:94)),))</f>
        <v>NL/N94</v>
      </c>
      <c r="E107" s="1107" t="str">
        <f t="shared" ca="1" si="0"/>
        <v>Phan Thiết - Bình Thuận</v>
      </c>
      <c r="F107" s="705">
        <f t="shared" ca="1" si="1"/>
        <v>280853616</v>
      </c>
      <c r="G107" s="706" t="str">
        <f ca="1">IF(ROWS($1:94)&gt;COUNT(Dong13),"",OFFSET(TH!F$1,SMALL(Dong13,ROWS($1:94)),))</f>
        <v>Cá cơm NL</v>
      </c>
      <c r="H107" s="707">
        <f ca="1">IF(ROWS($1:94)&gt;COUNT(Dong13),"",OFFSET(TH!I$1,SMALL(Dong13,ROWS($1:94)),))</f>
        <v>14530</v>
      </c>
      <c r="I107" s="707">
        <f ca="1">IF(ROWS($1:94)&gt;COUNT(Dong13),"",OFFSET(TH!J$1,SMALL(Dong13,ROWS($1:94)),))</f>
        <v>17500</v>
      </c>
      <c r="J107" s="708">
        <f t="shared" ca="1" si="5"/>
        <v>254275000</v>
      </c>
      <c r="K107" s="710"/>
      <c r="L107" s="709"/>
      <c r="M107" s="688"/>
      <c r="N107" s="688"/>
    </row>
    <row r="108" spans="1:14" ht="27" customHeight="1">
      <c r="A108" s="221">
        <f ca="1">IF(ROWS($1:95)&gt;COUNT(Dong13),"",OFFSET(TH!E$1,SMALL(Dong13,ROWS($1:95)),))</f>
        <v>42699</v>
      </c>
      <c r="B108" s="224" t="str">
        <f ca="1">IF(ROWS($1:95)&gt;COUNT(Dong13),"",OFFSET(TH!H$1,SMALL(Dong13,ROWS($1:95)),))</f>
        <v>Nguyễn Thanh Bình</v>
      </c>
      <c r="C108" s="704" t="str">
        <f t="shared" ca="1" si="6"/>
        <v>Nhiên</v>
      </c>
      <c r="D108" s="704" t="str">
        <f ca="1">IF(ROWS($1:95)&gt;COUNT(Dong13),"",OFFSET(TH!D$1,SMALL(Dong13,ROWS($1:95)),))</f>
        <v>NL/N95</v>
      </c>
      <c r="E108" s="1107" t="str">
        <f t="shared" ca="1" si="0"/>
        <v>Phan Thiết - Bình Thuận</v>
      </c>
      <c r="F108" s="705">
        <f t="shared" ca="1" si="1"/>
        <v>260178873</v>
      </c>
      <c r="G108" s="706" t="str">
        <f ca="1">IF(ROWS($1:95)&gt;COUNT(Dong13),"",OFFSET(TH!F$1,SMALL(Dong13,ROWS($1:95)),))</f>
        <v>Cá cơm NL</v>
      </c>
      <c r="H108" s="707">
        <f ca="1">IF(ROWS($1:95)&gt;COUNT(Dong13),"",OFFSET(TH!I$1,SMALL(Dong13,ROWS($1:95)),))</f>
        <v>14480</v>
      </c>
      <c r="I108" s="707">
        <f ca="1">IF(ROWS($1:95)&gt;COUNT(Dong13),"",OFFSET(TH!J$1,SMALL(Dong13,ROWS($1:95)),))</f>
        <v>17500</v>
      </c>
      <c r="J108" s="708">
        <f t="shared" ca="1" si="5"/>
        <v>253400000</v>
      </c>
      <c r="K108" s="710"/>
      <c r="L108" s="709"/>
      <c r="M108" s="688"/>
      <c r="N108" s="688"/>
    </row>
    <row r="109" spans="1:14" ht="27" customHeight="1">
      <c r="A109" s="221">
        <f ca="1">IF(ROWS($1:96)&gt;COUNT(Dong13),"",OFFSET(TH!E$1,SMALL(Dong13,ROWS($1:96)),))</f>
        <v>42699</v>
      </c>
      <c r="B109" s="224" t="str">
        <f ca="1">IF(ROWS($1:96)&gt;COUNT(Dong13),"",OFFSET(TH!H$1,SMALL(Dong13,ROWS($1:96)),))</f>
        <v>Nguyễn Văn Hạnh</v>
      </c>
      <c r="C109" s="704" t="str">
        <f t="shared" ca="1" si="6"/>
        <v>Nhiên</v>
      </c>
      <c r="D109" s="704" t="str">
        <f ca="1">IF(ROWS($1:96)&gt;COUNT(Dong13),"",OFFSET(TH!D$1,SMALL(Dong13,ROWS($1:96)),))</f>
        <v>NL/N96</v>
      </c>
      <c r="E109" s="1107" t="str">
        <f t="shared" ca="1" si="0"/>
        <v>Phan Thiết - Bình Thuận</v>
      </c>
      <c r="F109" s="705">
        <f t="shared" ca="1" si="1"/>
        <v>260850613</v>
      </c>
      <c r="G109" s="706" t="str">
        <f ca="1">IF(ROWS($1:96)&gt;COUNT(Dong13),"",OFFSET(TH!F$1,SMALL(Dong13,ROWS($1:96)),))</f>
        <v>Cá cơm NL</v>
      </c>
      <c r="H109" s="707">
        <f ca="1">IF(ROWS($1:96)&gt;COUNT(Dong13),"",OFFSET(TH!I$1,SMALL(Dong13,ROWS($1:96)),))</f>
        <v>14520</v>
      </c>
      <c r="I109" s="707">
        <f ca="1">IF(ROWS($1:96)&gt;COUNT(Dong13),"",OFFSET(TH!J$1,SMALL(Dong13,ROWS($1:96)),))</f>
        <v>17500</v>
      </c>
      <c r="J109" s="708">
        <f t="shared" ca="1" si="5"/>
        <v>254100000</v>
      </c>
      <c r="K109" s="710"/>
      <c r="L109" s="709"/>
      <c r="M109" s="688"/>
      <c r="N109" s="688"/>
    </row>
    <row r="110" spans="1:14" ht="27" customHeight="1">
      <c r="A110" s="221">
        <f ca="1">IF(ROWS($1:97)&gt;COUNT(Dong13),"",OFFSET(TH!E$1,SMALL(Dong13,ROWS($1:97)),))</f>
        <v>42699</v>
      </c>
      <c r="B110" s="224" t="str">
        <f ca="1">IF(ROWS($1:97)&gt;COUNT(Dong13),"",OFFSET(TH!H$1,SMALL(Dong13,ROWS($1:97)),))</f>
        <v>Nguyễn Thị Mộng Tuyền</v>
      </c>
      <c r="C110" s="704" t="str">
        <f t="shared" ca="1" si="6"/>
        <v>Hai</v>
      </c>
      <c r="D110" s="704" t="str">
        <f ca="1">IF(ROWS($1:97)&gt;COUNT(Dong13),"",OFFSET(TH!D$1,SMALL(Dong13,ROWS($1:97)),))</f>
        <v>NL/N97</v>
      </c>
      <c r="E110" s="1107" t="str">
        <f t="shared" ca="1" si="0"/>
        <v>Gò Công Đông - Tiền Giang</v>
      </c>
      <c r="F110" s="705">
        <f t="shared" ca="1" si="1"/>
        <v>311318331</v>
      </c>
      <c r="G110" s="706" t="str">
        <f ca="1">IF(ROWS($1:97)&gt;COUNT(Dong13),"",OFFSET(TH!F$1,SMALL(Dong13,ROWS($1:97)),))</f>
        <v>Cá chỉ vàng NL</v>
      </c>
      <c r="H110" s="707">
        <f ca="1">IF(ROWS($1:97)&gt;COUNT(Dong13),"",OFFSET(TH!I$1,SMALL(Dong13,ROWS($1:97)),))</f>
        <v>7450</v>
      </c>
      <c r="I110" s="707">
        <f ca="1">IF(ROWS($1:97)&gt;COUNT(Dong13),"",OFFSET(TH!J$1,SMALL(Dong13,ROWS($1:97)),))</f>
        <v>26000</v>
      </c>
      <c r="J110" s="708">
        <f t="shared" ca="1" si="5"/>
        <v>193700000</v>
      </c>
      <c r="K110" s="710"/>
      <c r="L110" s="709"/>
      <c r="M110" s="688"/>
      <c r="N110" s="688"/>
    </row>
    <row r="111" spans="1:14" ht="27" customHeight="1">
      <c r="A111" s="221">
        <f ca="1">IF(ROWS($1:98)&gt;COUNT(Dong13),"",OFFSET(TH!E$1,SMALL(Dong13,ROWS($1:98)),))</f>
        <v>42699</v>
      </c>
      <c r="B111" s="224" t="str">
        <f ca="1">IF(ROWS($1:98)&gt;COUNT(Dong13),"",OFFSET(TH!H$1,SMALL(Dong13,ROWS($1:98)),))</f>
        <v>Trương Quốc Tuấn</v>
      </c>
      <c r="C111" s="704" t="str">
        <f t="shared" ca="1" si="6"/>
        <v>Hai</v>
      </c>
      <c r="D111" s="704" t="str">
        <f ca="1">IF(ROWS($1:98)&gt;COUNT(Dong13),"",OFFSET(TH!D$1,SMALL(Dong13,ROWS($1:98)),))</f>
        <v>NL/N98</v>
      </c>
      <c r="E111" s="1107" t="str">
        <f t="shared" ca="1" si="0"/>
        <v>Rạch Giá - Kiên Giang</v>
      </c>
      <c r="F111" s="705">
        <f t="shared" ca="1" si="1"/>
        <v>370004125</v>
      </c>
      <c r="G111" s="706" t="str">
        <f ca="1">IF(ROWS($1:98)&gt;COUNT(Dong13),"",OFFSET(TH!F$1,SMALL(Dong13,ROWS($1:98)),))</f>
        <v>Cá chỉ vàng NL</v>
      </c>
      <c r="H111" s="707">
        <f ca="1">IF(ROWS($1:98)&gt;COUNT(Dong13),"",OFFSET(TH!I$1,SMALL(Dong13,ROWS($1:98)),))</f>
        <v>6960</v>
      </c>
      <c r="I111" s="707">
        <f ca="1">IF(ROWS($1:98)&gt;COUNT(Dong13),"",OFFSET(TH!J$1,SMALL(Dong13,ROWS($1:98)),))</f>
        <v>26000</v>
      </c>
      <c r="J111" s="708">
        <f t="shared" ca="1" si="5"/>
        <v>180960000</v>
      </c>
      <c r="K111" s="710"/>
      <c r="L111" s="709"/>
      <c r="M111" s="688"/>
      <c r="N111" s="688"/>
    </row>
    <row r="112" spans="1:14" ht="27" customHeight="1">
      <c r="A112" s="221">
        <f ca="1">IF(ROWS($1:99)&gt;COUNT(Dong13),"",OFFSET(TH!E$1,SMALL(Dong13,ROWS($1:99)),))</f>
        <v>42699</v>
      </c>
      <c r="B112" s="224" t="str">
        <f ca="1">IF(ROWS($1:99)&gt;COUNT(Dong13),"",OFFSET(TH!H$1,SMALL(Dong13,ROWS($1:99)),))</f>
        <v>Đỗ Thị Hoàng Mai</v>
      </c>
      <c r="C112" s="704" t="str">
        <f t="shared" ca="1" si="6"/>
        <v>Hai</v>
      </c>
      <c r="D112" s="704" t="str">
        <f ca="1">IF(ROWS($1:99)&gt;COUNT(Dong13),"",OFFSET(TH!D$1,SMALL(Dong13,ROWS($1:99)),))</f>
        <v>NL/N99</v>
      </c>
      <c r="E112" s="1107" t="str">
        <f t="shared" ca="1" si="0"/>
        <v>Gò Công Tây - Tiền Giang</v>
      </c>
      <c r="F112" s="705">
        <f t="shared" ca="1" si="1"/>
        <v>310882191</v>
      </c>
      <c r="G112" s="706" t="str">
        <f ca="1">IF(ROWS($1:99)&gt;COUNT(Dong13),"",OFFSET(TH!F$1,SMALL(Dong13,ROWS($1:99)),))</f>
        <v>Cá chỉ vàng NL</v>
      </c>
      <c r="H112" s="707">
        <f ca="1">IF(ROWS($1:99)&gt;COUNT(Dong13),"",OFFSET(TH!I$1,SMALL(Dong13,ROWS($1:99)),))</f>
        <v>6590</v>
      </c>
      <c r="I112" s="707">
        <f ca="1">IF(ROWS($1:99)&gt;COUNT(Dong13),"",OFFSET(TH!J$1,SMALL(Dong13,ROWS($1:99)),))</f>
        <v>26000</v>
      </c>
      <c r="J112" s="708">
        <f t="shared" ca="1" si="5"/>
        <v>171340000</v>
      </c>
      <c r="K112" s="710"/>
      <c r="L112" s="709"/>
      <c r="M112" s="688"/>
      <c r="N112" s="688"/>
    </row>
    <row r="113" spans="1:14" ht="27" customHeight="1">
      <c r="A113" s="221">
        <f ca="1">IF(ROWS($1:100)&gt;COUNT(Dong13),"",OFFSET(TH!E$1,SMALL(Dong13,ROWS($1:100)),))</f>
        <v>42700</v>
      </c>
      <c r="B113" s="224" t="str">
        <f ca="1">IF(ROWS($1:100)&gt;COUNT(Dong13),"",OFFSET(TH!H$1,SMALL(Dong13,ROWS($1:100)),))</f>
        <v>Lê Thị Kim Thanh</v>
      </c>
      <c r="C113" s="704" t="str">
        <f t="shared" ca="1" si="6"/>
        <v>Hai</v>
      </c>
      <c r="D113" s="704" t="str">
        <f ca="1">IF(ROWS($1:100)&gt;COUNT(Dong13),"",OFFSET(TH!D$1,SMALL(Dong13,ROWS($1:100)),))</f>
        <v>NL/N100</v>
      </c>
      <c r="E113" s="1107" t="str">
        <f t="shared" ca="1" si="0"/>
        <v>Châu Thành - Tiền Giang</v>
      </c>
      <c r="F113" s="705">
        <f t="shared" ca="1" si="1"/>
        <v>311514350</v>
      </c>
      <c r="G113" s="706" t="str">
        <f ca="1">IF(ROWS($1:100)&gt;COUNT(Dong13),"",OFFSET(TH!F$1,SMALL(Dong13,ROWS($1:100)),))</f>
        <v>Cá chỉ vàng NL</v>
      </c>
      <c r="H113" s="707">
        <f ca="1">IF(ROWS($1:100)&gt;COUNT(Dong13),"",OFFSET(TH!I$1,SMALL(Dong13,ROWS($1:100)),))</f>
        <v>6280</v>
      </c>
      <c r="I113" s="707">
        <f ca="1">IF(ROWS($1:100)&gt;COUNT(Dong13),"",OFFSET(TH!J$1,SMALL(Dong13,ROWS($1:100)),))</f>
        <v>26000</v>
      </c>
      <c r="J113" s="708">
        <f t="shared" ca="1" si="5"/>
        <v>163280000</v>
      </c>
      <c r="K113" s="710"/>
      <c r="L113" s="709"/>
      <c r="M113" s="688"/>
      <c r="N113" s="688"/>
    </row>
    <row r="114" spans="1:14" ht="27" customHeight="1">
      <c r="A114" s="221">
        <f ca="1">IF(ROWS($1:101)&gt;COUNT(Dong13),"",OFFSET(TH!E$1,SMALL(Dong13,ROWS($1:101)),))</f>
        <v>42700</v>
      </c>
      <c r="B114" s="224" t="str">
        <f ca="1">IF(ROWS($1:101)&gt;COUNT(Dong13),"",OFFSET(TH!H$1,SMALL(Dong13,ROWS($1:101)),))</f>
        <v>Lê Thị Kim Liên</v>
      </c>
      <c r="C114" s="704" t="str">
        <f t="shared" ca="1" si="6"/>
        <v>Hai</v>
      </c>
      <c r="D114" s="704" t="str">
        <f ca="1">IF(ROWS($1:101)&gt;COUNT(Dong13),"",OFFSET(TH!D$1,SMALL(Dong13,ROWS($1:101)),))</f>
        <v>NL/N101</v>
      </c>
      <c r="E114" s="1107" t="str">
        <f t="shared" ca="1" si="0"/>
        <v>Châu Thành - Tiền Giang</v>
      </c>
      <c r="F114" s="705">
        <f t="shared" ca="1" si="1"/>
        <v>311704830</v>
      </c>
      <c r="G114" s="706" t="str">
        <f ca="1">IF(ROWS($1:101)&gt;COUNT(Dong13),"",OFFSET(TH!F$1,SMALL(Dong13,ROWS($1:101)),))</f>
        <v>Cá chỉ vàng NL</v>
      </c>
      <c r="H114" s="707">
        <f ca="1">IF(ROWS($1:101)&gt;COUNT(Dong13),"",OFFSET(TH!I$1,SMALL(Dong13,ROWS($1:101)),))</f>
        <v>6500</v>
      </c>
      <c r="I114" s="707">
        <f ca="1">IF(ROWS($1:101)&gt;COUNT(Dong13),"",OFFSET(TH!J$1,SMALL(Dong13,ROWS($1:101)),))</f>
        <v>26000</v>
      </c>
      <c r="J114" s="708">
        <f t="shared" ca="1" si="5"/>
        <v>169000000</v>
      </c>
      <c r="K114" s="710"/>
      <c r="L114" s="709"/>
      <c r="M114" s="688"/>
      <c r="N114" s="688"/>
    </row>
    <row r="115" spans="1:14" ht="27" customHeight="1">
      <c r="A115" s="221">
        <f ca="1">IF(ROWS($1:102)&gt;COUNT(Dong13),"",OFFSET(TH!E$1,SMALL(Dong13,ROWS($1:102)),))</f>
        <v>42700</v>
      </c>
      <c r="B115" s="224" t="str">
        <f ca="1">IF(ROWS($1:102)&gt;COUNT(Dong13),"",OFFSET(TH!H$1,SMALL(Dong13,ROWS($1:102)),))</f>
        <v>Nguyễn Văn Phong</v>
      </c>
      <c r="C115" s="704" t="str">
        <f t="shared" ca="1" si="6"/>
        <v>Nhiên</v>
      </c>
      <c r="D115" s="704" t="str">
        <f ca="1">IF(ROWS($1:102)&gt;COUNT(Dong13),"",OFFSET(TH!D$1,SMALL(Dong13,ROWS($1:102)),))</f>
        <v>NL/N102</v>
      </c>
      <c r="E115" s="1107" t="str">
        <f t="shared" ca="1" si="0"/>
        <v>001/AT, xã An Thủy, Ba Tri, Bến Tre</v>
      </c>
      <c r="F115" s="705">
        <f t="shared" ca="1" si="1"/>
        <v>320892558</v>
      </c>
      <c r="G115" s="706" t="str">
        <f ca="1">IF(ROWS($1:102)&gt;COUNT(Dong13),"",OFFSET(TH!F$1,SMALL(Dong13,ROWS($1:102)),))</f>
        <v>Ghẹ NL</v>
      </c>
      <c r="H115" s="707">
        <f ca="1">IF(ROWS($1:102)&gt;COUNT(Dong13),"",OFFSET(TH!I$1,SMALL(Dong13,ROWS($1:102)),))</f>
        <v>4150</v>
      </c>
      <c r="I115" s="707">
        <f ca="1">IF(ROWS($1:102)&gt;COUNT(Dong13),"",OFFSET(TH!J$1,SMALL(Dong13,ROWS($1:102)),))</f>
        <v>18000</v>
      </c>
      <c r="J115" s="708">
        <f t="shared" ca="1" si="5"/>
        <v>74700000</v>
      </c>
      <c r="K115" s="710"/>
      <c r="L115" s="709"/>
      <c r="M115" s="688"/>
      <c r="N115" s="688"/>
    </row>
    <row r="116" spans="1:14" ht="27" customHeight="1">
      <c r="A116" s="221">
        <f ca="1">IF(ROWS($1:103)&gt;COUNT(Dong13),"",OFFSET(TH!E$1,SMALL(Dong13,ROWS($1:103)),))</f>
        <v>42700</v>
      </c>
      <c r="B116" s="224" t="str">
        <f ca="1">IF(ROWS($1:103)&gt;COUNT(Dong13),"",OFFSET(TH!H$1,SMALL(Dong13,ROWS($1:103)),))</f>
        <v>Nguyễn Văn Tha</v>
      </c>
      <c r="C116" s="704" t="str">
        <f t="shared" ca="1" si="6"/>
        <v>Nhiên</v>
      </c>
      <c r="D116" s="704" t="str">
        <f ca="1">IF(ROWS($1:103)&gt;COUNT(Dong13),"",OFFSET(TH!D$1,SMALL(Dong13,ROWS($1:103)),))</f>
        <v>NL/N103</v>
      </c>
      <c r="E116" s="1107" t="str">
        <f t="shared" ca="1" si="0"/>
        <v>xã An Thủy, Ba Tri, Bến Tre</v>
      </c>
      <c r="F116" s="705">
        <f t="shared" ca="1" si="1"/>
        <v>320807672</v>
      </c>
      <c r="G116" s="706" t="str">
        <f ca="1">IF(ROWS($1:103)&gt;COUNT(Dong13),"",OFFSET(TH!F$1,SMALL(Dong13,ROWS($1:103)),))</f>
        <v>Ghẹ NL</v>
      </c>
      <c r="H116" s="707">
        <f ca="1">IF(ROWS($1:103)&gt;COUNT(Dong13),"",OFFSET(TH!I$1,SMALL(Dong13,ROWS($1:103)),))</f>
        <v>4670</v>
      </c>
      <c r="I116" s="707">
        <f ca="1">IF(ROWS($1:103)&gt;COUNT(Dong13),"",OFFSET(TH!J$1,SMALL(Dong13,ROWS($1:103)),))</f>
        <v>18000</v>
      </c>
      <c r="J116" s="708">
        <f t="shared" ca="1" si="5"/>
        <v>84060000</v>
      </c>
      <c r="K116" s="710"/>
      <c r="L116" s="709"/>
      <c r="M116" s="688"/>
      <c r="N116" s="688"/>
    </row>
    <row r="117" spans="1:14" ht="27" customHeight="1">
      <c r="A117" s="221">
        <f ca="1">IF(ROWS($1:104)&gt;COUNT(Dong13),"",OFFSET(TH!E$1,SMALL(Dong13,ROWS($1:104)),))</f>
        <v>42700</v>
      </c>
      <c r="B117" s="224" t="str">
        <f ca="1">IF(ROWS($1:104)&gt;COUNT(Dong13),"",OFFSET(TH!H$1,SMALL(Dong13,ROWS($1:104)),))</f>
        <v>Nguyễn Thanh Hoàng</v>
      </c>
      <c r="C117" s="704" t="str">
        <f t="shared" ca="1" si="6"/>
        <v>Nhiên</v>
      </c>
      <c r="D117" s="704" t="str">
        <f ca="1">IF(ROWS($1:104)&gt;COUNT(Dong13),"",OFFSET(TH!D$1,SMALL(Dong13,ROWS($1:104)),))</f>
        <v>NL/N104</v>
      </c>
      <c r="E117" s="1107" t="str">
        <f t="shared" ca="1" si="0"/>
        <v>788/AT, xã An Thủy, Ba Tri, Bến Tre</v>
      </c>
      <c r="F117" s="705">
        <f t="shared" ca="1" si="1"/>
        <v>321413712</v>
      </c>
      <c r="G117" s="706" t="str">
        <f ca="1">IF(ROWS($1:104)&gt;COUNT(Dong13),"",OFFSET(TH!F$1,SMALL(Dong13,ROWS($1:104)),))</f>
        <v>Ghẹ NL</v>
      </c>
      <c r="H117" s="707">
        <f ca="1">IF(ROWS($1:104)&gt;COUNT(Dong13),"",OFFSET(TH!I$1,SMALL(Dong13,ROWS($1:104)),))</f>
        <v>4850</v>
      </c>
      <c r="I117" s="707">
        <f ca="1">IF(ROWS($1:104)&gt;COUNT(Dong13),"",OFFSET(TH!J$1,SMALL(Dong13,ROWS($1:104)),))</f>
        <v>18000</v>
      </c>
      <c r="J117" s="708">
        <f t="shared" ca="1" si="5"/>
        <v>87300000</v>
      </c>
      <c r="K117" s="710"/>
      <c r="L117" s="709"/>
      <c r="M117" s="688"/>
      <c r="N117" s="688"/>
    </row>
    <row r="118" spans="1:14" ht="27" customHeight="1">
      <c r="A118" s="221">
        <f ca="1">IF(ROWS($1:105)&gt;COUNT(Dong13),"",OFFSET(TH!E$1,SMALL(Dong13,ROWS($1:105)),))</f>
        <v>42700</v>
      </c>
      <c r="B118" s="224" t="str">
        <f ca="1">IF(ROWS($1:105)&gt;COUNT(Dong13),"",OFFSET(TH!H$1,SMALL(Dong13,ROWS($1:105)),))</f>
        <v>Nguyễn Thành Quang</v>
      </c>
      <c r="C118" s="704" t="str">
        <f t="shared" ca="1" si="6"/>
        <v>Nhiên</v>
      </c>
      <c r="D118" s="704" t="str">
        <f ca="1">IF(ROWS($1:105)&gt;COUNT(Dong13),"",OFFSET(TH!D$1,SMALL(Dong13,ROWS($1:105)),))</f>
        <v>NL/N105</v>
      </c>
      <c r="E118" s="1107" t="str">
        <f t="shared" ca="1" si="0"/>
        <v>681/AT, xã An Thủy, Ba Tri, Bến Tre</v>
      </c>
      <c r="F118" s="705">
        <f t="shared" ca="1" si="1"/>
        <v>320775664</v>
      </c>
      <c r="G118" s="706" t="str">
        <f ca="1">IF(ROWS($1:105)&gt;COUNT(Dong13),"",OFFSET(TH!F$1,SMALL(Dong13,ROWS($1:105)),))</f>
        <v>Ghẹ NL</v>
      </c>
      <c r="H118" s="707">
        <f ca="1">IF(ROWS($1:105)&gt;COUNT(Dong13),"",OFFSET(TH!I$1,SMALL(Dong13,ROWS($1:105)),))</f>
        <v>5030</v>
      </c>
      <c r="I118" s="707">
        <f ca="1">IF(ROWS($1:105)&gt;COUNT(Dong13),"",OFFSET(TH!J$1,SMALL(Dong13,ROWS($1:105)),))</f>
        <v>18000</v>
      </c>
      <c r="J118" s="708">
        <f t="shared" ca="1" si="5"/>
        <v>90540000</v>
      </c>
      <c r="K118" s="710"/>
      <c r="L118" s="709"/>
      <c r="M118" s="688"/>
      <c r="N118" s="688"/>
    </row>
    <row r="119" spans="1:14" ht="27" customHeight="1">
      <c r="A119" s="221">
        <f ca="1">IF(ROWS($1:106)&gt;COUNT(Dong13),"",OFFSET(TH!E$1,SMALL(Dong13,ROWS($1:106)),))</f>
        <v>42700</v>
      </c>
      <c r="B119" s="224" t="str">
        <f ca="1">IF(ROWS($1:106)&gt;COUNT(Dong13),"",OFFSET(TH!H$1,SMALL(Dong13,ROWS($1:106)),))</f>
        <v>Nguyễn Thanh Bình</v>
      </c>
      <c r="C119" s="704" t="str">
        <f t="shared" ca="1" si="6"/>
        <v>Nhiên</v>
      </c>
      <c r="D119" s="704" t="str">
        <f ca="1">IF(ROWS($1:106)&gt;COUNT(Dong13),"",OFFSET(TH!D$1,SMALL(Dong13,ROWS($1:106)),))</f>
        <v>NL/N106</v>
      </c>
      <c r="E119" s="1107" t="str">
        <f t="shared" ca="1" si="0"/>
        <v>Phan Thiết - Bình Thuận</v>
      </c>
      <c r="F119" s="705">
        <f t="shared" ca="1" si="1"/>
        <v>260178873</v>
      </c>
      <c r="G119" s="706" t="str">
        <f ca="1">IF(ROWS($1:106)&gt;COUNT(Dong13),"",OFFSET(TH!F$1,SMALL(Dong13,ROWS($1:106)),))</f>
        <v>Cá cơm NL</v>
      </c>
      <c r="H119" s="707">
        <f ca="1">IF(ROWS($1:106)&gt;COUNT(Dong13),"",OFFSET(TH!I$1,SMALL(Dong13,ROWS($1:106)),))</f>
        <v>14850</v>
      </c>
      <c r="I119" s="707">
        <f ca="1">IF(ROWS($1:106)&gt;COUNT(Dong13),"",OFFSET(TH!J$1,SMALL(Dong13,ROWS($1:106)),))</f>
        <v>17500</v>
      </c>
      <c r="J119" s="708">
        <f t="shared" ca="1" si="5"/>
        <v>259875000</v>
      </c>
      <c r="K119" s="710"/>
      <c r="L119" s="709"/>
      <c r="M119" s="688"/>
      <c r="N119" s="688"/>
    </row>
    <row r="120" spans="1:14" ht="27" customHeight="1">
      <c r="A120" s="221">
        <f ca="1">IF(ROWS($1:107)&gt;COUNT(Dong13),"",OFFSET(TH!E$1,SMALL(Dong13,ROWS($1:107)),))</f>
        <v>42700</v>
      </c>
      <c r="B120" s="224" t="str">
        <f ca="1">IF(ROWS($1:107)&gt;COUNT(Dong13),"",OFFSET(TH!H$1,SMALL(Dong13,ROWS($1:107)),))</f>
        <v>Nguyễn Văn Hạnh</v>
      </c>
      <c r="C120" s="704" t="str">
        <f t="shared" ca="1" si="6"/>
        <v>Nhiên</v>
      </c>
      <c r="D120" s="704" t="str">
        <f ca="1">IF(ROWS($1:107)&gt;COUNT(Dong13),"",OFFSET(TH!D$1,SMALL(Dong13,ROWS($1:107)),))</f>
        <v>NL/N107</v>
      </c>
      <c r="E120" s="1107" t="str">
        <f t="shared" ca="1" si="0"/>
        <v>Phan Thiết - Bình Thuận</v>
      </c>
      <c r="F120" s="705">
        <f t="shared" ca="1" si="1"/>
        <v>260850613</v>
      </c>
      <c r="G120" s="706" t="str">
        <f ca="1">IF(ROWS($1:107)&gt;COUNT(Dong13),"",OFFSET(TH!F$1,SMALL(Dong13,ROWS($1:107)),))</f>
        <v>Cá cơm NL</v>
      </c>
      <c r="H120" s="707">
        <f ca="1">IF(ROWS($1:107)&gt;COUNT(Dong13),"",OFFSET(TH!I$1,SMALL(Dong13,ROWS($1:107)),))</f>
        <v>14450</v>
      </c>
      <c r="I120" s="707">
        <f ca="1">IF(ROWS($1:107)&gt;COUNT(Dong13),"",OFFSET(TH!J$1,SMALL(Dong13,ROWS($1:107)),))</f>
        <v>17500</v>
      </c>
      <c r="J120" s="708">
        <f t="shared" ca="1" si="5"/>
        <v>252875000</v>
      </c>
      <c r="K120" s="710"/>
      <c r="L120" s="709"/>
      <c r="M120" s="688"/>
      <c r="N120" s="688"/>
    </row>
    <row r="121" spans="1:14" ht="27" customHeight="1">
      <c r="A121" s="221">
        <f ca="1">IF(ROWS($1:108)&gt;COUNT(Dong13),"",OFFSET(TH!E$1,SMALL(Dong13,ROWS($1:108)),))</f>
        <v>42700</v>
      </c>
      <c r="B121" s="224" t="str">
        <f ca="1">IF(ROWS($1:108)&gt;COUNT(Dong13),"",OFFSET(TH!H$1,SMALL(Dong13,ROWS($1:108)),))</f>
        <v>Trần Văn An</v>
      </c>
      <c r="C121" s="704" t="str">
        <f t="shared" ca="1" si="6"/>
        <v>Nhiên</v>
      </c>
      <c r="D121" s="704" t="str">
        <f ca="1">IF(ROWS($1:108)&gt;COUNT(Dong13),"",OFFSET(TH!D$1,SMALL(Dong13,ROWS($1:108)),))</f>
        <v>NL/N108</v>
      </c>
      <c r="E121" s="1107" t="str">
        <f t="shared" ca="1" si="0"/>
        <v>Hàm Tân - Bình Thuận</v>
      </c>
      <c r="F121" s="705">
        <f t="shared" ca="1" si="1"/>
        <v>260690910</v>
      </c>
      <c r="G121" s="706" t="str">
        <f ca="1">IF(ROWS($1:108)&gt;COUNT(Dong13),"",OFFSET(TH!F$1,SMALL(Dong13,ROWS($1:108)),))</f>
        <v>Cá cơm NL</v>
      </c>
      <c r="H121" s="707">
        <f ca="1">IF(ROWS($1:108)&gt;COUNT(Dong13),"",OFFSET(TH!I$1,SMALL(Dong13,ROWS($1:108)),))</f>
        <v>14630</v>
      </c>
      <c r="I121" s="707">
        <f ca="1">IF(ROWS($1:108)&gt;COUNT(Dong13),"",OFFSET(TH!J$1,SMALL(Dong13,ROWS($1:108)),))</f>
        <v>17500</v>
      </c>
      <c r="J121" s="708">
        <f t="shared" ca="1" si="5"/>
        <v>256025000</v>
      </c>
      <c r="K121" s="710"/>
      <c r="L121" s="709"/>
      <c r="M121" s="688"/>
      <c r="N121" s="688"/>
    </row>
    <row r="122" spans="1:14" ht="27" customHeight="1">
      <c r="A122" s="221">
        <f ca="1">IF(ROWS($1:109)&gt;COUNT(Dong13),"",OFFSET(TH!E$1,SMALL(Dong13,ROWS($1:109)),))</f>
        <v>42700</v>
      </c>
      <c r="B122" s="224" t="str">
        <f ca="1">IF(ROWS($1:109)&gt;COUNT(Dong13),"",OFFSET(TH!H$1,SMALL(Dong13,ROWS($1:109)),))</f>
        <v>Trần Thị Thu Hiếu</v>
      </c>
      <c r="C122" s="704" t="str">
        <f t="shared" ca="1" si="6"/>
        <v>Nhiên</v>
      </c>
      <c r="D122" s="704" t="str">
        <f ca="1">IF(ROWS($1:109)&gt;COUNT(Dong13),"",OFFSET(TH!D$1,SMALL(Dong13,ROWS($1:109)),))</f>
        <v>NL/N109</v>
      </c>
      <c r="E122" s="1107" t="str">
        <f t="shared" ca="1" si="0"/>
        <v>Phan Thiết - Bình Thuận</v>
      </c>
      <c r="F122" s="705">
        <f t="shared" ca="1" si="1"/>
        <v>280853616</v>
      </c>
      <c r="G122" s="706" t="str">
        <f ca="1">IF(ROWS($1:109)&gt;COUNT(Dong13),"",OFFSET(TH!F$1,SMALL(Dong13,ROWS($1:109)),))</f>
        <v>Cá cơm NL</v>
      </c>
      <c r="H122" s="707">
        <f ca="1">IF(ROWS($1:109)&gt;COUNT(Dong13),"",OFFSET(TH!I$1,SMALL(Dong13,ROWS($1:109)),))</f>
        <v>14800</v>
      </c>
      <c r="I122" s="707">
        <f ca="1">IF(ROWS($1:109)&gt;COUNT(Dong13),"",OFFSET(TH!J$1,SMALL(Dong13,ROWS($1:109)),))</f>
        <v>17500</v>
      </c>
      <c r="J122" s="708">
        <f t="shared" ca="1" si="5"/>
        <v>259000000</v>
      </c>
      <c r="K122" s="710"/>
      <c r="L122" s="709"/>
      <c r="M122" s="688"/>
      <c r="N122" s="688"/>
    </row>
    <row r="123" spans="1:14" ht="27" customHeight="1">
      <c r="A123" s="221">
        <f ca="1">IF(ROWS($1:110)&gt;COUNT(Dong13),"",OFFSET(TH!E$1,SMALL(Dong13,ROWS($1:110)),))</f>
        <v>42702</v>
      </c>
      <c r="B123" s="224" t="str">
        <f ca="1">IF(ROWS($1:110)&gt;COUNT(Dong13),"",OFFSET(TH!H$1,SMALL(Dong13,ROWS($1:110)),))</f>
        <v>Nguyễn Thị Hồng Hoa</v>
      </c>
      <c r="C123" s="704" t="str">
        <f t="shared" ca="1" si="6"/>
        <v>Nhiên</v>
      </c>
      <c r="D123" s="704" t="str">
        <f ca="1">IF(ROWS($1:110)&gt;COUNT(Dong13),"",OFFSET(TH!D$1,SMALL(Dong13,ROWS($1:110)),))</f>
        <v>NL/N110</v>
      </c>
      <c r="E123" s="1107" t="str">
        <f t="shared" ca="1" si="0"/>
        <v>681/AT, xã An Thủy, Ba Tri, Bến Tre</v>
      </c>
      <c r="F123" s="705">
        <f t="shared" ca="1" si="1"/>
        <v>320744085</v>
      </c>
      <c r="G123" s="706" t="str">
        <f ca="1">IF(ROWS($1:110)&gt;COUNT(Dong13),"",OFFSET(TH!F$1,SMALL(Dong13,ROWS($1:110)),))</f>
        <v>Ghẹ NL</v>
      </c>
      <c r="H123" s="707">
        <f ca="1">IF(ROWS($1:110)&gt;COUNT(Dong13),"",OFFSET(TH!I$1,SMALL(Dong13,ROWS($1:110)),))</f>
        <v>5120</v>
      </c>
      <c r="I123" s="707">
        <f ca="1">IF(ROWS($1:110)&gt;COUNT(Dong13),"",OFFSET(TH!J$1,SMALL(Dong13,ROWS($1:110)),))</f>
        <v>18000</v>
      </c>
      <c r="J123" s="708">
        <f t="shared" ca="1" si="5"/>
        <v>92160000</v>
      </c>
      <c r="K123" s="710"/>
      <c r="L123" s="709"/>
      <c r="M123" s="688"/>
      <c r="N123" s="688"/>
    </row>
    <row r="124" spans="1:14" ht="27" customHeight="1">
      <c r="A124" s="221">
        <f ca="1">IF(ROWS($1:111)&gt;COUNT(Dong13),"",OFFSET(TH!E$1,SMALL(Dong13,ROWS($1:111)),))</f>
        <v>42702</v>
      </c>
      <c r="B124" s="224" t="str">
        <f ca="1">IF(ROWS($1:111)&gt;COUNT(Dong13),"",OFFSET(TH!H$1,SMALL(Dong13,ROWS($1:111)),))</f>
        <v>Nguyễn Thanh Hoàng</v>
      </c>
      <c r="C124" s="704" t="str">
        <f t="shared" ca="1" si="6"/>
        <v>Nhiên</v>
      </c>
      <c r="D124" s="704" t="str">
        <f ca="1">IF(ROWS($1:111)&gt;COUNT(Dong13),"",OFFSET(TH!D$1,SMALL(Dong13,ROWS($1:111)),))</f>
        <v>NL/N111</v>
      </c>
      <c r="E124" s="1107" t="str">
        <f t="shared" ca="1" si="0"/>
        <v>788/AT, xã An Thủy, Ba Tri, Bến Tre</v>
      </c>
      <c r="F124" s="705">
        <f t="shared" ca="1" si="1"/>
        <v>321413712</v>
      </c>
      <c r="G124" s="706" t="str">
        <f ca="1">IF(ROWS($1:111)&gt;COUNT(Dong13),"",OFFSET(TH!F$1,SMALL(Dong13,ROWS($1:111)),))</f>
        <v>Ghẹ NL</v>
      </c>
      <c r="H124" s="707">
        <f ca="1">IF(ROWS($1:111)&gt;COUNT(Dong13),"",OFFSET(TH!I$1,SMALL(Dong13,ROWS($1:111)),))</f>
        <v>5200</v>
      </c>
      <c r="I124" s="707">
        <f ca="1">IF(ROWS($1:111)&gt;COUNT(Dong13),"",OFFSET(TH!J$1,SMALL(Dong13,ROWS($1:111)),))</f>
        <v>18000</v>
      </c>
      <c r="J124" s="708">
        <f t="shared" ca="1" si="5"/>
        <v>93600000</v>
      </c>
      <c r="K124" s="710"/>
      <c r="L124" s="709"/>
      <c r="M124" s="688"/>
      <c r="N124" s="688"/>
    </row>
    <row r="125" spans="1:14" ht="27" customHeight="1">
      <c r="A125" s="221">
        <f ca="1">IF(ROWS($1:112)&gt;COUNT(Dong13),"",OFFSET(TH!E$1,SMALL(Dong13,ROWS($1:112)),))</f>
        <v>42702</v>
      </c>
      <c r="B125" s="224" t="str">
        <f ca="1">IF(ROWS($1:112)&gt;COUNT(Dong13),"",OFFSET(TH!H$1,SMALL(Dong13,ROWS($1:112)),))</f>
        <v>Nguyễn Văn Phong</v>
      </c>
      <c r="C125" s="704" t="str">
        <f t="shared" ca="1" si="6"/>
        <v>Nhiên</v>
      </c>
      <c r="D125" s="704" t="str">
        <f ca="1">IF(ROWS($1:112)&gt;COUNT(Dong13),"",OFFSET(TH!D$1,SMALL(Dong13,ROWS($1:112)),))</f>
        <v>NL/N112</v>
      </c>
      <c r="E125" s="1107" t="str">
        <f t="shared" ca="1" si="0"/>
        <v>001/AT, xã An Thủy, Ba Tri, Bến Tre</v>
      </c>
      <c r="F125" s="705">
        <f t="shared" ca="1" si="1"/>
        <v>320892558</v>
      </c>
      <c r="G125" s="706" t="str">
        <f ca="1">IF(ROWS($1:112)&gt;COUNT(Dong13),"",OFFSET(TH!F$1,SMALL(Dong13,ROWS($1:112)),))</f>
        <v>Ghẹ NL</v>
      </c>
      <c r="H125" s="707">
        <f ca="1">IF(ROWS($1:112)&gt;COUNT(Dong13),"",OFFSET(TH!I$1,SMALL(Dong13,ROWS($1:112)),))</f>
        <v>5140</v>
      </c>
      <c r="I125" s="707">
        <f ca="1">IF(ROWS($1:112)&gt;COUNT(Dong13),"",OFFSET(TH!J$1,SMALL(Dong13,ROWS($1:112)),))</f>
        <v>18000</v>
      </c>
      <c r="J125" s="708">
        <f t="shared" ca="1" si="5"/>
        <v>92520000</v>
      </c>
      <c r="K125" s="710"/>
      <c r="L125" s="709"/>
      <c r="M125" s="688"/>
      <c r="N125" s="688"/>
    </row>
    <row r="126" spans="1:14" ht="27" customHeight="1">
      <c r="A126" s="221">
        <f ca="1">IF(ROWS($1:113)&gt;COUNT(Dong13),"",OFFSET(TH!E$1,SMALL(Dong13,ROWS($1:113)),))</f>
        <v>42702</v>
      </c>
      <c r="B126" s="224" t="str">
        <f ca="1">IF(ROWS($1:113)&gt;COUNT(Dong13),"",OFFSET(TH!H$1,SMALL(Dong13,ROWS($1:113)),))</f>
        <v>Nguyễn Thành Quang</v>
      </c>
      <c r="C126" s="704" t="str">
        <f t="shared" ca="1" si="6"/>
        <v>Nhiên</v>
      </c>
      <c r="D126" s="704" t="str">
        <f ca="1">IF(ROWS($1:113)&gt;COUNT(Dong13),"",OFFSET(TH!D$1,SMALL(Dong13,ROWS($1:113)),))</f>
        <v>NL/N113</v>
      </c>
      <c r="E126" s="1107" t="str">
        <f t="shared" ca="1" si="0"/>
        <v>681/AT, xã An Thủy, Ba Tri, Bến Tre</v>
      </c>
      <c r="F126" s="705">
        <f t="shared" ca="1" si="1"/>
        <v>320775664</v>
      </c>
      <c r="G126" s="706" t="str">
        <f ca="1">IF(ROWS($1:113)&gt;COUNT(Dong13),"",OFFSET(TH!F$1,SMALL(Dong13,ROWS($1:113)),))</f>
        <v>Ghẹ NL</v>
      </c>
      <c r="H126" s="707">
        <f ca="1">IF(ROWS($1:113)&gt;COUNT(Dong13),"",OFFSET(TH!I$1,SMALL(Dong13,ROWS($1:113)),))</f>
        <v>4240</v>
      </c>
      <c r="I126" s="707">
        <f ca="1">IF(ROWS($1:113)&gt;COUNT(Dong13),"",OFFSET(TH!J$1,SMALL(Dong13,ROWS($1:113)),))</f>
        <v>18000</v>
      </c>
      <c r="J126" s="708">
        <f t="shared" ca="1" si="5"/>
        <v>76320000</v>
      </c>
      <c r="K126" s="710"/>
      <c r="L126" s="709"/>
      <c r="M126" s="688"/>
      <c r="N126" s="688"/>
    </row>
    <row r="127" spans="1:14" ht="27" customHeight="1">
      <c r="A127" s="221">
        <f ca="1">IF(ROWS($1:114)&gt;COUNT(Dong13),"",OFFSET(TH!E$1,SMALL(Dong13,ROWS($1:114)),))</f>
        <v>42702</v>
      </c>
      <c r="B127" s="224" t="str">
        <f ca="1">IF(ROWS($1:114)&gt;COUNT(Dong13),"",OFFSET(TH!H$1,SMALL(Dong13,ROWS($1:114)),))</f>
        <v>Lê Thị Diệu</v>
      </c>
      <c r="C127" s="704" t="str">
        <f t="shared" ca="1" si="6"/>
        <v>Nhiên</v>
      </c>
      <c r="D127" s="704" t="str">
        <f ca="1">IF(ROWS($1:114)&gt;COUNT(Dong13),"",OFFSET(TH!D$1,SMALL(Dong13,ROWS($1:114)),))</f>
        <v>NL/N114</v>
      </c>
      <c r="E127" s="1107" t="str">
        <f t="shared" ca="1" si="0"/>
        <v>Đức Linh - Bình Thuận</v>
      </c>
      <c r="F127" s="705">
        <f t="shared" ca="1" si="1"/>
        <v>250746332</v>
      </c>
      <c r="G127" s="706" t="str">
        <f ca="1">IF(ROWS($1:114)&gt;COUNT(Dong13),"",OFFSET(TH!F$1,SMALL(Dong13,ROWS($1:114)),))</f>
        <v>Cá cơm NL</v>
      </c>
      <c r="H127" s="707">
        <f ca="1">IF(ROWS($1:114)&gt;COUNT(Dong13),"",OFFSET(TH!I$1,SMALL(Dong13,ROWS($1:114)),))</f>
        <v>14520</v>
      </c>
      <c r="I127" s="707">
        <f ca="1">IF(ROWS($1:114)&gt;COUNT(Dong13),"",OFFSET(TH!J$1,SMALL(Dong13,ROWS($1:114)),))</f>
        <v>17500</v>
      </c>
      <c r="J127" s="708">
        <f t="shared" ca="1" si="5"/>
        <v>254100000</v>
      </c>
      <c r="K127" s="710"/>
      <c r="L127" s="709"/>
      <c r="M127" s="688"/>
      <c r="N127" s="688"/>
    </row>
    <row r="128" spans="1:14" ht="27" customHeight="1">
      <c r="A128" s="221">
        <f ca="1">IF(ROWS($1:115)&gt;COUNT(Dong13),"",OFFSET(TH!E$1,SMALL(Dong13,ROWS($1:115)),))</f>
        <v>42702</v>
      </c>
      <c r="B128" s="224" t="str">
        <f ca="1">IF(ROWS($1:115)&gt;COUNT(Dong13),"",OFFSET(TH!H$1,SMALL(Dong13,ROWS($1:115)),))</f>
        <v>Nguyễn Thị Hội</v>
      </c>
      <c r="C128" s="704" t="str">
        <f t="shared" ca="1" si="6"/>
        <v>Nhiên</v>
      </c>
      <c r="D128" s="704" t="str">
        <f ca="1">IF(ROWS($1:115)&gt;COUNT(Dong13),"",OFFSET(TH!D$1,SMALL(Dong13,ROWS($1:115)),))</f>
        <v>NL/N115</v>
      </c>
      <c r="E128" s="1107" t="str">
        <f t="shared" ca="1" si="0"/>
        <v>Long Hương - Bình Thuận</v>
      </c>
      <c r="F128" s="705" t="str">
        <f t="shared" ca="1" si="1"/>
        <v>020714486</v>
      </c>
      <c r="G128" s="706" t="str">
        <f ca="1">IF(ROWS($1:115)&gt;COUNT(Dong13),"",OFFSET(TH!F$1,SMALL(Dong13,ROWS($1:115)),))</f>
        <v>Cá cơm NL</v>
      </c>
      <c r="H128" s="707">
        <f ca="1">IF(ROWS($1:115)&gt;COUNT(Dong13),"",OFFSET(TH!I$1,SMALL(Dong13,ROWS($1:115)),))</f>
        <v>14360</v>
      </c>
      <c r="I128" s="707">
        <f ca="1">IF(ROWS($1:115)&gt;COUNT(Dong13),"",OFFSET(TH!J$1,SMALL(Dong13,ROWS($1:115)),))</f>
        <v>17500</v>
      </c>
      <c r="J128" s="708">
        <f t="shared" ca="1" si="5"/>
        <v>251300000</v>
      </c>
      <c r="K128" s="710"/>
      <c r="L128" s="709"/>
      <c r="M128" s="688"/>
      <c r="N128" s="688"/>
    </row>
    <row r="129" spans="1:14" ht="27" customHeight="1">
      <c r="A129" s="221">
        <f ca="1">IF(ROWS($1:116)&gt;COUNT(Dong13),"",OFFSET(TH!E$1,SMALL(Dong13,ROWS($1:116)),))</f>
        <v>42702</v>
      </c>
      <c r="B129" s="224" t="str">
        <f ca="1">IF(ROWS($1:116)&gt;COUNT(Dong13),"",OFFSET(TH!H$1,SMALL(Dong13,ROWS($1:116)),))</f>
        <v>Nguyễn Văn Nhân</v>
      </c>
      <c r="C129" s="704" t="str">
        <f t="shared" ca="1" si="6"/>
        <v>Nhiên</v>
      </c>
      <c r="D129" s="704" t="str">
        <f ca="1">IF(ROWS($1:116)&gt;COUNT(Dong13),"",OFFSET(TH!D$1,SMALL(Dong13,ROWS($1:116)),))</f>
        <v>NL/N116</v>
      </c>
      <c r="E129" s="1107" t="str">
        <f t="shared" ca="1" si="0"/>
        <v>Thanh Hải - Bình Thuận</v>
      </c>
      <c r="F129" s="705">
        <f t="shared" ca="1" si="1"/>
        <v>261005222</v>
      </c>
      <c r="G129" s="706" t="str">
        <f ca="1">IF(ROWS($1:116)&gt;COUNT(Dong13),"",OFFSET(TH!F$1,SMALL(Dong13,ROWS($1:116)),))</f>
        <v>Cá cơm NL</v>
      </c>
      <c r="H129" s="707">
        <f ca="1">IF(ROWS($1:116)&gt;COUNT(Dong13),"",OFFSET(TH!I$1,SMALL(Dong13,ROWS($1:116)),))</f>
        <v>14850</v>
      </c>
      <c r="I129" s="707">
        <f ca="1">IF(ROWS($1:116)&gt;COUNT(Dong13),"",OFFSET(TH!J$1,SMALL(Dong13,ROWS($1:116)),))</f>
        <v>17500</v>
      </c>
      <c r="J129" s="708">
        <f t="shared" ca="1" si="5"/>
        <v>259875000</v>
      </c>
      <c r="K129" s="710"/>
      <c r="L129" s="709"/>
      <c r="M129" s="688"/>
      <c r="N129" s="688"/>
    </row>
    <row r="130" spans="1:14" ht="27" customHeight="1">
      <c r="A130" s="221">
        <f ca="1">IF(ROWS($1:117)&gt;COUNT(Dong13),"",OFFSET(TH!E$1,SMALL(Dong13,ROWS($1:117)),))</f>
        <v>42702</v>
      </c>
      <c r="B130" s="224" t="str">
        <f ca="1">IF(ROWS($1:117)&gt;COUNT(Dong13),"",OFFSET(TH!H$1,SMALL(Dong13,ROWS($1:117)),))</f>
        <v>Trần Văn An</v>
      </c>
      <c r="C130" s="704" t="str">
        <f t="shared" ca="1" si="6"/>
        <v>Nhiên</v>
      </c>
      <c r="D130" s="704" t="str">
        <f ca="1">IF(ROWS($1:117)&gt;COUNT(Dong13),"",OFFSET(TH!D$1,SMALL(Dong13,ROWS($1:117)),))</f>
        <v>NL/N117</v>
      </c>
      <c r="E130" s="1107" t="str">
        <f t="shared" ca="1" si="0"/>
        <v>Hàm Tân - Bình Thuận</v>
      </c>
      <c r="F130" s="705">
        <f t="shared" ca="1" si="1"/>
        <v>260690910</v>
      </c>
      <c r="G130" s="706" t="str">
        <f ca="1">IF(ROWS($1:117)&gt;COUNT(Dong13),"",OFFSET(TH!F$1,SMALL(Dong13,ROWS($1:117)),))</f>
        <v>Cá cơm NL</v>
      </c>
      <c r="H130" s="707">
        <f ca="1">IF(ROWS($1:117)&gt;COUNT(Dong13),"",OFFSET(TH!I$1,SMALL(Dong13,ROWS($1:117)),))</f>
        <v>14450</v>
      </c>
      <c r="I130" s="707">
        <f ca="1">IF(ROWS($1:117)&gt;COUNT(Dong13),"",OFFSET(TH!J$1,SMALL(Dong13,ROWS($1:117)),))</f>
        <v>17500</v>
      </c>
      <c r="J130" s="708">
        <f t="shared" ca="1" si="5"/>
        <v>252875000</v>
      </c>
      <c r="K130" s="710"/>
      <c r="L130" s="709"/>
      <c r="M130" s="688"/>
      <c r="N130" s="688"/>
    </row>
    <row r="131" spans="1:14" ht="27" customHeight="1">
      <c r="A131" s="221">
        <f ca="1">IF(ROWS($1:118)&gt;COUNT(Dong13),"",OFFSET(TH!E$1,SMALL(Dong13,ROWS($1:118)),))</f>
        <v>42703</v>
      </c>
      <c r="B131" s="224" t="str">
        <f ca="1">IF(ROWS($1:118)&gt;COUNT(Dong13),"",OFFSET(TH!H$1,SMALL(Dong13,ROWS($1:118)),))</f>
        <v>Lê Thị Diệu</v>
      </c>
      <c r="C131" s="704" t="str">
        <f t="shared" ca="1" si="6"/>
        <v>Nhiên</v>
      </c>
      <c r="D131" s="704" t="str">
        <f ca="1">IF(ROWS($1:118)&gt;COUNT(Dong13),"",OFFSET(TH!D$1,SMALL(Dong13,ROWS($1:118)),))</f>
        <v>NL/N118</v>
      </c>
      <c r="E131" s="1107" t="str">
        <f t="shared" ca="1" si="0"/>
        <v>Đức Linh - Bình Thuận</v>
      </c>
      <c r="F131" s="705">
        <f t="shared" ca="1" si="1"/>
        <v>250746332</v>
      </c>
      <c r="G131" s="706" t="str">
        <f ca="1">IF(ROWS($1:118)&gt;COUNT(Dong13),"",OFFSET(TH!F$1,SMALL(Dong13,ROWS($1:118)),))</f>
        <v>Cá cơm NL</v>
      </c>
      <c r="H131" s="707">
        <f ca="1">IF(ROWS($1:118)&gt;COUNT(Dong13),"",OFFSET(TH!I$1,SMALL(Dong13,ROWS($1:118)),))</f>
        <v>14630</v>
      </c>
      <c r="I131" s="707">
        <f ca="1">IF(ROWS($1:118)&gt;COUNT(Dong13),"",OFFSET(TH!J$1,SMALL(Dong13,ROWS($1:118)),))</f>
        <v>17500</v>
      </c>
      <c r="J131" s="708">
        <f t="shared" ca="1" si="5"/>
        <v>256025000</v>
      </c>
      <c r="K131" s="710"/>
      <c r="L131" s="709"/>
      <c r="M131" s="688"/>
      <c r="N131" s="688"/>
    </row>
    <row r="132" spans="1:14" ht="27" customHeight="1">
      <c r="A132" s="221">
        <f ca="1">IF(ROWS($1:119)&gt;COUNT(Dong13),"",OFFSET(TH!E$1,SMALL(Dong13,ROWS($1:119)),))</f>
        <v>42703</v>
      </c>
      <c r="B132" s="224" t="str">
        <f ca="1">IF(ROWS($1:119)&gt;COUNT(Dong13),"",OFFSET(TH!H$1,SMALL(Dong13,ROWS($1:119)),))</f>
        <v>Nguyễn Thanh Bình</v>
      </c>
      <c r="C132" s="704" t="str">
        <f t="shared" ca="1" si="6"/>
        <v>Nhiên</v>
      </c>
      <c r="D132" s="704" t="str">
        <f ca="1">IF(ROWS($1:119)&gt;COUNT(Dong13),"",OFFSET(TH!D$1,SMALL(Dong13,ROWS($1:119)),))</f>
        <v>NL/N119</v>
      </c>
      <c r="E132" s="1107" t="str">
        <f t="shared" ca="1" si="0"/>
        <v>Phan Thiết - Bình Thuận</v>
      </c>
      <c r="F132" s="705">
        <f t="shared" ca="1" si="1"/>
        <v>260178873</v>
      </c>
      <c r="G132" s="706" t="str">
        <f ca="1">IF(ROWS($1:119)&gt;COUNT(Dong13),"",OFFSET(TH!F$1,SMALL(Dong13,ROWS($1:119)),))</f>
        <v>Cá cơm NL</v>
      </c>
      <c r="H132" s="707">
        <f ca="1">IF(ROWS($1:119)&gt;COUNT(Dong13),"",OFFSET(TH!I$1,SMALL(Dong13,ROWS($1:119)),))</f>
        <v>14800</v>
      </c>
      <c r="I132" s="707">
        <f ca="1">IF(ROWS($1:119)&gt;COUNT(Dong13),"",OFFSET(TH!J$1,SMALL(Dong13,ROWS($1:119)),))</f>
        <v>17500</v>
      </c>
      <c r="J132" s="708">
        <f t="shared" ca="1" si="5"/>
        <v>259000000</v>
      </c>
      <c r="K132" s="710"/>
      <c r="L132" s="709"/>
      <c r="M132" s="688"/>
      <c r="N132" s="688"/>
    </row>
    <row r="133" spans="1:14" ht="27" customHeight="1">
      <c r="A133" s="221">
        <f ca="1">IF(ROWS($1:120)&gt;COUNT(Dong13),"",OFFSET(TH!E$1,SMALL(Dong13,ROWS($1:120)),))</f>
        <v>42703</v>
      </c>
      <c r="B133" s="224" t="str">
        <f ca="1">IF(ROWS($1:120)&gt;COUNT(Dong13),"",OFFSET(TH!H$1,SMALL(Dong13,ROWS($1:120)),))</f>
        <v>Nguyễn Văn Hạnh</v>
      </c>
      <c r="C133" s="704" t="str">
        <f t="shared" ca="1" si="6"/>
        <v>Nhiên</v>
      </c>
      <c r="D133" s="704" t="str">
        <f ca="1">IF(ROWS($1:120)&gt;COUNT(Dong13),"",OFFSET(TH!D$1,SMALL(Dong13,ROWS($1:120)),))</f>
        <v>NL/N120</v>
      </c>
      <c r="E133" s="1107" t="str">
        <f t="shared" ca="1" si="0"/>
        <v>Phan Thiết - Bình Thuận</v>
      </c>
      <c r="F133" s="705">
        <f t="shared" ca="1" si="1"/>
        <v>260850613</v>
      </c>
      <c r="G133" s="706" t="str">
        <f ca="1">IF(ROWS($1:120)&gt;COUNT(Dong13),"",OFFSET(TH!F$1,SMALL(Dong13,ROWS($1:120)),))</f>
        <v>Cá cơm NL</v>
      </c>
      <c r="H133" s="707">
        <f ca="1">IF(ROWS($1:120)&gt;COUNT(Dong13),"",OFFSET(TH!I$1,SMALL(Dong13,ROWS($1:120)),))</f>
        <v>14850</v>
      </c>
      <c r="I133" s="707">
        <f ca="1">IF(ROWS($1:120)&gt;COUNT(Dong13),"",OFFSET(TH!J$1,SMALL(Dong13,ROWS($1:120)),))</f>
        <v>17500</v>
      </c>
      <c r="J133" s="708">
        <f t="shared" ca="1" si="5"/>
        <v>259875000</v>
      </c>
      <c r="K133" s="710"/>
      <c r="L133" s="709"/>
      <c r="M133" s="688"/>
      <c r="N133" s="688"/>
    </row>
    <row r="134" spans="1:14" ht="27" customHeight="1">
      <c r="A134" s="221">
        <f ca="1">IF(ROWS($1:121)&gt;COUNT(Dong13),"",OFFSET(TH!E$1,SMALL(Dong13,ROWS($1:121)),))</f>
        <v>42703</v>
      </c>
      <c r="B134" s="224" t="str">
        <f ca="1">IF(ROWS($1:121)&gt;COUNT(Dong13),"",OFFSET(TH!H$1,SMALL(Dong13,ROWS($1:121)),))</f>
        <v>Trần Văn An</v>
      </c>
      <c r="C134" s="704" t="str">
        <f t="shared" ca="1" si="6"/>
        <v>Nhiên</v>
      </c>
      <c r="D134" s="704" t="str">
        <f ca="1">IF(ROWS($1:121)&gt;COUNT(Dong13),"",OFFSET(TH!D$1,SMALL(Dong13,ROWS($1:121)),))</f>
        <v>NL/N121</v>
      </c>
      <c r="E134" s="1107" t="str">
        <f t="shared" ca="1" si="0"/>
        <v>Hàm Tân - Bình Thuận</v>
      </c>
      <c r="F134" s="705">
        <f t="shared" ca="1" si="1"/>
        <v>260690910</v>
      </c>
      <c r="G134" s="706" t="str">
        <f ca="1">IF(ROWS($1:121)&gt;COUNT(Dong13),"",OFFSET(TH!F$1,SMALL(Dong13,ROWS($1:121)),))</f>
        <v>Cá cơm NL</v>
      </c>
      <c r="H134" s="707">
        <f ca="1">IF(ROWS($1:121)&gt;COUNT(Dong13),"",OFFSET(TH!I$1,SMALL(Dong13,ROWS($1:121)),))</f>
        <v>14830</v>
      </c>
      <c r="I134" s="707">
        <f ca="1">IF(ROWS($1:121)&gt;COUNT(Dong13),"",OFFSET(TH!J$1,SMALL(Dong13,ROWS($1:121)),))</f>
        <v>17500</v>
      </c>
      <c r="J134" s="708">
        <f t="shared" ca="1" si="5"/>
        <v>259525000</v>
      </c>
      <c r="K134" s="710"/>
      <c r="L134" s="709"/>
      <c r="M134" s="688"/>
      <c r="N134" s="688"/>
    </row>
    <row r="135" spans="1:14" ht="27" customHeight="1">
      <c r="A135" s="221">
        <f ca="1">IF(ROWS($1:122)&gt;COUNT(Dong13),"",OFFSET(TH!E$1,SMALL(Dong13,ROWS($1:122)),))</f>
        <v>42703</v>
      </c>
      <c r="B135" s="224" t="str">
        <f ca="1">IF(ROWS($1:122)&gt;COUNT(Dong13),"",OFFSET(TH!H$1,SMALL(Dong13,ROWS($1:122)),))</f>
        <v>Trần Thị Thu Hiếu</v>
      </c>
      <c r="C135" s="704" t="str">
        <f t="shared" ca="1" si="6"/>
        <v>Nhiên</v>
      </c>
      <c r="D135" s="704" t="str">
        <f ca="1">IF(ROWS($1:122)&gt;COUNT(Dong13),"",OFFSET(TH!D$1,SMALL(Dong13,ROWS($1:122)),))</f>
        <v>NL/N122</v>
      </c>
      <c r="E135" s="1107" t="str">
        <f t="shared" ca="1" si="0"/>
        <v>Phan Thiết - Bình Thuận</v>
      </c>
      <c r="F135" s="705">
        <f t="shared" ca="1" si="1"/>
        <v>280853616</v>
      </c>
      <c r="G135" s="706" t="str">
        <f ca="1">IF(ROWS($1:122)&gt;COUNT(Dong13),"",OFFSET(TH!F$1,SMALL(Dong13,ROWS($1:122)),))</f>
        <v>Cá cơm NL</v>
      </c>
      <c r="H135" s="707">
        <f ca="1">IF(ROWS($1:122)&gt;COUNT(Dong13),"",OFFSET(TH!I$1,SMALL(Dong13,ROWS($1:122)),))</f>
        <v>14800</v>
      </c>
      <c r="I135" s="707">
        <f ca="1">IF(ROWS($1:122)&gt;COUNT(Dong13),"",OFFSET(TH!J$1,SMALL(Dong13,ROWS($1:122)),))</f>
        <v>17500</v>
      </c>
      <c r="J135" s="708">
        <f t="shared" ca="1" si="5"/>
        <v>259000000</v>
      </c>
      <c r="K135" s="710"/>
      <c r="L135" s="709"/>
      <c r="M135" s="688"/>
      <c r="N135" s="688"/>
    </row>
    <row r="136" spans="1:14" ht="27" customHeight="1">
      <c r="A136" s="221">
        <f ca="1">IF(ROWS($1:123)&gt;COUNT(Dong13),"",OFFSET(TH!E$1,SMALL(Dong13,ROWS($1:123)),))</f>
        <v>42704</v>
      </c>
      <c r="B136" s="224" t="str">
        <f ca="1">IF(ROWS($1:123)&gt;COUNT(Dong13),"",OFFSET(TH!H$1,SMALL(Dong13,ROWS($1:123)),))</f>
        <v>Lê Thị Diệu</v>
      </c>
      <c r="C136" s="704" t="str">
        <f t="shared" ca="1" si="6"/>
        <v>Nhiên</v>
      </c>
      <c r="D136" s="704" t="str">
        <f ca="1">IF(ROWS($1:123)&gt;COUNT(Dong13),"",OFFSET(TH!D$1,SMALL(Dong13,ROWS($1:123)),))</f>
        <v>NL/N123</v>
      </c>
      <c r="E136" s="1107" t="str">
        <f t="shared" ca="1" si="0"/>
        <v>Đức Linh - Bình Thuận</v>
      </c>
      <c r="F136" s="705">
        <f t="shared" ca="1" si="1"/>
        <v>250746332</v>
      </c>
      <c r="G136" s="706" t="str">
        <f ca="1">IF(ROWS($1:123)&gt;COUNT(Dong13),"",OFFSET(TH!F$1,SMALL(Dong13,ROWS($1:123)),))</f>
        <v>Cá cơm NL</v>
      </c>
      <c r="H136" s="707">
        <f ca="1">IF(ROWS($1:123)&gt;COUNT(Dong13),"",OFFSET(TH!I$1,SMALL(Dong13,ROWS($1:123)),))</f>
        <v>14865</v>
      </c>
      <c r="I136" s="707">
        <f ca="1">IF(ROWS($1:123)&gt;COUNT(Dong13),"",OFFSET(TH!J$1,SMALL(Dong13,ROWS($1:123)),))</f>
        <v>17500</v>
      </c>
      <c r="J136" s="708">
        <f t="shared" ca="1" si="5"/>
        <v>260137500</v>
      </c>
      <c r="K136" s="710"/>
      <c r="L136" s="709"/>
      <c r="M136" s="688"/>
      <c r="N136" s="688"/>
    </row>
    <row r="137" spans="1:14" ht="27" customHeight="1">
      <c r="A137" s="221">
        <f ca="1">IF(ROWS($1:124)&gt;COUNT(Dong13),"",OFFSET(TH!E$1,SMALL(Dong13,ROWS($1:124)),))</f>
        <v>42704</v>
      </c>
      <c r="B137" s="224" t="str">
        <f ca="1">IF(ROWS($1:124)&gt;COUNT(Dong13),"",OFFSET(TH!H$1,SMALL(Dong13,ROWS($1:124)),))</f>
        <v>Lê Thị Thiện Em</v>
      </c>
      <c r="C137" s="704" t="str">
        <f t="shared" ca="1" si="6"/>
        <v>Nhiên</v>
      </c>
      <c r="D137" s="704" t="str">
        <f ca="1">IF(ROWS($1:124)&gt;COUNT(Dong13),"",OFFSET(TH!D$1,SMALL(Dong13,ROWS($1:124)),))</f>
        <v>NL/N124</v>
      </c>
      <c r="E137" s="1107" t="str">
        <f t="shared" ca="1" si="0"/>
        <v>Đức Linh - Bình Thuận</v>
      </c>
      <c r="F137" s="705">
        <f t="shared" ca="1" si="1"/>
        <v>260682094</v>
      </c>
      <c r="G137" s="706" t="str">
        <f ca="1">IF(ROWS($1:124)&gt;COUNT(Dong13),"",OFFSET(TH!F$1,SMALL(Dong13,ROWS($1:124)),))</f>
        <v>Cá cơm NL</v>
      </c>
      <c r="H137" s="707">
        <f ca="1">IF(ROWS($1:124)&gt;COUNT(Dong13),"",OFFSET(TH!I$1,SMALL(Dong13,ROWS($1:124)),))</f>
        <v>14730</v>
      </c>
      <c r="I137" s="707">
        <f ca="1">IF(ROWS($1:124)&gt;COUNT(Dong13),"",OFFSET(TH!J$1,SMALL(Dong13,ROWS($1:124)),))</f>
        <v>17500</v>
      </c>
      <c r="J137" s="708">
        <f t="shared" ca="1" si="5"/>
        <v>257775000</v>
      </c>
      <c r="K137" s="710"/>
      <c r="L137" s="709"/>
      <c r="M137" s="688"/>
      <c r="N137" s="688"/>
    </row>
    <row r="138" spans="1:14" ht="27" customHeight="1">
      <c r="A138" s="221">
        <f ca="1">IF(ROWS($1:125)&gt;COUNT(Dong13),"",OFFSET(TH!E$1,SMALL(Dong13,ROWS($1:125)),))</f>
        <v>42704</v>
      </c>
      <c r="B138" s="224" t="str">
        <f ca="1">IF(ROWS($1:125)&gt;COUNT(Dong13),"",OFFSET(TH!H$1,SMALL(Dong13,ROWS($1:125)),))</f>
        <v>Nguyễn Thanh Bình</v>
      </c>
      <c r="C138" s="704" t="str">
        <f t="shared" ca="1" si="6"/>
        <v>Nhiên</v>
      </c>
      <c r="D138" s="704" t="str">
        <f ca="1">IF(ROWS($1:125)&gt;COUNT(Dong13),"",OFFSET(TH!D$1,SMALL(Dong13,ROWS($1:125)),))</f>
        <v>NL/N125</v>
      </c>
      <c r="E138" s="1107" t="str">
        <f t="shared" ca="1" si="0"/>
        <v>Phan Thiết - Bình Thuận</v>
      </c>
      <c r="F138" s="705">
        <f t="shared" ca="1" si="1"/>
        <v>260178873</v>
      </c>
      <c r="G138" s="706" t="str">
        <f ca="1">IF(ROWS($1:125)&gt;COUNT(Dong13),"",OFFSET(TH!F$1,SMALL(Dong13,ROWS($1:125)),))</f>
        <v>Cá cơm NL</v>
      </c>
      <c r="H138" s="707">
        <f ca="1">IF(ROWS($1:125)&gt;COUNT(Dong13),"",OFFSET(TH!I$1,SMALL(Dong13,ROWS($1:125)),))</f>
        <v>14800</v>
      </c>
      <c r="I138" s="707">
        <f ca="1">IF(ROWS($1:125)&gt;COUNT(Dong13),"",OFFSET(TH!J$1,SMALL(Dong13,ROWS($1:125)),))</f>
        <v>17500</v>
      </c>
      <c r="J138" s="708">
        <f t="shared" ca="1" si="5"/>
        <v>259000000</v>
      </c>
      <c r="K138" s="710"/>
      <c r="L138" s="709"/>
      <c r="M138" s="688"/>
      <c r="N138" s="688"/>
    </row>
    <row r="139" spans="1:14" ht="27" customHeight="1">
      <c r="A139" s="221">
        <f ca="1">IF(ROWS($1:126)&gt;COUNT(Dong13),"",OFFSET(TH!E$1,SMALL(Dong13,ROWS($1:126)),))</f>
        <v>42704</v>
      </c>
      <c r="B139" s="224" t="str">
        <f ca="1">IF(ROWS($1:126)&gt;COUNT(Dong13),"",OFFSET(TH!H$1,SMALL(Dong13,ROWS($1:126)),))</f>
        <v>Nguyễn Văn Hạnh</v>
      </c>
      <c r="C139" s="704" t="str">
        <f t="shared" ca="1" si="6"/>
        <v>Nhiên</v>
      </c>
      <c r="D139" s="704" t="str">
        <f ca="1">IF(ROWS($1:126)&gt;COUNT(Dong13),"",OFFSET(TH!D$1,SMALL(Dong13,ROWS($1:126)),))</f>
        <v>NL/N126</v>
      </c>
      <c r="E139" s="1107" t="str">
        <f t="shared" ca="1" si="0"/>
        <v>Phan Thiết - Bình Thuận</v>
      </c>
      <c r="F139" s="705">
        <f t="shared" ca="1" si="1"/>
        <v>260850613</v>
      </c>
      <c r="G139" s="706" t="str">
        <f ca="1">IF(ROWS($1:126)&gt;COUNT(Dong13),"",OFFSET(TH!F$1,SMALL(Dong13,ROWS($1:126)),))</f>
        <v>Cá cơm NL</v>
      </c>
      <c r="H139" s="707">
        <f ca="1">IF(ROWS($1:126)&gt;COUNT(Dong13),"",OFFSET(TH!I$1,SMALL(Dong13,ROWS($1:126)),))</f>
        <v>14850</v>
      </c>
      <c r="I139" s="707">
        <f ca="1">IF(ROWS($1:126)&gt;COUNT(Dong13),"",OFFSET(TH!J$1,SMALL(Dong13,ROWS($1:126)),))</f>
        <v>17500</v>
      </c>
      <c r="J139" s="708">
        <f t="shared" ca="1" si="5"/>
        <v>259875000</v>
      </c>
      <c r="K139" s="710"/>
      <c r="L139" s="709"/>
      <c r="M139" s="688"/>
      <c r="N139" s="688"/>
    </row>
    <row r="140" spans="1:14" ht="27" customHeight="1">
      <c r="A140" s="221">
        <f ca="1">IF(ROWS($1:127)&gt;COUNT(Dong13),"",OFFSET(TH!E$1,SMALL(Dong13,ROWS($1:127)),))</f>
        <v>42704</v>
      </c>
      <c r="B140" s="224" t="str">
        <f ca="1">IF(ROWS($1:127)&gt;COUNT(Dong13),"",OFFSET(TH!H$1,SMALL(Dong13,ROWS($1:127)),))</f>
        <v>Nguyễn Văn Hạnh</v>
      </c>
      <c r="C140" s="704" t="str">
        <f t="shared" ca="1" si="6"/>
        <v>Nhiên</v>
      </c>
      <c r="D140" s="704" t="str">
        <f ca="1">IF(ROWS($1:127)&gt;COUNT(Dong13),"",OFFSET(TH!D$1,SMALL(Dong13,ROWS($1:127)),))</f>
        <v>NL/N127</v>
      </c>
      <c r="E140" s="1107" t="str">
        <f t="shared" ca="1" si="0"/>
        <v>Phan Thiết - Bình Thuận</v>
      </c>
      <c r="F140" s="705">
        <f t="shared" ca="1" si="1"/>
        <v>260850613</v>
      </c>
      <c r="G140" s="706" t="str">
        <f ca="1">IF(ROWS($1:127)&gt;COUNT(Dong13),"",OFFSET(TH!F$1,SMALL(Dong13,ROWS($1:127)),))</f>
        <v>Cá cơm NL</v>
      </c>
      <c r="H140" s="707">
        <f ca="1">IF(ROWS($1:127)&gt;COUNT(Dong13),"",OFFSET(TH!I$1,SMALL(Dong13,ROWS($1:127)),))</f>
        <v>45</v>
      </c>
      <c r="I140" s="707">
        <f ca="1">IF(ROWS($1:127)&gt;COUNT(Dong13),"",OFFSET(TH!J$1,SMALL(Dong13,ROWS($1:127)),))</f>
        <v>18000</v>
      </c>
      <c r="J140" s="708">
        <f t="shared" ca="1" si="5"/>
        <v>810000</v>
      </c>
      <c r="K140" s="710"/>
      <c r="L140" s="709"/>
      <c r="M140" s="688"/>
      <c r="N140" s="688"/>
    </row>
    <row r="141" spans="1:14" ht="27" customHeight="1">
      <c r="A141" s="221">
        <f ca="1">IF(ROWS($1:128)&gt;COUNT(Dong13),"",OFFSET(TH!E$1,SMALL(Dong13,ROWS($1:128)),))</f>
        <v>42704</v>
      </c>
      <c r="B141" s="224" t="str">
        <f ca="1">IF(ROWS($1:128)&gt;COUNT(Dong13),"",OFFSET(TH!H$1,SMALL(Dong13,ROWS($1:128)),))</f>
        <v>Lê Thị Kim Liên</v>
      </c>
      <c r="C141" s="704" t="str">
        <f t="shared" ca="1" si="6"/>
        <v>Hai</v>
      </c>
      <c r="D141" s="704" t="str">
        <f ca="1">IF(ROWS($1:128)&gt;COUNT(Dong13),"",OFFSET(TH!D$1,SMALL(Dong13,ROWS($1:128)),))</f>
        <v>NL/N128</v>
      </c>
      <c r="E141" s="1107" t="str">
        <f t="shared" ca="1" si="0"/>
        <v>Châu Thành - Tiền Giang</v>
      </c>
      <c r="F141" s="705">
        <f t="shared" ca="1" si="1"/>
        <v>311704830</v>
      </c>
      <c r="G141" s="706" t="str">
        <f ca="1">IF(ROWS($1:128)&gt;COUNT(Dong13),"",OFFSET(TH!F$1,SMALL(Dong13,ROWS($1:128)),))</f>
        <v>Cá sặc NL</v>
      </c>
      <c r="H141" s="707">
        <f ca="1">IF(ROWS($1:128)&gt;COUNT(Dong13),"",OFFSET(TH!I$1,SMALL(Dong13,ROWS($1:128)),))</f>
        <v>600</v>
      </c>
      <c r="I141" s="707">
        <f ca="1">IF(ROWS($1:128)&gt;COUNT(Dong13),"",OFFSET(TH!J$1,SMALL(Dong13,ROWS($1:128)),))</f>
        <v>32000</v>
      </c>
      <c r="J141" s="708">
        <f t="shared" ca="1" si="5"/>
        <v>19200000</v>
      </c>
      <c r="K141" s="710"/>
      <c r="L141" s="709"/>
      <c r="M141" s="688"/>
      <c r="N141" s="688"/>
    </row>
    <row r="142" spans="1:14" ht="27" customHeight="1">
      <c r="A142" s="221">
        <f ca="1">IF(ROWS($1:129)&gt;COUNT(Dong13),"",OFFSET(TH!E$1,SMALL(Dong13,ROWS($1:129)),))</f>
        <v>42704</v>
      </c>
      <c r="B142" s="224" t="str">
        <f ca="1">IF(ROWS($1:129)&gt;COUNT(Dong13),"",OFFSET(TH!H$1,SMALL(Dong13,ROWS($1:129)),))</f>
        <v>Lê Thị Kim Liên</v>
      </c>
      <c r="C142" s="704" t="str">
        <f t="shared" ca="1" si="6"/>
        <v>Hai</v>
      </c>
      <c r="D142" s="704" t="str">
        <f ca="1">IF(ROWS($1:129)&gt;COUNT(Dong13),"",OFFSET(TH!D$1,SMALL(Dong13,ROWS($1:129)),))</f>
        <v>NL/N129</v>
      </c>
      <c r="E142" s="1107" t="str">
        <f t="shared" ca="1" si="0"/>
        <v>Châu Thành - Tiền Giang</v>
      </c>
      <c r="F142" s="705">
        <f t="shared" ca="1" si="1"/>
        <v>311704830</v>
      </c>
      <c r="G142" s="706" t="str">
        <f ca="1">IF(ROWS($1:129)&gt;COUNT(Dong13),"",OFFSET(TH!F$1,SMALL(Dong13,ROWS($1:129)),))</f>
        <v>Cá lóc NL</v>
      </c>
      <c r="H142" s="707">
        <f ca="1">IF(ROWS($1:129)&gt;COUNT(Dong13),"",OFFSET(TH!I$1,SMALL(Dong13,ROWS($1:129)),))</f>
        <v>660</v>
      </c>
      <c r="I142" s="707">
        <f ca="1">IF(ROWS($1:129)&gt;COUNT(Dong13),"",OFFSET(TH!J$1,SMALL(Dong13,ROWS($1:129)),))</f>
        <v>35000</v>
      </c>
      <c r="J142" s="708">
        <f t="shared" ca="1" si="5"/>
        <v>23100000</v>
      </c>
      <c r="K142" s="710"/>
      <c r="L142" s="709"/>
      <c r="M142" s="688"/>
      <c r="N142" s="688"/>
    </row>
    <row r="143" spans="1:14" ht="27" customHeight="1">
      <c r="A143" s="221">
        <f ca="1">IF(ROWS($1:130)&gt;COUNT(Dong13),"",OFFSET(TH!E$1,SMALL(Dong13,ROWS($1:130)),))</f>
        <v>42704</v>
      </c>
      <c r="B143" s="224" t="str">
        <f ca="1">IF(ROWS($1:130)&gt;COUNT(Dong13),"",OFFSET(TH!H$1,SMALL(Dong13,ROWS($1:130)),))</f>
        <v>Lê Thị Kim Thanh</v>
      </c>
      <c r="C143" s="704" t="str">
        <f t="shared" ca="1" si="6"/>
        <v>Hai</v>
      </c>
      <c r="D143" s="704" t="str">
        <f ca="1">IF(ROWS($1:130)&gt;COUNT(Dong13),"",OFFSET(TH!D$1,SMALL(Dong13,ROWS($1:130)),))</f>
        <v>NL/N130</v>
      </c>
      <c r="E143" s="1107" t="str">
        <f t="shared" ca="1" si="0"/>
        <v>Châu Thành - Tiền Giang</v>
      </c>
      <c r="F143" s="705">
        <f t="shared" ca="1" si="1"/>
        <v>311514350</v>
      </c>
      <c r="G143" s="706" t="str">
        <f ca="1">IF(ROWS($1:130)&gt;COUNT(Dong13),"",OFFSET(TH!F$1,SMALL(Dong13,ROWS($1:130)),))</f>
        <v>Cá chỉ vàng NL</v>
      </c>
      <c r="H143" s="707">
        <f ca="1">IF(ROWS($1:130)&gt;COUNT(Dong13),"",OFFSET(TH!I$1,SMALL(Dong13,ROWS($1:130)),))</f>
        <v>2530</v>
      </c>
      <c r="I143" s="707">
        <f ca="1">IF(ROWS($1:130)&gt;COUNT(Dong13),"",OFFSET(TH!J$1,SMALL(Dong13,ROWS($1:130)),))</f>
        <v>26000</v>
      </c>
      <c r="J143" s="708">
        <f t="shared" ca="1" si="5"/>
        <v>65780000</v>
      </c>
      <c r="K143" s="710"/>
      <c r="L143" s="709"/>
      <c r="M143" s="688"/>
      <c r="N143" s="688"/>
    </row>
    <row r="144" spans="1:14" ht="27" customHeight="1">
      <c r="A144" s="221">
        <f ca="1">IF(ROWS($1:131)&gt;COUNT(Dong13),"",OFFSET(TH!E$1,SMALL(Dong13,ROWS($1:131)),))</f>
        <v>42704</v>
      </c>
      <c r="B144" s="224" t="str">
        <f ca="1">IF(ROWS($1:131)&gt;COUNT(Dong13),"",OFFSET(TH!H$1,SMALL(Dong13,ROWS($1:131)),))</f>
        <v>Nguyễn Thanh Vân</v>
      </c>
      <c r="C144" s="704" t="str">
        <f t="shared" ca="1" si="6"/>
        <v>Hai</v>
      </c>
      <c r="D144" s="704" t="str">
        <f ca="1">IF(ROWS($1:131)&gt;COUNT(Dong13),"",OFFSET(TH!D$1,SMALL(Dong13,ROWS($1:131)),))</f>
        <v>NL/N131</v>
      </c>
      <c r="E144" s="1107" t="str">
        <f t="shared" ca="1" si="0"/>
        <v>Vũng Tàu</v>
      </c>
      <c r="F144" s="705">
        <f t="shared" ca="1" si="1"/>
        <v>270176960</v>
      </c>
      <c r="G144" s="706" t="str">
        <f ca="1">IF(ROWS($1:131)&gt;COUNT(Dong13),"",OFFSET(TH!F$1,SMALL(Dong13,ROWS($1:131)),))</f>
        <v>Ruốc NL</v>
      </c>
      <c r="H144" s="707">
        <f ca="1">IF(ROWS($1:131)&gt;COUNT(Dong13),"",OFFSET(TH!I$1,SMALL(Dong13,ROWS($1:131)),))</f>
        <v>300</v>
      </c>
      <c r="I144" s="707">
        <f ca="1">IF(ROWS($1:131)&gt;COUNT(Dong13),"",OFFSET(TH!J$1,SMALL(Dong13,ROWS($1:131)),))</f>
        <v>9000</v>
      </c>
      <c r="J144" s="708">
        <f t="shared" ca="1" si="5"/>
        <v>2700000</v>
      </c>
      <c r="K144" s="710"/>
      <c r="L144" s="709"/>
      <c r="M144" s="688"/>
      <c r="N144" s="688"/>
    </row>
    <row r="145" spans="1:14" ht="27" customHeight="1">
      <c r="A145" s="221">
        <f ca="1">IF(ROWS($1:132)&gt;COUNT(Dong13),"",OFFSET(TH!E$1,SMALL(Dong13,ROWS($1:132)),))</f>
        <v>42704</v>
      </c>
      <c r="B145" s="224" t="str">
        <f ca="1">IF(ROWS($1:132)&gt;COUNT(Dong13),"",OFFSET(TH!H$1,SMALL(Dong13,ROWS($1:132)),))</f>
        <v>Nguyễn Thanh Vân</v>
      </c>
      <c r="C145" s="704" t="str">
        <f t="shared" ca="1" si="6"/>
        <v>Hai</v>
      </c>
      <c r="D145" s="704" t="str">
        <f ca="1">IF(ROWS($1:132)&gt;COUNT(Dong13),"",OFFSET(TH!D$1,SMALL(Dong13,ROWS($1:132)),))</f>
        <v>NL/N132</v>
      </c>
      <c r="E145" s="1107" t="str">
        <f t="shared" ca="1" si="0"/>
        <v>Vũng Tàu</v>
      </c>
      <c r="F145" s="705">
        <f t="shared" ca="1" si="1"/>
        <v>270176960</v>
      </c>
      <c r="G145" s="706" t="str">
        <f ca="1">IF(ROWS($1:132)&gt;COUNT(Dong13),"",OFFSET(TH!F$1,SMALL(Dong13,ROWS($1:132)),))</f>
        <v>Mực NL</v>
      </c>
      <c r="H145" s="707">
        <f ca="1">IF(ROWS($1:132)&gt;COUNT(Dong13),"",OFFSET(TH!I$1,SMALL(Dong13,ROWS($1:132)),))</f>
        <v>175</v>
      </c>
      <c r="I145" s="707">
        <f ca="1">IF(ROWS($1:132)&gt;COUNT(Dong13),"",OFFSET(TH!J$1,SMALL(Dong13,ROWS($1:132)),))</f>
        <v>151000</v>
      </c>
      <c r="J145" s="708">
        <f t="shared" ca="1" si="5"/>
        <v>26425000</v>
      </c>
      <c r="K145" s="710"/>
      <c r="L145" s="709"/>
      <c r="M145" s="688"/>
      <c r="N145" s="688"/>
    </row>
    <row r="146" spans="1:14" ht="27" customHeight="1">
      <c r="A146" s="221">
        <f ca="1">IF(ROWS($1:133)&gt;COUNT(Dong13),"",OFFSET(TH!E$1,SMALL(Dong13,ROWS($1:133)),))</f>
        <v>42704</v>
      </c>
      <c r="B146" s="224" t="str">
        <f ca="1">IF(ROWS($1:133)&gt;COUNT(Dong13),"",OFFSET(TH!H$1,SMALL(Dong13,ROWS($1:133)),))</f>
        <v>Đỗ Thị Hoàng Mai</v>
      </c>
      <c r="C146" s="704" t="str">
        <f t="shared" ca="1" si="6"/>
        <v>Hai</v>
      </c>
      <c r="D146" s="704" t="str">
        <f ca="1">IF(ROWS($1:133)&gt;COUNT(Dong13),"",OFFSET(TH!D$1,SMALL(Dong13,ROWS($1:133)),))</f>
        <v>NL/N133</v>
      </c>
      <c r="E146" s="1107" t="str">
        <f t="shared" ca="1" si="0"/>
        <v>Gò Công Tây - Tiền Giang</v>
      </c>
      <c r="F146" s="705">
        <f t="shared" ca="1" si="1"/>
        <v>310882191</v>
      </c>
      <c r="G146" s="706" t="str">
        <f ca="1">IF(ROWS($1:133)&gt;COUNT(Dong13),"",OFFSET(TH!F$1,SMALL(Dong13,ROWS($1:133)),))</f>
        <v>Tôm NL</v>
      </c>
      <c r="H146" s="707">
        <f ca="1">IF(ROWS($1:133)&gt;COUNT(Dong13),"",OFFSET(TH!I$1,SMALL(Dong13,ROWS($1:133)),))</f>
        <v>11</v>
      </c>
      <c r="I146" s="707">
        <f ca="1">IF(ROWS($1:133)&gt;COUNT(Dong13),"",OFFSET(TH!J$1,SMALL(Dong13,ROWS($1:133)),))</f>
        <v>105000</v>
      </c>
      <c r="J146" s="708">
        <f t="shared" ca="1" si="5"/>
        <v>1155000</v>
      </c>
      <c r="K146" s="710"/>
      <c r="L146" s="709"/>
      <c r="M146" s="688"/>
      <c r="N146" s="688"/>
    </row>
    <row r="147" spans="1:14" ht="27" customHeight="1">
      <c r="A147" s="221" t="str">
        <f ca="1">IF(ROWS($1:134)&gt;COUNT(Dong13),"",OFFSET(TH!E$1,SMALL(Dong13,ROWS($1:134)),))</f>
        <v/>
      </c>
      <c r="B147" s="224" t="str">
        <f ca="1">IF(ROWS($1:134)&gt;COUNT(Dong13),"",OFFSET(TH!H$1,SMALL(Dong13,ROWS($1:134)),))</f>
        <v/>
      </c>
      <c r="C147" s="704" t="str">
        <f t="shared" ca="1" si="6"/>
        <v/>
      </c>
      <c r="D147" s="704" t="str">
        <f ca="1">IF(ROWS($1:134)&gt;COUNT(Dong13),"",OFFSET(TH!D$1,SMALL(Dong13,ROWS($1:134)),))</f>
        <v/>
      </c>
      <c r="E147" s="1107" t="str">
        <f t="shared" ca="1" si="0"/>
        <v/>
      </c>
      <c r="F147" s="705" t="str">
        <f t="shared" ca="1" si="1"/>
        <v/>
      </c>
      <c r="G147" s="706" t="str">
        <f ca="1">IF(ROWS($1:134)&gt;COUNT(Dong13),"",OFFSET(TH!F$1,SMALL(Dong13,ROWS($1:134)),))</f>
        <v/>
      </c>
      <c r="H147" s="707" t="str">
        <f ca="1">IF(ROWS($1:134)&gt;COUNT(Dong13),"",OFFSET(TH!I$1,SMALL(Dong13,ROWS($1:134)),))</f>
        <v/>
      </c>
      <c r="I147" s="707" t="str">
        <f ca="1">IF(ROWS($1:134)&gt;COUNT(Dong13),"",OFFSET(TH!J$1,SMALL(Dong13,ROWS($1:134)),))</f>
        <v/>
      </c>
      <c r="J147" s="708">
        <f t="shared" ca="1" si="5"/>
        <v>0</v>
      </c>
      <c r="K147" s="710"/>
      <c r="L147" s="709"/>
      <c r="M147" s="688"/>
      <c r="N147" s="688"/>
    </row>
    <row r="148" spans="1:14" ht="27" customHeight="1">
      <c r="A148" s="221" t="str">
        <f ca="1">IF(ROWS($1:135)&gt;COUNT(Dong13),"",OFFSET(TH!E$1,SMALL(Dong13,ROWS($1:135)),))</f>
        <v/>
      </c>
      <c r="B148" s="224" t="str">
        <f ca="1">IF(ROWS($1:135)&gt;COUNT(Dong13),"",OFFSET(TH!H$1,SMALL(Dong13,ROWS($1:135)),))</f>
        <v/>
      </c>
      <c r="C148" s="704" t="str">
        <f t="shared" ref="C148" ca="1" si="7">IF(ISNA(VLOOKUP($B148,DSNL,6,0)),"",VLOOKUP($B148,DSNL,6,0))</f>
        <v/>
      </c>
      <c r="D148" s="704" t="str">
        <f ca="1">IF(ROWS($1:135)&gt;COUNT(Dong13),"",OFFSET(TH!D$1,SMALL(Dong13,ROWS($1:135)),))</f>
        <v/>
      </c>
      <c r="E148" s="1107" t="str">
        <f t="shared" ca="1" si="0"/>
        <v/>
      </c>
      <c r="F148" s="705" t="str">
        <f t="shared" ca="1" si="1"/>
        <v/>
      </c>
      <c r="G148" s="706" t="str">
        <f ca="1">IF(ROWS($1:135)&gt;COUNT(Dong13),"",OFFSET(TH!F$1,SMALL(Dong13,ROWS($1:135)),))</f>
        <v/>
      </c>
      <c r="H148" s="707" t="str">
        <f ca="1">IF(ROWS($1:135)&gt;COUNT(Dong13),"",OFFSET(TH!I$1,SMALL(Dong13,ROWS($1:135)),))</f>
        <v/>
      </c>
      <c r="I148" s="707" t="str">
        <f ca="1">IF(ROWS($1:135)&gt;COUNT(Dong13),"",OFFSET(TH!J$1,SMALL(Dong13,ROWS($1:135)),))</f>
        <v/>
      </c>
      <c r="J148" s="708">
        <f t="shared" ref="J148" ca="1" si="8">IF(B148&lt;&gt;"",H148*I148,0)</f>
        <v>0</v>
      </c>
      <c r="K148" s="710"/>
      <c r="L148" s="709"/>
      <c r="M148" s="688"/>
      <c r="N148" s="688"/>
    </row>
    <row r="149" spans="1:14" ht="28.5" customHeight="1">
      <c r="A149" s="689" t="s">
        <v>519</v>
      </c>
      <c r="B149" s="687"/>
      <c r="C149" s="687"/>
      <c r="D149" s="687"/>
      <c r="E149" s="1108">
        <f ca="1">SUM(J14:J148)</f>
        <v>27417376500</v>
      </c>
      <c r="F149" s="711"/>
      <c r="G149" s="687"/>
      <c r="H149" s="691"/>
      <c r="I149" s="691"/>
      <c r="J149" s="712"/>
      <c r="K149" s="687"/>
      <c r="L149" s="687"/>
      <c r="M149" s="688"/>
      <c r="N149" s="713">
        <f ca="1">SUBTOTAL(9,J14:J148)</f>
        <v>27417376500</v>
      </c>
    </row>
    <row r="150" spans="1:14" ht="15.75">
      <c r="A150" s="689"/>
      <c r="B150" s="687"/>
      <c r="C150" s="687"/>
      <c r="D150" s="687"/>
      <c r="E150" s="1109"/>
      <c r="F150" s="691"/>
      <c r="G150" s="687"/>
      <c r="H150" s="691"/>
      <c r="I150" s="691"/>
      <c r="J150" s="715" t="str">
        <f xml:space="preserve"> IF(OR($M$11=1,$M$11=4,$M$11=6,$M$11=9,$M$11=11),"Ngày  30  tháng  "&amp;$M$11&amp;"  năm 2016",IF(OR($M$11=3,$M$11=5,$M$11=7,$M$11=8,$M$11=10,$M$11=12),"Ngày  31  tháng  "&amp;$M$11&amp;"  năm 2016","Ngày  29  tháng  "&amp;$M$11&amp;"  năm 2016"))</f>
        <v>Ngày  30  tháng  11  năm 2016</v>
      </c>
      <c r="K150" s="716"/>
      <c r="L150" s="687"/>
      <c r="M150" s="688"/>
      <c r="N150" s="688"/>
    </row>
    <row r="151" spans="1:14" ht="15.75">
      <c r="A151" s="689"/>
      <c r="B151" s="717" t="s">
        <v>520</v>
      </c>
      <c r="C151" s="717"/>
      <c r="D151" s="717"/>
      <c r="E151" s="1105"/>
      <c r="F151" s="687"/>
      <c r="G151" s="687"/>
      <c r="H151" s="691"/>
      <c r="I151" s="691"/>
      <c r="J151" s="718" t="s">
        <v>521</v>
      </c>
      <c r="K151" s="687"/>
      <c r="L151" s="687"/>
      <c r="M151" s="688"/>
      <c r="N151" s="688"/>
    </row>
    <row r="152" spans="1:14" ht="15.75">
      <c r="A152" s="689"/>
      <c r="B152" s="719" t="s">
        <v>522</v>
      </c>
      <c r="C152" s="719"/>
      <c r="D152" s="719"/>
      <c r="E152" s="1105"/>
      <c r="F152" s="720"/>
      <c r="G152" s="687"/>
      <c r="H152" s="691"/>
      <c r="I152" s="691"/>
      <c r="J152" s="721" t="s">
        <v>523</v>
      </c>
      <c r="K152" s="687"/>
      <c r="L152" s="687"/>
      <c r="M152" s="688"/>
      <c r="N152" s="688"/>
    </row>
    <row r="153" spans="1:14" ht="15.75">
      <c r="A153" s="689"/>
      <c r="B153" s="719"/>
      <c r="C153" s="719"/>
      <c r="D153" s="719"/>
      <c r="E153" s="1105"/>
      <c r="F153" s="720"/>
      <c r="G153" s="687"/>
      <c r="H153" s="691"/>
      <c r="I153" s="721"/>
      <c r="J153" s="687"/>
      <c r="K153" s="687"/>
      <c r="L153" s="687"/>
      <c r="M153" s="688"/>
      <c r="N153" s="688"/>
    </row>
    <row r="154" spans="1:14" ht="15.75">
      <c r="A154" s="689"/>
      <c r="B154" s="719"/>
      <c r="C154" s="719"/>
      <c r="D154" s="719"/>
      <c r="E154" s="1105"/>
      <c r="F154" s="720"/>
      <c r="G154" s="687"/>
      <c r="H154" s="691"/>
      <c r="I154" s="721"/>
      <c r="J154" s="687"/>
      <c r="K154" s="687"/>
      <c r="L154" s="687"/>
      <c r="M154" s="688"/>
      <c r="N154" s="688"/>
    </row>
    <row r="155" spans="1:14" ht="15.75">
      <c r="A155" s="689"/>
      <c r="B155" s="714"/>
      <c r="C155" s="687"/>
      <c r="D155" s="687"/>
      <c r="E155" s="1105"/>
      <c r="F155" s="714"/>
      <c r="G155" s="687"/>
      <c r="H155" s="691"/>
      <c r="I155" s="691"/>
      <c r="J155" s="493"/>
      <c r="K155" s="687"/>
      <c r="L155" s="687"/>
      <c r="M155" s="688"/>
      <c r="N155" s="688"/>
    </row>
    <row r="156" spans="1:14" ht="15.75">
      <c r="A156" s="689"/>
      <c r="B156" s="722"/>
      <c r="C156" s="722"/>
      <c r="D156" s="722"/>
      <c r="E156" s="1110"/>
      <c r="F156" s="687"/>
      <c r="G156" s="687"/>
      <c r="H156" s="1534"/>
      <c r="I156" s="1534"/>
      <c r="J156" s="1534"/>
      <c r="K156" s="687"/>
      <c r="L156" s="687"/>
      <c r="M156" s="688"/>
      <c r="N156" s="688"/>
    </row>
    <row r="157" spans="1:14" ht="15.75">
      <c r="A157" s="689"/>
      <c r="B157" s="1095" t="s">
        <v>228</v>
      </c>
      <c r="C157" s="1101"/>
      <c r="D157" s="687"/>
      <c r="E157" s="1105"/>
      <c r="F157" s="687"/>
      <c r="G157" s="687"/>
      <c r="H157" s="691"/>
      <c r="I157" s="691"/>
      <c r="J157" s="1096" t="s">
        <v>125</v>
      </c>
      <c r="K157" s="1096"/>
      <c r="L157" s="1096"/>
      <c r="M157" s="1096"/>
      <c r="N157" s="688"/>
    </row>
    <row r="158" spans="1:14" ht="15.75">
      <c r="A158" s="723" t="s">
        <v>524</v>
      </c>
      <c r="B158" s="687"/>
      <c r="C158" s="687"/>
      <c r="D158" s="687"/>
      <c r="E158" s="1105"/>
      <c r="F158" s="687"/>
      <c r="G158" s="687"/>
      <c r="H158" s="691"/>
      <c r="I158" s="691"/>
      <c r="J158" s="687"/>
      <c r="K158" s="687"/>
      <c r="L158" s="687"/>
      <c r="M158" s="688"/>
      <c r="N158" s="688"/>
    </row>
    <row r="159" spans="1:14" ht="37.5" customHeight="1">
      <c r="A159" s="1535" t="s">
        <v>525</v>
      </c>
      <c r="B159" s="1536"/>
      <c r="C159" s="1536"/>
      <c r="D159" s="1536"/>
      <c r="E159" s="1536"/>
      <c r="F159" s="1536"/>
      <c r="G159" s="1536"/>
      <c r="H159" s="1536"/>
      <c r="I159" s="1536"/>
      <c r="J159" s="1536"/>
      <c r="K159" s="1536"/>
      <c r="L159" s="687"/>
      <c r="M159" s="688"/>
      <c r="N159" s="688"/>
    </row>
    <row r="160" spans="1:14" ht="45" customHeight="1">
      <c r="A160" s="1535" t="s">
        <v>526</v>
      </c>
      <c r="B160" s="1535"/>
      <c r="C160" s="1535"/>
      <c r="D160" s="1535"/>
      <c r="E160" s="1535"/>
      <c r="F160" s="1535"/>
      <c r="G160" s="1535"/>
      <c r="H160" s="1535"/>
      <c r="I160" s="1535"/>
      <c r="J160" s="1535"/>
      <c r="K160" s="1535"/>
      <c r="L160" s="687"/>
      <c r="M160" s="688"/>
      <c r="N160" s="688"/>
    </row>
  </sheetData>
  <mergeCells count="10">
    <mergeCell ref="H156:J156"/>
    <mergeCell ref="A159:K159"/>
    <mergeCell ref="A160:K160"/>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5" right="0"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315</v>
      </c>
      <c r="B1" s="1072"/>
      <c r="D1" s="830"/>
      <c r="E1" s="830"/>
      <c r="F1" s="1554" t="s">
        <v>556</v>
      </c>
      <c r="G1" s="1554"/>
      <c r="H1" s="1554"/>
      <c r="I1" s="831"/>
      <c r="J1" s="832"/>
    </row>
    <row r="2" spans="1:10" s="829" customFormat="1" ht="29.25" customHeight="1">
      <c r="A2" s="1072" t="s">
        <v>557</v>
      </c>
      <c r="B2" s="1072"/>
      <c r="D2" s="833"/>
      <c r="E2" s="833"/>
      <c r="F2" s="1555" t="s">
        <v>144</v>
      </c>
      <c r="G2" s="1555"/>
      <c r="H2" s="1555"/>
      <c r="I2" s="831"/>
      <c r="J2" s="694">
        <v>1</v>
      </c>
    </row>
    <row r="3" spans="1:10" s="829" customFormat="1" ht="15">
      <c r="A3" s="1073"/>
      <c r="B3" s="1074"/>
      <c r="C3" s="833"/>
      <c r="D3" s="833"/>
      <c r="E3" s="833"/>
      <c r="F3" s="1555"/>
      <c r="G3" s="1555"/>
      <c r="H3" s="1555"/>
      <c r="I3" s="831"/>
    </row>
    <row r="4" spans="1:10" s="1076" customFormat="1" ht="17.25" customHeight="1">
      <c r="A4" s="1556" t="s">
        <v>558</v>
      </c>
      <c r="B4" s="1556"/>
      <c r="C4" s="1556"/>
      <c r="D4" s="1556"/>
      <c r="E4" s="1556"/>
      <c r="F4" s="1556"/>
      <c r="G4" s="1556"/>
      <c r="H4" s="1556"/>
      <c r="I4" s="1075"/>
    </row>
    <row r="5" spans="1:10" s="1077" customFormat="1" ht="17.25" customHeight="1">
      <c r="B5" s="1078"/>
      <c r="C5" s="1079" t="s">
        <v>462</v>
      </c>
      <c r="D5" s="1078" t="str">
        <f>IF($J$2&lt;10,"0"&amp;$J$2&amp;"  năm 2016",$J$2&amp;"  năm 2016")</f>
        <v>01  năm 2016</v>
      </c>
      <c r="E5" s="1078"/>
      <c r="F5" s="1078"/>
      <c r="G5" s="1078"/>
      <c r="H5" s="1078"/>
      <c r="I5" s="1078"/>
    </row>
    <row r="6" spans="1:10" s="1077" customFormat="1" ht="17.25" customHeight="1">
      <c r="B6" s="1080"/>
      <c r="C6" s="1557" t="s">
        <v>559</v>
      </c>
      <c r="D6" s="1557"/>
      <c r="E6" s="1558" t="s">
        <v>448</v>
      </c>
      <c r="F6" s="1558"/>
      <c r="H6" s="1080"/>
      <c r="I6" s="1078"/>
    </row>
    <row r="7" spans="1:10" s="1082" customFormat="1" ht="9.75" customHeight="1">
      <c r="A7" s="1081"/>
      <c r="B7" s="1081"/>
      <c r="C7" s="1081"/>
      <c r="D7" s="1081"/>
      <c r="E7" s="1081"/>
      <c r="F7" s="1081"/>
      <c r="G7" s="1081"/>
      <c r="H7" s="1081"/>
      <c r="I7" s="1080"/>
    </row>
    <row r="8" spans="1:10" s="835" customFormat="1" ht="17.25" customHeight="1">
      <c r="A8" s="1559" t="s">
        <v>560</v>
      </c>
      <c r="B8" s="1560" t="s">
        <v>561</v>
      </c>
      <c r="C8" s="1560" t="s">
        <v>562</v>
      </c>
      <c r="D8" s="1560"/>
      <c r="E8" s="1560"/>
      <c r="F8" s="1560"/>
      <c r="G8" s="1560"/>
      <c r="H8" s="1560"/>
      <c r="I8" s="834"/>
    </row>
    <row r="9" spans="1:10" s="838" customFormat="1" ht="28.5">
      <c r="A9" s="1559"/>
      <c r="B9" s="1560"/>
      <c r="C9" s="836" t="s">
        <v>563</v>
      </c>
      <c r="D9" s="836" t="s">
        <v>564</v>
      </c>
      <c r="E9" s="836" t="s">
        <v>565</v>
      </c>
      <c r="F9" s="836" t="s">
        <v>566</v>
      </c>
      <c r="G9" s="836" t="s">
        <v>567</v>
      </c>
      <c r="H9" s="836" t="s">
        <v>568</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569</v>
      </c>
      <c r="B11" s="1084">
        <f>ROUND(SUM(C11:H11),0)</f>
        <v>0</v>
      </c>
      <c r="C11" s="1084">
        <v>0</v>
      </c>
      <c r="D11" s="1084">
        <v>0</v>
      </c>
      <c r="E11" s="1084">
        <v>0</v>
      </c>
      <c r="F11" s="1084">
        <v>0</v>
      </c>
      <c r="G11" s="1084">
        <v>0</v>
      </c>
      <c r="H11" s="1084">
        <v>0</v>
      </c>
      <c r="I11" s="1078"/>
    </row>
    <row r="12" spans="1:10" s="1077" customFormat="1" ht="24.75" customHeight="1">
      <c r="A12" s="1083" t="s">
        <v>570</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571</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572</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53" t="str">
        <f xml:space="preserve"> IF(OR($J$2=1,$J$2=4,$J$2=6,$J$2=9,$J$2=11),"Ngày  30  tháng  "&amp;$J$2&amp;"  năm 2016",IF(OR($J$2=3,$J$2=5,$J$2=7,$J$2=8,$J$2=10,$J$2=12),"Ngày  31  tháng  "&amp;$J$2&amp;"  năm 2016","Ngày  29  tháng  "&amp;$J$2&amp;"  năm 2016"))</f>
        <v>Ngày  30  tháng  1  năm 2016</v>
      </c>
      <c r="F16" s="1553"/>
      <c r="G16" s="1553"/>
      <c r="H16" s="1553"/>
      <c r="I16" s="1078"/>
    </row>
    <row r="17" spans="2:9" s="1077" customFormat="1" ht="15">
      <c r="B17" s="841" t="s">
        <v>573</v>
      </c>
      <c r="C17" s="1078"/>
      <c r="D17" s="1078"/>
      <c r="E17" s="1553" t="s">
        <v>12</v>
      </c>
      <c r="F17" s="1553"/>
      <c r="G17" s="1553"/>
      <c r="H17" s="1553"/>
      <c r="I17" s="1078"/>
    </row>
    <row r="19" spans="2:9" ht="15">
      <c r="E19" s="1086"/>
    </row>
    <row r="26" spans="2:9">
      <c r="B26" s="1056"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1212</v>
      </c>
      <c r="M1" s="979"/>
      <c r="N1" s="980" t="s">
        <v>1213</v>
      </c>
      <c r="O1" s="979"/>
    </row>
    <row r="2" spans="1:17" ht="15" customHeight="1">
      <c r="A2" s="975" t="s">
        <v>1214</v>
      </c>
      <c r="L2" s="978"/>
      <c r="M2" s="978"/>
      <c r="N2" s="981" t="s">
        <v>318</v>
      </c>
      <c r="O2" s="978"/>
    </row>
    <row r="3" spans="1:17" ht="15" customHeight="1">
      <c r="L3" s="978"/>
      <c r="M3" s="978"/>
      <c r="N3" s="981" t="s">
        <v>236</v>
      </c>
      <c r="O3" s="978"/>
    </row>
    <row r="5" spans="1:17" s="982" customFormat="1" ht="24" customHeight="1">
      <c r="A5" s="1561" t="s">
        <v>1215</v>
      </c>
      <c r="B5" s="1561"/>
      <c r="C5" s="1561"/>
      <c r="D5" s="1561"/>
      <c r="E5" s="1561"/>
      <c r="F5" s="1561"/>
      <c r="G5" s="1561"/>
      <c r="H5" s="1561"/>
      <c r="I5" s="1561"/>
      <c r="J5" s="1561"/>
      <c r="K5" s="1561"/>
      <c r="L5" s="1561"/>
      <c r="M5" s="1561"/>
      <c r="N5" s="1561"/>
      <c r="O5" s="1561"/>
      <c r="P5" s="1058"/>
    </row>
    <row r="6" spans="1:17" s="982" customFormat="1" ht="21" customHeight="1">
      <c r="A6" s="1562" t="s">
        <v>1272</v>
      </c>
      <c r="B6" s="1562"/>
      <c r="C6" s="1562"/>
      <c r="D6" s="1562"/>
      <c r="E6" s="1562"/>
      <c r="F6" s="1562"/>
      <c r="G6" s="1562"/>
      <c r="H6" s="1562"/>
      <c r="I6" s="1562"/>
      <c r="J6" s="1562"/>
      <c r="K6" s="1562"/>
      <c r="L6" s="1562"/>
      <c r="M6" s="1562"/>
      <c r="N6" s="1562"/>
      <c r="O6" s="1562"/>
      <c r="P6" s="1058"/>
    </row>
    <row r="7" spans="1:17" s="982" customFormat="1" ht="21" customHeight="1">
      <c r="A7" s="1563" t="s">
        <v>1280</v>
      </c>
      <c r="B7" s="1563"/>
      <c r="C7" s="1563"/>
      <c r="D7" s="1563"/>
      <c r="E7" s="1563"/>
      <c r="F7" s="1563"/>
      <c r="G7" s="1563"/>
      <c r="H7" s="1563"/>
      <c r="I7" s="1563"/>
      <c r="J7" s="1563"/>
      <c r="K7" s="1563"/>
      <c r="L7" s="1563"/>
      <c r="M7" s="1563"/>
      <c r="N7" s="1563"/>
      <c r="O7" s="1563"/>
      <c r="P7" s="1058"/>
    </row>
    <row r="8" spans="1:17">
      <c r="D8" s="977"/>
    </row>
    <row r="9" spans="1:17" s="983" customFormat="1" ht="24" customHeight="1">
      <c r="A9" s="1564" t="s">
        <v>495</v>
      </c>
      <c r="B9" s="1567" t="s">
        <v>1216</v>
      </c>
      <c r="C9" s="1568"/>
      <c r="D9" s="1568"/>
      <c r="E9" s="1568"/>
      <c r="F9" s="1568"/>
      <c r="G9" s="1568"/>
      <c r="H9" s="1569"/>
      <c r="I9" s="1567" t="s">
        <v>1217</v>
      </c>
      <c r="J9" s="1568"/>
      <c r="K9" s="1568"/>
      <c r="L9" s="1569"/>
      <c r="M9" s="1570" t="s">
        <v>1218</v>
      </c>
      <c r="N9" s="1570"/>
      <c r="O9" s="1570"/>
      <c r="P9" s="1059"/>
    </row>
    <row r="10" spans="1:17" s="983" customFormat="1" ht="24" customHeight="1">
      <c r="A10" s="1565"/>
      <c r="B10" s="1567" t="s">
        <v>1219</v>
      </c>
      <c r="C10" s="1569"/>
      <c r="D10" s="1564" t="s">
        <v>1220</v>
      </c>
      <c r="E10" s="1564" t="s">
        <v>1221</v>
      </c>
      <c r="F10" s="1564" t="s">
        <v>1222</v>
      </c>
      <c r="G10" s="1564" t="s">
        <v>1223</v>
      </c>
      <c r="H10" s="1564" t="s">
        <v>1224</v>
      </c>
      <c r="I10" s="1567" t="s">
        <v>1225</v>
      </c>
      <c r="J10" s="1569"/>
      <c r="K10" s="1571" t="s">
        <v>1226</v>
      </c>
      <c r="L10" s="1564" t="s">
        <v>1227</v>
      </c>
      <c r="M10" s="1570" t="s">
        <v>1219</v>
      </c>
      <c r="N10" s="1570"/>
      <c r="O10" s="1570" t="s">
        <v>1228</v>
      </c>
      <c r="P10" s="1059"/>
    </row>
    <row r="11" spans="1:17" s="983" customFormat="1" ht="55.5" customHeight="1">
      <c r="A11" s="1566"/>
      <c r="B11" s="984" t="s">
        <v>1229</v>
      </c>
      <c r="C11" s="984" t="s">
        <v>496</v>
      </c>
      <c r="D11" s="1566"/>
      <c r="E11" s="1566"/>
      <c r="F11" s="1566"/>
      <c r="G11" s="1566"/>
      <c r="H11" s="1566"/>
      <c r="I11" s="984" t="s">
        <v>1230</v>
      </c>
      <c r="J11" s="984" t="s">
        <v>1231</v>
      </c>
      <c r="K11" s="1572"/>
      <c r="L11" s="1566"/>
      <c r="M11" s="984" t="s">
        <v>17</v>
      </c>
      <c r="N11" s="984" t="s">
        <v>496</v>
      </c>
      <c r="O11" s="1570"/>
      <c r="P11" s="1059"/>
    </row>
    <row r="12" spans="1:17" s="987" customFormat="1" ht="13.5">
      <c r="A12" s="985" t="s">
        <v>2</v>
      </c>
      <c r="B12" s="985" t="s">
        <v>3</v>
      </c>
      <c r="C12" s="985" t="s">
        <v>4</v>
      </c>
      <c r="D12" s="985" t="s">
        <v>5</v>
      </c>
      <c r="E12" s="985" t="s">
        <v>6</v>
      </c>
      <c r="F12" s="985" t="s">
        <v>156</v>
      </c>
      <c r="G12" s="985" t="s">
        <v>1232</v>
      </c>
      <c r="H12" s="985">
        <v>1</v>
      </c>
      <c r="I12" s="985">
        <v>2</v>
      </c>
      <c r="J12" s="985">
        <v>3</v>
      </c>
      <c r="K12" s="986"/>
      <c r="L12" s="985">
        <v>4</v>
      </c>
      <c r="M12" s="985" t="s">
        <v>1233</v>
      </c>
      <c r="N12" s="985" t="s">
        <v>1234</v>
      </c>
      <c r="O12" s="985" t="s">
        <v>1235</v>
      </c>
      <c r="P12" s="1060"/>
    </row>
    <row r="13" spans="1:17" s="987" customFormat="1" ht="21.75" customHeight="1">
      <c r="A13" s="1015" t="s">
        <v>1233</v>
      </c>
      <c r="B13" s="1016" t="s">
        <v>1275</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1282</v>
      </c>
      <c r="C14" s="989">
        <v>40543</v>
      </c>
      <c r="D14" s="338" t="s">
        <v>1236</v>
      </c>
      <c r="E14" s="760" t="s">
        <v>1237</v>
      </c>
      <c r="F14" s="1029" t="s">
        <v>1310</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1283</v>
      </c>
      <c r="C15" s="989">
        <v>40543</v>
      </c>
      <c r="D15" s="338" t="s">
        <v>1238</v>
      </c>
      <c r="E15" s="760" t="s">
        <v>1237</v>
      </c>
      <c r="F15" s="1029" t="s">
        <v>1310</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1284</v>
      </c>
      <c r="C16" s="989">
        <v>40543</v>
      </c>
      <c r="D16" s="338" t="s">
        <v>1239</v>
      </c>
      <c r="E16" s="760" t="s">
        <v>1237</v>
      </c>
      <c r="F16" s="1029" t="s">
        <v>1310</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1285</v>
      </c>
      <c r="C17" s="989">
        <v>41425</v>
      </c>
      <c r="D17" s="338" t="s">
        <v>1240</v>
      </c>
      <c r="E17" s="760" t="s">
        <v>1237</v>
      </c>
      <c r="F17" s="1029" t="s">
        <v>1300</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2928</v>
      </c>
      <c r="C18" s="989">
        <v>42551</v>
      </c>
      <c r="D18" s="338" t="s">
        <v>2929</v>
      </c>
      <c r="E18" s="760" t="s">
        <v>1237</v>
      </c>
      <c r="F18" s="1029" t="s">
        <v>2930</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1276</v>
      </c>
      <c r="B19" s="1017" t="s">
        <v>1277</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1289</v>
      </c>
      <c r="C20" s="989">
        <v>40543</v>
      </c>
      <c r="D20" s="338" t="s">
        <v>1244</v>
      </c>
      <c r="E20" s="760"/>
      <c r="F20" s="1029" t="s">
        <v>1310</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1290</v>
      </c>
      <c r="C21" s="989">
        <v>40543</v>
      </c>
      <c r="D21" s="338" t="s">
        <v>1245</v>
      </c>
      <c r="E21" s="760" t="s">
        <v>1237</v>
      </c>
      <c r="F21" s="1029" t="s">
        <v>1310</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1291</v>
      </c>
      <c r="C22" s="989">
        <v>41883</v>
      </c>
      <c r="D22" s="338" t="s">
        <v>1246</v>
      </c>
      <c r="E22" s="760"/>
      <c r="F22" s="1029" t="s">
        <v>1301</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1293</v>
      </c>
      <c r="C24" s="989">
        <v>41890</v>
      </c>
      <c r="D24" s="338" t="s">
        <v>1248</v>
      </c>
      <c r="E24" s="760"/>
      <c r="F24" s="1029" t="s">
        <v>1301</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1294</v>
      </c>
      <c r="C25" s="989">
        <v>41890</v>
      </c>
      <c r="D25" s="338" t="s">
        <v>1249</v>
      </c>
      <c r="E25" s="760"/>
      <c r="F25" s="1029" t="s">
        <v>1301</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1295</v>
      </c>
      <c r="C26" s="989">
        <v>41890</v>
      </c>
      <c r="D26" s="338" t="s">
        <v>1250</v>
      </c>
      <c r="E26" s="760"/>
      <c r="F26" s="1029" t="s">
        <v>1301</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1296</v>
      </c>
      <c r="C27" s="989">
        <v>41890</v>
      </c>
      <c r="D27" s="338" t="s">
        <v>1251</v>
      </c>
      <c r="E27" s="760"/>
      <c r="F27" s="1029" t="s">
        <v>1301</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1296</v>
      </c>
      <c r="C28" s="989">
        <v>41890</v>
      </c>
      <c r="D28" s="338" t="s">
        <v>1251</v>
      </c>
      <c r="E28" s="760"/>
      <c r="F28" s="1029" t="s">
        <v>1301</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1296</v>
      </c>
      <c r="C29" s="989">
        <v>41890</v>
      </c>
      <c r="D29" s="338" t="s">
        <v>1251</v>
      </c>
      <c r="E29" s="760"/>
      <c r="F29" s="1029" t="s">
        <v>1301</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1278</v>
      </c>
      <c r="B30" s="1017" t="s">
        <v>1279</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1286</v>
      </c>
      <c r="C31" s="989">
        <v>40543</v>
      </c>
      <c r="D31" s="338" t="s">
        <v>1252</v>
      </c>
      <c r="E31" s="760" t="s">
        <v>1237</v>
      </c>
      <c r="F31" s="1029" t="s">
        <v>1310</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1287</v>
      </c>
      <c r="C32" s="989">
        <v>40543</v>
      </c>
      <c r="D32" s="338" t="s">
        <v>1253</v>
      </c>
      <c r="E32" s="760" t="s">
        <v>1237</v>
      </c>
      <c r="F32" s="1029" t="s">
        <v>1310</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1288</v>
      </c>
      <c r="C33" s="989">
        <v>40543</v>
      </c>
      <c r="D33" s="338" t="s">
        <v>1254</v>
      </c>
      <c r="E33" s="760" t="s">
        <v>1237</v>
      </c>
      <c r="F33" s="1029" t="s">
        <v>1310</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1241</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1242</v>
      </c>
      <c r="E37" s="794"/>
      <c r="F37" s="1000"/>
      <c r="G37" s="794"/>
      <c r="H37" s="978"/>
      <c r="I37" s="978"/>
      <c r="J37" s="1069"/>
      <c r="L37" s="978"/>
      <c r="M37" s="794"/>
      <c r="N37" s="794"/>
      <c r="O37" s="794"/>
      <c r="P37" s="1060" t="str">
        <f>IF(D37='THE-TS'!$D$11,"x","")</f>
        <v/>
      </c>
    </row>
    <row r="38" spans="1:17" ht="13.5" customHeight="1">
      <c r="A38" s="794"/>
      <c r="B38" s="794"/>
      <c r="C38" s="1000"/>
      <c r="D38" s="794" t="s">
        <v>1273</v>
      </c>
      <c r="E38" s="794"/>
      <c r="F38" s="1000"/>
      <c r="G38" s="794"/>
      <c r="H38" s="1011"/>
      <c r="I38" s="794"/>
      <c r="J38" s="1021"/>
      <c r="K38" s="1001"/>
      <c r="L38" s="794"/>
      <c r="M38" s="794"/>
      <c r="N38" s="794"/>
      <c r="O38" s="794"/>
      <c r="P38" s="1060" t="str">
        <f>IF(D38='THE-TS'!$D$11,"x","")</f>
        <v/>
      </c>
    </row>
    <row r="39" spans="1:17" ht="13.5" customHeight="1">
      <c r="K39" s="1002"/>
      <c r="L39" s="981" t="s">
        <v>1274</v>
      </c>
      <c r="P39" s="1060" t="str">
        <f>IF(D39='THE-TS'!$D$11,"x","")</f>
        <v/>
      </c>
    </row>
    <row r="40" spans="1:17" ht="13.5" customHeight="1">
      <c r="B40" s="977"/>
      <c r="D40" s="977" t="s">
        <v>11</v>
      </c>
      <c r="F40" s="977" t="s">
        <v>1243</v>
      </c>
      <c r="I40" s="1003"/>
      <c r="K40" s="1000"/>
      <c r="L40" s="1000" t="s">
        <v>131</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228</v>
      </c>
      <c r="F47" s="1007"/>
      <c r="H47" s="1008"/>
      <c r="K47" s="1009"/>
      <c r="L47" s="1006" t="s">
        <v>125</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1212</v>
      </c>
      <c r="L53" s="979"/>
      <c r="M53" s="979"/>
      <c r="N53" s="980" t="s">
        <v>1213</v>
      </c>
      <c r="O53" s="979"/>
      <c r="P53" s="1060" t="str">
        <f>IF(D53='THE-TS'!$D$11,"x","")</f>
        <v/>
      </c>
    </row>
    <row r="54" spans="1:16" ht="13.5">
      <c r="A54" s="975" t="s">
        <v>1214</v>
      </c>
      <c r="L54" s="978"/>
      <c r="M54" s="978"/>
      <c r="N54" s="981" t="s">
        <v>318</v>
      </c>
      <c r="O54" s="978"/>
      <c r="P54" s="1060" t="str">
        <f>IF(D54='THE-TS'!$D$11,"x","")</f>
        <v/>
      </c>
    </row>
    <row r="55" spans="1:16" ht="13.5">
      <c r="L55" s="978"/>
      <c r="M55" s="978"/>
      <c r="N55" s="981" t="s">
        <v>236</v>
      </c>
      <c r="O55" s="978"/>
      <c r="P55" s="1060" t="str">
        <f>IF(D55='THE-TS'!$D$11,"x","")</f>
        <v/>
      </c>
    </row>
    <row r="56" spans="1:16" ht="13.5">
      <c r="P56" s="1060" t="str">
        <f>IF(D56='THE-TS'!$D$11,"x","")</f>
        <v/>
      </c>
    </row>
    <row r="57" spans="1:16" s="1071" customFormat="1" ht="28.5" customHeight="1">
      <c r="A57" s="1561" t="s">
        <v>1215</v>
      </c>
      <c r="B57" s="1561"/>
      <c r="C57" s="1561"/>
      <c r="D57" s="1561"/>
      <c r="E57" s="1561"/>
      <c r="F57" s="1561"/>
      <c r="G57" s="1561"/>
      <c r="H57" s="1561"/>
      <c r="I57" s="1561"/>
      <c r="J57" s="1561"/>
      <c r="K57" s="1561"/>
      <c r="L57" s="1561"/>
      <c r="M57" s="1561"/>
      <c r="N57" s="1561"/>
      <c r="O57" s="1561"/>
      <c r="P57" s="1070" t="str">
        <f>IF(D57='THE-TS'!$D$11,"x","")</f>
        <v/>
      </c>
    </row>
    <row r="58" spans="1:16" s="982" customFormat="1" ht="19.5" customHeight="1">
      <c r="A58" s="1562" t="s">
        <v>1272</v>
      </c>
      <c r="B58" s="1562"/>
      <c r="C58" s="1562"/>
      <c r="D58" s="1562"/>
      <c r="E58" s="1562"/>
      <c r="F58" s="1562"/>
      <c r="G58" s="1562"/>
      <c r="H58" s="1562"/>
      <c r="I58" s="1562"/>
      <c r="J58" s="1562"/>
      <c r="K58" s="1562"/>
      <c r="L58" s="1562"/>
      <c r="M58" s="1562"/>
      <c r="N58" s="1562"/>
      <c r="O58" s="1562"/>
      <c r="P58" s="1060" t="str">
        <f>IF(D58='THE-TS'!$D$11,"x","")</f>
        <v/>
      </c>
    </row>
    <row r="59" spans="1:16" s="982" customFormat="1" ht="19.5" customHeight="1">
      <c r="A59" s="1563" t="s">
        <v>1281</v>
      </c>
      <c r="B59" s="1563"/>
      <c r="C59" s="1563"/>
      <c r="D59" s="1563"/>
      <c r="E59" s="1563"/>
      <c r="F59" s="1563"/>
      <c r="G59" s="1563"/>
      <c r="H59" s="1563"/>
      <c r="I59" s="1563"/>
      <c r="J59" s="1563"/>
      <c r="K59" s="1563"/>
      <c r="L59" s="1563"/>
      <c r="M59" s="1563"/>
      <c r="N59" s="1563"/>
      <c r="O59" s="1563"/>
      <c r="P59" s="1060" t="str">
        <f>IF(D59='THE-TS'!$D$11,"x","")</f>
        <v/>
      </c>
    </row>
    <row r="60" spans="1:16" ht="13.5">
      <c r="D60" s="977"/>
      <c r="P60" s="1060" t="str">
        <f>IF(D60='THE-TS'!$D$11,"x","")</f>
        <v/>
      </c>
    </row>
    <row r="61" spans="1:16" s="983" customFormat="1" ht="17.25" customHeight="1">
      <c r="A61" s="1564" t="s">
        <v>495</v>
      </c>
      <c r="B61" s="1567" t="s">
        <v>1216</v>
      </c>
      <c r="C61" s="1568"/>
      <c r="D61" s="1568"/>
      <c r="E61" s="1568"/>
      <c r="F61" s="1568"/>
      <c r="G61" s="1568"/>
      <c r="H61" s="1569"/>
      <c r="I61" s="1567" t="s">
        <v>1217</v>
      </c>
      <c r="J61" s="1568"/>
      <c r="K61" s="1568"/>
      <c r="L61" s="1569"/>
      <c r="M61" s="1570" t="s">
        <v>1218</v>
      </c>
      <c r="N61" s="1570"/>
      <c r="O61" s="1570"/>
      <c r="P61" s="1060" t="str">
        <f>IF(D61='THE-TS'!$D$11,"x","")</f>
        <v/>
      </c>
    </row>
    <row r="62" spans="1:16" s="983" customFormat="1" ht="17.25" customHeight="1">
      <c r="A62" s="1565"/>
      <c r="B62" s="1567" t="s">
        <v>1219</v>
      </c>
      <c r="C62" s="1569"/>
      <c r="D62" s="1564" t="s">
        <v>1220</v>
      </c>
      <c r="E62" s="1564" t="s">
        <v>1221</v>
      </c>
      <c r="F62" s="1564" t="s">
        <v>1222</v>
      </c>
      <c r="G62" s="1564" t="s">
        <v>1223</v>
      </c>
      <c r="H62" s="1564" t="s">
        <v>1224</v>
      </c>
      <c r="I62" s="1567" t="s">
        <v>1225</v>
      </c>
      <c r="J62" s="1569"/>
      <c r="K62" s="1571" t="s">
        <v>1226</v>
      </c>
      <c r="L62" s="1564" t="s">
        <v>1227</v>
      </c>
      <c r="M62" s="1570" t="s">
        <v>1219</v>
      </c>
      <c r="N62" s="1570"/>
      <c r="O62" s="1570" t="s">
        <v>1228</v>
      </c>
      <c r="P62" s="1060" t="str">
        <f>IF(D62='THE-TS'!$D$11,"x","")</f>
        <v/>
      </c>
    </row>
    <row r="63" spans="1:16" s="983" customFormat="1" ht="55.5" customHeight="1">
      <c r="A63" s="1566"/>
      <c r="B63" s="984" t="s">
        <v>1229</v>
      </c>
      <c r="C63" s="984" t="s">
        <v>496</v>
      </c>
      <c r="D63" s="1566"/>
      <c r="E63" s="1566"/>
      <c r="F63" s="1566"/>
      <c r="G63" s="1566"/>
      <c r="H63" s="1566"/>
      <c r="I63" s="984" t="s">
        <v>1230</v>
      </c>
      <c r="J63" s="984" t="s">
        <v>1231</v>
      </c>
      <c r="K63" s="1572"/>
      <c r="L63" s="1566"/>
      <c r="M63" s="984" t="s">
        <v>17</v>
      </c>
      <c r="N63" s="984" t="s">
        <v>496</v>
      </c>
      <c r="O63" s="1570"/>
      <c r="P63" s="1060" t="str">
        <f>IF(D63='THE-TS'!$D$11,"x","")</f>
        <v/>
      </c>
    </row>
    <row r="64" spans="1:16" s="987" customFormat="1" ht="13.5">
      <c r="A64" s="985" t="s">
        <v>2</v>
      </c>
      <c r="B64" s="985" t="s">
        <v>3</v>
      </c>
      <c r="C64" s="985" t="s">
        <v>4</v>
      </c>
      <c r="D64" s="985" t="s">
        <v>5</v>
      </c>
      <c r="E64" s="985" t="s">
        <v>6</v>
      </c>
      <c r="F64" s="985" t="s">
        <v>156</v>
      </c>
      <c r="G64" s="985" t="s">
        <v>1232</v>
      </c>
      <c r="H64" s="985">
        <v>1</v>
      </c>
      <c r="I64" s="985">
        <v>2</v>
      </c>
      <c r="J64" s="985">
        <v>3</v>
      </c>
      <c r="K64" s="986"/>
      <c r="L64" s="985">
        <v>4</v>
      </c>
      <c r="M64" s="985" t="s">
        <v>1233</v>
      </c>
      <c r="N64" s="985" t="s">
        <v>1234</v>
      </c>
      <c r="O64" s="985" t="s">
        <v>1235</v>
      </c>
      <c r="P64" s="1060" t="str">
        <f>IF(D64='THE-TS'!$D$11,"x","")</f>
        <v/>
      </c>
    </row>
    <row r="65" spans="1:17" ht="15.75" customHeight="1">
      <c r="A65" s="988">
        <v>1</v>
      </c>
      <c r="B65" s="1027" t="s">
        <v>1304</v>
      </c>
      <c r="C65" s="989">
        <v>40543</v>
      </c>
      <c r="D65" s="338" t="s">
        <v>1255</v>
      </c>
      <c r="E65" s="755"/>
      <c r="F65" s="1029" t="s">
        <v>1310</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1241</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1242</v>
      </c>
      <c r="E69" s="794"/>
      <c r="F69" s="1000"/>
      <c r="G69" s="794"/>
      <c r="H69" s="794"/>
      <c r="I69" s="794"/>
      <c r="J69" s="794"/>
      <c r="K69" s="1001"/>
      <c r="L69" s="794"/>
      <c r="M69" s="794"/>
      <c r="N69" s="794"/>
      <c r="O69" s="794"/>
    </row>
    <row r="70" spans="1:17">
      <c r="A70" s="794"/>
      <c r="B70" s="794"/>
      <c r="C70" s="1000"/>
      <c r="D70" s="794" t="s">
        <v>1273</v>
      </c>
      <c r="E70" s="794"/>
      <c r="F70" s="1000"/>
      <c r="G70" s="794"/>
      <c r="I70" s="794"/>
      <c r="J70" s="1021"/>
      <c r="K70" s="1001"/>
      <c r="L70" s="794"/>
      <c r="M70" s="794"/>
      <c r="N70" s="794"/>
      <c r="O70" s="794"/>
    </row>
    <row r="71" spans="1:17">
      <c r="K71" s="981"/>
      <c r="L71" s="981" t="s">
        <v>1274</v>
      </c>
    </row>
    <row r="72" spans="1:17" ht="16.5" customHeight="1">
      <c r="B72" s="977"/>
      <c r="D72" s="977" t="s">
        <v>11</v>
      </c>
      <c r="F72" s="977" t="s">
        <v>1243</v>
      </c>
      <c r="I72" s="1003"/>
      <c r="K72" s="1000"/>
      <c r="L72" s="1000" t="s">
        <v>131</v>
      </c>
    </row>
    <row r="75" spans="1:17">
      <c r="L75" s="1004"/>
    </row>
    <row r="76" spans="1:17">
      <c r="D76" s="1004"/>
    </row>
    <row r="77" spans="1:17">
      <c r="D77" s="978"/>
      <c r="L77" s="1004"/>
    </row>
    <row r="78" spans="1:17">
      <c r="D78" s="1011"/>
      <c r="L78" s="1004"/>
    </row>
    <row r="79" spans="1:17" s="1006" customFormat="1" ht="13.5" customHeight="1">
      <c r="C79" s="1007"/>
      <c r="D79" s="1007" t="s">
        <v>228</v>
      </c>
      <c r="F79" s="1007"/>
      <c r="H79" s="1008"/>
      <c r="K79" s="1009"/>
      <c r="L79" s="1006" t="s">
        <v>125</v>
      </c>
      <c r="P79" s="1061"/>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1212</v>
      </c>
      <c r="B2" s="1030"/>
      <c r="C2" s="1030"/>
      <c r="D2" s="1030"/>
      <c r="E2" s="980"/>
      <c r="F2" s="980"/>
      <c r="G2" s="980" t="s">
        <v>1256</v>
      </c>
      <c r="H2" s="980"/>
    </row>
    <row r="3" spans="1:11">
      <c r="A3" s="1048" t="s">
        <v>1214</v>
      </c>
      <c r="B3" s="1030"/>
      <c r="C3" s="1030"/>
      <c r="D3" s="1030"/>
      <c r="E3" s="981"/>
      <c r="F3" s="981"/>
      <c r="G3" s="981" t="s">
        <v>318</v>
      </c>
      <c r="H3" s="981"/>
    </row>
    <row r="4" spans="1:11">
      <c r="A4" s="977"/>
      <c r="B4" s="977"/>
      <c r="C4" s="981"/>
      <c r="D4" s="981"/>
      <c r="E4" s="981"/>
      <c r="F4" s="981"/>
      <c r="G4" s="981" t="s">
        <v>236</v>
      </c>
      <c r="H4" s="981"/>
    </row>
    <row r="5" spans="1:11">
      <c r="A5" s="977"/>
      <c r="B5" s="977"/>
      <c r="C5" s="981"/>
      <c r="D5" s="981"/>
      <c r="E5" s="981"/>
      <c r="F5" s="981"/>
      <c r="G5" s="981"/>
      <c r="H5" s="981"/>
    </row>
    <row r="6" spans="1:11" ht="23.25" customHeight="1" thickBot="1">
      <c r="A6" s="1584" t="s">
        <v>1257</v>
      </c>
      <c r="B6" s="1584"/>
      <c r="C6" s="1584"/>
      <c r="D6" s="1584"/>
      <c r="E6" s="1584"/>
      <c r="F6" s="1584"/>
      <c r="G6" s="1584"/>
      <c r="H6" s="1584"/>
    </row>
    <row r="7" spans="1:11" ht="17.25" customHeight="1" thickBot="1">
      <c r="A7" s="1585" t="str">
        <f ca="1" xml:space="preserve"> IF(ROWS($1:1)&gt;COUNT(Dong3),"","Số: "&amp;OFFSET('SO-TS'!$B$1,SMALL(Dong3,ROWS($1:1)),))</f>
        <v>Số: SX 01/16</v>
      </c>
      <c r="B7" s="1585"/>
      <c r="C7" s="1585"/>
      <c r="D7" s="1585"/>
      <c r="E7" s="1585"/>
      <c r="F7" s="1585"/>
      <c r="G7" s="1585"/>
      <c r="H7" s="1585"/>
      <c r="J7" s="1049" t="s">
        <v>1297</v>
      </c>
      <c r="K7" s="1050" t="s">
        <v>1340</v>
      </c>
    </row>
    <row r="8" spans="1:11" ht="17.25" customHeight="1">
      <c r="A8" s="1586" t="str">
        <f ca="1" xml:space="preserve"> IF(ROWS($1:1)&gt;COUNT(Dong3),"","Ngày   "&amp;DAY(OFFSET('SO-TS'!$C$1,SMALL(Dong3,ROWS($1:1)),))&amp;"   tháng   "&amp;MONTH(OFFSET('SO-TS'!$C$1,SMALL(Dong3,ROWS($1:1)),))&amp;"  năm   "&amp;YEAR(OFFSET('SO-TS'!$C$1,SMALL(Dong3,ROWS($1:1)),)))</f>
        <v>Ngày   30   tháng   6  năm   2016</v>
      </c>
      <c r="B8" s="1586"/>
      <c r="C8" s="1586"/>
      <c r="D8" s="1586"/>
      <c r="E8" s="1586"/>
      <c r="F8" s="1586"/>
      <c r="G8" s="1586"/>
      <c r="H8" s="1586"/>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1298</v>
      </c>
      <c r="B11" s="976"/>
      <c r="C11" s="976"/>
      <c r="D11" s="976" t="s">
        <v>2929</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1299</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1258</v>
      </c>
      <c r="B14" s="976"/>
      <c r="C14" s="976"/>
      <c r="D14" s="976"/>
      <c r="E14" s="976"/>
      <c r="F14" s="976"/>
      <c r="G14" s="976"/>
      <c r="H14" s="976"/>
    </row>
    <row r="15" spans="1:11" ht="15" customHeight="1">
      <c r="A15" s="976" t="s">
        <v>1312</v>
      </c>
      <c r="B15" s="976"/>
      <c r="C15" s="976"/>
      <c r="D15" s="976"/>
      <c r="E15" s="976"/>
      <c r="F15" s="976"/>
      <c r="G15" s="976"/>
      <c r="H15" s="976"/>
    </row>
    <row r="16" spans="1:11" ht="15" customHeight="1">
      <c r="A16" s="1051" t="s">
        <v>1311</v>
      </c>
      <c r="B16" s="1051"/>
      <c r="C16" s="1051"/>
      <c r="D16" s="1051"/>
      <c r="E16" s="1051"/>
      <c r="F16" s="1051"/>
      <c r="G16" s="1051"/>
      <c r="H16" s="1051"/>
    </row>
    <row r="17" spans="1:8" s="1045" customFormat="1" ht="18" customHeight="1">
      <c r="A17" s="1574" t="s">
        <v>150</v>
      </c>
      <c r="B17" s="1575"/>
      <c r="C17" s="1578" t="s">
        <v>1259</v>
      </c>
      <c r="D17" s="1579"/>
      <c r="E17" s="1580"/>
      <c r="F17" s="1581" t="s">
        <v>1260</v>
      </c>
      <c r="G17" s="1582"/>
      <c r="H17" s="1583"/>
    </row>
    <row r="18" spans="1:8" s="1045" customFormat="1" ht="28.5" customHeight="1">
      <c r="A18" s="1576"/>
      <c r="B18" s="1577"/>
      <c r="C18" s="1012" t="s">
        <v>1261</v>
      </c>
      <c r="D18" s="1012" t="s">
        <v>0</v>
      </c>
      <c r="E18" s="1012" t="s">
        <v>1262</v>
      </c>
      <c r="F18" s="1012" t="s">
        <v>1263</v>
      </c>
      <c r="G18" s="1012" t="s">
        <v>1264</v>
      </c>
      <c r="H18" s="1012" t="s">
        <v>1265</v>
      </c>
    </row>
    <row r="19" spans="1:8" s="1047" customFormat="1">
      <c r="A19" s="1587" t="s">
        <v>2</v>
      </c>
      <c r="B19" s="1588"/>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1266</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89" t="s">
        <v>1267</v>
      </c>
      <c r="B33" s="1589"/>
      <c r="C33" s="1589"/>
      <c r="D33" s="1589"/>
      <c r="E33" s="1589"/>
      <c r="F33" s="1589"/>
      <c r="G33" s="1589"/>
      <c r="H33" s="1589"/>
    </row>
    <row r="34" spans="1:8" ht="27" customHeight="1">
      <c r="A34" s="996" t="s">
        <v>37</v>
      </c>
      <c r="B34" s="1567" t="s">
        <v>1268</v>
      </c>
      <c r="C34" s="1569"/>
      <c r="D34" s="1035" t="s">
        <v>325</v>
      </c>
      <c r="E34" s="1035" t="s">
        <v>1269</v>
      </c>
      <c r="F34" s="1035" t="s">
        <v>1270</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90" t="str">
        <f ca="1" xml:space="preserve"> IF(ROWS($1:1)&gt;COUNT(Dong3),"","Ghi giảm TSCĐ chứng từ số:  "&amp;OFFSET('SO-TS'!$M$1,SMALL(Dong3,ROWS($1:1)),))</f>
        <v xml:space="preserve">Ghi giảm TSCĐ chứng từ số:  </v>
      </c>
      <c r="B42" s="1590"/>
      <c r="C42" s="1590"/>
      <c r="D42" s="1590"/>
      <c r="E42" s="1590"/>
      <c r="F42" s="1590"/>
      <c r="G42" s="1590"/>
      <c r="H42" s="1590"/>
    </row>
    <row r="43" spans="1:8">
      <c r="A43" s="1590" t="str">
        <f ca="1" xml:space="preserve"> IF(ROWS($1:1)&gt;COUNT(Dong3),"","Lý do giảm:   "&amp;OFFSET('SO-TS'!$O$1,SMALL(Dong3,ROWS($1:1)),))</f>
        <v xml:space="preserve">Lý do giảm:   </v>
      </c>
      <c r="B43" s="1590"/>
      <c r="C43" s="1590"/>
      <c r="D43" s="1590"/>
      <c r="E43" s="1590"/>
      <c r="F43" s="1590"/>
      <c r="G43" s="1590"/>
      <c r="H43" s="1590"/>
    </row>
    <row r="44" spans="1:8">
      <c r="A44" s="1007"/>
      <c r="B44" s="1007"/>
      <c r="C44" s="1002"/>
      <c r="D44" s="1002"/>
      <c r="E44" s="1573" t="s">
        <v>1313</v>
      </c>
      <c r="F44" s="1573"/>
      <c r="G44" s="1573"/>
      <c r="H44" s="1573"/>
    </row>
    <row r="45" spans="1:8">
      <c r="A45" s="1585" t="s">
        <v>1271</v>
      </c>
      <c r="B45" s="1585"/>
      <c r="C45" s="1585" t="s">
        <v>12</v>
      </c>
      <c r="D45" s="1585"/>
      <c r="E45" s="1591" t="s">
        <v>131</v>
      </c>
      <c r="F45" s="1591"/>
      <c r="G45" s="1591"/>
      <c r="H45" s="1591"/>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92" t="s">
        <v>228</v>
      </c>
      <c r="B53" s="1592"/>
      <c r="C53" s="1002"/>
      <c r="D53" s="1002"/>
      <c r="E53" s="1573" t="s">
        <v>125</v>
      </c>
      <c r="F53" s="1573"/>
      <c r="G53" s="1573"/>
      <c r="H53" s="1573"/>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95"/>
      <c r="E1" s="1595"/>
      <c r="F1" s="1595"/>
      <c r="G1" s="1595"/>
      <c r="I1" s="1595" t="s">
        <v>253</v>
      </c>
      <c r="J1" s="1595"/>
      <c r="K1" s="1595"/>
      <c r="L1" s="1595"/>
    </row>
    <row r="2" spans="1:12">
      <c r="A2" s="371" t="s">
        <v>139</v>
      </c>
      <c r="D2" s="1595"/>
      <c r="E2" s="1595"/>
      <c r="F2" s="1595"/>
      <c r="G2" s="1595"/>
      <c r="I2" s="1595" t="s">
        <v>235</v>
      </c>
      <c r="J2" s="1595"/>
      <c r="K2" s="1595"/>
      <c r="L2" s="1595"/>
    </row>
    <row r="3" spans="1:12">
      <c r="D3" s="1595"/>
      <c r="E3" s="1595"/>
      <c r="F3" s="1595"/>
      <c r="G3" s="1595"/>
      <c r="I3" s="1595" t="s">
        <v>254</v>
      </c>
      <c r="J3" s="1595"/>
      <c r="K3" s="1595"/>
      <c r="L3" s="1595"/>
    </row>
    <row r="8" spans="1:12" ht="40.5" customHeight="1">
      <c r="H8" s="412"/>
      <c r="I8" s="412"/>
      <c r="J8" s="412"/>
    </row>
    <row r="10" spans="1:12" ht="29.25" customHeight="1">
      <c r="A10" s="1593" t="s">
        <v>112</v>
      </c>
      <c r="B10" s="1593"/>
      <c r="C10" s="1593"/>
      <c r="D10" s="1593"/>
      <c r="E10" s="1593"/>
      <c r="F10" s="1593"/>
      <c r="G10" s="1593"/>
    </row>
    <row r="11" spans="1:12" ht="6" customHeight="1">
      <c r="H11" s="413"/>
      <c r="I11" s="413"/>
    </row>
    <row r="12" spans="1:12" ht="20.25">
      <c r="A12" s="1594" t="s">
        <v>255</v>
      </c>
      <c r="B12" s="1594"/>
      <c r="C12" s="1594"/>
      <c r="D12" s="1594"/>
      <c r="E12" s="1594"/>
      <c r="F12" s="1594"/>
      <c r="G12" s="1594"/>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9"/>
  <sheetViews>
    <sheetView topLeftCell="A34" workbookViewId="0">
      <selection activeCell="E60" sqref="E60"/>
    </sheetView>
  </sheetViews>
  <sheetFormatPr defaultRowHeight="12.75"/>
  <cols>
    <col min="1" max="1" width="21" bestFit="1" customWidth="1"/>
    <col min="2" max="2" width="13.85546875" customWidth="1"/>
    <col min="3" max="3" width="10.140625" customWidth="1"/>
    <col min="4" max="4" width="33.5703125" bestFit="1" customWidth="1"/>
    <col min="5" max="5" width="12.85546875" customWidth="1"/>
  </cols>
  <sheetData>
    <row r="2" spans="1:6" ht="27.75">
      <c r="A2" s="1596" t="s">
        <v>3030</v>
      </c>
      <c r="B2" s="1596"/>
      <c r="C2" s="1596"/>
      <c r="D2" s="1596"/>
      <c r="E2" s="1596"/>
      <c r="F2" s="1596"/>
    </row>
    <row r="3" spans="1:6">
      <c r="A3" s="1459" t="s">
        <v>326</v>
      </c>
      <c r="B3" s="1459" t="s">
        <v>327</v>
      </c>
      <c r="C3" s="1459" t="s">
        <v>328</v>
      </c>
      <c r="D3" s="1459" t="s">
        <v>329</v>
      </c>
      <c r="E3" s="1459" t="s">
        <v>3031</v>
      </c>
      <c r="F3" s="1459" t="s">
        <v>331</v>
      </c>
    </row>
    <row r="4" spans="1:6">
      <c r="A4" s="1460"/>
      <c r="B4" s="1460"/>
      <c r="C4" s="1460"/>
      <c r="D4" s="1460"/>
      <c r="E4" s="1460"/>
      <c r="F4" s="1460"/>
    </row>
    <row r="5" spans="1:6">
      <c r="A5" s="1461"/>
      <c r="B5" s="1461"/>
      <c r="C5" s="1461"/>
      <c r="D5" s="1461"/>
      <c r="E5" s="1334"/>
      <c r="F5" s="1461"/>
    </row>
    <row r="6" spans="1:6">
      <c r="A6" s="492"/>
      <c r="B6" s="492"/>
      <c r="C6" s="492"/>
      <c r="D6" s="492"/>
      <c r="E6" s="492"/>
      <c r="F6" s="492"/>
    </row>
    <row r="7" spans="1:6">
      <c r="A7" s="498" t="s">
        <v>340</v>
      </c>
      <c r="B7" s="495" t="s">
        <v>341</v>
      </c>
      <c r="C7" s="1335">
        <v>330593933</v>
      </c>
      <c r="D7" s="499" t="s">
        <v>342</v>
      </c>
      <c r="E7" s="499"/>
      <c r="F7" s="499" t="s">
        <v>3029</v>
      </c>
    </row>
    <row r="8" spans="1:6">
      <c r="A8" s="500" t="s">
        <v>345</v>
      </c>
      <c r="B8" s="499" t="s">
        <v>341</v>
      </c>
      <c r="C8" s="1335">
        <v>320775664</v>
      </c>
      <c r="D8" s="499" t="s">
        <v>346</v>
      </c>
      <c r="E8" s="499"/>
      <c r="F8" s="499" t="s">
        <v>3029</v>
      </c>
    </row>
    <row r="9" spans="1:6">
      <c r="A9" s="500" t="s">
        <v>348</v>
      </c>
      <c r="B9" s="502" t="s">
        <v>341</v>
      </c>
      <c r="C9" s="1335">
        <v>320892558</v>
      </c>
      <c r="D9" s="499" t="s">
        <v>349</v>
      </c>
      <c r="E9" s="499"/>
      <c r="F9" s="499" t="s">
        <v>3029</v>
      </c>
    </row>
    <row r="10" spans="1:6">
      <c r="A10" s="500" t="s">
        <v>350</v>
      </c>
      <c r="B10" s="502" t="s">
        <v>341</v>
      </c>
      <c r="C10" s="1335">
        <v>320892578</v>
      </c>
      <c r="D10" s="499" t="s">
        <v>351</v>
      </c>
      <c r="E10" s="499"/>
      <c r="F10" s="499" t="s">
        <v>3029</v>
      </c>
    </row>
    <row r="11" spans="1:6">
      <c r="A11" s="1336" t="s">
        <v>353</v>
      </c>
      <c r="B11" s="1337" t="s">
        <v>341</v>
      </c>
      <c r="C11" s="1338">
        <v>321179471</v>
      </c>
      <c r="D11" s="1339" t="s">
        <v>354</v>
      </c>
      <c r="E11" s="1339"/>
      <c r="F11" s="499" t="s">
        <v>3029</v>
      </c>
    </row>
    <row r="12" spans="1:6">
      <c r="A12" s="1336" t="s">
        <v>356</v>
      </c>
      <c r="B12" s="1337" t="s">
        <v>341</v>
      </c>
      <c r="C12" s="1338">
        <v>324478047</v>
      </c>
      <c r="D12" s="1339" t="s">
        <v>357</v>
      </c>
      <c r="E12" s="1339"/>
      <c r="F12" s="499" t="s">
        <v>3029</v>
      </c>
    </row>
    <row r="13" spans="1:6">
      <c r="A13" s="1336" t="s">
        <v>360</v>
      </c>
      <c r="B13" s="1337" t="s">
        <v>341</v>
      </c>
      <c r="C13" s="1338">
        <v>321413712</v>
      </c>
      <c r="D13" s="1339" t="s">
        <v>361</v>
      </c>
      <c r="E13" s="1339"/>
      <c r="F13" s="499" t="s">
        <v>3029</v>
      </c>
    </row>
    <row r="14" spans="1:6">
      <c r="A14" s="1336" t="s">
        <v>363</v>
      </c>
      <c r="B14" s="1340" t="s">
        <v>341</v>
      </c>
      <c r="C14" s="1338">
        <v>320744085</v>
      </c>
      <c r="D14" s="1339" t="s">
        <v>346</v>
      </c>
      <c r="E14" s="1339"/>
      <c r="F14" s="499" t="s">
        <v>3029</v>
      </c>
    </row>
    <row r="15" spans="1:6">
      <c r="A15" s="1336" t="s">
        <v>366</v>
      </c>
      <c r="B15" s="1340" t="s">
        <v>341</v>
      </c>
      <c r="C15" s="1338">
        <v>320807672</v>
      </c>
      <c r="D15" s="1339" t="s">
        <v>367</v>
      </c>
      <c r="E15" s="1339"/>
      <c r="F15" s="499" t="s">
        <v>3029</v>
      </c>
    </row>
    <row r="16" spans="1:6">
      <c r="A16" s="1336" t="s">
        <v>369</v>
      </c>
      <c r="B16" s="1340" t="s">
        <v>341</v>
      </c>
      <c r="C16" s="1338">
        <v>320044169</v>
      </c>
      <c r="D16" s="1339" t="s">
        <v>370</v>
      </c>
      <c r="E16" s="1339"/>
      <c r="F16" s="499" t="s">
        <v>3029</v>
      </c>
    </row>
    <row r="17" spans="1:6">
      <c r="A17" s="1341" t="s">
        <v>372</v>
      </c>
      <c r="B17" s="1340" t="s">
        <v>341</v>
      </c>
      <c r="C17" s="1338">
        <v>320881573</v>
      </c>
      <c r="D17" s="1339" t="s">
        <v>367</v>
      </c>
      <c r="E17" s="1339"/>
      <c r="F17" s="499" t="s">
        <v>3029</v>
      </c>
    </row>
    <row r="18" spans="1:6">
      <c r="A18" s="1336" t="s">
        <v>374</v>
      </c>
      <c r="B18" s="1340" t="s">
        <v>341</v>
      </c>
      <c r="C18" s="1338">
        <v>320876558</v>
      </c>
      <c r="D18" s="1339" t="s">
        <v>375</v>
      </c>
      <c r="E18" s="1339"/>
      <c r="F18" s="499" t="s">
        <v>3029</v>
      </c>
    </row>
    <row r="19" spans="1:6">
      <c r="A19" s="1336" t="s">
        <v>377</v>
      </c>
      <c r="B19" s="1337" t="s">
        <v>378</v>
      </c>
      <c r="C19" s="1338">
        <v>250746332</v>
      </c>
      <c r="D19" s="1339" t="s">
        <v>379</v>
      </c>
      <c r="E19" s="1339"/>
      <c r="F19" s="499" t="s">
        <v>3029</v>
      </c>
    </row>
    <row r="20" spans="1:6">
      <c r="A20" s="1336" t="s">
        <v>382</v>
      </c>
      <c r="B20" s="1337" t="s">
        <v>378</v>
      </c>
      <c r="C20" s="1338">
        <v>260682094</v>
      </c>
      <c r="D20" s="1339" t="s">
        <v>379</v>
      </c>
      <c r="E20" s="1339"/>
      <c r="F20" s="499" t="s">
        <v>3029</v>
      </c>
    </row>
    <row r="21" spans="1:6">
      <c r="A21" s="1336" t="s">
        <v>384</v>
      </c>
      <c r="B21" s="1337" t="s">
        <v>378</v>
      </c>
      <c r="C21" s="1338">
        <v>260690910</v>
      </c>
      <c r="D21" s="1339" t="s">
        <v>385</v>
      </c>
      <c r="E21" s="1339"/>
      <c r="F21" s="499" t="s">
        <v>3029</v>
      </c>
    </row>
    <row r="22" spans="1:6">
      <c r="A22" s="1336" t="s">
        <v>387</v>
      </c>
      <c r="B22" s="1337" t="s">
        <v>378</v>
      </c>
      <c r="C22" s="1338">
        <v>260178873</v>
      </c>
      <c r="D22" s="1339" t="s">
        <v>388</v>
      </c>
      <c r="E22" s="1339"/>
      <c r="F22" s="499" t="s">
        <v>3029</v>
      </c>
    </row>
    <row r="23" spans="1:6">
      <c r="A23" s="1336" t="s">
        <v>390</v>
      </c>
      <c r="B23" s="1337" t="s">
        <v>378</v>
      </c>
      <c r="C23" s="1338">
        <v>260850613</v>
      </c>
      <c r="D23" s="1339" t="s">
        <v>388</v>
      </c>
      <c r="E23" s="1339"/>
      <c r="F23" s="499" t="s">
        <v>3029</v>
      </c>
    </row>
    <row r="24" spans="1:6">
      <c r="A24" s="1336" t="s">
        <v>392</v>
      </c>
      <c r="B24" s="1337" t="s">
        <v>378</v>
      </c>
      <c r="C24" s="1338">
        <v>280853616</v>
      </c>
      <c r="D24" s="1339" t="s">
        <v>388</v>
      </c>
      <c r="E24" s="1339"/>
      <c r="F24" s="499" t="s">
        <v>3029</v>
      </c>
    </row>
    <row r="25" spans="1:6">
      <c r="A25" s="1336" t="s">
        <v>394</v>
      </c>
      <c r="B25" s="1337" t="s">
        <v>378</v>
      </c>
      <c r="C25" s="1338">
        <v>261005222</v>
      </c>
      <c r="D25" s="1339" t="s">
        <v>395</v>
      </c>
      <c r="E25" s="1339"/>
      <c r="F25" s="499" t="s">
        <v>3029</v>
      </c>
    </row>
    <row r="26" spans="1:6">
      <c r="A26" s="1342" t="s">
        <v>1961</v>
      </c>
      <c r="B26" s="1343" t="s">
        <v>378</v>
      </c>
      <c r="C26" s="1344" t="s">
        <v>3000</v>
      </c>
      <c r="D26" s="1343" t="s">
        <v>2999</v>
      </c>
      <c r="E26" s="1339"/>
      <c r="F26" s="499" t="s">
        <v>3029</v>
      </c>
    </row>
    <row r="27" spans="1:6">
      <c r="A27" s="1336" t="s">
        <v>397</v>
      </c>
      <c r="B27" s="1337" t="s">
        <v>398</v>
      </c>
      <c r="C27" s="1338">
        <v>370047763</v>
      </c>
      <c r="D27" s="1339" t="s">
        <v>399</v>
      </c>
      <c r="E27" s="1339"/>
      <c r="F27" s="499" t="s">
        <v>343</v>
      </c>
    </row>
    <row r="28" spans="1:6">
      <c r="A28" s="1336" t="s">
        <v>401</v>
      </c>
      <c r="B28" s="1337" t="s">
        <v>398</v>
      </c>
      <c r="C28" s="1338">
        <v>370054438</v>
      </c>
      <c r="D28" s="1339" t="s">
        <v>399</v>
      </c>
      <c r="E28" s="1339"/>
      <c r="F28" s="499" t="s">
        <v>343</v>
      </c>
    </row>
    <row r="29" spans="1:6">
      <c r="A29" s="1336" t="s">
        <v>402</v>
      </c>
      <c r="B29" s="1337" t="s">
        <v>398</v>
      </c>
      <c r="C29" s="1338">
        <v>370615318</v>
      </c>
      <c r="D29" s="1339" t="s">
        <v>403</v>
      </c>
      <c r="E29" s="1339"/>
      <c r="F29" s="499" t="s">
        <v>343</v>
      </c>
    </row>
    <row r="30" spans="1:6">
      <c r="A30" s="1336" t="s">
        <v>404</v>
      </c>
      <c r="B30" s="1337" t="s">
        <v>398</v>
      </c>
      <c r="C30" s="1338">
        <v>370825748</v>
      </c>
      <c r="D30" s="1339" t="s">
        <v>403</v>
      </c>
      <c r="E30" s="1339"/>
      <c r="F30" s="499" t="s">
        <v>343</v>
      </c>
    </row>
    <row r="31" spans="1:6">
      <c r="A31" s="1336" t="s">
        <v>405</v>
      </c>
      <c r="B31" s="1337" t="s">
        <v>398</v>
      </c>
      <c r="C31" s="1338">
        <v>370698949</v>
      </c>
      <c r="D31" s="1339" t="s">
        <v>406</v>
      </c>
      <c r="E31" s="1339"/>
      <c r="F31" s="499" t="s">
        <v>343</v>
      </c>
    </row>
    <row r="32" spans="1:6">
      <c r="A32" s="1336" t="s">
        <v>408</v>
      </c>
      <c r="B32" s="1337" t="s">
        <v>398</v>
      </c>
      <c r="C32" s="1338">
        <v>370803567</v>
      </c>
      <c r="D32" s="1339" t="s">
        <v>409</v>
      </c>
      <c r="E32" s="1339"/>
      <c r="F32" s="499" t="s">
        <v>343</v>
      </c>
    </row>
    <row r="33" spans="1:6">
      <c r="A33" s="1336" t="s">
        <v>410</v>
      </c>
      <c r="B33" s="1337" t="s">
        <v>398</v>
      </c>
      <c r="C33" s="1338">
        <v>370004125</v>
      </c>
      <c r="D33" s="1339" t="s">
        <v>399</v>
      </c>
      <c r="E33" s="1339"/>
      <c r="F33" s="499" t="s">
        <v>343</v>
      </c>
    </row>
    <row r="34" spans="1:6">
      <c r="A34" s="1336" t="s">
        <v>413</v>
      </c>
      <c r="B34" s="1337" t="s">
        <v>411</v>
      </c>
      <c r="C34" s="1338">
        <v>311704830</v>
      </c>
      <c r="D34" s="1339" t="s">
        <v>414</v>
      </c>
      <c r="E34" s="1339"/>
      <c r="F34" s="499" t="s">
        <v>343</v>
      </c>
    </row>
    <row r="35" spans="1:6">
      <c r="A35" s="1336" t="s">
        <v>415</v>
      </c>
      <c r="B35" s="1337" t="s">
        <v>411</v>
      </c>
      <c r="C35" s="1338">
        <v>311318331</v>
      </c>
      <c r="D35" s="1339" t="s">
        <v>416</v>
      </c>
      <c r="E35" s="1339"/>
      <c r="F35" s="499" t="s">
        <v>343</v>
      </c>
    </row>
    <row r="36" spans="1:6">
      <c r="A36" s="1336" t="s">
        <v>417</v>
      </c>
      <c r="B36" s="1337" t="s">
        <v>411</v>
      </c>
      <c r="C36" s="1338">
        <v>310882191</v>
      </c>
      <c r="D36" s="1339" t="s">
        <v>418</v>
      </c>
      <c r="E36" s="1339"/>
      <c r="F36" s="499" t="s">
        <v>343</v>
      </c>
    </row>
    <row r="37" spans="1:6">
      <c r="A37" s="1336" t="s">
        <v>420</v>
      </c>
      <c r="B37" s="1337" t="s">
        <v>411</v>
      </c>
      <c r="C37" s="1338">
        <v>310882158</v>
      </c>
      <c r="D37" s="1339" t="s">
        <v>421</v>
      </c>
      <c r="E37" s="1339"/>
      <c r="F37" s="499" t="s">
        <v>343</v>
      </c>
    </row>
    <row r="38" spans="1:6">
      <c r="A38" s="1336" t="s">
        <v>422</v>
      </c>
      <c r="B38" s="1337" t="s">
        <v>411</v>
      </c>
      <c r="C38" s="1338">
        <v>310526150</v>
      </c>
      <c r="D38" s="1339" t="s">
        <v>412</v>
      </c>
      <c r="E38" s="1339"/>
      <c r="F38" s="499" t="s">
        <v>343</v>
      </c>
    </row>
    <row r="39" spans="1:6">
      <c r="A39" s="1336" t="s">
        <v>423</v>
      </c>
      <c r="B39" s="1337" t="s">
        <v>411</v>
      </c>
      <c r="C39" s="1338">
        <v>311514350</v>
      </c>
      <c r="D39" s="1339" t="s">
        <v>414</v>
      </c>
      <c r="E39" s="1339"/>
      <c r="F39" s="499" t="s">
        <v>343</v>
      </c>
    </row>
    <row r="40" spans="1:6">
      <c r="A40" s="1336" t="s">
        <v>424</v>
      </c>
      <c r="B40" s="1337" t="s">
        <v>425</v>
      </c>
      <c r="C40" s="1338">
        <v>270106056</v>
      </c>
      <c r="D40" s="1339" t="s">
        <v>425</v>
      </c>
      <c r="E40" s="1339"/>
      <c r="F40" s="499" t="s">
        <v>343</v>
      </c>
    </row>
    <row r="41" spans="1:6">
      <c r="A41" s="1336" t="s">
        <v>427</v>
      </c>
      <c r="B41" s="1337" t="s">
        <v>425</v>
      </c>
      <c r="C41" s="1338">
        <v>270176684</v>
      </c>
      <c r="D41" s="1339" t="s">
        <v>425</v>
      </c>
      <c r="E41" s="1339"/>
      <c r="F41" s="499" t="s">
        <v>343</v>
      </c>
    </row>
    <row r="42" spans="1:6">
      <c r="A42" s="1336" t="s">
        <v>429</v>
      </c>
      <c r="B42" s="1337" t="s">
        <v>425</v>
      </c>
      <c r="C42" s="1338">
        <v>270176960</v>
      </c>
      <c r="D42" s="1339" t="s">
        <v>425</v>
      </c>
      <c r="E42" s="1339"/>
      <c r="F42" s="499" t="s">
        <v>343</v>
      </c>
    </row>
    <row r="43" spans="1:6">
      <c r="A43" s="1336" t="s">
        <v>431</v>
      </c>
      <c r="B43" s="1337" t="s">
        <v>425</v>
      </c>
      <c r="C43" s="1338">
        <v>271181056</v>
      </c>
      <c r="D43" s="1339" t="s">
        <v>425</v>
      </c>
      <c r="E43" s="1339"/>
      <c r="F43" s="499" t="s">
        <v>343</v>
      </c>
    </row>
    <row r="44" spans="1:6">
      <c r="A44" s="1336" t="s">
        <v>433</v>
      </c>
      <c r="B44" s="1337" t="s">
        <v>425</v>
      </c>
      <c r="C44" s="1338">
        <v>270986506</v>
      </c>
      <c r="D44" s="1339" t="s">
        <v>425</v>
      </c>
      <c r="E44" s="1339"/>
      <c r="F44" s="499" t="s">
        <v>343</v>
      </c>
    </row>
    <row r="45" spans="1:6">
      <c r="A45" s="1336" t="s">
        <v>434</v>
      </c>
      <c r="B45" s="1337" t="s">
        <v>425</v>
      </c>
      <c r="C45" s="1338">
        <v>273042454</v>
      </c>
      <c r="D45" s="1339" t="s">
        <v>435</v>
      </c>
      <c r="E45" s="1339"/>
      <c r="F45" s="499" t="s">
        <v>343</v>
      </c>
    </row>
    <row r="46" spans="1:6">
      <c r="A46" s="1336" t="s">
        <v>438</v>
      </c>
      <c r="B46" s="1337" t="s">
        <v>425</v>
      </c>
      <c r="C46" s="1338">
        <v>273249576</v>
      </c>
      <c r="D46" s="1339" t="s">
        <v>425</v>
      </c>
      <c r="E46" s="1339"/>
      <c r="F46" s="499" t="s">
        <v>343</v>
      </c>
    </row>
    <row r="47" spans="1:6">
      <c r="A47" s="1336" t="s">
        <v>440</v>
      </c>
      <c r="B47" s="1337" t="s">
        <v>425</v>
      </c>
      <c r="C47" s="1338">
        <v>271642418</v>
      </c>
      <c r="D47" s="1339" t="s">
        <v>425</v>
      </c>
      <c r="E47" s="1339"/>
      <c r="F47" s="499" t="s">
        <v>343</v>
      </c>
    </row>
    <row r="48" spans="1:6">
      <c r="A48" s="1341" t="s">
        <v>442</v>
      </c>
      <c r="B48" s="1337" t="s">
        <v>425</v>
      </c>
      <c r="C48" s="1338">
        <v>273017840</v>
      </c>
      <c r="D48" s="1339" t="s">
        <v>443</v>
      </c>
      <c r="E48" s="1339"/>
      <c r="F48" s="499" t="s">
        <v>343</v>
      </c>
    </row>
    <row r="49" spans="1:6">
      <c r="A49" s="1336" t="s">
        <v>1957</v>
      </c>
      <c r="B49" s="1339" t="s">
        <v>425</v>
      </c>
      <c r="C49" s="1345">
        <v>260456563</v>
      </c>
      <c r="D49" s="1339" t="s">
        <v>425</v>
      </c>
      <c r="E49" s="1339"/>
      <c r="F49" s="499" t="s">
        <v>343</v>
      </c>
    </row>
    <row r="50" spans="1:6">
      <c r="A50" s="1341" t="s">
        <v>1958</v>
      </c>
      <c r="B50" s="1339" t="s">
        <v>425</v>
      </c>
      <c r="C50" s="1345">
        <v>261183075</v>
      </c>
      <c r="D50" s="1339" t="s">
        <v>425</v>
      </c>
      <c r="E50" s="1339"/>
      <c r="F50" s="499" t="s">
        <v>343</v>
      </c>
    </row>
    <row r="51" spans="1:6">
      <c r="A51" s="1342" t="s">
        <v>1955</v>
      </c>
      <c r="B51" s="1339" t="s">
        <v>425</v>
      </c>
      <c r="C51" s="1346">
        <v>273017843</v>
      </c>
      <c r="D51" s="1343" t="s">
        <v>2209</v>
      </c>
      <c r="E51" s="1339"/>
      <c r="F51" s="499" t="s">
        <v>343</v>
      </c>
    </row>
    <row r="52" spans="1:6">
      <c r="A52" s="1342" t="s">
        <v>1956</v>
      </c>
      <c r="B52" s="1343" t="s">
        <v>425</v>
      </c>
      <c r="C52" s="1346">
        <v>190253143</v>
      </c>
      <c r="D52" s="1343" t="s">
        <v>425</v>
      </c>
      <c r="E52" s="1339"/>
      <c r="F52" s="499" t="s">
        <v>343</v>
      </c>
    </row>
    <row r="53" spans="1:6">
      <c r="A53" s="1347" t="s">
        <v>3022</v>
      </c>
      <c r="B53" s="1343" t="s">
        <v>378</v>
      </c>
      <c r="C53" s="1344"/>
      <c r="D53" s="1343" t="s">
        <v>378</v>
      </c>
      <c r="E53" s="1339"/>
      <c r="F53" s="499"/>
    </row>
    <row r="54" spans="1:6">
      <c r="A54" s="1347" t="s">
        <v>3023</v>
      </c>
      <c r="B54" s="1343" t="s">
        <v>378</v>
      </c>
      <c r="C54" s="1344"/>
      <c r="D54" s="1343" t="s">
        <v>378</v>
      </c>
      <c r="E54" s="1339"/>
      <c r="F54" s="499"/>
    </row>
    <row r="55" spans="1:6">
      <c r="A55" s="1347" t="s">
        <v>3024</v>
      </c>
      <c r="B55" s="1343" t="s">
        <v>378</v>
      </c>
      <c r="C55" s="1344"/>
      <c r="D55" s="1343" t="s">
        <v>378</v>
      </c>
      <c r="E55" s="1339"/>
      <c r="F55" s="499"/>
    </row>
    <row r="56" spans="1:6">
      <c r="A56" s="1347" t="s">
        <v>3025</v>
      </c>
      <c r="B56" s="1343" t="s">
        <v>378</v>
      </c>
      <c r="C56" s="1344"/>
      <c r="D56" s="1343" t="s">
        <v>378</v>
      </c>
      <c r="E56" s="1339"/>
      <c r="F56" s="499"/>
    </row>
    <row r="57" spans="1:6">
      <c r="A57" s="1347" t="s">
        <v>3026</v>
      </c>
      <c r="B57" s="1343" t="s">
        <v>378</v>
      </c>
      <c r="C57" s="1344"/>
      <c r="D57" s="1343" t="s">
        <v>378</v>
      </c>
      <c r="E57" s="1339"/>
      <c r="F57" s="499"/>
    </row>
    <row r="58" spans="1:6">
      <c r="A58" s="1347" t="s">
        <v>3027</v>
      </c>
      <c r="B58" s="1343" t="s">
        <v>378</v>
      </c>
      <c r="C58" s="1344"/>
      <c r="D58" s="1343" t="s">
        <v>378</v>
      </c>
      <c r="E58" s="1339"/>
      <c r="F58" s="499"/>
    </row>
    <row r="59" spans="1:6">
      <c r="A59" s="1347" t="s">
        <v>3028</v>
      </c>
      <c r="B59" s="1343" t="s">
        <v>378</v>
      </c>
      <c r="C59" s="1344"/>
      <c r="D59" s="1343" t="s">
        <v>378</v>
      </c>
      <c r="E59" s="1339"/>
      <c r="F59" s="499"/>
    </row>
  </sheetData>
  <mergeCells count="7">
    <mergeCell ref="A2:F2"/>
    <mergeCell ref="A3:A5"/>
    <mergeCell ref="B3:B5"/>
    <mergeCell ref="C3:C5"/>
    <mergeCell ref="D3:D5"/>
    <mergeCell ref="E3:E4"/>
    <mergeCell ref="F3:F5"/>
  </mergeCells>
  <pageMargins left="0.5" right="0" top="0.3" bottom="0.3"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73</vt:i4>
      </vt:variant>
    </vt:vector>
  </HeadingPairs>
  <TitlesOfParts>
    <vt:vector size="101"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Sheet1</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Sheet1!Print_Area</vt:lpstr>
      <vt:lpstr>Sheet2!Print_Area</vt:lpstr>
      <vt:lpstr>'SO-TS'!Print_Area</vt:lpstr>
      <vt:lpstr>'THE-TS'!Print_Area</vt:lpstr>
      <vt:lpstr>TK!Print_Area</vt:lpstr>
      <vt:lpstr>'111'!Print_Titles</vt:lpstr>
      <vt:lpstr>'112'!Print_Titles</vt:lpstr>
      <vt:lpstr>'331-CT'!Print_Titles</vt:lpstr>
      <vt:lpstr>'BK-NL'!Print_Titles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2017-09-01T07:36:21Z</cp:lastPrinted>
  <dcterms:created xsi:type="dcterms:W3CDTF">1996-10-14T23:33:28Z</dcterms:created>
  <dcterms:modified xsi:type="dcterms:W3CDTF">2017-11-22T03:15:31Z</dcterms:modified>
</cp:coreProperties>
</file>