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975" windowWidth="14820" windowHeight="7845" tabRatio="894" activeTab="1"/>
  </bookViews>
  <sheets>
    <sheet name="331" sheetId="12" r:id="rId1"/>
    <sheet name="131" sheetId="62" r:id="rId2"/>
    <sheet name="NXT" sheetId="55" r:id="rId3"/>
  </sheets>
  <definedNames>
    <definedName name="_C111">#REF!</definedName>
    <definedName name="_C112">#REF!</definedName>
    <definedName name="_xlnm._FilterDatabase" localSheetId="1" hidden="1">'131'!$A$1:$N$24</definedName>
    <definedName name="_xlnm._FilterDatabase" localSheetId="0" hidden="1">'331'!$A$3:$H$94</definedName>
    <definedName name="_xlnm._FilterDatabase" localSheetId="2" hidden="1">NXT!$B$11:$L$120</definedName>
    <definedName name="_N111">#REF!</definedName>
    <definedName name="_N112">#REF!</definedName>
    <definedName name="_TH">#REF!</definedName>
    <definedName name="Bột_ngọt" localSheetId="2">NXT!$C$12:$C$106</definedName>
    <definedName name="DG">#REF!</definedName>
    <definedName name="Dong">IF(Loai="x",ROW(Loai)-1,"")</definedName>
    <definedName name="Dong1">IF(!Loai1="x",ROW(Loai1)-1,"")</definedName>
    <definedName name="Dong10">IF(!Loai7="x",ROW(Loai7)-1,"")</definedName>
    <definedName name="Dong11">IF(!Loai8="x",ROW(Loai8)-1,"")</definedName>
    <definedName name="Dong12">IF(!Loai9="x",ROW(Loai9)-1,"")</definedName>
    <definedName name="Dong13">IF(!Loai10="x",ROW(Loai10)-1,"")</definedName>
    <definedName name="Dong14">IF(!Loai11="x",ROW(Loai11)-1,"")</definedName>
    <definedName name="Dong2">IF(!Loai2="x",ROW(Loai2)-1,"")</definedName>
    <definedName name="Dong3">IF(!Loai3="x",ROW(Loai3)-1,"")</definedName>
    <definedName name="Dong4">IF(!Loai4="x",ROW(Loai4)-1,"")</definedName>
    <definedName name="Dong5">IF(!Loai5="x",ROW(Loai5)-1,"")</definedName>
    <definedName name="Dong6">IF(!Loai6="1",ROW(Loai6)-1,"")</definedName>
    <definedName name="Dong7">IF(!Loai6="2",ROW(Loai6)-1,"")</definedName>
    <definedName name="Dong8">IF(!Loai6="3",ROW(Loai6)-1,"")</definedName>
    <definedName name="Dong9">IF(!Loai6="4",ROW(Loai6)-1,"")</definedName>
    <definedName name="DS_131">'131'!$B$5:$B$23</definedName>
    <definedName name="DSGT1">#REF!</definedName>
    <definedName name="DSGT10">#REF!</definedName>
    <definedName name="DSGT11">#REF!</definedName>
    <definedName name="DSGT12">#REF!</definedName>
    <definedName name="DSGT2">#REF!</definedName>
    <definedName name="DSGT3">#REF!</definedName>
    <definedName name="DSGT4">#REF!</definedName>
    <definedName name="DSGT5">#REF!</definedName>
    <definedName name="DSGT6">#REF!</definedName>
    <definedName name="DSGT7">#REF!</definedName>
    <definedName name="DSGT8">#REF!</definedName>
    <definedName name="DSGT9">#REF!</definedName>
    <definedName name="DSKH">'331'!$B$4:$B$93</definedName>
    <definedName name="DSKU">#REF!</definedName>
    <definedName name="DSNL">NXT!#REF!</definedName>
    <definedName name="DSSP1">#REF!</definedName>
    <definedName name="DSSP10">#REF!</definedName>
    <definedName name="DSSP11">#REF!</definedName>
    <definedName name="DSSP12">#REF!</definedName>
    <definedName name="DSSP2">#REF!</definedName>
    <definedName name="DSSP3">#REF!</definedName>
    <definedName name="DSSP4">#REF!</definedName>
    <definedName name="DSSP5">#REF!</definedName>
    <definedName name="DSSP6">#REF!</definedName>
    <definedName name="DSSP7">#REF!</definedName>
    <definedName name="DSSP8">#REF!</definedName>
    <definedName name="DSSP9">#REF!</definedName>
    <definedName name="DSTK">#REF!</definedName>
    <definedName name="DSTS1">#REF!</definedName>
    <definedName name="DSTS2">#REF!</definedName>
    <definedName name="KH">#REF!</definedName>
    <definedName name="KHC">#REF!</definedName>
    <definedName name="KHN">#REF!</definedName>
    <definedName name="Loai">OFFSET(#REF!,,,COUNTA(#REF!))</definedName>
    <definedName name="Loai1">OFFSET(#REF!,,,COUNTA(#REF!))</definedName>
    <definedName name="Loai10">OFFSET(#REF!,,,COUNTA(#REF!))</definedName>
    <definedName name="Loai11">OFFSET(#REF!,,,COUNTA(#REF!))</definedName>
    <definedName name="Loai2">OFFSET(#REF!,,,COUNTA(#REF!))</definedName>
    <definedName name="Loai3">OFFSET(#REF!,,,COUNTA(#REF!))</definedName>
    <definedName name="Loai4">OFFSET(#REF!,,,COUNTA(#REF!))</definedName>
    <definedName name="Loai5">OFFSET(#REF!,,,COUNTA(#REF!))</definedName>
    <definedName name="Loai6">OFFSET(#REF!,,,COUNTA(#REF!))</definedName>
    <definedName name="Loai7">OFFSET(#REF!,,,COUNTA(#REF!))</definedName>
    <definedName name="Loai8">OFFSET(#REF!,,,COUNTA(#REF!))</definedName>
    <definedName name="Loai9">OFFSET(#REF!,,,COUNTA(#REF!))</definedName>
    <definedName name="MH">#REF!</definedName>
    <definedName name="NXT">NXT!$A$12:$A$426</definedName>
    <definedName name="_xlnm.Print_Area" localSheetId="0">'331'!$A$1:$H$94</definedName>
    <definedName name="_xlnm.Print_Area" localSheetId="2">NXT!$A$64:$L$107</definedName>
    <definedName name="SL">#REF!</definedName>
    <definedName name="TH">#REF!</definedName>
    <definedName name="TM">#REF!</definedName>
  </definedNames>
  <calcPr calcId="124519"/>
</workbook>
</file>

<file path=xl/calcChain.xml><?xml version="1.0" encoding="utf-8"?>
<calcChain xmlns="http://schemas.openxmlformats.org/spreadsheetml/2006/main">
  <c r="L96" i="55"/>
  <c r="L94"/>
  <c r="L73"/>
  <c r="L81"/>
  <c r="A62"/>
  <c r="K104" l="1"/>
  <c r="B65" l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A15" i="12"/>
  <c r="F107" i="55"/>
  <c r="E107"/>
  <c r="E43"/>
  <c r="A85" l="1"/>
  <c r="K86"/>
  <c r="K85"/>
  <c r="K84"/>
  <c r="K106"/>
  <c r="K105"/>
  <c r="K103"/>
  <c r="K100"/>
  <c r="K95"/>
  <c r="K75"/>
  <c r="K74"/>
  <c r="K72"/>
  <c r="K70"/>
  <c r="K67"/>
  <c r="K94"/>
  <c r="K59"/>
  <c r="A104" l="1"/>
  <c r="A7" i="12"/>
  <c r="A6"/>
  <c r="A22" l="1"/>
  <c r="F43" i="55" l="1"/>
  <c r="K62" l="1"/>
  <c r="K47"/>
  <c r="K58"/>
  <c r="A83" i="12" l="1"/>
  <c r="A82"/>
  <c r="A81"/>
  <c r="A80"/>
  <c r="A79"/>
  <c r="A78"/>
  <c r="A77"/>
  <c r="A76"/>
  <c r="A75"/>
  <c r="A74"/>
  <c r="A91"/>
  <c r="A90"/>
  <c r="A89"/>
  <c r="A88"/>
  <c r="A87"/>
  <c r="A86"/>
  <c r="A85"/>
  <c r="A84"/>
  <c r="A73"/>
  <c r="A14" l="1"/>
  <c r="D24" i="62"/>
  <c r="E24"/>
  <c r="F24"/>
  <c r="C24"/>
  <c r="B41" i="55"/>
  <c r="A41" s="1"/>
  <c r="B40"/>
  <c r="A40" s="1"/>
  <c r="B42"/>
  <c r="A23" i="62"/>
  <c r="K41" i="55" l="1"/>
  <c r="K40"/>
  <c r="A22" i="62"/>
  <c r="A7" l="1"/>
  <c r="A8"/>
  <c r="A9"/>
  <c r="A10"/>
  <c r="A11"/>
  <c r="A12"/>
  <c r="A13"/>
  <c r="A14"/>
  <c r="A15"/>
  <c r="A16"/>
  <c r="A17"/>
  <c r="A18"/>
  <c r="A19"/>
  <c r="A20"/>
  <c r="A21"/>
  <c r="K96" i="55" l="1"/>
  <c r="K93"/>
  <c r="K81"/>
  <c r="A107"/>
  <c r="A106" l="1"/>
  <c r="G107"/>
  <c r="I107"/>
  <c r="K82"/>
  <c r="K83"/>
  <c r="K65"/>
  <c r="K99"/>
  <c r="K102"/>
  <c r="K79"/>
  <c r="K76"/>
  <c r="K78"/>
  <c r="K77"/>
  <c r="K98"/>
  <c r="K91"/>
  <c r="K92"/>
  <c r="K73"/>
  <c r="K69"/>
  <c r="K68"/>
  <c r="K90"/>
  <c r="K89"/>
  <c r="K87"/>
  <c r="K66"/>
  <c r="K71"/>
  <c r="K101"/>
  <c r="K88"/>
  <c r="K80"/>
  <c r="K97"/>
  <c r="A29" i="12" l="1"/>
  <c r="B39" i="55" l="1"/>
  <c r="A39" s="1"/>
  <c r="B35"/>
  <c r="A35" s="1"/>
  <c r="B38"/>
  <c r="A38" s="1"/>
  <c r="K39" l="1"/>
  <c r="K35"/>
  <c r="K38"/>
  <c r="D94" i="12" l="1"/>
  <c r="K51" i="55" l="1"/>
  <c r="K56"/>
  <c r="K60"/>
  <c r="K42" l="1"/>
  <c r="F44"/>
  <c r="B37"/>
  <c r="A37" s="1"/>
  <c r="M23" i="62" l="1"/>
  <c r="K23"/>
  <c r="M22"/>
  <c r="K22"/>
  <c r="K21"/>
  <c r="M21"/>
  <c r="K20"/>
  <c r="M20"/>
  <c r="M19"/>
  <c r="K19"/>
  <c r="K18"/>
  <c r="M18"/>
  <c r="M17"/>
  <c r="K17"/>
  <c r="K16"/>
  <c r="M16"/>
  <c r="K37" i="55"/>
  <c r="A43" l="1"/>
  <c r="B13"/>
  <c r="A13" s="1"/>
  <c r="B14"/>
  <c r="A14" s="1"/>
  <c r="B15"/>
  <c r="A15" s="1"/>
  <c r="B16"/>
  <c r="A16" s="1"/>
  <c r="B17"/>
  <c r="A17" s="1"/>
  <c r="B18"/>
  <c r="A18" s="1"/>
  <c r="B19"/>
  <c r="A19" s="1"/>
  <c r="B20"/>
  <c r="A20" s="1"/>
  <c r="B21"/>
  <c r="A21" s="1"/>
  <c r="B22"/>
  <c r="A22" s="1"/>
  <c r="A28" i="12" l="1"/>
  <c r="A63" i="55" l="1"/>
  <c r="A16" i="12"/>
  <c r="C94" l="1"/>
  <c r="A92"/>
  <c r="A12" l="1"/>
  <c r="A13"/>
  <c r="F63" i="55" l="1"/>
  <c r="E63"/>
  <c r="A31" i="12" l="1"/>
  <c r="A33" l="1"/>
  <c r="A72" l="1"/>
  <c r="A71"/>
  <c r="A70"/>
  <c r="A69"/>
  <c r="A67"/>
  <c r="A68"/>
  <c r="A65"/>
  <c r="A32" l="1"/>
  <c r="B29" i="55" l="1"/>
  <c r="A29" s="1"/>
  <c r="B26"/>
  <c r="A26" s="1"/>
  <c r="B25"/>
  <c r="A25" s="1"/>
  <c r="A40" i="12" l="1"/>
  <c r="A38"/>
  <c r="A52"/>
  <c r="A48"/>
  <c r="A53"/>
  <c r="A56"/>
  <c r="A55"/>
  <c r="A57"/>
  <c r="A37"/>
  <c r="A60"/>
  <c r="A46"/>
  <c r="A41"/>
  <c r="A49"/>
  <c r="A59"/>
  <c r="A66"/>
  <c r="A27" l="1"/>
  <c r="A18"/>
  <c r="B34" i="55"/>
  <c r="A34" s="1"/>
  <c r="B36"/>
  <c r="A36" s="1"/>
  <c r="B33"/>
  <c r="A33" s="1"/>
  <c r="B31"/>
  <c r="A31" s="1"/>
  <c r="B30"/>
  <c r="A30" s="1"/>
  <c r="B28"/>
  <c r="A28" s="1"/>
  <c r="A34" i="12"/>
  <c r="B23" i="55" l="1"/>
  <c r="A23" s="1"/>
  <c r="B24"/>
  <c r="A24" s="1"/>
  <c r="B27"/>
  <c r="A27" s="1"/>
  <c r="B32"/>
  <c r="A32" s="1"/>
  <c r="A30" i="12" l="1"/>
  <c r="A5" i="62" l="1"/>
  <c r="A6"/>
  <c r="K15" i="55" l="1"/>
  <c r="K49"/>
  <c r="K25"/>
  <c r="K29"/>
  <c r="K26"/>
  <c r="K48"/>
  <c r="K53"/>
  <c r="K50"/>
  <c r="K57"/>
  <c r="K61"/>
  <c r="K54"/>
  <c r="K28"/>
  <c r="K22"/>
  <c r="K33"/>
  <c r="K30"/>
  <c r="K24"/>
  <c r="K32"/>
  <c r="K34"/>
  <c r="K27"/>
  <c r="K15" i="62" l="1"/>
  <c r="M15"/>
  <c r="K14"/>
  <c r="M14"/>
  <c r="K13"/>
  <c r="M13"/>
  <c r="K11"/>
  <c r="M12"/>
  <c r="K12"/>
  <c r="M11"/>
  <c r="M10"/>
  <c r="M9"/>
  <c r="K10"/>
  <c r="K9"/>
  <c r="A5" i="12" l="1"/>
  <c r="A9"/>
  <c r="A10"/>
  <c r="A11"/>
  <c r="A17"/>
  <c r="A21"/>
  <c r="A23"/>
  <c r="A24"/>
  <c r="A25"/>
  <c r="A19"/>
  <c r="A4"/>
  <c r="A20"/>
  <c r="A63"/>
  <c r="A64"/>
  <c r="A44"/>
  <c r="A45"/>
  <c r="A26"/>
  <c r="A36"/>
  <c r="A54"/>
  <c r="A39"/>
  <c r="A35"/>
  <c r="A61"/>
  <c r="A47"/>
  <c r="A43"/>
  <c r="A50"/>
  <c r="A42"/>
  <c r="A51"/>
  <c r="A58"/>
  <c r="A62"/>
  <c r="A8"/>
  <c r="A42" i="55" l="1"/>
  <c r="B12"/>
  <c r="A12" s="1"/>
  <c r="F64" l="1"/>
  <c r="B45"/>
  <c r="A44" s="1"/>
  <c r="G24" i="62" l="1"/>
  <c r="I24"/>
  <c r="M6"/>
  <c r="K6"/>
  <c r="M8"/>
  <c r="K8"/>
  <c r="M7"/>
  <c r="K7"/>
  <c r="B46" i="55"/>
  <c r="K16"/>
  <c r="K20"/>
  <c r="K36"/>
  <c r="K14"/>
  <c r="K18"/>
  <c r="K19"/>
  <c r="K46"/>
  <c r="K52"/>
  <c r="K13"/>
  <c r="K17"/>
  <c r="K21"/>
  <c r="K23"/>
  <c r="K55"/>
  <c r="K107"/>
  <c r="K12"/>
  <c r="K31"/>
  <c r="K45"/>
  <c r="M5" i="62"/>
  <c r="K5"/>
  <c r="K24" l="1"/>
  <c r="M24"/>
  <c r="K43" i="55"/>
  <c r="K63"/>
  <c r="B47"/>
  <c r="A45"/>
  <c r="H107" l="1"/>
  <c r="L104"/>
  <c r="G21" i="12"/>
  <c r="H21"/>
  <c r="H15"/>
  <c r="L95" i="55"/>
  <c r="L74"/>
  <c r="G15" i="12"/>
  <c r="L86" i="55"/>
  <c r="L84"/>
  <c r="L85"/>
  <c r="L105"/>
  <c r="L75"/>
  <c r="L106"/>
  <c r="L103"/>
  <c r="L100"/>
  <c r="J107"/>
  <c r="L70"/>
  <c r="L72"/>
  <c r="L67"/>
  <c r="L59"/>
  <c r="H7" i="12"/>
  <c r="G7"/>
  <c r="H79"/>
  <c r="H81"/>
  <c r="H83"/>
  <c r="G76"/>
  <c r="G78"/>
  <c r="G80"/>
  <c r="G82"/>
  <c r="H73"/>
  <c r="H85"/>
  <c r="H87"/>
  <c r="H89"/>
  <c r="H91"/>
  <c r="H75"/>
  <c r="H77"/>
  <c r="H22"/>
  <c r="G22"/>
  <c r="L41" i="55"/>
  <c r="L40"/>
  <c r="L60"/>
  <c r="L51"/>
  <c r="G84" i="12"/>
  <c r="G86"/>
  <c r="G88"/>
  <c r="G90"/>
  <c r="G74"/>
  <c r="L47" i="55"/>
  <c r="L58"/>
  <c r="L62"/>
  <c r="G73" i="12"/>
  <c r="G85"/>
  <c r="G87"/>
  <c r="G89"/>
  <c r="G91"/>
  <c r="G75"/>
  <c r="G77"/>
  <c r="G79"/>
  <c r="G81"/>
  <c r="G83"/>
  <c r="H84"/>
  <c r="H86"/>
  <c r="H88"/>
  <c r="H90"/>
  <c r="H74"/>
  <c r="H76"/>
  <c r="H78"/>
  <c r="H80"/>
  <c r="H82"/>
  <c r="H14"/>
  <c r="G14"/>
  <c r="L23" i="62"/>
  <c r="N23"/>
  <c r="L22"/>
  <c r="N22"/>
  <c r="N21"/>
  <c r="L21"/>
  <c r="L83" i="55"/>
  <c r="L77"/>
  <c r="L82"/>
  <c r="L78"/>
  <c r="L102"/>
  <c r="L99"/>
  <c r="L80"/>
  <c r="L93"/>
  <c r="L89"/>
  <c r="L87"/>
  <c r="L66"/>
  <c r="L97"/>
  <c r="L79"/>
  <c r="L76"/>
  <c r="L69"/>
  <c r="L68"/>
  <c r="L90"/>
  <c r="L88"/>
  <c r="L98"/>
  <c r="L91"/>
  <c r="L71"/>
  <c r="L92"/>
  <c r="L101"/>
  <c r="L65"/>
  <c r="G29" i="12"/>
  <c r="H29"/>
  <c r="L20" i="62"/>
  <c r="N20"/>
  <c r="L19"/>
  <c r="N19"/>
  <c r="L56" i="55"/>
  <c r="L38"/>
  <c r="L39"/>
  <c r="L35"/>
  <c r="L18" i="62"/>
  <c r="N18"/>
  <c r="B48" i="55"/>
  <c r="A46"/>
  <c r="B49" l="1"/>
  <c r="B50" s="1"/>
  <c r="B51" s="1"/>
  <c r="B52" s="1"/>
  <c r="B53" s="1"/>
  <c r="B54" s="1"/>
  <c r="B55" s="1"/>
  <c r="A47"/>
  <c r="B56" l="1"/>
  <c r="A54"/>
  <c r="A48"/>
  <c r="B57" l="1"/>
  <c r="A55"/>
  <c r="A49"/>
  <c r="B58" l="1"/>
  <c r="A56"/>
  <c r="A50"/>
  <c r="B59" l="1"/>
  <c r="B60" s="1"/>
  <c r="A57"/>
  <c r="A51"/>
  <c r="B61" l="1"/>
  <c r="A59"/>
  <c r="A58"/>
  <c r="A52"/>
  <c r="B62" l="1"/>
  <c r="A61" s="1"/>
  <c r="A60"/>
  <c r="A53"/>
  <c r="L61" l="1"/>
  <c r="L17"/>
  <c r="L33"/>
  <c r="L30"/>
  <c r="L14"/>
  <c r="L19"/>
  <c r="L13"/>
  <c r="G63" i="12"/>
  <c r="G46"/>
  <c r="G56"/>
  <c r="G45"/>
  <c r="H9"/>
  <c r="G50"/>
  <c r="H62"/>
  <c r="L29" i="55"/>
  <c r="G52" i="12"/>
  <c r="H10"/>
  <c r="L54" i="55"/>
  <c r="N12" i="62"/>
  <c r="G66" i="12"/>
  <c r="L50" i="55" l="1"/>
  <c r="G60" i="12"/>
  <c r="G32"/>
  <c r="L6" i="62"/>
  <c r="G49" i="12"/>
  <c r="G18"/>
  <c r="G71"/>
  <c r="H40"/>
  <c r="G44"/>
  <c r="G69"/>
  <c r="H8"/>
  <c r="L10" i="62"/>
  <c r="H61" i="12"/>
  <c r="H51"/>
  <c r="H5"/>
  <c r="G19"/>
  <c r="L14" i="62"/>
  <c r="N7"/>
  <c r="G13" i="12"/>
  <c r="G37"/>
  <c r="L8" i="62"/>
  <c r="N11"/>
  <c r="H6" i="12"/>
  <c r="H59"/>
  <c r="G57"/>
  <c r="H48"/>
  <c r="N8" i="62"/>
  <c r="N6"/>
  <c r="L7"/>
  <c r="G16" i="12"/>
  <c r="H53"/>
  <c r="G43"/>
  <c r="L32" i="55"/>
  <c r="H65" i="12"/>
  <c r="L42" i="55"/>
  <c r="G58" i="12"/>
  <c r="G54"/>
  <c r="H42"/>
  <c r="G23"/>
  <c r="L13" i="62"/>
  <c r="G36" i="12"/>
  <c r="L17" i="62"/>
  <c r="L25" i="55"/>
  <c r="L20"/>
  <c r="L46"/>
  <c r="G26" i="12"/>
  <c r="G64"/>
  <c r="N9" i="62"/>
  <c r="H34" i="12"/>
  <c r="G39"/>
  <c r="N16" i="62"/>
  <c r="L52" i="55"/>
  <c r="L57"/>
  <c r="L24"/>
  <c r="G17" i="12"/>
  <c r="L31" i="55"/>
  <c r="L37"/>
  <c r="L36"/>
  <c r="L28"/>
  <c r="H28" i="12"/>
  <c r="L23" i="55"/>
  <c r="L26"/>
  <c r="G72" i="12"/>
  <c r="H35"/>
  <c r="G67"/>
  <c r="L18" i="55"/>
  <c r="H68" i="12"/>
  <c r="G61"/>
  <c r="G31"/>
  <c r="H37"/>
  <c r="G53"/>
  <c r="H11"/>
  <c r="G92"/>
  <c r="L49" i="55"/>
  <c r="L27"/>
  <c r="H47" i="12"/>
  <c r="L21" i="55"/>
  <c r="L22"/>
  <c r="L34"/>
  <c r="H66" i="12"/>
  <c r="H70"/>
  <c r="G27"/>
  <c r="L16" i="55"/>
  <c r="H25" i="12"/>
  <c r="N15" i="62"/>
  <c r="G28" i="12"/>
  <c r="H20"/>
  <c r="H33"/>
  <c r="H41"/>
  <c r="G11"/>
  <c r="L15" i="55"/>
  <c r="L48"/>
  <c r="L45"/>
  <c r="H17" i="12"/>
  <c r="H69"/>
  <c r="G8"/>
  <c r="H50"/>
  <c r="G70"/>
  <c r="G47"/>
  <c r="H39"/>
  <c r="L53" i="55"/>
  <c r="L55"/>
  <c r="G41" i="12"/>
  <c r="H92"/>
  <c r="H4"/>
  <c r="G65"/>
  <c r="G20"/>
  <c r="G25"/>
  <c r="L12" i="55"/>
  <c r="G24" i="12"/>
  <c r="G55"/>
  <c r="H43"/>
  <c r="H67"/>
  <c r="L107" i="55"/>
  <c r="G4" i="12"/>
  <c r="E94"/>
  <c r="F94"/>
  <c r="H16"/>
  <c r="G42"/>
  <c r="G35"/>
  <c r="L15" i="62"/>
  <c r="G51" i="12"/>
  <c r="H56"/>
  <c r="H72"/>
  <c r="G12"/>
  <c r="H12"/>
  <c r="H54"/>
  <c r="N13" i="62"/>
  <c r="G40" i="12"/>
  <c r="L16" i="62"/>
  <c r="H24" i="12"/>
  <c r="G33"/>
  <c r="N10" i="62"/>
  <c r="H31" i="12"/>
  <c r="H13"/>
  <c r="H30"/>
  <c r="G30"/>
  <c r="H55"/>
  <c r="H49"/>
  <c r="H58"/>
  <c r="H26"/>
  <c r="H27"/>
  <c r="H64"/>
  <c r="G38"/>
  <c r="H38"/>
  <c r="G5"/>
  <c r="L9" i="62"/>
  <c r="H36" i="12"/>
  <c r="H23"/>
  <c r="G10"/>
  <c r="H60"/>
  <c r="H63"/>
  <c r="L11" i="62"/>
  <c r="H18" i="12"/>
  <c r="G9"/>
  <c r="G34"/>
  <c r="H52"/>
  <c r="L12" i="62"/>
  <c r="G62" i="12"/>
  <c r="G48"/>
  <c r="H57"/>
  <c r="H45"/>
  <c r="G68"/>
  <c r="H71"/>
  <c r="H44"/>
  <c r="G59"/>
  <c r="G6"/>
  <c r="N14" i="62"/>
  <c r="N17"/>
  <c r="H46" i="12"/>
  <c r="H19"/>
  <c r="H32"/>
  <c r="H24" i="62"/>
  <c r="L43" i="55" l="1"/>
  <c r="L44" s="1"/>
  <c r="J24" i="62"/>
  <c r="L63" i="55"/>
  <c r="L64" s="1"/>
  <c r="H94" i="12"/>
  <c r="N5" i="62"/>
  <c r="N24" s="1"/>
  <c r="L5"/>
  <c r="L24" s="1"/>
  <c r="G94" i="12"/>
  <c r="A64" i="55" l="1"/>
  <c r="A65" l="1"/>
  <c r="A86"/>
  <c r="A87" l="1"/>
  <c r="A66"/>
  <c r="A67" l="1"/>
  <c r="A88"/>
  <c r="A89" l="1"/>
  <c r="A90" l="1"/>
  <c r="A91" l="1"/>
  <c r="A68"/>
  <c r="A92" l="1"/>
  <c r="A69"/>
  <c r="A93" l="1"/>
  <c r="A70"/>
  <c r="A71" l="1"/>
  <c r="A94"/>
  <c r="A95" l="1"/>
  <c r="A72"/>
  <c r="A73" l="1"/>
  <c r="A96"/>
  <c r="A97" l="1"/>
  <c r="A74"/>
  <c r="A75" l="1"/>
  <c r="A98"/>
  <c r="A99" l="1"/>
  <c r="A76"/>
  <c r="A77" l="1"/>
  <c r="A100"/>
  <c r="A101" l="1"/>
  <c r="A78"/>
  <c r="A79" l="1"/>
  <c r="A102"/>
  <c r="A103" l="1"/>
  <c r="A80"/>
  <c r="A81" l="1"/>
  <c r="A105"/>
  <c r="A84" l="1"/>
  <c r="A82"/>
  <c r="A83"/>
</calcChain>
</file>

<file path=xl/sharedStrings.xml><?xml version="1.0" encoding="utf-8"?>
<sst xmlns="http://schemas.openxmlformats.org/spreadsheetml/2006/main" count="359" uniqueCount="238">
  <si>
    <t>A</t>
  </si>
  <si>
    <t>B</t>
  </si>
  <si>
    <t>Người ghi sổ</t>
  </si>
  <si>
    <t>Kế toán trưởng</t>
  </si>
  <si>
    <t>(Ký, họ tên)</t>
  </si>
  <si>
    <t>STT</t>
  </si>
  <si>
    <t>ĐƠN VỊ</t>
  </si>
  <si>
    <t>ĐẦU KỲ</t>
  </si>
  <si>
    <t>PHÁT SINH</t>
  </si>
  <si>
    <t>TỔNG CỘNG</t>
  </si>
  <si>
    <t>SỐ DƯ CUỐI KỲ</t>
  </si>
  <si>
    <t>NỢ</t>
  </si>
  <si>
    <t>CÓ</t>
  </si>
  <si>
    <t>TỔNG HỢP TÀI KHOẢN 331</t>
  </si>
  <si>
    <t>Giám đốc</t>
  </si>
  <si>
    <t>(Ký, họ tên, đóng dấu)</t>
  </si>
  <si>
    <t>Số tiền</t>
  </si>
  <si>
    <t>Ngoại tệ</t>
  </si>
  <si>
    <t>Đơn vị: Công Ty TNHH Hải Sản An Lạc</t>
  </si>
  <si>
    <t>Mẫu số S11-DN</t>
  </si>
  <si>
    <t>Địa chỉ: Lô A14, Đường 4A, KCN Hải Sơn, H. Đức Hoà, T. Long An</t>
  </si>
  <si>
    <t xml:space="preserve">(Ban hành theo Thông tư số 200/2014/TT-BTC </t>
  </si>
  <si>
    <t xml:space="preserve"> Ngày 22/12/2014 của Bộ Tài chính)</t>
  </si>
  <si>
    <t>BẢNG TỔNG HỢP CHI TIẾT 
VẬT LIỆU, DỤNG CỤ, SẢN PHẨM,HÀNG HOÁ</t>
  </si>
  <si>
    <t>Tài khoản: 152</t>
  </si>
  <si>
    <t>Năm: 2014</t>
  </si>
  <si>
    <t>Xuất Nhập Tồn Năm 2014</t>
  </si>
  <si>
    <t>Tên, quy cách vật liệu, dụng cụ, sản phẩm hàng hóa</t>
  </si>
  <si>
    <t>Đơn vị tính</t>
  </si>
  <si>
    <t>Tồn đầu kỳ</t>
  </si>
  <si>
    <t>Nhập trong kỳ</t>
  </si>
  <si>
    <t>Xuất trong kỳ</t>
  </si>
  <si>
    <t>Tồn cuối kỳ</t>
  </si>
  <si>
    <t>SL</t>
  </si>
  <si>
    <t>Tiền</t>
  </si>
  <si>
    <t>Bột ngọt</t>
  </si>
  <si>
    <t>kg</t>
  </si>
  <si>
    <t>Bột biến tính</t>
  </si>
  <si>
    <t>Nguyễn Thành Quang</t>
  </si>
  <si>
    <t>Đường</t>
  </si>
  <si>
    <t>Nguyễn Văn Phong</t>
  </si>
  <si>
    <t>Muối</t>
  </si>
  <si>
    <t>Băng keo</t>
  </si>
  <si>
    <t>cuộn</t>
  </si>
  <si>
    <t>Nguyễn Thanh Hoàng</t>
  </si>
  <si>
    <t>Nguyễn Thị Hồng Hoa</t>
  </si>
  <si>
    <t>Túi cá chỉ 40g</t>
  </si>
  <si>
    <t>túi</t>
  </si>
  <si>
    <t>Nguyễn Văn Tha</t>
  </si>
  <si>
    <t xml:space="preserve">Túi cá chỉ 90g </t>
  </si>
  <si>
    <t>Lê Thị Diệu</t>
  </si>
  <si>
    <t>cái</t>
  </si>
  <si>
    <t>Lê Thị Thiện Em</t>
  </si>
  <si>
    <t>Trần Văn An</t>
  </si>
  <si>
    <t>Thùng carton 48x35.5x22</t>
  </si>
  <si>
    <t>Nguyễn Thanh Bình</t>
  </si>
  <si>
    <t>Thùng carton 47x37x11</t>
  </si>
  <si>
    <t>Nguyễn Văn Hạnh</t>
  </si>
  <si>
    <t>Thùng carton 45x31x10.5</t>
  </si>
  <si>
    <t>Trần Thị Thu Hiếu</t>
  </si>
  <si>
    <t>Thùng carton 54.5x37.5x32.5</t>
  </si>
  <si>
    <t>Nguyễn Văn Nhân</t>
  </si>
  <si>
    <t>Huỳnh Thị Kiều</t>
  </si>
  <si>
    <t>Thùng carton 46.5x34.5x26.5</t>
  </si>
  <si>
    <t>Nguyễn Thị Kim Vân</t>
  </si>
  <si>
    <t>Võ Thị Huyền</t>
  </si>
  <si>
    <t>Vũ Thị Lan</t>
  </si>
  <si>
    <t>Trương Quốc Tuấn</t>
  </si>
  <si>
    <t>Lê Thị Kim Liên</t>
  </si>
  <si>
    <t>Nguyễn Thị Mộng Tuyền</t>
  </si>
  <si>
    <t>Đỗ Thị Hoàng Mai</t>
  </si>
  <si>
    <t>Tổng cộng VL</t>
  </si>
  <si>
    <t>Phạm Thị Chính</t>
  </si>
  <si>
    <t>Lê Văn Thành</t>
  </si>
  <si>
    <t>Lê Thị Kim Thanh</t>
  </si>
  <si>
    <t>Võ Thị Bảy</t>
  </si>
  <si>
    <t>Võ Văn Bá</t>
  </si>
  <si>
    <t>Nguyễn Thanh Vân</t>
  </si>
  <si>
    <t>Nguyễn Thanh Vinh</t>
  </si>
  <si>
    <t>Tổng cộng NL</t>
  </si>
  <si>
    <t>Hồ Thị Mỹ</t>
  </si>
  <si>
    <t>Phạm Thị Ngọc</t>
  </si>
  <si>
    <t>Khô cá cơm TP</t>
  </si>
  <si>
    <t>Nguyễn Đức Tiến</t>
  </si>
  <si>
    <t>Đỗ Văn Tâm</t>
  </si>
  <si>
    <t>Khô cá chỉ vàng TP</t>
  </si>
  <si>
    <t>Trương Văn Minh</t>
  </si>
  <si>
    <t>Mực TP</t>
  </si>
  <si>
    <t>Cá bò khô tẩm TP</t>
  </si>
  <si>
    <t>Cá bò khô tẩm B TP</t>
  </si>
  <si>
    <t>Ghẹ khô tẩm TP</t>
  </si>
  <si>
    <t>Tổng cộng TP</t>
  </si>
  <si>
    <t>Khô cá cơm B TP</t>
  </si>
  <si>
    <t>SAY D.S CO., LTD</t>
  </si>
  <si>
    <t>BIOVITAL COMPANY</t>
  </si>
  <si>
    <t>TOKAI DENPUN</t>
  </si>
  <si>
    <t>MARKOV K.A.</t>
  </si>
  <si>
    <t>Quy ra VNĐ</t>
  </si>
  <si>
    <t>DNTN SX TM XNK Khang Thịnh Phước</t>
  </si>
  <si>
    <t>Cty TNHH MTV Muối Tân Thành</t>
  </si>
  <si>
    <t>Cty TNHH SX TM Nghị Hòa</t>
  </si>
  <si>
    <t>Cty TNHH Bao Bì Nhựa Thành Phú</t>
  </si>
  <si>
    <t>Cty TNHH Hóa Chất Thành Phương</t>
  </si>
  <si>
    <t>Trung Tâm Chất Lượng Nông Lâm Thủy Sản Vùng 4</t>
  </si>
  <si>
    <t>Cty CP chiếu xạ An Phú</t>
  </si>
  <si>
    <t>Cty Điện Lực Long An</t>
  </si>
  <si>
    <t>Hộp ghẹ</t>
  </si>
  <si>
    <t>Ghẹ NL</t>
  </si>
  <si>
    <t>Cá bò NL</t>
  </si>
  <si>
    <t>Cty TNHH TM XNK Vận Tải Vĩnh Phát</t>
  </si>
  <si>
    <t>Cty TNHH Giao Nhận Vận Chuyển Ánh Dương</t>
  </si>
  <si>
    <t>Cty TNHH Hải Sản An Lạc Trà Vinh</t>
  </si>
  <si>
    <t>MICHANG COMMERCIAL</t>
  </si>
  <si>
    <t>Cty TNHH Hải Sơn</t>
  </si>
  <si>
    <t>Tinh bột bắp</t>
  </si>
  <si>
    <t>Cty TNHH TM DV SX Bao Bì Giấy Tân Minh Thư</t>
  </si>
  <si>
    <t>Cty TNHH Asia Shiping Logistics And Warehousse Vietnam</t>
  </si>
  <si>
    <t>Thùng carton 50x30x14</t>
  </si>
  <si>
    <t>Thùng carton 50x30x16</t>
  </si>
  <si>
    <t>Thùng carton 49x37x11</t>
  </si>
  <si>
    <t>Ghẹ khô TP</t>
  </si>
  <si>
    <t>CHUNG HAE WON CO., LTD</t>
  </si>
  <si>
    <t>Cty CP Bảo Hiểm Viễn Đông (VASS)</t>
  </si>
  <si>
    <t>Cty TNHH TM Dịch Vụ Hải Trung Anh</t>
  </si>
  <si>
    <t>XN Chế Biến Thuỷ Sản Xuất Khẩu III - Chi Nhánh</t>
  </si>
  <si>
    <t>Khô cá mai nướng tẩm</t>
  </si>
  <si>
    <t>Thùng carton 48x32.5x15</t>
  </si>
  <si>
    <t>Cty TNHH TM Thuỷ Giang Sơn</t>
  </si>
  <si>
    <t>Cty TNHH DV Giao Nhận AAAS</t>
  </si>
  <si>
    <t>ZHOUSHAN FAR EAST NANYANG AQUATIC PRODUCT</t>
  </si>
  <si>
    <t>Cá đổng NL</t>
  </si>
  <si>
    <t>Cá đuối NL</t>
  </si>
  <si>
    <t>Cá đục NL</t>
  </si>
  <si>
    <t>Cá chai NL</t>
  </si>
  <si>
    <t>Mực NL</t>
  </si>
  <si>
    <t>Trần Thị Nê</t>
  </si>
  <si>
    <t>Nguyễn Ngọc Anh</t>
  </si>
  <si>
    <t>Ngô Văn Vàng</t>
  </si>
  <si>
    <t>Nguyễn Văn Tư</t>
  </si>
  <si>
    <t>Nguyễn Văn Đức</t>
  </si>
  <si>
    <t>Cá mai NL</t>
  </si>
  <si>
    <t>Cá cơm NL</t>
  </si>
  <si>
    <t>Nguyễn Thị Hội</t>
  </si>
  <si>
    <t>NATIONAL STARCH</t>
  </si>
  <si>
    <t>Thùng carton 47x34x11</t>
  </si>
  <si>
    <t>Thùng carton 47x30x21</t>
  </si>
  <si>
    <t>Thùng carton 49x30x10</t>
  </si>
  <si>
    <t>DNTN Hải Sản Kim Châu</t>
  </si>
  <si>
    <t>Cá chỉ vàng NL</t>
  </si>
  <si>
    <t>DNTN Thuỷ Đồng</t>
  </si>
  <si>
    <t>Khô cá ngân</t>
  </si>
  <si>
    <t>Cty CP XNK Thực Phẩm Sài Gòn</t>
  </si>
  <si>
    <t>Khô cá chai tẩm TP</t>
  </si>
  <si>
    <t>Cty TNHH IFB International Freightbridge Việt Nam</t>
  </si>
  <si>
    <t>Thùng carton 50x29.5x19</t>
  </si>
  <si>
    <t>Cty TNHH Bao Bì Giấy Kim Dung Phát</t>
  </si>
  <si>
    <t xml:space="preserve">Cty TNHH SX TM Kim Dung Phát </t>
  </si>
  <si>
    <t>Cty TNHH TM và DV Mai Phương Huy</t>
  </si>
  <si>
    <t>Khô cá lóc TP</t>
  </si>
  <si>
    <t>Khô cá sặc TP</t>
  </si>
  <si>
    <t>Khô cá chỉ vàng tẩm TP</t>
  </si>
  <si>
    <t xml:space="preserve">Ruốc khô </t>
  </si>
  <si>
    <t>Tôm mặn nga</t>
  </si>
  <si>
    <t>Bánh cá surimi</t>
  </si>
  <si>
    <t>Cty TNHH Thuỷ Sản Việt Kim</t>
  </si>
  <si>
    <t>Cty TNHH TM Thành Long</t>
  </si>
  <si>
    <t>Mè trắng</t>
  </si>
  <si>
    <t>DNTN Anh Long</t>
  </si>
  <si>
    <t>Thùng carton 50x35x25</t>
  </si>
  <si>
    <t>KOJUBU B AND F CO., LTD CHUNGJU BRANCH</t>
  </si>
  <si>
    <t>Thùng carton 54x41x2</t>
  </si>
  <si>
    <t>Công Ty TNHH Bosgaurus Coffee</t>
  </si>
  <si>
    <t>Khô cá đục tẩm TP</t>
  </si>
  <si>
    <t>Cá sặc NL</t>
  </si>
  <si>
    <t>Cá lóc NL</t>
  </si>
  <si>
    <t>Cá đù NL</t>
  </si>
  <si>
    <t>Khô cá cơm tẩm cay</t>
  </si>
  <si>
    <t>SNACK DEPOT, INC.</t>
  </si>
  <si>
    <t>Khô cá cơm tẩm nướng</t>
  </si>
  <si>
    <t>Khô cá cơm tẩm mè</t>
  </si>
  <si>
    <t>Khô cá chỉ vàng tẩm mặn TP</t>
  </si>
  <si>
    <t>Khô cá chỉ vàng tẩm ngọt TP</t>
  </si>
  <si>
    <t xml:space="preserve">Sorbitol </t>
  </si>
  <si>
    <t>Khô cá bò TP</t>
  </si>
  <si>
    <t>Khô cá cơm trắng B TP</t>
  </si>
  <si>
    <t>Thùng carton 50x35x12.5</t>
  </si>
  <si>
    <t>Thùng carton 50x30x13</t>
  </si>
  <si>
    <t>Thùng carton 50x35x11</t>
  </si>
  <si>
    <t>BAYON TRADING PTE. LTD</t>
  </si>
  <si>
    <t>Cá cơm trắng NL</t>
  </si>
  <si>
    <t>Khô cá mai tẩm TP</t>
  </si>
  <si>
    <t>WORLD FOODS CORPORATION LTD.</t>
  </si>
  <si>
    <t>Khô cá chỉ vàng tẩm ghép TP</t>
  </si>
  <si>
    <t>Khô cá đù TP</t>
  </si>
  <si>
    <t>Cty TNHH Khoa Kỹ Sinh Vật Thăng Long</t>
  </si>
  <si>
    <t>Thùng carton 54x30x30</t>
  </si>
  <si>
    <t>Khô cá mao ếch tẩm nướng TP</t>
  </si>
  <si>
    <t>Khô cá mối tẩm nướng TP</t>
  </si>
  <si>
    <t>Khô cá mao ếch TP</t>
  </si>
  <si>
    <t>JIN WON CO., LTD</t>
  </si>
  <si>
    <t>TỔNG HỢP TÀI KHOẢN 131 - 2017</t>
  </si>
  <si>
    <t>Khô cá đổng tẩm TP</t>
  </si>
  <si>
    <t>Khô cá đuối tẩm TP</t>
  </si>
  <si>
    <t>DAE YEONG FOOD CO., LTD</t>
  </si>
  <si>
    <t>Tôm khô</t>
  </si>
  <si>
    <t>Mực Daruma</t>
  </si>
  <si>
    <t>Tôm mẫu</t>
  </si>
  <si>
    <t>Khô cá chạch TP</t>
  </si>
  <si>
    <t>Khô cá chỉ mặn TP</t>
  </si>
  <si>
    <t>Khô cá chỉ ngọt TP</t>
  </si>
  <si>
    <t>Mực khô</t>
  </si>
  <si>
    <t>Xương cá bò TP</t>
  </si>
  <si>
    <t>SEJIN DISTRIBUTION COMPANY</t>
  </si>
  <si>
    <t>Thùng carton 45x31x11</t>
  </si>
  <si>
    <t>Cty TNHH MTV Khởi Nguyên An</t>
  </si>
  <si>
    <t>Khô cá bò tẩm xé bướm TP</t>
  </si>
  <si>
    <t>Nguyễn Thị Ngọc Thanh</t>
  </si>
  <si>
    <t>Hoàng Thăng Thành</t>
  </si>
  <si>
    <t>Nguyễn Đình Nguyên</t>
  </si>
  <si>
    <t>Trần Thị Bích Vân</t>
  </si>
  <si>
    <t>Trần Thanh Hợi</t>
  </si>
  <si>
    <t>Dương Quý Phương</t>
  </si>
  <si>
    <t>Nguyễn Văn Quốc</t>
  </si>
  <si>
    <t>Nguyễn Thị Thanh Thuỷ</t>
  </si>
  <si>
    <t>Hồ Thiên Trang</t>
  </si>
  <si>
    <t>Nguyễn Thị Cúc</t>
  </si>
  <si>
    <t>Long Đức Tâm</t>
  </si>
  <si>
    <t>Đoàn Thị Hằng</t>
  </si>
  <si>
    <t>Nguyễn Minh Tâm</t>
  </si>
  <si>
    <t>Phương Tâm Đan</t>
  </si>
  <si>
    <t>Cá mối NL</t>
  </si>
  <si>
    <t>Cá mao ếch NL</t>
  </si>
  <si>
    <t>Cá chạch NL</t>
  </si>
  <si>
    <t>Tôm NL</t>
  </si>
  <si>
    <t>CQ Quản Lý Chất Lượng Nông Lâm Sản &amp; Thuỷ Sản Nam Bộ</t>
  </si>
  <si>
    <t>Cty TNHH DL Và TM Thành Thành Phát</t>
  </si>
  <si>
    <t>Ngày  31  tháng   12  năm   2017</t>
  </si>
  <si>
    <t>Cty TNHH SX - TM Bao Bì Thiên Thành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</si>
</sst>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3" formatCode="_(* #,##0.0_);_(* \(#,##0.0\);_(* &quot;-&quot;??_);_(@_)"/>
  </numFmts>
  <fonts count="4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VNI-Times"/>
    </font>
    <font>
      <b/>
      <sz val="9"/>
      <name val="VNI-Times"/>
    </font>
    <font>
      <sz val="10"/>
      <name val="Arial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sz val="10"/>
      <name val="VNI-Times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8"/>
      <name val="Arial"/>
      <family val="2"/>
    </font>
    <font>
      <sz val="12"/>
      <name val="VNI-Times"/>
    </font>
    <font>
      <sz val="2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9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3" fontId="22" fillId="21" borderId="2"/>
    <xf numFmtId="0" fontId="8" fillId="22" borderId="3" applyNumberFormat="0" applyAlignment="0" applyProtection="0"/>
    <xf numFmtId="43" fontId="3" fillId="0" borderId="0" applyFont="0" applyFill="0" applyBorder="0" applyAlignment="0" applyProtection="0"/>
    <xf numFmtId="3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2" fillId="21" borderId="2">
      <alignment horizontal="centerContinuous" vertical="center" wrapText="1"/>
    </xf>
    <xf numFmtId="3" fontId="22" fillId="21" borderId="2">
      <alignment horizontal="center" vertical="center" wrapText="1"/>
    </xf>
    <xf numFmtId="2" fontId="23" fillId="0" borderId="0" applyFont="0" applyFill="0" applyBorder="0" applyAlignment="0" applyProtection="0"/>
    <xf numFmtId="0" fontId="10" fillId="4" borderId="0" applyNumberFormat="0" applyBorder="0" applyAlignment="0" applyProtection="0"/>
    <xf numFmtId="0" fontId="24" fillId="0" borderId="4" applyNumberFormat="0" applyAlignment="0" applyProtection="0">
      <alignment horizontal="left" vertical="center"/>
    </xf>
    <xf numFmtId="0" fontId="24" fillId="0" borderId="5">
      <alignment horizontal="left" vertical="center"/>
    </xf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3" fontId="22" fillId="0" borderId="9"/>
    <xf numFmtId="3" fontId="25" fillId="0" borderId="10"/>
    <xf numFmtId="3" fontId="22" fillId="0" borderId="2">
      <alignment horizontal="center" vertical="center" wrapText="1"/>
    </xf>
    <xf numFmtId="3" fontId="22" fillId="0" borderId="2">
      <alignment horizontal="centerContinuous" vertical="center"/>
    </xf>
    <xf numFmtId="0" fontId="15" fillId="0" borderId="11" applyNumberFormat="0" applyFill="0" applyAlignment="0" applyProtection="0"/>
    <xf numFmtId="170" fontId="26" fillId="0" borderId="12"/>
    <xf numFmtId="0" fontId="16" fillId="23" borderId="0" applyNumberFormat="0" applyBorder="0" applyAlignment="0" applyProtection="0"/>
    <xf numFmtId="0" fontId="25" fillId="0" borderId="0"/>
    <xf numFmtId="0" fontId="3" fillId="0" borderId="0"/>
    <xf numFmtId="0" fontId="4" fillId="24" borderId="13" applyNumberFormat="0" applyFont="0" applyAlignment="0" applyProtection="0"/>
    <xf numFmtId="0" fontId="17" fillId="20" borderId="14" applyNumberFormat="0" applyAlignment="0" applyProtection="0"/>
    <xf numFmtId="0" fontId="27" fillId="0" borderId="0">
      <alignment horizontal="centerContinuous"/>
    </xf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0" applyNumberForma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0" fontId="23" fillId="0" borderId="0" applyFont="0" applyFill="0" applyBorder="0" applyAlignment="0" applyProtection="0"/>
    <xf numFmtId="0" fontId="29" fillId="0" borderId="0"/>
    <xf numFmtId="168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6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31" fillId="0" borderId="0"/>
    <xf numFmtId="43" fontId="36" fillId="0" borderId="0" applyFont="0" applyFill="0" applyBorder="0" applyAlignment="0" applyProtection="0"/>
    <xf numFmtId="0" fontId="23" fillId="0" borderId="0"/>
    <xf numFmtId="0" fontId="36" fillId="0" borderId="0"/>
    <xf numFmtId="0" fontId="39" fillId="0" borderId="0">
      <alignment horizontal="center"/>
    </xf>
    <xf numFmtId="43" fontId="40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0" fillId="0" borderId="0" applyFont="0" applyFill="0" applyBorder="0" applyAlignment="0" applyProtection="0"/>
    <xf numFmtId="0" fontId="40" fillId="0" borderId="0"/>
    <xf numFmtId="0" fontId="2" fillId="0" borderId="0"/>
    <xf numFmtId="171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6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</cellStyleXfs>
  <cellXfs count="98">
    <xf numFmtId="0" fontId="0" fillId="0" borderId="0" xfId="0"/>
    <xf numFmtId="3" fontId="33" fillId="0" borderId="16" xfId="46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0" borderId="0" xfId="52" applyFont="1" applyAlignment="1">
      <alignment vertical="center"/>
    </xf>
    <xf numFmtId="0" fontId="33" fillId="21" borderId="2" xfId="52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164" fontId="33" fillId="0" borderId="20" xfId="29" applyNumberFormat="1" applyFont="1" applyBorder="1" applyAlignment="1">
      <alignment vertical="center"/>
    </xf>
    <xf numFmtId="49" fontId="33" fillId="0" borderId="16" xfId="72" applyNumberFormat="1" applyFont="1" applyFill="1" applyBorder="1" applyAlignment="1">
      <alignment horizontal="left" vertical="center"/>
    </xf>
    <xf numFmtId="49" fontId="33" fillId="0" borderId="16" xfId="72" quotePrefix="1" applyNumberFormat="1" applyFont="1" applyFill="1" applyBorder="1" applyAlignment="1">
      <alignment horizontal="left" vertical="center"/>
    </xf>
    <xf numFmtId="49" fontId="33" fillId="0" borderId="16" xfId="72" applyNumberFormat="1" applyFont="1" applyFill="1" applyBorder="1" applyAlignment="1">
      <alignment horizontal="left" vertical="center" wrapText="1"/>
    </xf>
    <xf numFmtId="0" fontId="25" fillId="0" borderId="0" xfId="52" applyFont="1" applyAlignment="1">
      <alignment vertical="center"/>
    </xf>
    <xf numFmtId="164" fontId="33" fillId="0" borderId="16" xfId="82" applyNumberFormat="1" applyFont="1" applyFill="1" applyBorder="1" applyAlignment="1">
      <alignment horizontal="left" vertical="center"/>
    </xf>
    <xf numFmtId="49" fontId="33" fillId="0" borderId="16" xfId="82" applyNumberFormat="1" applyFont="1" applyFill="1" applyBorder="1" applyAlignment="1">
      <alignment horizontal="left" vertical="center"/>
    </xf>
    <xf numFmtId="43" fontId="33" fillId="0" borderId="20" xfId="29" applyFont="1" applyBorder="1" applyAlignment="1">
      <alignment vertical="center"/>
    </xf>
    <xf numFmtId="3" fontId="33" fillId="0" borderId="16" xfId="46" applyFont="1" applyFill="1" applyBorder="1" applyAlignment="1">
      <alignment vertical="center"/>
    </xf>
    <xf numFmtId="164" fontId="33" fillId="0" borderId="16" xfId="71" applyNumberFormat="1" applyFont="1" applyBorder="1" applyAlignment="1">
      <alignment horizontal="center" vertical="center"/>
    </xf>
    <xf numFmtId="164" fontId="33" fillId="0" borderId="16" xfId="29" applyNumberFormat="1" applyFont="1" applyFill="1" applyBorder="1" applyAlignment="1">
      <alignment vertical="center"/>
    </xf>
    <xf numFmtId="0" fontId="32" fillId="0" borderId="0" xfId="87" applyFont="1" applyAlignment="1">
      <alignment vertical="center"/>
    </xf>
    <xf numFmtId="0" fontId="32" fillId="0" borderId="0" xfId="88" applyFont="1" applyAlignment="1">
      <alignment vertical="center"/>
    </xf>
    <xf numFmtId="0" fontId="41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64" fontId="33" fillId="0" borderId="0" xfId="29" applyNumberFormat="1" applyFont="1" applyAlignment="1">
      <alignment vertical="center"/>
    </xf>
    <xf numFmtId="0" fontId="33" fillId="0" borderId="16" xfId="89" applyFont="1" applyBorder="1" applyAlignment="1">
      <alignment horizontal="center" vertical="center"/>
    </xf>
    <xf numFmtId="0" fontId="33" fillId="0" borderId="20" xfId="0" applyFont="1" applyBorder="1" applyAlignment="1">
      <alignment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6" xfId="0" applyFont="1" applyBorder="1" applyAlignment="1">
      <alignment horizontal="center" vertical="center"/>
    </xf>
    <xf numFmtId="0" fontId="33" fillId="0" borderId="16" xfId="0" applyFont="1" applyFill="1" applyBorder="1" applyAlignment="1">
      <alignment vertical="center"/>
    </xf>
    <xf numFmtId="3" fontId="33" fillId="0" borderId="16" xfId="0" applyNumberFormat="1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164" fontId="33" fillId="0" borderId="24" xfId="29" applyNumberFormat="1" applyFont="1" applyBorder="1" applyAlignment="1">
      <alignment vertical="center"/>
    </xf>
    <xf numFmtId="0" fontId="33" fillId="21" borderId="2" xfId="0" applyFont="1" applyFill="1" applyBorder="1" applyAlignment="1">
      <alignment vertical="center"/>
    </xf>
    <xf numFmtId="173" fontId="33" fillId="0" borderId="20" xfId="29" applyNumberFormat="1" applyFont="1" applyBorder="1" applyAlignment="1">
      <alignment horizontal="center" vertical="center"/>
    </xf>
    <xf numFmtId="3" fontId="33" fillId="0" borderId="0" xfId="0" applyNumberFormat="1" applyFont="1" applyAlignment="1">
      <alignment vertical="center"/>
    </xf>
    <xf numFmtId="0" fontId="32" fillId="0" borderId="0" xfId="89" applyFont="1" applyAlignment="1" applyProtection="1">
      <protection hidden="1"/>
    </xf>
    <xf numFmtId="164" fontId="32" fillId="0" borderId="0" xfId="53" applyNumberFormat="1" applyFont="1" applyAlignment="1">
      <alignment horizontal="center" vertical="center"/>
    </xf>
    <xf numFmtId="0" fontId="34" fillId="0" borderId="0" xfId="52" applyFont="1" applyAlignment="1">
      <alignment vertical="center"/>
    </xf>
    <xf numFmtId="164" fontId="25" fillId="0" borderId="0" xfId="71" applyNumberFormat="1" applyFont="1" applyAlignment="1">
      <alignment vertical="center"/>
    </xf>
    <xf numFmtId="43" fontId="33" fillId="21" borderId="2" xfId="71" applyNumberFormat="1" applyFont="1" applyFill="1" applyBorder="1" applyAlignment="1">
      <alignment vertical="center"/>
    </xf>
    <xf numFmtId="43" fontId="33" fillId="0" borderId="16" xfId="71" applyFont="1" applyBorder="1" applyAlignment="1">
      <alignment horizontal="center" vertical="center"/>
    </xf>
    <xf numFmtId="164" fontId="33" fillId="0" borderId="16" xfId="71" applyNumberFormat="1" applyFont="1" applyBorder="1" applyAlignment="1">
      <alignment vertical="center"/>
    </xf>
    <xf numFmtId="43" fontId="33" fillId="0" borderId="16" xfId="71" applyFont="1" applyBorder="1" applyAlignment="1">
      <alignment vertical="center"/>
    </xf>
    <xf numFmtId="0" fontId="34" fillId="0" borderId="16" xfId="52" applyFont="1" applyBorder="1" applyAlignment="1">
      <alignment vertical="center"/>
    </xf>
    <xf numFmtId="3" fontId="33" fillId="0" borderId="20" xfId="46" applyFont="1" applyBorder="1" applyAlignment="1">
      <alignment horizontal="center" vertical="center"/>
    </xf>
    <xf numFmtId="164" fontId="38" fillId="21" borderId="2" xfId="71" applyNumberFormat="1" applyFont="1" applyFill="1" applyBorder="1" applyAlignment="1">
      <alignment horizontal="center" vertical="center" wrapText="1"/>
    </xf>
    <xf numFmtId="164" fontId="38" fillId="21" borderId="2" xfId="71" applyNumberFormat="1" applyFont="1" applyFill="1" applyBorder="1" applyAlignment="1">
      <alignment horizontal="centerContinuous" vertical="center" wrapText="1"/>
    </xf>
    <xf numFmtId="0" fontId="38" fillId="21" borderId="2" xfId="34" applyFont="1" applyBorder="1" applyAlignment="1">
      <alignment horizontal="centerContinuous" vertical="center" wrapText="1"/>
    </xf>
    <xf numFmtId="0" fontId="33" fillId="0" borderId="20" xfId="89" applyFont="1" applyBorder="1" applyAlignment="1">
      <alignment horizontal="center" vertical="center"/>
    </xf>
    <xf numFmtId="0" fontId="33" fillId="21" borderId="12" xfId="0" applyFont="1" applyFill="1" applyBorder="1" applyAlignment="1">
      <alignment horizontal="center" vertical="center"/>
    </xf>
    <xf numFmtId="0" fontId="33" fillId="21" borderId="12" xfId="0" applyFont="1" applyFill="1" applyBorder="1" applyAlignment="1">
      <alignment vertical="center"/>
    </xf>
    <xf numFmtId="164" fontId="33" fillId="21" borderId="12" xfId="29" applyNumberFormat="1" applyFont="1" applyFill="1" applyBorder="1" applyAlignment="1">
      <alignment vertical="center"/>
    </xf>
    <xf numFmtId="0" fontId="38" fillId="21" borderId="2" xfId="34" applyFont="1" applyBorder="1" applyAlignment="1">
      <alignment horizontal="center" vertical="center" wrapText="1"/>
    </xf>
    <xf numFmtId="0" fontId="33" fillId="0" borderId="20" xfId="0" applyFont="1" applyFill="1" applyBorder="1" applyAlignment="1">
      <alignment vertical="center"/>
    </xf>
    <xf numFmtId="0" fontId="3" fillId="0" borderId="0" xfId="0" applyFont="1"/>
    <xf numFmtId="0" fontId="33" fillId="0" borderId="0" xfId="52" applyFont="1" applyFill="1" applyAlignment="1">
      <alignment vertical="center"/>
    </xf>
    <xf numFmtId="0" fontId="35" fillId="25" borderId="0" xfId="87" applyFont="1" applyFill="1" applyAlignment="1">
      <alignment horizontal="left" vertical="center" wrapText="1"/>
    </xf>
    <xf numFmtId="0" fontId="33" fillId="21" borderId="2" xfId="0" applyFont="1" applyFill="1" applyBorder="1" applyAlignment="1">
      <alignment horizontal="center" vertical="center"/>
    </xf>
    <xf numFmtId="0" fontId="33" fillId="21" borderId="2" xfId="0" applyFont="1" applyFill="1" applyBorder="1" applyAlignment="1">
      <alignment horizontal="center" vertical="center" wrapText="1"/>
    </xf>
    <xf numFmtId="3" fontId="33" fillId="21" borderId="2" xfId="29" applyNumberFormat="1" applyFont="1" applyFill="1" applyBorder="1" applyAlignment="1">
      <alignment horizontal="center" vertical="center"/>
    </xf>
    <xf numFmtId="0" fontId="32" fillId="0" borderId="0" xfId="89" applyFont="1" applyAlignment="1" applyProtection="1">
      <alignment horizontal="center"/>
      <protection hidden="1"/>
    </xf>
    <xf numFmtId="0" fontId="38" fillId="25" borderId="0" xfId="87" applyFont="1" applyFill="1" applyAlignment="1">
      <alignment vertical="center"/>
    </xf>
    <xf numFmtId="0" fontId="35" fillId="25" borderId="0" xfId="87" applyFont="1" applyFill="1" applyAlignment="1">
      <alignment horizontal="center" vertical="center" wrapText="1"/>
    </xf>
    <xf numFmtId="0" fontId="38" fillId="25" borderId="0" xfId="87" applyFont="1" applyFill="1" applyAlignment="1">
      <alignment horizontal="left" vertical="center"/>
    </xf>
    <xf numFmtId="3" fontId="33" fillId="0" borderId="16" xfId="0" applyNumberFormat="1" applyFont="1" applyBorder="1" applyAlignment="1">
      <alignment vertical="center"/>
    </xf>
    <xf numFmtId="0" fontId="33" fillId="0" borderId="12" xfId="0" applyFont="1" applyFill="1" applyBorder="1" applyAlignment="1">
      <alignment vertical="center"/>
    </xf>
    <xf numFmtId="0" fontId="25" fillId="0" borderId="0" xfId="52" applyFont="1" applyFill="1" applyAlignment="1">
      <alignment vertical="center"/>
    </xf>
    <xf numFmtId="0" fontId="38" fillId="0" borderId="19" xfId="34" applyFont="1" applyFill="1" applyBorder="1" applyAlignment="1">
      <alignment horizontal="center" vertical="center" wrapText="1"/>
    </xf>
    <xf numFmtId="3" fontId="33" fillId="0" borderId="16" xfId="46" applyFont="1" applyFill="1" applyBorder="1" applyAlignment="1">
      <alignment horizontal="center" vertical="center"/>
    </xf>
    <xf numFmtId="164" fontId="33" fillId="0" borderId="20" xfId="29" applyNumberFormat="1" applyFont="1" applyFill="1" applyBorder="1" applyAlignment="1">
      <alignment horizontal="center" vertical="center"/>
    </xf>
    <xf numFmtId="0" fontId="33" fillId="0" borderId="2" xfId="52" applyFont="1" applyFill="1" applyBorder="1" applyAlignment="1">
      <alignment vertical="center"/>
    </xf>
    <xf numFmtId="3" fontId="33" fillId="0" borderId="2" xfId="27" applyFont="1" applyFill="1" applyBorder="1" applyAlignment="1">
      <alignment vertical="center"/>
    </xf>
    <xf numFmtId="164" fontId="33" fillId="0" borderId="2" xfId="29" applyNumberFormat="1" applyFont="1" applyFill="1" applyBorder="1" applyAlignment="1">
      <alignment vertical="center"/>
    </xf>
    <xf numFmtId="164" fontId="25" fillId="0" borderId="0" xfId="52" applyNumberFormat="1" applyFont="1" applyFill="1" applyAlignment="1">
      <alignment vertical="center"/>
    </xf>
    <xf numFmtId="0" fontId="37" fillId="0" borderId="21" xfId="56" applyFont="1" applyFill="1" applyBorder="1" applyAlignment="1">
      <alignment horizontal="center" vertical="center"/>
    </xf>
    <xf numFmtId="0" fontId="38" fillId="0" borderId="23" xfId="34" applyFont="1" applyFill="1" applyBorder="1" applyAlignment="1">
      <alignment horizontal="center" vertical="center" wrapText="1"/>
    </xf>
    <xf numFmtId="0" fontId="38" fillId="0" borderId="19" xfId="34" applyFont="1" applyFill="1" applyBorder="1" applyAlignment="1">
      <alignment horizontal="center" vertical="center" wrapText="1"/>
    </xf>
    <xf numFmtId="0" fontId="38" fillId="0" borderId="17" xfId="52" applyFont="1" applyFill="1" applyBorder="1" applyAlignment="1">
      <alignment horizontal="center" vertical="center"/>
    </xf>
    <xf numFmtId="0" fontId="38" fillId="0" borderId="22" xfId="52" applyFont="1" applyFill="1" applyBorder="1" applyAlignment="1">
      <alignment horizontal="center" vertical="center"/>
    </xf>
    <xf numFmtId="0" fontId="38" fillId="0" borderId="17" xfId="34" applyFont="1" applyFill="1" applyBorder="1" applyAlignment="1">
      <alignment horizontal="center" vertical="center" wrapText="1"/>
    </xf>
    <xf numFmtId="0" fontId="38" fillId="0" borderId="22" xfId="34" applyFont="1" applyFill="1" applyBorder="1" applyAlignment="1">
      <alignment horizontal="center" vertical="center" wrapText="1"/>
    </xf>
    <xf numFmtId="164" fontId="38" fillId="0" borderId="0" xfId="53" applyNumberFormat="1" applyFont="1" applyAlignment="1">
      <alignment horizontal="center" vertical="center" wrapText="1"/>
    </xf>
    <xf numFmtId="164" fontId="33" fillId="0" borderId="0" xfId="53" applyNumberFormat="1" applyFont="1" applyAlignment="1">
      <alignment horizontal="center" vertical="center" wrapText="1"/>
    </xf>
    <xf numFmtId="0" fontId="38" fillId="21" borderId="2" xfId="34" applyFont="1" applyBorder="1" applyAlignment="1">
      <alignment horizontal="center" vertical="center" wrapText="1"/>
    </xf>
    <xf numFmtId="0" fontId="37" fillId="0" borderId="21" xfId="56" applyFont="1" applyBorder="1" applyAlignment="1">
      <alignment horizontal="center" vertical="center"/>
    </xf>
    <xf numFmtId="0" fontId="38" fillId="21" borderId="2" xfId="52" applyFont="1" applyFill="1" applyBorder="1" applyAlignment="1">
      <alignment horizontal="center" vertical="center"/>
    </xf>
    <xf numFmtId="0" fontId="32" fillId="0" borderId="0" xfId="88" applyFont="1" applyAlignment="1">
      <alignment horizontal="center" vertical="center"/>
    </xf>
    <xf numFmtId="164" fontId="33" fillId="0" borderId="0" xfId="53" applyNumberFormat="1" applyFont="1" applyAlignment="1">
      <alignment horizontal="center" vertical="center"/>
    </xf>
    <xf numFmtId="0" fontId="35" fillId="0" borderId="0" xfId="88" applyFont="1" applyAlignment="1">
      <alignment horizontal="center" vertical="center" wrapText="1"/>
    </xf>
    <xf numFmtId="0" fontId="33" fillId="21" borderId="2" xfId="0" applyFont="1" applyFill="1" applyBorder="1" applyAlignment="1">
      <alignment horizontal="center" vertical="center"/>
    </xf>
    <xf numFmtId="0" fontId="33" fillId="21" borderId="2" xfId="0" applyFont="1" applyFill="1" applyBorder="1" applyAlignment="1">
      <alignment horizontal="center" vertical="center" wrapText="1"/>
    </xf>
    <xf numFmtId="0" fontId="33" fillId="21" borderId="17" xfId="0" applyFont="1" applyFill="1" applyBorder="1" applyAlignment="1">
      <alignment horizontal="center" vertical="center" wrapText="1"/>
    </xf>
    <xf numFmtId="0" fontId="33" fillId="21" borderId="18" xfId="0" applyFont="1" applyFill="1" applyBorder="1" applyAlignment="1">
      <alignment horizontal="center" vertical="center" wrapText="1"/>
    </xf>
    <xf numFmtId="3" fontId="33" fillId="21" borderId="2" xfId="29" applyNumberFormat="1" applyFont="1" applyFill="1" applyBorder="1" applyAlignment="1">
      <alignment horizontal="center" vertical="center"/>
    </xf>
    <xf numFmtId="164" fontId="33" fillId="21" borderId="2" xfId="29" applyNumberFormat="1" applyFont="1" applyFill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0" fontId="32" fillId="0" borderId="0" xfId="89" applyFont="1" applyAlignment="1" applyProtection="1">
      <alignment horizontal="center"/>
      <protection hidden="1"/>
    </xf>
  </cellXfs>
  <cellStyles count="9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 2" xfId="71"/>
    <cellStyle name="Comma 2 2" xfId="86"/>
    <cellStyle name="Comma 3" xfId="75"/>
    <cellStyle name="Comma 4" xfId="76"/>
    <cellStyle name="Comma 5" xfId="77"/>
    <cellStyle name="Comma 6" xfId="80"/>
    <cellStyle name="Comma 6 2" xfId="84"/>
    <cellStyle name="Comma 9" xfId="90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 2" xfId="73"/>
    <cellStyle name="Normal 2 2" xfId="85"/>
    <cellStyle name="Normal 2 2 2" xfId="91"/>
    <cellStyle name="Normal 3" xfId="78"/>
    <cellStyle name="Normal 4" xfId="79"/>
    <cellStyle name="Normal 5" xfId="81"/>
    <cellStyle name="Normal 5 2" xfId="83"/>
    <cellStyle name="Normal_311" xfId="87"/>
    <cellStyle name="Normal_Ctkt08" xfId="52"/>
    <cellStyle name="Normal_Ke-toan-mo-phong-mauso_ke_toan_NKC_excel-1" xfId="89"/>
    <cellStyle name="Normal_ketoanthucte_NhatKySoCai" xfId="53"/>
    <cellStyle name="Normal_ketoanthucte_NhatKySoCai 2" xfId="72"/>
    <cellStyle name="Normal_ketoanthucte_NhatKySoCai 2 2" xfId="82"/>
    <cellStyle name="Normal_SS-NKSC" xfId="88"/>
    <cellStyle name="Note" xfId="54" builtinId="10" customBuiltin="1"/>
    <cellStyle name="Output" xfId="55" builtinId="21" customBuiltin="1"/>
    <cellStyle name="TD1" xfId="56"/>
    <cellStyle name="Title" xfId="57" builtinId="15" customBuiltin="1"/>
    <cellStyle name="Total" xfId="58" builtinId="25" customBuiltin="1"/>
    <cellStyle name="Tua de so" xfId="74"/>
    <cellStyle name="Warning Text" xfId="59" builtinId="11" customBuiltin="1"/>
    <cellStyle name="똿뗦먛귟 [0.00]_PRODUCT DETAIL Q1" xfId="60"/>
    <cellStyle name="똿뗦먛귟_PRODUCT DETAIL Q1" xfId="61"/>
    <cellStyle name="믅됞 [0.00]_PRODUCT DETAIL Q1" xfId="62"/>
    <cellStyle name="믅됞_PRODUCT DETAIL Q1" xfId="63"/>
    <cellStyle name="백분율_HOBONG" xfId="64"/>
    <cellStyle name="뷭?_BOOKSHIP" xfId="65"/>
    <cellStyle name="콤마 [0]_1202" xfId="66"/>
    <cellStyle name="콤마_1202" xfId="67"/>
    <cellStyle name="통화 [0]_1202" xfId="68"/>
    <cellStyle name="통화_1202" xfId="69"/>
    <cellStyle name="표준_(정보부문)월별인원계획" xfId="7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H98"/>
  <sheetViews>
    <sheetView showZeros="0" workbookViewId="0">
      <pane ySplit="3" topLeftCell="A82" activePane="bottomLeft" state="frozen"/>
      <selection pane="bottomLeft" activeCell="B106" sqref="B106"/>
    </sheetView>
  </sheetViews>
  <sheetFormatPr defaultColWidth="8" defaultRowHeight="13.5"/>
  <cols>
    <col min="1" max="1" width="5.5703125" style="67" customWidth="1"/>
    <col min="2" max="2" width="59.140625" style="67" customWidth="1"/>
    <col min="3" max="8" width="16.42578125" style="67" customWidth="1"/>
    <col min="9" max="16384" width="8" style="67"/>
  </cols>
  <sheetData>
    <row r="1" spans="1:8" ht="27" customHeight="1">
      <c r="A1" s="75" t="s">
        <v>13</v>
      </c>
      <c r="B1" s="75"/>
      <c r="C1" s="75"/>
      <c r="D1" s="75"/>
      <c r="E1" s="75"/>
      <c r="F1" s="75"/>
      <c r="G1" s="75"/>
      <c r="H1" s="75"/>
    </row>
    <row r="2" spans="1:8" s="56" customFormat="1" ht="14.25" customHeight="1">
      <c r="A2" s="78" t="s">
        <v>5</v>
      </c>
      <c r="B2" s="80" t="s">
        <v>6</v>
      </c>
      <c r="C2" s="76" t="s">
        <v>7</v>
      </c>
      <c r="D2" s="77"/>
      <c r="E2" s="76" t="s">
        <v>8</v>
      </c>
      <c r="F2" s="77"/>
      <c r="G2" s="76" t="s">
        <v>10</v>
      </c>
      <c r="H2" s="77"/>
    </row>
    <row r="3" spans="1:8" s="56" customFormat="1" ht="14.25" customHeight="1">
      <c r="A3" s="79"/>
      <c r="B3" s="81"/>
      <c r="C3" s="68" t="s">
        <v>11</v>
      </c>
      <c r="D3" s="68" t="s">
        <v>12</v>
      </c>
      <c r="E3" s="68" t="s">
        <v>11</v>
      </c>
      <c r="F3" s="68" t="s">
        <v>12</v>
      </c>
      <c r="G3" s="68" t="s">
        <v>11</v>
      </c>
      <c r="H3" s="68" t="s">
        <v>12</v>
      </c>
    </row>
    <row r="4" spans="1:8" s="56" customFormat="1" ht="16.5" customHeight="1">
      <c r="A4" s="69">
        <f t="shared" ref="A4:A34" si="0">IF(B4&lt;&gt;"",ROW()-3,"")</f>
        <v>1</v>
      </c>
      <c r="B4" s="15" t="s">
        <v>143</v>
      </c>
      <c r="C4" s="17">
        <v>0</v>
      </c>
      <c r="D4" s="17">
        <v>0</v>
      </c>
      <c r="E4" s="17">
        <v>0</v>
      </c>
      <c r="F4" s="17">
        <v>149424000</v>
      </c>
      <c r="G4" s="70">
        <f t="shared" ref="G4:G34" si="1">ROUND(MAX(C4+E4-D4-F4,0),2)</f>
        <v>0</v>
      </c>
      <c r="H4" s="70">
        <f t="shared" ref="H4:H34" si="2">ROUND(MAX(D4+F4-C4-E4,0),2)</f>
        <v>149424000</v>
      </c>
    </row>
    <row r="5" spans="1:8" s="56" customFormat="1" ht="16.5" customHeight="1">
      <c r="A5" s="69">
        <f t="shared" si="0"/>
        <v>2</v>
      </c>
      <c r="B5" s="15" t="s">
        <v>99</v>
      </c>
      <c r="C5" s="17">
        <v>0</v>
      </c>
      <c r="D5" s="17">
        <v>0</v>
      </c>
      <c r="E5" s="17">
        <v>9600000</v>
      </c>
      <c r="F5" s="17">
        <v>9600000</v>
      </c>
      <c r="G5" s="70">
        <f t="shared" si="1"/>
        <v>0</v>
      </c>
      <c r="H5" s="70">
        <f t="shared" si="2"/>
        <v>0</v>
      </c>
    </row>
    <row r="6" spans="1:8" s="56" customFormat="1" ht="19.5" customHeight="1">
      <c r="A6" s="69">
        <f t="shared" si="0"/>
        <v>3</v>
      </c>
      <c r="B6" s="13" t="s">
        <v>165</v>
      </c>
      <c r="C6" s="17">
        <v>0</v>
      </c>
      <c r="D6" s="17">
        <v>0</v>
      </c>
      <c r="E6" s="17">
        <v>37191000</v>
      </c>
      <c r="F6" s="17">
        <v>37191000</v>
      </c>
      <c r="G6" s="70">
        <f t="shared" si="1"/>
        <v>0</v>
      </c>
      <c r="H6" s="70">
        <f t="shared" si="2"/>
        <v>0</v>
      </c>
    </row>
    <row r="7" spans="1:8" s="56" customFormat="1" ht="19.5" customHeight="1">
      <c r="A7" s="69">
        <f t="shared" si="0"/>
        <v>4</v>
      </c>
      <c r="B7" s="13" t="s">
        <v>235</v>
      </c>
      <c r="C7" s="17">
        <v>0</v>
      </c>
      <c r="D7" s="17">
        <v>0</v>
      </c>
      <c r="E7" s="17">
        <v>34600000</v>
      </c>
      <c r="F7" s="17">
        <v>34600000</v>
      </c>
      <c r="G7" s="70">
        <f t="shared" si="1"/>
        <v>0</v>
      </c>
      <c r="H7" s="70">
        <f t="shared" si="2"/>
        <v>0</v>
      </c>
    </row>
    <row r="8" spans="1:8" s="56" customFormat="1" ht="16.5" customHeight="1">
      <c r="A8" s="69">
        <f t="shared" si="0"/>
        <v>5</v>
      </c>
      <c r="B8" s="15" t="s">
        <v>98</v>
      </c>
      <c r="C8" s="17">
        <v>0</v>
      </c>
      <c r="D8" s="17">
        <v>0</v>
      </c>
      <c r="E8" s="17">
        <v>11352000</v>
      </c>
      <c r="F8" s="17">
        <v>11352000</v>
      </c>
      <c r="G8" s="70">
        <f t="shared" si="1"/>
        <v>0</v>
      </c>
      <c r="H8" s="70">
        <f t="shared" si="2"/>
        <v>0</v>
      </c>
    </row>
    <row r="9" spans="1:8" s="56" customFormat="1" ht="16.5" customHeight="1">
      <c r="A9" s="69">
        <f t="shared" si="0"/>
        <v>6</v>
      </c>
      <c r="B9" s="8" t="s">
        <v>115</v>
      </c>
      <c r="C9" s="17">
        <v>0</v>
      </c>
      <c r="D9" s="17">
        <v>75460000</v>
      </c>
      <c r="E9" s="17">
        <v>182490000</v>
      </c>
      <c r="F9" s="17">
        <v>125840000</v>
      </c>
      <c r="G9" s="70">
        <f t="shared" si="1"/>
        <v>0</v>
      </c>
      <c r="H9" s="70">
        <f t="shared" si="2"/>
        <v>18810000</v>
      </c>
    </row>
    <row r="10" spans="1:8" s="56" customFormat="1" ht="16.5" customHeight="1">
      <c r="A10" s="69">
        <f t="shared" si="0"/>
        <v>7</v>
      </c>
      <c r="B10" s="15" t="s">
        <v>100</v>
      </c>
      <c r="C10" s="17">
        <v>0</v>
      </c>
      <c r="D10" s="17">
        <v>176888574</v>
      </c>
      <c r="E10" s="17">
        <v>260000000</v>
      </c>
      <c r="F10" s="17">
        <v>188534148</v>
      </c>
      <c r="G10" s="70">
        <f t="shared" si="1"/>
        <v>0</v>
      </c>
      <c r="H10" s="70">
        <f t="shared" si="2"/>
        <v>105422722</v>
      </c>
    </row>
    <row r="11" spans="1:8" s="56" customFormat="1" ht="16.5" customHeight="1">
      <c r="A11" s="69">
        <f t="shared" si="0"/>
        <v>8</v>
      </c>
      <c r="B11" s="15" t="s">
        <v>101</v>
      </c>
      <c r="C11" s="17">
        <v>0</v>
      </c>
      <c r="D11" s="17">
        <v>62480865</v>
      </c>
      <c r="E11" s="17">
        <v>0</v>
      </c>
      <c r="F11" s="17">
        <v>0</v>
      </c>
      <c r="G11" s="70">
        <f t="shared" si="1"/>
        <v>0</v>
      </c>
      <c r="H11" s="70">
        <f t="shared" si="2"/>
        <v>62480865</v>
      </c>
    </row>
    <row r="12" spans="1:8" s="56" customFormat="1" ht="16.5" customHeight="1">
      <c r="A12" s="69">
        <f t="shared" si="0"/>
        <v>9</v>
      </c>
      <c r="B12" s="13" t="s">
        <v>155</v>
      </c>
      <c r="C12" s="17">
        <v>0</v>
      </c>
      <c r="D12" s="17">
        <v>0</v>
      </c>
      <c r="E12" s="17">
        <v>940871800</v>
      </c>
      <c r="F12" s="17">
        <v>940871800</v>
      </c>
      <c r="G12" s="70">
        <f t="shared" si="1"/>
        <v>0</v>
      </c>
      <c r="H12" s="70">
        <f t="shared" si="2"/>
        <v>0</v>
      </c>
    </row>
    <row r="13" spans="1:8" s="56" customFormat="1" ht="16.5" customHeight="1">
      <c r="A13" s="69">
        <f t="shared" si="0"/>
        <v>10</v>
      </c>
      <c r="B13" s="13" t="s">
        <v>156</v>
      </c>
      <c r="C13" s="17">
        <v>0</v>
      </c>
      <c r="D13" s="17">
        <v>0</v>
      </c>
      <c r="E13" s="17">
        <v>207635450</v>
      </c>
      <c r="F13" s="17">
        <v>207635450</v>
      </c>
      <c r="G13" s="70">
        <f t="shared" si="1"/>
        <v>0</v>
      </c>
      <c r="H13" s="70">
        <f t="shared" si="2"/>
        <v>0</v>
      </c>
    </row>
    <row r="14" spans="1:8" s="56" customFormat="1" ht="18.75" customHeight="1">
      <c r="A14" s="69">
        <f t="shared" si="0"/>
        <v>11</v>
      </c>
      <c r="B14" s="15" t="s">
        <v>214</v>
      </c>
      <c r="C14" s="17">
        <v>0</v>
      </c>
      <c r="D14" s="17">
        <v>0</v>
      </c>
      <c r="E14" s="17">
        <v>78601600</v>
      </c>
      <c r="F14" s="17">
        <v>78601600</v>
      </c>
      <c r="G14" s="70">
        <f t="shared" si="1"/>
        <v>0</v>
      </c>
      <c r="H14" s="70">
        <f t="shared" si="2"/>
        <v>0</v>
      </c>
    </row>
    <row r="15" spans="1:8" s="56" customFormat="1" ht="16.5" customHeight="1">
      <c r="A15" s="69">
        <f t="shared" si="0"/>
        <v>12</v>
      </c>
      <c r="B15" s="13" t="s">
        <v>237</v>
      </c>
      <c r="C15" s="17">
        <v>0</v>
      </c>
      <c r="D15" s="17">
        <v>0</v>
      </c>
      <c r="E15" s="17">
        <v>0</v>
      </c>
      <c r="F15" s="17">
        <v>0</v>
      </c>
      <c r="G15" s="70">
        <f t="shared" si="1"/>
        <v>0</v>
      </c>
      <c r="H15" s="70">
        <f t="shared" si="2"/>
        <v>0</v>
      </c>
    </row>
    <row r="16" spans="1:8" s="56" customFormat="1" ht="16.5" customHeight="1">
      <c r="A16" s="69">
        <f t="shared" si="0"/>
        <v>13</v>
      </c>
      <c r="B16" s="8" t="s">
        <v>157</v>
      </c>
      <c r="C16" s="17">
        <v>0</v>
      </c>
      <c r="D16" s="17">
        <v>21000000</v>
      </c>
      <c r="E16" s="17">
        <v>21000000</v>
      </c>
      <c r="F16" s="17">
        <v>0</v>
      </c>
      <c r="G16" s="70">
        <f t="shared" si="1"/>
        <v>0</v>
      </c>
      <c r="H16" s="70">
        <f t="shared" si="2"/>
        <v>0</v>
      </c>
    </row>
    <row r="17" spans="1:8" s="56" customFormat="1" ht="16.5" customHeight="1">
      <c r="A17" s="69">
        <f t="shared" si="0"/>
        <v>14</v>
      </c>
      <c r="B17" s="10" t="s">
        <v>102</v>
      </c>
      <c r="C17" s="17">
        <v>0</v>
      </c>
      <c r="D17" s="17">
        <v>63205400</v>
      </c>
      <c r="E17" s="17">
        <v>63205400</v>
      </c>
      <c r="F17" s="17">
        <v>109355400</v>
      </c>
      <c r="G17" s="70">
        <f t="shared" si="1"/>
        <v>0</v>
      </c>
      <c r="H17" s="70">
        <f t="shared" si="2"/>
        <v>109355400</v>
      </c>
    </row>
    <row r="18" spans="1:8" s="56" customFormat="1" ht="16.5" customHeight="1">
      <c r="A18" s="69">
        <f t="shared" si="0"/>
        <v>15</v>
      </c>
      <c r="B18" s="8" t="s">
        <v>127</v>
      </c>
      <c r="C18" s="17">
        <v>0</v>
      </c>
      <c r="D18" s="17">
        <v>29738500</v>
      </c>
      <c r="E18" s="17">
        <v>29738500</v>
      </c>
      <c r="F18" s="17">
        <v>0</v>
      </c>
      <c r="G18" s="70">
        <f t="shared" si="1"/>
        <v>0</v>
      </c>
      <c r="H18" s="70">
        <f t="shared" si="2"/>
        <v>0</v>
      </c>
    </row>
    <row r="19" spans="1:8" s="56" customFormat="1" ht="16.5" customHeight="1">
      <c r="A19" s="69">
        <f t="shared" si="0"/>
        <v>16</v>
      </c>
      <c r="B19" s="8" t="s">
        <v>123</v>
      </c>
      <c r="C19" s="17">
        <v>0</v>
      </c>
      <c r="D19" s="17">
        <v>29375000</v>
      </c>
      <c r="E19" s="17">
        <v>64625000</v>
      </c>
      <c r="F19" s="17">
        <v>58750004</v>
      </c>
      <c r="G19" s="70">
        <f t="shared" si="1"/>
        <v>0</v>
      </c>
      <c r="H19" s="70">
        <f t="shared" si="2"/>
        <v>23500004</v>
      </c>
    </row>
    <row r="20" spans="1:8" s="56" customFormat="1" ht="16.5" customHeight="1">
      <c r="A20" s="69">
        <f t="shared" si="0"/>
        <v>17</v>
      </c>
      <c r="B20" s="15" t="s">
        <v>122</v>
      </c>
      <c r="C20" s="17">
        <v>0</v>
      </c>
      <c r="D20" s="17">
        <v>0</v>
      </c>
      <c r="E20" s="17">
        <v>20293420</v>
      </c>
      <c r="F20" s="17">
        <v>20293420</v>
      </c>
      <c r="G20" s="70">
        <f t="shared" si="1"/>
        <v>0</v>
      </c>
      <c r="H20" s="70">
        <f t="shared" si="2"/>
        <v>0</v>
      </c>
    </row>
    <row r="21" spans="1:8" s="56" customFormat="1" ht="16.5" customHeight="1">
      <c r="A21" s="69">
        <f t="shared" si="0"/>
        <v>18</v>
      </c>
      <c r="B21" s="15" t="s">
        <v>103</v>
      </c>
      <c r="C21" s="17">
        <v>810000</v>
      </c>
      <c r="D21" s="17">
        <v>0</v>
      </c>
      <c r="E21" s="17">
        <v>58810000</v>
      </c>
      <c r="F21" s="17">
        <v>59620000</v>
      </c>
      <c r="G21" s="70">
        <f t="shared" si="1"/>
        <v>0</v>
      </c>
      <c r="H21" s="70">
        <f t="shared" si="2"/>
        <v>0</v>
      </c>
    </row>
    <row r="22" spans="1:8" s="56" customFormat="1" ht="16.5" customHeight="1">
      <c r="A22" s="69">
        <f t="shared" si="0"/>
        <v>19</v>
      </c>
      <c r="B22" s="15" t="s">
        <v>234</v>
      </c>
      <c r="C22" s="17">
        <v>0</v>
      </c>
      <c r="D22" s="17">
        <v>0</v>
      </c>
      <c r="E22" s="17">
        <v>0</v>
      </c>
      <c r="F22" s="17">
        <v>0</v>
      </c>
      <c r="G22" s="70">
        <f t="shared" si="1"/>
        <v>0</v>
      </c>
      <c r="H22" s="70">
        <f t="shared" si="2"/>
        <v>0</v>
      </c>
    </row>
    <row r="23" spans="1:8" s="56" customFormat="1" ht="16.5" customHeight="1">
      <c r="A23" s="69">
        <f t="shared" si="0"/>
        <v>20</v>
      </c>
      <c r="B23" s="15" t="s">
        <v>104</v>
      </c>
      <c r="C23" s="17">
        <v>0</v>
      </c>
      <c r="D23" s="17">
        <v>62315943</v>
      </c>
      <c r="E23" s="17">
        <v>65615943</v>
      </c>
      <c r="F23" s="17">
        <v>43206548</v>
      </c>
      <c r="G23" s="70">
        <f t="shared" si="1"/>
        <v>0</v>
      </c>
      <c r="H23" s="70">
        <f t="shared" si="2"/>
        <v>39906548</v>
      </c>
    </row>
    <row r="24" spans="1:8" s="56" customFormat="1" ht="16.5" customHeight="1">
      <c r="A24" s="69">
        <f t="shared" si="0"/>
        <v>21</v>
      </c>
      <c r="B24" s="15" t="s">
        <v>105</v>
      </c>
      <c r="C24" s="17">
        <v>0</v>
      </c>
      <c r="D24" s="17">
        <v>31261560</v>
      </c>
      <c r="E24" s="17">
        <v>461157620</v>
      </c>
      <c r="F24" s="17">
        <v>461477610</v>
      </c>
      <c r="G24" s="70">
        <f t="shared" si="1"/>
        <v>0</v>
      </c>
      <c r="H24" s="70">
        <f t="shared" si="2"/>
        <v>31581550</v>
      </c>
    </row>
    <row r="25" spans="1:8" s="56" customFormat="1" ht="16.5" customHeight="1">
      <c r="A25" s="69">
        <f t="shared" si="0"/>
        <v>22</v>
      </c>
      <c r="B25" s="8" t="s">
        <v>113</v>
      </c>
      <c r="C25" s="17">
        <v>0</v>
      </c>
      <c r="D25" s="17">
        <v>0</v>
      </c>
      <c r="E25" s="17">
        <v>47715224</v>
      </c>
      <c r="F25" s="17">
        <v>67641504</v>
      </c>
      <c r="G25" s="70">
        <f t="shared" si="1"/>
        <v>0</v>
      </c>
      <c r="H25" s="70">
        <f t="shared" si="2"/>
        <v>19926280</v>
      </c>
    </row>
    <row r="26" spans="1:8" s="56" customFormat="1" ht="16.5" customHeight="1">
      <c r="A26" s="69">
        <f t="shared" si="0"/>
        <v>23</v>
      </c>
      <c r="B26" s="13" t="s">
        <v>110</v>
      </c>
      <c r="C26" s="17">
        <v>0</v>
      </c>
      <c r="D26" s="17">
        <v>442008071</v>
      </c>
      <c r="E26" s="17">
        <v>1380000000</v>
      </c>
      <c r="F26" s="17">
        <v>1900245351</v>
      </c>
      <c r="G26" s="70">
        <f t="shared" si="1"/>
        <v>0</v>
      </c>
      <c r="H26" s="70">
        <f t="shared" si="2"/>
        <v>962253422</v>
      </c>
    </row>
    <row r="27" spans="1:8" s="56" customFormat="1" ht="16.5" customHeight="1">
      <c r="A27" s="69">
        <f t="shared" si="0"/>
        <v>24</v>
      </c>
      <c r="B27" s="8" t="s">
        <v>128</v>
      </c>
      <c r="C27" s="17">
        <v>0</v>
      </c>
      <c r="D27" s="17">
        <v>23710344</v>
      </c>
      <c r="E27" s="17">
        <v>88046158</v>
      </c>
      <c r="F27" s="17">
        <v>131569791</v>
      </c>
      <c r="G27" s="70">
        <f t="shared" si="1"/>
        <v>0</v>
      </c>
      <c r="H27" s="70">
        <f t="shared" si="2"/>
        <v>67233977</v>
      </c>
    </row>
    <row r="28" spans="1:8" s="56" customFormat="1" ht="16.5" customHeight="1">
      <c r="A28" s="69">
        <f t="shared" si="0"/>
        <v>25</v>
      </c>
      <c r="B28" s="8" t="s">
        <v>109</v>
      </c>
      <c r="C28" s="17">
        <v>0</v>
      </c>
      <c r="D28" s="17">
        <v>157080000</v>
      </c>
      <c r="E28" s="17">
        <v>357080000</v>
      </c>
      <c r="F28" s="17">
        <v>213070000</v>
      </c>
      <c r="G28" s="70">
        <f t="shared" si="1"/>
        <v>0</v>
      </c>
      <c r="H28" s="70">
        <f t="shared" si="2"/>
        <v>13070000</v>
      </c>
    </row>
    <row r="29" spans="1:8" s="56" customFormat="1" ht="16.5" customHeight="1">
      <c r="A29" s="69">
        <f t="shared" si="0"/>
        <v>26</v>
      </c>
      <c r="B29" s="13" t="s">
        <v>194</v>
      </c>
      <c r="C29" s="17">
        <v>0</v>
      </c>
      <c r="D29" s="17">
        <v>0</v>
      </c>
      <c r="E29" s="17">
        <v>0</v>
      </c>
      <c r="F29" s="17">
        <v>30029522</v>
      </c>
      <c r="G29" s="70">
        <f t="shared" si="1"/>
        <v>0</v>
      </c>
      <c r="H29" s="70">
        <f t="shared" si="2"/>
        <v>30029522</v>
      </c>
    </row>
    <row r="30" spans="1:8" s="56" customFormat="1" ht="16.5" customHeight="1">
      <c r="A30" s="69">
        <f t="shared" si="0"/>
        <v>27</v>
      </c>
      <c r="B30" s="13" t="s">
        <v>116</v>
      </c>
      <c r="C30" s="17">
        <v>0</v>
      </c>
      <c r="D30" s="17">
        <v>424563068</v>
      </c>
      <c r="E30" s="17">
        <v>527413940</v>
      </c>
      <c r="F30" s="17">
        <v>102850872</v>
      </c>
      <c r="G30" s="70">
        <f t="shared" si="1"/>
        <v>0</v>
      </c>
      <c r="H30" s="70">
        <f t="shared" si="2"/>
        <v>0</v>
      </c>
    </row>
    <row r="31" spans="1:8" s="56" customFormat="1" ht="16.5" customHeight="1">
      <c r="A31" s="69">
        <f t="shared" si="0"/>
        <v>28</v>
      </c>
      <c r="B31" s="8" t="s">
        <v>153</v>
      </c>
      <c r="C31" s="17">
        <v>0</v>
      </c>
      <c r="D31" s="17">
        <v>108275774</v>
      </c>
      <c r="E31" s="17">
        <v>108275774</v>
      </c>
      <c r="F31" s="17">
        <v>0</v>
      </c>
      <c r="G31" s="70">
        <f t="shared" si="1"/>
        <v>0</v>
      </c>
      <c r="H31" s="70">
        <f t="shared" si="2"/>
        <v>0</v>
      </c>
    </row>
    <row r="32" spans="1:8" s="56" customFormat="1" ht="16.5" customHeight="1">
      <c r="A32" s="69">
        <f t="shared" si="0"/>
        <v>29</v>
      </c>
      <c r="B32" s="8" t="s">
        <v>147</v>
      </c>
      <c r="C32" s="17">
        <v>0</v>
      </c>
      <c r="D32" s="17">
        <v>0</v>
      </c>
      <c r="E32" s="17">
        <v>4832776000</v>
      </c>
      <c r="F32" s="17">
        <v>9028774800</v>
      </c>
      <c r="G32" s="70">
        <f t="shared" si="1"/>
        <v>0</v>
      </c>
      <c r="H32" s="70">
        <f t="shared" si="2"/>
        <v>4195998800</v>
      </c>
    </row>
    <row r="33" spans="1:8" s="56" customFormat="1" ht="16.5" customHeight="1">
      <c r="A33" s="69">
        <f t="shared" si="0"/>
        <v>30</v>
      </c>
      <c r="B33" s="8" t="s">
        <v>149</v>
      </c>
      <c r="C33" s="17">
        <v>0</v>
      </c>
      <c r="D33" s="17">
        <v>0</v>
      </c>
      <c r="E33" s="17">
        <v>5025579000</v>
      </c>
      <c r="F33" s="17">
        <v>5361533300</v>
      </c>
      <c r="G33" s="70">
        <f t="shared" si="1"/>
        <v>0</v>
      </c>
      <c r="H33" s="70">
        <f t="shared" si="2"/>
        <v>335954300</v>
      </c>
    </row>
    <row r="34" spans="1:8" s="56" customFormat="1" ht="16.5" customHeight="1">
      <c r="A34" s="69">
        <f t="shared" si="0"/>
        <v>31</v>
      </c>
      <c r="B34" s="8" t="s">
        <v>111</v>
      </c>
      <c r="C34" s="17">
        <v>0</v>
      </c>
      <c r="D34" s="17">
        <v>14868740000</v>
      </c>
      <c r="E34" s="17">
        <v>53057911000</v>
      </c>
      <c r="F34" s="17">
        <v>68670075000</v>
      </c>
      <c r="G34" s="70">
        <f t="shared" si="1"/>
        <v>0</v>
      </c>
      <c r="H34" s="70">
        <f t="shared" si="2"/>
        <v>30480904000</v>
      </c>
    </row>
    <row r="35" spans="1:8" s="56" customFormat="1" ht="16.5" customHeight="1">
      <c r="A35" s="69">
        <f t="shared" ref="A35:A67" si="3">IF(B35&lt;&gt;"",ROW()-3,"")</f>
        <v>32</v>
      </c>
      <c r="B35" s="8" t="s">
        <v>84</v>
      </c>
      <c r="C35" s="17">
        <v>0</v>
      </c>
      <c r="D35" s="17">
        <v>0</v>
      </c>
      <c r="E35" s="17">
        <v>886650000</v>
      </c>
      <c r="F35" s="17">
        <v>1118570000</v>
      </c>
      <c r="G35" s="70">
        <f t="shared" ref="G35:G67" si="4">ROUND(MAX(C35+E35-D35-F35,0),2)</f>
        <v>0</v>
      </c>
      <c r="H35" s="70">
        <f t="shared" ref="H35:H67" si="5">ROUND(MAX(D35+F35-C35-E35,0),2)</f>
        <v>231920000</v>
      </c>
    </row>
    <row r="36" spans="1:8" s="56" customFormat="1" ht="16.5" customHeight="1">
      <c r="A36" s="69">
        <f t="shared" si="3"/>
        <v>33</v>
      </c>
      <c r="B36" s="8" t="s">
        <v>80</v>
      </c>
      <c r="C36" s="17">
        <v>0</v>
      </c>
      <c r="D36" s="17">
        <v>0</v>
      </c>
      <c r="E36" s="17">
        <v>685100000</v>
      </c>
      <c r="F36" s="17">
        <v>1023670000</v>
      </c>
      <c r="G36" s="70">
        <f t="shared" si="4"/>
        <v>0</v>
      </c>
      <c r="H36" s="70">
        <f t="shared" si="5"/>
        <v>338570000</v>
      </c>
    </row>
    <row r="37" spans="1:8" s="56" customFormat="1" ht="16.5" customHeight="1">
      <c r="A37" s="69">
        <f t="shared" si="3"/>
        <v>34</v>
      </c>
      <c r="B37" s="9" t="s">
        <v>52</v>
      </c>
      <c r="C37" s="17">
        <v>0</v>
      </c>
      <c r="D37" s="17">
        <v>97105000</v>
      </c>
      <c r="E37" s="17">
        <v>97105000</v>
      </c>
      <c r="F37" s="17">
        <v>0</v>
      </c>
      <c r="G37" s="70">
        <f t="shared" si="4"/>
        <v>0</v>
      </c>
      <c r="H37" s="70">
        <f t="shared" si="5"/>
        <v>0</v>
      </c>
    </row>
    <row r="38" spans="1:8" s="56" customFormat="1" ht="16.5" customHeight="1">
      <c r="A38" s="69">
        <f t="shared" si="3"/>
        <v>35</v>
      </c>
      <c r="B38" s="8" t="s">
        <v>137</v>
      </c>
      <c r="C38" s="17">
        <v>0</v>
      </c>
      <c r="D38" s="17">
        <v>0</v>
      </c>
      <c r="E38" s="17">
        <v>358425000</v>
      </c>
      <c r="F38" s="17">
        <v>358425000</v>
      </c>
      <c r="G38" s="70">
        <f t="shared" si="4"/>
        <v>0</v>
      </c>
      <c r="H38" s="70">
        <f t="shared" si="5"/>
        <v>0</v>
      </c>
    </row>
    <row r="39" spans="1:8" s="56" customFormat="1" ht="16.5" customHeight="1">
      <c r="A39" s="69">
        <f t="shared" si="3"/>
        <v>36</v>
      </c>
      <c r="B39" s="8" t="s">
        <v>83</v>
      </c>
      <c r="C39" s="17">
        <v>0</v>
      </c>
      <c r="D39" s="17">
        <v>0</v>
      </c>
      <c r="E39" s="17">
        <v>799530000</v>
      </c>
      <c r="F39" s="17">
        <v>1443010000</v>
      </c>
      <c r="G39" s="70">
        <f t="shared" si="4"/>
        <v>0</v>
      </c>
      <c r="H39" s="70">
        <f t="shared" si="5"/>
        <v>643480000</v>
      </c>
    </row>
    <row r="40" spans="1:8" s="56" customFormat="1" ht="16.5" customHeight="1">
      <c r="A40" s="69">
        <f t="shared" si="3"/>
        <v>37</v>
      </c>
      <c r="B40" s="8" t="s">
        <v>136</v>
      </c>
      <c r="C40" s="17">
        <v>0</v>
      </c>
      <c r="D40" s="17">
        <v>0</v>
      </c>
      <c r="E40" s="17">
        <v>316575000</v>
      </c>
      <c r="F40" s="17">
        <v>316575000</v>
      </c>
      <c r="G40" s="70">
        <f t="shared" si="4"/>
        <v>0</v>
      </c>
      <c r="H40" s="70">
        <f t="shared" si="5"/>
        <v>0</v>
      </c>
    </row>
    <row r="41" spans="1:8" s="56" customFormat="1" ht="16.5" customHeight="1">
      <c r="A41" s="69">
        <f t="shared" si="3"/>
        <v>38</v>
      </c>
      <c r="B41" s="8" t="s">
        <v>55</v>
      </c>
      <c r="C41" s="17">
        <v>0</v>
      </c>
      <c r="D41" s="17">
        <v>1017425000</v>
      </c>
      <c r="E41" s="17">
        <v>1017425000</v>
      </c>
      <c r="F41" s="17">
        <v>826914000</v>
      </c>
      <c r="G41" s="70">
        <f t="shared" si="4"/>
        <v>0</v>
      </c>
      <c r="H41" s="70">
        <f t="shared" si="5"/>
        <v>826914000</v>
      </c>
    </row>
    <row r="42" spans="1:8" s="56" customFormat="1" ht="16.5" customHeight="1">
      <c r="A42" s="69">
        <f t="shared" si="3"/>
        <v>39</v>
      </c>
      <c r="B42" s="15" t="s">
        <v>44</v>
      </c>
      <c r="C42" s="17">
        <v>0</v>
      </c>
      <c r="D42" s="17">
        <v>0</v>
      </c>
      <c r="E42" s="17">
        <v>548800000</v>
      </c>
      <c r="F42" s="17">
        <v>627100000</v>
      </c>
      <c r="G42" s="70">
        <f t="shared" si="4"/>
        <v>0</v>
      </c>
      <c r="H42" s="70">
        <f t="shared" si="5"/>
        <v>78300000</v>
      </c>
    </row>
    <row r="43" spans="1:8" s="56" customFormat="1" ht="16.5" customHeight="1">
      <c r="A43" s="69">
        <f t="shared" si="3"/>
        <v>40</v>
      </c>
      <c r="B43" s="15" t="s">
        <v>38</v>
      </c>
      <c r="C43" s="17">
        <v>0</v>
      </c>
      <c r="D43" s="17">
        <v>0</v>
      </c>
      <c r="E43" s="17">
        <v>793795000</v>
      </c>
      <c r="F43" s="17">
        <v>857515000</v>
      </c>
      <c r="G43" s="70">
        <f t="shared" si="4"/>
        <v>0</v>
      </c>
      <c r="H43" s="70">
        <f t="shared" si="5"/>
        <v>63720000</v>
      </c>
    </row>
    <row r="44" spans="1:8" s="56" customFormat="1" ht="16.5" customHeight="1">
      <c r="A44" s="69">
        <f t="shared" si="3"/>
        <v>41</v>
      </c>
      <c r="B44" s="8" t="s">
        <v>77</v>
      </c>
      <c r="C44" s="17">
        <v>0</v>
      </c>
      <c r="D44" s="17">
        <v>0</v>
      </c>
      <c r="E44" s="17">
        <v>1180577500</v>
      </c>
      <c r="F44" s="17">
        <v>1562037500</v>
      </c>
      <c r="G44" s="70">
        <f t="shared" si="4"/>
        <v>0</v>
      </c>
      <c r="H44" s="70">
        <f t="shared" si="5"/>
        <v>381460000</v>
      </c>
    </row>
    <row r="45" spans="1:8" s="56" customFormat="1" ht="16.5" customHeight="1">
      <c r="A45" s="69">
        <f t="shared" si="3"/>
        <v>42</v>
      </c>
      <c r="B45" s="8" t="s">
        <v>78</v>
      </c>
      <c r="C45" s="17">
        <v>0</v>
      </c>
      <c r="D45" s="17">
        <v>0</v>
      </c>
      <c r="E45" s="17">
        <v>683637500</v>
      </c>
      <c r="F45" s="17">
        <v>1387522500</v>
      </c>
      <c r="G45" s="70">
        <f t="shared" si="4"/>
        <v>0</v>
      </c>
      <c r="H45" s="70">
        <f t="shared" si="5"/>
        <v>703885000</v>
      </c>
    </row>
    <row r="46" spans="1:8" s="56" customFormat="1" ht="16.5" customHeight="1">
      <c r="A46" s="69">
        <f t="shared" si="3"/>
        <v>43</v>
      </c>
      <c r="B46" s="8" t="s">
        <v>142</v>
      </c>
      <c r="C46" s="17">
        <v>0</v>
      </c>
      <c r="D46" s="17">
        <v>0</v>
      </c>
      <c r="E46" s="17">
        <v>0</v>
      </c>
      <c r="F46" s="17">
        <v>1274660000</v>
      </c>
      <c r="G46" s="70">
        <f t="shared" si="4"/>
        <v>0</v>
      </c>
      <c r="H46" s="70">
        <f t="shared" si="5"/>
        <v>1274660000</v>
      </c>
    </row>
    <row r="47" spans="1:8" s="56" customFormat="1" ht="16.5" customHeight="1">
      <c r="A47" s="69">
        <f t="shared" si="3"/>
        <v>44</v>
      </c>
      <c r="B47" s="15" t="s">
        <v>45</v>
      </c>
      <c r="C47" s="17">
        <v>0</v>
      </c>
      <c r="D47" s="17">
        <v>0</v>
      </c>
      <c r="E47" s="17">
        <v>650594500</v>
      </c>
      <c r="F47" s="17">
        <v>718634500</v>
      </c>
      <c r="G47" s="70">
        <f t="shared" si="4"/>
        <v>0</v>
      </c>
      <c r="H47" s="70">
        <f t="shared" si="5"/>
        <v>68040000</v>
      </c>
    </row>
    <row r="48" spans="1:8" s="56" customFormat="1" ht="16.5" customHeight="1">
      <c r="A48" s="69">
        <f t="shared" si="3"/>
        <v>45</v>
      </c>
      <c r="B48" s="8" t="s">
        <v>139</v>
      </c>
      <c r="C48" s="17">
        <v>0</v>
      </c>
      <c r="D48" s="17">
        <v>0</v>
      </c>
      <c r="E48" s="17">
        <v>862585000</v>
      </c>
      <c r="F48" s="17">
        <v>1317990000</v>
      </c>
      <c r="G48" s="70">
        <f t="shared" si="4"/>
        <v>0</v>
      </c>
      <c r="H48" s="70">
        <f t="shared" si="5"/>
        <v>455405000</v>
      </c>
    </row>
    <row r="49" spans="1:8" s="56" customFormat="1" ht="16.5" customHeight="1">
      <c r="A49" s="69">
        <f t="shared" si="3"/>
        <v>46</v>
      </c>
      <c r="B49" s="8" t="s">
        <v>57</v>
      </c>
      <c r="C49" s="17">
        <v>0</v>
      </c>
      <c r="D49" s="17">
        <v>84295000</v>
      </c>
      <c r="E49" s="17">
        <v>84295000</v>
      </c>
      <c r="F49" s="17">
        <v>1511266000</v>
      </c>
      <c r="G49" s="70">
        <f t="shared" si="4"/>
        <v>0</v>
      </c>
      <c r="H49" s="70">
        <f t="shared" si="5"/>
        <v>1511266000</v>
      </c>
    </row>
    <row r="50" spans="1:8" s="56" customFormat="1" ht="16.5" customHeight="1">
      <c r="A50" s="69">
        <f t="shared" si="3"/>
        <v>47</v>
      </c>
      <c r="B50" s="15" t="s">
        <v>40</v>
      </c>
      <c r="C50" s="17">
        <v>0</v>
      </c>
      <c r="D50" s="17">
        <v>0</v>
      </c>
      <c r="E50" s="17">
        <v>892517500</v>
      </c>
      <c r="F50" s="17">
        <v>1042637500</v>
      </c>
      <c r="G50" s="70">
        <f t="shared" si="4"/>
        <v>0</v>
      </c>
      <c r="H50" s="70">
        <f t="shared" si="5"/>
        <v>150120000</v>
      </c>
    </row>
    <row r="51" spans="1:8" s="56" customFormat="1" ht="16.5" customHeight="1">
      <c r="A51" s="69">
        <f t="shared" si="3"/>
        <v>48</v>
      </c>
      <c r="B51" s="15" t="s">
        <v>48</v>
      </c>
      <c r="C51" s="17">
        <v>0</v>
      </c>
      <c r="D51" s="17">
        <v>0</v>
      </c>
      <c r="E51" s="17">
        <v>662775000</v>
      </c>
      <c r="F51" s="17">
        <v>818115000</v>
      </c>
      <c r="G51" s="70">
        <f t="shared" si="4"/>
        <v>0</v>
      </c>
      <c r="H51" s="70">
        <f t="shared" si="5"/>
        <v>155340000</v>
      </c>
    </row>
    <row r="52" spans="1:8" s="56" customFormat="1" ht="16.5" customHeight="1">
      <c r="A52" s="69">
        <f t="shared" si="3"/>
        <v>49</v>
      </c>
      <c r="B52" s="8" t="s">
        <v>138</v>
      </c>
      <c r="C52" s="17">
        <v>0</v>
      </c>
      <c r="D52" s="17">
        <v>0</v>
      </c>
      <c r="E52" s="17">
        <v>504900000</v>
      </c>
      <c r="F52" s="17">
        <v>1215015000</v>
      </c>
      <c r="G52" s="70">
        <f t="shared" si="4"/>
        <v>0</v>
      </c>
      <c r="H52" s="70">
        <f t="shared" si="5"/>
        <v>710115000</v>
      </c>
    </row>
    <row r="53" spans="1:8" s="56" customFormat="1" ht="16.5" customHeight="1">
      <c r="A53" s="69">
        <f t="shared" si="3"/>
        <v>50</v>
      </c>
      <c r="B53" s="15" t="s">
        <v>81</v>
      </c>
      <c r="C53" s="17">
        <v>0</v>
      </c>
      <c r="D53" s="17">
        <v>0</v>
      </c>
      <c r="E53" s="17">
        <v>690115000</v>
      </c>
      <c r="F53" s="17">
        <v>936275000</v>
      </c>
      <c r="G53" s="70">
        <f t="shared" si="4"/>
        <v>0</v>
      </c>
      <c r="H53" s="70">
        <f t="shared" si="5"/>
        <v>246160000</v>
      </c>
    </row>
    <row r="54" spans="1:8" s="56" customFormat="1" ht="16.5" customHeight="1">
      <c r="A54" s="69">
        <f t="shared" si="3"/>
        <v>51</v>
      </c>
      <c r="B54" s="15" t="s">
        <v>62</v>
      </c>
      <c r="C54" s="17">
        <v>0</v>
      </c>
      <c r="D54" s="17">
        <v>0</v>
      </c>
      <c r="E54" s="17">
        <v>101800000</v>
      </c>
      <c r="F54" s="17">
        <v>101800000</v>
      </c>
      <c r="G54" s="70">
        <f t="shared" si="4"/>
        <v>0</v>
      </c>
      <c r="H54" s="70">
        <f t="shared" si="5"/>
        <v>0</v>
      </c>
    </row>
    <row r="55" spans="1:8" s="56" customFormat="1" ht="16.5" customHeight="1">
      <c r="A55" s="69">
        <f t="shared" si="3"/>
        <v>52</v>
      </c>
      <c r="B55" s="8" t="s">
        <v>64</v>
      </c>
      <c r="C55" s="17">
        <v>0</v>
      </c>
      <c r="D55" s="17">
        <v>0</v>
      </c>
      <c r="E55" s="17">
        <v>241150000</v>
      </c>
      <c r="F55" s="17">
        <v>381550000</v>
      </c>
      <c r="G55" s="70">
        <f t="shared" si="4"/>
        <v>0</v>
      </c>
      <c r="H55" s="70">
        <f t="shared" si="5"/>
        <v>140400000</v>
      </c>
    </row>
    <row r="56" spans="1:8" s="56" customFormat="1" ht="16.5" customHeight="1">
      <c r="A56" s="69">
        <f t="shared" si="3"/>
        <v>53</v>
      </c>
      <c r="B56" s="8" t="s">
        <v>65</v>
      </c>
      <c r="C56" s="17">
        <v>0</v>
      </c>
      <c r="D56" s="17">
        <v>0</v>
      </c>
      <c r="E56" s="17">
        <v>380910000</v>
      </c>
      <c r="F56" s="17">
        <v>380910000</v>
      </c>
      <c r="G56" s="70">
        <f t="shared" si="4"/>
        <v>0</v>
      </c>
      <c r="H56" s="70">
        <f t="shared" si="5"/>
        <v>0</v>
      </c>
    </row>
    <row r="57" spans="1:8" s="56" customFormat="1" ht="16.5" customHeight="1">
      <c r="A57" s="69">
        <f t="shared" si="3"/>
        <v>54</v>
      </c>
      <c r="B57" s="8" t="s">
        <v>135</v>
      </c>
      <c r="C57" s="17">
        <v>0</v>
      </c>
      <c r="D57" s="17">
        <v>0</v>
      </c>
      <c r="E57" s="17">
        <v>0</v>
      </c>
      <c r="F57" s="17">
        <v>0</v>
      </c>
      <c r="G57" s="70">
        <f t="shared" si="4"/>
        <v>0</v>
      </c>
      <c r="H57" s="70">
        <f t="shared" si="5"/>
        <v>0</v>
      </c>
    </row>
    <row r="58" spans="1:8" s="56" customFormat="1" ht="16.5" customHeight="1">
      <c r="A58" s="69">
        <f t="shared" si="3"/>
        <v>55</v>
      </c>
      <c r="B58" s="8" t="s">
        <v>59</v>
      </c>
      <c r="C58" s="17">
        <v>0</v>
      </c>
      <c r="D58" s="17">
        <v>979400000</v>
      </c>
      <c r="E58" s="17">
        <v>979400000</v>
      </c>
      <c r="F58" s="17">
        <v>1278672000</v>
      </c>
      <c r="G58" s="70">
        <f t="shared" si="4"/>
        <v>0</v>
      </c>
      <c r="H58" s="70">
        <f t="shared" si="5"/>
        <v>1278672000</v>
      </c>
    </row>
    <row r="59" spans="1:8" s="56" customFormat="1" ht="16.5" customHeight="1">
      <c r="A59" s="69">
        <f t="shared" si="3"/>
        <v>56</v>
      </c>
      <c r="B59" s="8" t="s">
        <v>53</v>
      </c>
      <c r="C59" s="17">
        <v>0</v>
      </c>
      <c r="D59" s="17">
        <v>1521812500</v>
      </c>
      <c r="E59" s="17">
        <v>1521812500</v>
      </c>
      <c r="F59" s="17">
        <v>1492634000</v>
      </c>
      <c r="G59" s="70">
        <f t="shared" si="4"/>
        <v>0</v>
      </c>
      <c r="H59" s="70">
        <f t="shared" si="5"/>
        <v>1492634000</v>
      </c>
    </row>
    <row r="60" spans="1:8" s="56" customFormat="1" ht="16.5" customHeight="1">
      <c r="A60" s="69">
        <f t="shared" si="3"/>
        <v>57</v>
      </c>
      <c r="B60" s="15" t="s">
        <v>86</v>
      </c>
      <c r="C60" s="17">
        <v>0</v>
      </c>
      <c r="D60" s="17">
        <v>0</v>
      </c>
      <c r="E60" s="17">
        <v>578425000</v>
      </c>
      <c r="F60" s="17">
        <v>826710000</v>
      </c>
      <c r="G60" s="70">
        <f t="shared" si="4"/>
        <v>0</v>
      </c>
      <c r="H60" s="70">
        <f t="shared" si="5"/>
        <v>248285000</v>
      </c>
    </row>
    <row r="61" spans="1:8" s="56" customFormat="1" ht="16.5" customHeight="1">
      <c r="A61" s="69">
        <f t="shared" si="3"/>
        <v>58</v>
      </c>
      <c r="B61" s="8" t="s">
        <v>75</v>
      </c>
      <c r="C61" s="17">
        <v>0</v>
      </c>
      <c r="D61" s="17">
        <v>0</v>
      </c>
      <c r="E61" s="17">
        <v>1189335000</v>
      </c>
      <c r="F61" s="17">
        <v>1624470000</v>
      </c>
      <c r="G61" s="70">
        <f t="shared" si="4"/>
        <v>0</v>
      </c>
      <c r="H61" s="70">
        <f t="shared" si="5"/>
        <v>435135000</v>
      </c>
    </row>
    <row r="62" spans="1:8" s="56" customFormat="1" ht="16.5" customHeight="1">
      <c r="A62" s="69">
        <f t="shared" si="3"/>
        <v>59</v>
      </c>
      <c r="B62" s="8" t="s">
        <v>76</v>
      </c>
      <c r="C62" s="17">
        <v>0</v>
      </c>
      <c r="D62" s="17">
        <v>0</v>
      </c>
      <c r="E62" s="17">
        <v>1204145000</v>
      </c>
      <c r="F62" s="17">
        <v>1434865000</v>
      </c>
      <c r="G62" s="70">
        <f t="shared" si="4"/>
        <v>0</v>
      </c>
      <c r="H62" s="70">
        <f t="shared" si="5"/>
        <v>230720000</v>
      </c>
    </row>
    <row r="63" spans="1:8" s="56" customFormat="1" ht="16.5" customHeight="1">
      <c r="A63" s="69">
        <f t="shared" si="3"/>
        <v>60</v>
      </c>
      <c r="B63" s="8" t="s">
        <v>66</v>
      </c>
      <c r="C63" s="17">
        <v>0</v>
      </c>
      <c r="D63" s="17">
        <v>0</v>
      </c>
      <c r="E63" s="17">
        <v>102500000</v>
      </c>
      <c r="F63" s="17">
        <v>102500000</v>
      </c>
      <c r="G63" s="70">
        <f t="shared" si="4"/>
        <v>0</v>
      </c>
      <c r="H63" s="70">
        <f t="shared" si="5"/>
        <v>0</v>
      </c>
    </row>
    <row r="64" spans="1:8" s="56" customFormat="1" ht="16.5" customHeight="1">
      <c r="A64" s="69">
        <f t="shared" si="3"/>
        <v>61</v>
      </c>
      <c r="B64" s="15" t="s">
        <v>50</v>
      </c>
      <c r="C64" s="17">
        <v>0</v>
      </c>
      <c r="D64" s="17">
        <v>262510000</v>
      </c>
      <c r="E64" s="17">
        <v>262510000</v>
      </c>
      <c r="F64" s="17">
        <v>0</v>
      </c>
      <c r="G64" s="70">
        <f t="shared" si="4"/>
        <v>0</v>
      </c>
      <c r="H64" s="70">
        <f t="shared" si="5"/>
        <v>0</v>
      </c>
    </row>
    <row r="65" spans="1:8" s="56" customFormat="1" ht="16.5" customHeight="1">
      <c r="A65" s="69">
        <f t="shared" ref="A65" si="6">IF(B65&lt;&gt;"",ROW()-3,"")</f>
        <v>62</v>
      </c>
      <c r="B65" s="15" t="s">
        <v>61</v>
      </c>
      <c r="C65" s="17">
        <v>0</v>
      </c>
      <c r="D65" s="17">
        <v>1486995000</v>
      </c>
      <c r="E65" s="17">
        <v>1486995000</v>
      </c>
      <c r="F65" s="17">
        <v>0</v>
      </c>
      <c r="G65" s="70">
        <f t="shared" ref="G65" si="7">ROUND(MAX(C65+E65-D65-F65,0),2)</f>
        <v>0</v>
      </c>
      <c r="H65" s="70">
        <f t="shared" ref="H65" si="8">ROUND(MAX(D65+F65-C65-E65,0),2)</f>
        <v>0</v>
      </c>
    </row>
    <row r="66" spans="1:8" s="56" customFormat="1" ht="16.5" customHeight="1">
      <c r="A66" s="69">
        <f t="shared" si="3"/>
        <v>63</v>
      </c>
      <c r="B66" s="15" t="s">
        <v>74</v>
      </c>
      <c r="C66" s="17">
        <v>0</v>
      </c>
      <c r="D66" s="17">
        <v>0</v>
      </c>
      <c r="E66" s="17">
        <v>414764000</v>
      </c>
      <c r="F66" s="17">
        <v>552580000</v>
      </c>
      <c r="G66" s="70">
        <f t="shared" si="4"/>
        <v>0</v>
      </c>
      <c r="H66" s="70">
        <f t="shared" si="5"/>
        <v>137816000</v>
      </c>
    </row>
    <row r="67" spans="1:8" s="56" customFormat="1" ht="16.5" customHeight="1">
      <c r="A67" s="69">
        <f t="shared" si="3"/>
        <v>64</v>
      </c>
      <c r="B67" s="15" t="s">
        <v>68</v>
      </c>
      <c r="C67" s="17">
        <v>0</v>
      </c>
      <c r="D67" s="17">
        <v>0</v>
      </c>
      <c r="E67" s="17">
        <v>394550000</v>
      </c>
      <c r="F67" s="17">
        <v>410570000</v>
      </c>
      <c r="G67" s="70">
        <f t="shared" si="4"/>
        <v>0</v>
      </c>
      <c r="H67" s="70">
        <f t="shared" si="5"/>
        <v>16020000</v>
      </c>
    </row>
    <row r="68" spans="1:8" s="56" customFormat="1" ht="16.5" customHeight="1">
      <c r="A68" s="69">
        <f t="shared" ref="A68" si="9">IF(B68&lt;&gt;"",ROW()-3,"")</f>
        <v>65</v>
      </c>
      <c r="B68" s="15" t="s">
        <v>67</v>
      </c>
      <c r="C68" s="17">
        <v>0</v>
      </c>
      <c r="D68" s="17">
        <v>0</v>
      </c>
      <c r="E68" s="17">
        <v>482321000</v>
      </c>
      <c r="F68" s="17">
        <v>482321000</v>
      </c>
      <c r="G68" s="70">
        <f t="shared" ref="G68" si="10">ROUND(MAX(C68+E68-D68-F68,0),2)</f>
        <v>0</v>
      </c>
      <c r="H68" s="70">
        <f t="shared" ref="H68" si="11">ROUND(MAX(D68+F68-C68-E68,0),2)</f>
        <v>0</v>
      </c>
    </row>
    <row r="69" spans="1:8" s="56" customFormat="1" ht="16.5" customHeight="1">
      <c r="A69" s="69">
        <f t="shared" ref="A69" si="12">IF(B69&lt;&gt;"",ROW()-3,"")</f>
        <v>66</v>
      </c>
      <c r="B69" s="15" t="s">
        <v>69</v>
      </c>
      <c r="C69" s="17">
        <v>0</v>
      </c>
      <c r="D69" s="17">
        <v>0</v>
      </c>
      <c r="E69" s="17">
        <v>303750000</v>
      </c>
      <c r="F69" s="17">
        <v>303750000</v>
      </c>
      <c r="G69" s="70">
        <f t="shared" ref="G69" si="13">ROUND(MAX(C69+E69-D69-F69,0),2)</f>
        <v>0</v>
      </c>
      <c r="H69" s="70">
        <f t="shared" ref="H69" si="14">ROUND(MAX(D69+F69-C69-E69,0),2)</f>
        <v>0</v>
      </c>
    </row>
    <row r="70" spans="1:8" s="56" customFormat="1" ht="16.5" customHeight="1">
      <c r="A70" s="69">
        <f t="shared" ref="A70" si="15">IF(B70&lt;&gt;"",ROW()-3,"")</f>
        <v>67</v>
      </c>
      <c r="B70" s="15" t="s">
        <v>70</v>
      </c>
      <c r="C70" s="17">
        <v>0</v>
      </c>
      <c r="D70" s="17">
        <v>0</v>
      </c>
      <c r="E70" s="17">
        <v>287000000</v>
      </c>
      <c r="F70" s="17">
        <v>287000000</v>
      </c>
      <c r="G70" s="70">
        <f t="shared" ref="G70" si="16">ROUND(MAX(C70+E70-D70-F70,0),2)</f>
        <v>0</v>
      </c>
      <c r="H70" s="70">
        <f t="shared" ref="H70" si="17">ROUND(MAX(D70+F70-C70-E70,0),2)</f>
        <v>0</v>
      </c>
    </row>
    <row r="71" spans="1:8" s="56" customFormat="1" ht="16.5" customHeight="1">
      <c r="A71" s="69">
        <f t="shared" ref="A71:A91" si="18">IF(B71&lt;&gt;"",ROW()-3,"")</f>
        <v>68</v>
      </c>
      <c r="B71" s="15" t="s">
        <v>72</v>
      </c>
      <c r="C71" s="17">
        <v>0</v>
      </c>
      <c r="D71" s="17">
        <v>0</v>
      </c>
      <c r="E71" s="17">
        <v>315000000</v>
      </c>
      <c r="F71" s="17">
        <v>315000000</v>
      </c>
      <c r="G71" s="70">
        <f t="shared" ref="G71:G91" si="19">ROUND(MAX(C71+E71-D71-F71,0),2)</f>
        <v>0</v>
      </c>
      <c r="H71" s="70">
        <f t="shared" ref="H71:H91" si="20">ROUND(MAX(D71+F71-C71-E71,0),2)</f>
        <v>0</v>
      </c>
    </row>
    <row r="72" spans="1:8" s="56" customFormat="1" ht="16.5" customHeight="1">
      <c r="A72" s="69">
        <f t="shared" si="18"/>
        <v>69</v>
      </c>
      <c r="B72" s="15" t="s">
        <v>73</v>
      </c>
      <c r="C72" s="17">
        <v>0</v>
      </c>
      <c r="D72" s="17">
        <v>0</v>
      </c>
      <c r="E72" s="17">
        <v>143750000</v>
      </c>
      <c r="F72" s="17">
        <v>143750000</v>
      </c>
      <c r="G72" s="70">
        <f t="shared" si="19"/>
        <v>0</v>
      </c>
      <c r="H72" s="70">
        <f t="shared" si="20"/>
        <v>0</v>
      </c>
    </row>
    <row r="73" spans="1:8" s="56" customFormat="1" ht="16.5" customHeight="1">
      <c r="A73" s="69">
        <f t="shared" si="18"/>
        <v>70</v>
      </c>
      <c r="B73" s="8" t="s">
        <v>223</v>
      </c>
      <c r="C73" s="17">
        <v>0</v>
      </c>
      <c r="D73" s="17">
        <v>2212425000</v>
      </c>
      <c r="E73" s="17">
        <v>5414333500</v>
      </c>
      <c r="F73" s="17">
        <v>4265062000</v>
      </c>
      <c r="G73" s="70">
        <f t="shared" si="19"/>
        <v>0</v>
      </c>
      <c r="H73" s="70">
        <f t="shared" si="20"/>
        <v>1063153500</v>
      </c>
    </row>
    <row r="74" spans="1:8" s="56" customFormat="1" ht="16.5" customHeight="1">
      <c r="A74" s="69">
        <f t="shared" ref="A74:A83" si="21">IF(B74&lt;&gt;"",ROW()-3,"")</f>
        <v>71</v>
      </c>
      <c r="B74" s="8" t="s">
        <v>222</v>
      </c>
      <c r="C74" s="17">
        <v>0</v>
      </c>
      <c r="D74" s="17">
        <v>1194969000</v>
      </c>
      <c r="E74" s="17">
        <v>2208102500</v>
      </c>
      <c r="F74" s="17">
        <v>893979000</v>
      </c>
      <c r="G74" s="70">
        <f t="shared" ref="G74:G83" si="22">ROUND(MAX(C74+E74-D74-F74,0),2)</f>
        <v>119154500</v>
      </c>
      <c r="H74" s="70">
        <f t="shared" ref="H74:H83" si="23">ROUND(MAX(D74+F74-C74-E74,0),2)</f>
        <v>0</v>
      </c>
    </row>
    <row r="75" spans="1:8" s="56" customFormat="1" ht="16.5" customHeight="1">
      <c r="A75" s="69">
        <f t="shared" si="21"/>
        <v>72</v>
      </c>
      <c r="B75" s="8" t="s">
        <v>220</v>
      </c>
      <c r="C75" s="17">
        <v>0</v>
      </c>
      <c r="D75" s="17">
        <v>2476771000</v>
      </c>
      <c r="E75" s="17">
        <v>5022531000</v>
      </c>
      <c r="F75" s="17">
        <v>2545750000</v>
      </c>
      <c r="G75" s="70">
        <f t="shared" si="22"/>
        <v>10000</v>
      </c>
      <c r="H75" s="70">
        <f t="shared" si="23"/>
        <v>0</v>
      </c>
    </row>
    <row r="76" spans="1:8" s="56" customFormat="1" ht="16.5" customHeight="1">
      <c r="A76" s="69">
        <f t="shared" si="21"/>
        <v>73</v>
      </c>
      <c r="B76" s="8" t="s">
        <v>219</v>
      </c>
      <c r="C76" s="17">
        <v>0</v>
      </c>
      <c r="D76" s="17">
        <v>2654935000</v>
      </c>
      <c r="E76" s="17">
        <v>5974345000</v>
      </c>
      <c r="F76" s="17">
        <v>3319410140</v>
      </c>
      <c r="G76" s="70">
        <f t="shared" si="22"/>
        <v>0</v>
      </c>
      <c r="H76" s="70">
        <f t="shared" si="23"/>
        <v>140</v>
      </c>
    </row>
    <row r="77" spans="1:8" s="56" customFormat="1" ht="16.5" customHeight="1">
      <c r="A77" s="69">
        <f t="shared" si="21"/>
        <v>74</v>
      </c>
      <c r="B77" s="8" t="s">
        <v>216</v>
      </c>
      <c r="C77" s="17">
        <v>0</v>
      </c>
      <c r="D77" s="17">
        <v>2503606000</v>
      </c>
      <c r="E77" s="17">
        <v>12232346800</v>
      </c>
      <c r="F77" s="17">
        <v>15214828000</v>
      </c>
      <c r="G77" s="70">
        <f t="shared" si="22"/>
        <v>0</v>
      </c>
      <c r="H77" s="70">
        <f t="shared" si="23"/>
        <v>5486087200</v>
      </c>
    </row>
    <row r="78" spans="1:8" s="56" customFormat="1" ht="16.5" customHeight="1">
      <c r="A78" s="69">
        <f t="shared" si="21"/>
        <v>75</v>
      </c>
      <c r="B78" s="8" t="s">
        <v>225</v>
      </c>
      <c r="C78" s="17">
        <v>0</v>
      </c>
      <c r="D78" s="17">
        <v>1203745000</v>
      </c>
      <c r="E78" s="17">
        <v>3299507000</v>
      </c>
      <c r="F78" s="17">
        <v>2234718000</v>
      </c>
      <c r="G78" s="70">
        <f t="shared" si="22"/>
        <v>0</v>
      </c>
      <c r="H78" s="70">
        <f t="shared" si="23"/>
        <v>138956000</v>
      </c>
    </row>
    <row r="79" spans="1:8" s="56" customFormat="1" ht="16.5" customHeight="1">
      <c r="A79" s="69">
        <f t="shared" si="21"/>
        <v>76</v>
      </c>
      <c r="B79" s="8" t="s">
        <v>228</v>
      </c>
      <c r="C79" s="17">
        <v>0</v>
      </c>
      <c r="D79" s="17">
        <v>1453935000</v>
      </c>
      <c r="E79" s="17">
        <v>1552320000</v>
      </c>
      <c r="F79" s="17">
        <v>2223855000</v>
      </c>
      <c r="G79" s="70">
        <f t="shared" si="22"/>
        <v>0</v>
      </c>
      <c r="H79" s="70">
        <f t="shared" si="23"/>
        <v>2125470000</v>
      </c>
    </row>
    <row r="80" spans="1:8" s="56" customFormat="1" ht="16.5" customHeight="1">
      <c r="A80" s="69">
        <f t="shared" si="21"/>
        <v>77</v>
      </c>
      <c r="B80" s="8" t="s">
        <v>227</v>
      </c>
      <c r="C80" s="17">
        <v>0</v>
      </c>
      <c r="D80" s="17">
        <v>0</v>
      </c>
      <c r="E80" s="17">
        <v>2000000000</v>
      </c>
      <c r="F80" s="17">
        <v>2006816000</v>
      </c>
      <c r="G80" s="70">
        <f t="shared" si="22"/>
        <v>0</v>
      </c>
      <c r="H80" s="70">
        <f t="shared" si="23"/>
        <v>6816000</v>
      </c>
    </row>
    <row r="81" spans="1:8" s="56" customFormat="1" ht="16.5" customHeight="1">
      <c r="A81" s="69">
        <f t="shared" si="21"/>
        <v>78</v>
      </c>
      <c r="B81" s="8" t="s">
        <v>221</v>
      </c>
      <c r="C81" s="17">
        <v>0</v>
      </c>
      <c r="D81" s="17">
        <v>0</v>
      </c>
      <c r="E81" s="17">
        <v>5975000000</v>
      </c>
      <c r="F81" s="17">
        <v>8645453100</v>
      </c>
      <c r="G81" s="70">
        <f t="shared" si="22"/>
        <v>0</v>
      </c>
      <c r="H81" s="70">
        <f t="shared" si="23"/>
        <v>2670453100</v>
      </c>
    </row>
    <row r="82" spans="1:8" s="56" customFormat="1" ht="16.5" customHeight="1">
      <c r="A82" s="69">
        <f t="shared" si="21"/>
        <v>79</v>
      </c>
      <c r="B82" s="8" t="s">
        <v>224</v>
      </c>
      <c r="C82" s="17">
        <v>0</v>
      </c>
      <c r="D82" s="17">
        <v>0</v>
      </c>
      <c r="E82" s="17">
        <v>4734070000</v>
      </c>
      <c r="F82" s="17">
        <v>14918634860</v>
      </c>
      <c r="G82" s="70">
        <f t="shared" si="22"/>
        <v>0</v>
      </c>
      <c r="H82" s="70">
        <f t="shared" si="23"/>
        <v>10184564860</v>
      </c>
    </row>
    <row r="83" spans="1:8" s="56" customFormat="1" ht="16.5" customHeight="1">
      <c r="A83" s="69">
        <f t="shared" si="21"/>
        <v>80</v>
      </c>
      <c r="B83" s="8" t="s">
        <v>217</v>
      </c>
      <c r="C83" s="17">
        <v>0</v>
      </c>
      <c r="D83" s="17">
        <v>0</v>
      </c>
      <c r="E83" s="17">
        <v>2816710000</v>
      </c>
      <c r="F83" s="17">
        <v>2875741000</v>
      </c>
      <c r="G83" s="70">
        <f t="shared" si="22"/>
        <v>0</v>
      </c>
      <c r="H83" s="70">
        <f t="shared" si="23"/>
        <v>59031000</v>
      </c>
    </row>
    <row r="84" spans="1:8" s="56" customFormat="1" ht="16.5" customHeight="1">
      <c r="A84" s="69">
        <f t="shared" si="18"/>
        <v>81</v>
      </c>
      <c r="B84" s="8" t="s">
        <v>218</v>
      </c>
      <c r="C84" s="17">
        <v>0</v>
      </c>
      <c r="D84" s="17">
        <v>0</v>
      </c>
      <c r="E84" s="17">
        <v>2246630000</v>
      </c>
      <c r="F84" s="17">
        <v>2246629900</v>
      </c>
      <c r="G84" s="70">
        <f t="shared" si="19"/>
        <v>100</v>
      </c>
      <c r="H84" s="70">
        <f t="shared" si="20"/>
        <v>0</v>
      </c>
    </row>
    <row r="85" spans="1:8" s="56" customFormat="1" ht="16.5" customHeight="1">
      <c r="A85" s="69">
        <f t="shared" si="18"/>
        <v>82</v>
      </c>
      <c r="B85" s="8" t="s">
        <v>229</v>
      </c>
      <c r="C85" s="17">
        <v>0</v>
      </c>
      <c r="D85" s="17">
        <v>0</v>
      </c>
      <c r="E85" s="17">
        <v>0</v>
      </c>
      <c r="F85" s="17">
        <v>1672188000</v>
      </c>
      <c r="G85" s="70">
        <f t="shared" si="19"/>
        <v>0</v>
      </c>
      <c r="H85" s="70">
        <f t="shared" si="20"/>
        <v>1672188000</v>
      </c>
    </row>
    <row r="86" spans="1:8" s="56" customFormat="1" ht="16.5" customHeight="1">
      <c r="A86" s="69">
        <f t="shared" si="18"/>
        <v>83</v>
      </c>
      <c r="B86" s="8" t="s">
        <v>226</v>
      </c>
      <c r="C86" s="17">
        <v>0</v>
      </c>
      <c r="D86" s="17">
        <v>0</v>
      </c>
      <c r="E86" s="17">
        <v>6690000000</v>
      </c>
      <c r="F86" s="17">
        <v>8516372000</v>
      </c>
      <c r="G86" s="70">
        <f t="shared" si="19"/>
        <v>0</v>
      </c>
      <c r="H86" s="70">
        <f t="shared" si="20"/>
        <v>1826372000</v>
      </c>
    </row>
    <row r="87" spans="1:8" s="56" customFormat="1" ht="16.5" customHeight="1">
      <c r="A87" s="69" t="str">
        <f t="shared" si="18"/>
        <v/>
      </c>
      <c r="B87" s="8"/>
      <c r="C87" s="17">
        <v>0</v>
      </c>
      <c r="D87" s="17">
        <v>0</v>
      </c>
      <c r="E87" s="17">
        <v>0</v>
      </c>
      <c r="F87" s="17">
        <v>0</v>
      </c>
      <c r="G87" s="70">
        <f t="shared" si="19"/>
        <v>0</v>
      </c>
      <c r="H87" s="70">
        <f t="shared" si="20"/>
        <v>0</v>
      </c>
    </row>
    <row r="88" spans="1:8" s="56" customFormat="1" ht="16.5" customHeight="1">
      <c r="A88" s="69" t="str">
        <f t="shared" si="18"/>
        <v/>
      </c>
      <c r="B88" s="8"/>
      <c r="C88" s="17">
        <v>0</v>
      </c>
      <c r="D88" s="17">
        <v>0</v>
      </c>
      <c r="E88" s="17">
        <v>0</v>
      </c>
      <c r="F88" s="17">
        <v>0</v>
      </c>
      <c r="G88" s="70">
        <f t="shared" si="19"/>
        <v>0</v>
      </c>
      <c r="H88" s="70">
        <f t="shared" si="20"/>
        <v>0</v>
      </c>
    </row>
    <row r="89" spans="1:8" s="56" customFormat="1" ht="16.5" customHeight="1">
      <c r="A89" s="69" t="str">
        <f t="shared" si="18"/>
        <v/>
      </c>
      <c r="B89" s="8"/>
      <c r="C89" s="17">
        <v>0</v>
      </c>
      <c r="D89" s="17">
        <v>0</v>
      </c>
      <c r="E89" s="17">
        <v>0</v>
      </c>
      <c r="F89" s="17">
        <v>0</v>
      </c>
      <c r="G89" s="70">
        <f t="shared" si="19"/>
        <v>0</v>
      </c>
      <c r="H89" s="70">
        <f t="shared" si="20"/>
        <v>0</v>
      </c>
    </row>
    <row r="90" spans="1:8" s="56" customFormat="1" ht="16.5" customHeight="1">
      <c r="A90" s="69" t="str">
        <f t="shared" si="18"/>
        <v/>
      </c>
      <c r="B90" s="8"/>
      <c r="C90" s="17">
        <v>0</v>
      </c>
      <c r="D90" s="17">
        <v>0</v>
      </c>
      <c r="E90" s="17">
        <v>0</v>
      </c>
      <c r="F90" s="17">
        <v>0</v>
      </c>
      <c r="G90" s="70">
        <f t="shared" si="19"/>
        <v>0</v>
      </c>
      <c r="H90" s="70">
        <f t="shared" si="20"/>
        <v>0</v>
      </c>
    </row>
    <row r="91" spans="1:8" s="56" customFormat="1" ht="16.5" customHeight="1">
      <c r="A91" s="69" t="str">
        <f t="shared" si="18"/>
        <v/>
      </c>
      <c r="B91" s="8"/>
      <c r="C91" s="17">
        <v>0</v>
      </c>
      <c r="D91" s="17">
        <v>0</v>
      </c>
      <c r="E91" s="17">
        <v>0</v>
      </c>
      <c r="F91" s="17">
        <v>0</v>
      </c>
      <c r="G91" s="70">
        <f t="shared" si="19"/>
        <v>0</v>
      </c>
      <c r="H91" s="70">
        <f t="shared" si="20"/>
        <v>0</v>
      </c>
    </row>
    <row r="92" spans="1:8" s="56" customFormat="1" ht="16.5" customHeight="1">
      <c r="A92" s="69" t="str">
        <f t="shared" ref="A92" si="24">IF(B92&lt;&gt;"",ROW()-3,"")</f>
        <v/>
      </c>
      <c r="B92" s="8"/>
      <c r="C92" s="17">
        <v>0</v>
      </c>
      <c r="D92" s="17">
        <v>0</v>
      </c>
      <c r="E92" s="17">
        <v>0</v>
      </c>
      <c r="F92" s="17">
        <v>0</v>
      </c>
      <c r="G92" s="70">
        <f t="shared" ref="G92" si="25">ROUND(MAX(C92+E92-D92-F92,0),2)</f>
        <v>0</v>
      </c>
      <c r="H92" s="70">
        <f t="shared" ref="H92" si="26">ROUND(MAX(D92+F92-C92-E92,0),2)</f>
        <v>0</v>
      </c>
    </row>
    <row r="93" spans="1:8" s="56" customFormat="1" ht="16.5" customHeight="1">
      <c r="A93" s="69"/>
      <c r="B93" s="8"/>
      <c r="C93" s="17"/>
      <c r="D93" s="17"/>
      <c r="E93" s="17"/>
      <c r="F93" s="17"/>
      <c r="G93" s="70"/>
      <c r="H93" s="70"/>
    </row>
    <row r="94" spans="1:8" s="56" customFormat="1" ht="14.25" customHeight="1">
      <c r="A94" s="71"/>
      <c r="B94" s="72" t="s">
        <v>9</v>
      </c>
      <c r="C94" s="73">
        <f>SUM(C4:C93)</f>
        <v>810000</v>
      </c>
      <c r="D94" s="73">
        <f>SUM(D4:D93)</f>
        <v>35726031599</v>
      </c>
      <c r="E94" s="73">
        <f t="shared" ref="E94:H94" si="27">SUM(E4:E93)</f>
        <v>150243000129</v>
      </c>
      <c r="F94" s="73">
        <f t="shared" si="27"/>
        <v>188096594120</v>
      </c>
      <c r="G94" s="73">
        <f t="shared" si="27"/>
        <v>119164600</v>
      </c>
      <c r="H94" s="73">
        <f t="shared" si="27"/>
        <v>73697980190</v>
      </c>
    </row>
    <row r="97" spans="4:6">
      <c r="E97" s="74"/>
      <c r="F97" s="74"/>
    </row>
    <row r="98" spans="4:6">
      <c r="D98" s="74"/>
    </row>
  </sheetData>
  <sortState ref="A5:J37">
    <sortCondition ref="B39:B70"/>
  </sortState>
  <mergeCells count="6">
    <mergeCell ref="A1:H1"/>
    <mergeCell ref="G2:H2"/>
    <mergeCell ref="A2:A3"/>
    <mergeCell ref="B2:B3"/>
    <mergeCell ref="C2:D2"/>
    <mergeCell ref="E2:F2"/>
  </mergeCells>
  <phoneticPr fontId="21" type="noConversion"/>
  <pageMargins left="0.8" right="0.2" top="0.3" bottom="0.3" header="0.1" footer="0.1"/>
  <pageSetup paperSize="9" scale="8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N27"/>
  <sheetViews>
    <sheetView tabSelected="1" workbookViewId="0">
      <pane xSplit="2" ySplit="4" topLeftCell="E5" activePane="bottomRight" state="frozen"/>
      <selection activeCell="B5" sqref="B5"/>
      <selection pane="topRight" activeCell="B5" sqref="B5"/>
      <selection pane="bottomLeft" activeCell="B5" sqref="B5"/>
      <selection pane="bottomRight" activeCell="G28" sqref="G28"/>
    </sheetView>
  </sheetViews>
  <sheetFormatPr defaultColWidth="8" defaultRowHeight="13.5"/>
  <cols>
    <col min="1" max="1" width="4.28515625" style="38" customWidth="1"/>
    <col min="2" max="2" width="34" style="38" customWidth="1"/>
    <col min="3" max="3" width="13.140625" style="11" customWidth="1"/>
    <col min="4" max="4" width="16.7109375" style="39" customWidth="1"/>
    <col min="5" max="5" width="10.85546875" style="11" customWidth="1"/>
    <col min="6" max="6" width="14" style="39" customWidth="1"/>
    <col min="7" max="7" width="12.7109375" style="11" customWidth="1"/>
    <col min="8" max="8" width="15.7109375" style="39" customWidth="1"/>
    <col min="9" max="9" width="15.5703125" style="11" customWidth="1"/>
    <col min="10" max="10" width="16.5703125" style="39" customWidth="1"/>
    <col min="11" max="11" width="11.140625" style="11" customWidth="1"/>
    <col min="12" max="12" width="17" style="39" customWidth="1"/>
    <col min="13" max="13" width="14.5703125" style="11" customWidth="1"/>
    <col min="14" max="14" width="14.42578125" style="39" customWidth="1"/>
    <col min="15" max="16384" width="8" style="38"/>
  </cols>
  <sheetData>
    <row r="1" spans="1:14" ht="21" customHeight="1">
      <c r="A1" s="85" t="s">
        <v>200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s="3" customFormat="1" ht="15.75" customHeight="1">
      <c r="A2" s="86" t="s">
        <v>5</v>
      </c>
      <c r="B2" s="84" t="s">
        <v>6</v>
      </c>
      <c r="C2" s="48" t="s">
        <v>7</v>
      </c>
      <c r="D2" s="47"/>
      <c r="E2" s="48"/>
      <c r="F2" s="47"/>
      <c r="G2" s="48" t="s">
        <v>8</v>
      </c>
      <c r="H2" s="47"/>
      <c r="I2" s="48"/>
      <c r="J2" s="47"/>
      <c r="K2" s="48" t="s">
        <v>10</v>
      </c>
      <c r="L2" s="47"/>
      <c r="M2" s="48"/>
      <c r="N2" s="47"/>
    </row>
    <row r="3" spans="1:14" s="3" customFormat="1" ht="15.75" customHeight="1">
      <c r="A3" s="86"/>
      <c r="B3" s="84"/>
      <c r="C3" s="84" t="s">
        <v>11</v>
      </c>
      <c r="D3" s="84"/>
      <c r="E3" s="84" t="s">
        <v>12</v>
      </c>
      <c r="F3" s="84"/>
      <c r="G3" s="84" t="s">
        <v>11</v>
      </c>
      <c r="H3" s="84"/>
      <c r="I3" s="84" t="s">
        <v>12</v>
      </c>
      <c r="J3" s="84"/>
      <c r="K3" s="84" t="s">
        <v>11</v>
      </c>
      <c r="L3" s="84"/>
      <c r="M3" s="84" t="s">
        <v>12</v>
      </c>
      <c r="N3" s="84"/>
    </row>
    <row r="4" spans="1:14" s="3" customFormat="1" ht="15.75" customHeight="1">
      <c r="A4" s="86"/>
      <c r="B4" s="84"/>
      <c r="C4" s="53" t="s">
        <v>17</v>
      </c>
      <c r="D4" s="46" t="s">
        <v>97</v>
      </c>
      <c r="E4" s="53" t="s">
        <v>17</v>
      </c>
      <c r="F4" s="46" t="s">
        <v>97</v>
      </c>
      <c r="G4" s="53" t="s">
        <v>17</v>
      </c>
      <c r="H4" s="46" t="s">
        <v>97</v>
      </c>
      <c r="I4" s="53" t="s">
        <v>17</v>
      </c>
      <c r="J4" s="46" t="s">
        <v>97</v>
      </c>
      <c r="K4" s="53" t="s">
        <v>17</v>
      </c>
      <c r="L4" s="46" t="s">
        <v>97</v>
      </c>
      <c r="M4" s="53" t="s">
        <v>17</v>
      </c>
      <c r="N4" s="46" t="s">
        <v>97</v>
      </c>
    </row>
    <row r="5" spans="1:14" s="3" customFormat="1" ht="18" customHeight="1">
      <c r="A5" s="45">
        <f t="shared" ref="A5:A21" si="0">IF(B5&lt;&gt;"",ROW()-4,"")</f>
        <v>1</v>
      </c>
      <c r="B5" s="1" t="s">
        <v>96</v>
      </c>
      <c r="C5" s="43">
        <v>39069.42</v>
      </c>
      <c r="D5" s="43">
        <v>874963231</v>
      </c>
      <c r="E5" s="43">
        <v>0</v>
      </c>
      <c r="F5" s="43">
        <v>0</v>
      </c>
      <c r="G5" s="43">
        <v>0</v>
      </c>
      <c r="H5" s="42">
        <v>0</v>
      </c>
      <c r="I5" s="43">
        <v>0</v>
      </c>
      <c r="J5" s="42">
        <v>0</v>
      </c>
      <c r="K5" s="41">
        <f t="shared" ref="K5" si="1">ROUND(MAX(C5+G5-E5-I5,0),2)</f>
        <v>39069.42</v>
      </c>
      <c r="L5" s="16">
        <f t="shared" ref="L5" si="2">ROUND(MAX(D5+H5-F5-J5,0),0)</f>
        <v>874963231</v>
      </c>
      <c r="M5" s="41">
        <f t="shared" ref="M5" si="3">ROUND(MAX(E5+I5-C5-G5,0),2)</f>
        <v>0</v>
      </c>
      <c r="N5" s="16">
        <f t="shared" ref="N5" si="4">ROUND(MAX(F5+J5-D5-H5,0),0)</f>
        <v>0</v>
      </c>
    </row>
    <row r="6" spans="1:14" s="3" customFormat="1" ht="18" customHeight="1">
      <c r="A6" s="45">
        <f t="shared" si="0"/>
        <v>2</v>
      </c>
      <c r="B6" s="1" t="s">
        <v>95</v>
      </c>
      <c r="C6" s="43">
        <v>0</v>
      </c>
      <c r="D6" s="43">
        <v>0</v>
      </c>
      <c r="E6" s="43">
        <v>0</v>
      </c>
      <c r="F6" s="43">
        <v>0</v>
      </c>
      <c r="G6" s="43">
        <v>107205</v>
      </c>
      <c r="H6" s="42">
        <v>2435674890</v>
      </c>
      <c r="I6" s="43">
        <v>68457</v>
      </c>
      <c r="J6" s="42">
        <v>1562073180</v>
      </c>
      <c r="K6" s="41">
        <f>ROUND(MAX(C6+G6-E6-I6,0),2)</f>
        <v>38748</v>
      </c>
      <c r="L6" s="16">
        <f t="shared" ref="L6:L8" si="5">ROUND(MAX(D6+H6-F6-J6,0),0)</f>
        <v>873601710</v>
      </c>
      <c r="M6" s="41">
        <f t="shared" ref="M6:M8" si="6">ROUND(MAX(E6+I6-C6-G6,0),2)</f>
        <v>0</v>
      </c>
      <c r="N6" s="16">
        <f t="shared" ref="N6:N8" si="7">ROUND(MAX(F6+J6-D6-H6,0),0)</f>
        <v>0</v>
      </c>
    </row>
    <row r="7" spans="1:14" s="3" customFormat="1" ht="18" customHeight="1">
      <c r="A7" s="45">
        <f t="shared" si="0"/>
        <v>3</v>
      </c>
      <c r="B7" s="1" t="s">
        <v>94</v>
      </c>
      <c r="C7" s="43">
        <v>103545</v>
      </c>
      <c r="D7" s="43">
        <v>2233983375</v>
      </c>
      <c r="E7" s="43">
        <v>0</v>
      </c>
      <c r="F7" s="43">
        <v>0</v>
      </c>
      <c r="G7" s="43">
        <v>0</v>
      </c>
      <c r="H7" s="42">
        <v>0</v>
      </c>
      <c r="I7" s="43">
        <v>79492.27</v>
      </c>
      <c r="J7" s="42">
        <v>1805980273.3000002</v>
      </c>
      <c r="K7" s="41">
        <f t="shared" ref="K7:K8" si="8">ROUND(MAX(C7+G7-E7-I7,0),2)</f>
        <v>24052.73</v>
      </c>
      <c r="L7" s="16">
        <f t="shared" si="5"/>
        <v>428003102</v>
      </c>
      <c r="M7" s="41">
        <f t="shared" si="6"/>
        <v>0</v>
      </c>
      <c r="N7" s="16">
        <f t="shared" si="7"/>
        <v>0</v>
      </c>
    </row>
    <row r="8" spans="1:14" s="3" customFormat="1" ht="18" customHeight="1">
      <c r="A8" s="45">
        <f t="shared" si="0"/>
        <v>4</v>
      </c>
      <c r="B8" s="44" t="s">
        <v>93</v>
      </c>
      <c r="C8" s="43">
        <v>0</v>
      </c>
      <c r="D8" s="43">
        <v>0</v>
      </c>
      <c r="E8" s="43">
        <v>0</v>
      </c>
      <c r="F8" s="43">
        <v>0</v>
      </c>
      <c r="G8" s="43">
        <v>37945.600000000006</v>
      </c>
      <c r="H8" s="42">
        <v>861365120.00000012</v>
      </c>
      <c r="I8" s="43">
        <v>37945.599999999999</v>
      </c>
      <c r="J8" s="42">
        <v>861365120</v>
      </c>
      <c r="K8" s="41">
        <f t="shared" si="8"/>
        <v>0</v>
      </c>
      <c r="L8" s="16">
        <f t="shared" si="5"/>
        <v>0</v>
      </c>
      <c r="M8" s="41">
        <f t="shared" si="6"/>
        <v>0</v>
      </c>
      <c r="N8" s="16">
        <f t="shared" si="7"/>
        <v>0</v>
      </c>
    </row>
    <row r="9" spans="1:14" s="3" customFormat="1" ht="18" customHeight="1">
      <c r="A9" s="45">
        <f t="shared" si="0"/>
        <v>5</v>
      </c>
      <c r="B9" s="44" t="s">
        <v>112</v>
      </c>
      <c r="C9" s="43">
        <v>0</v>
      </c>
      <c r="D9" s="43">
        <v>0</v>
      </c>
      <c r="E9" s="43">
        <v>0</v>
      </c>
      <c r="F9" s="43">
        <v>0</v>
      </c>
      <c r="G9" s="43">
        <v>41760</v>
      </c>
      <c r="H9" s="42">
        <v>947952000</v>
      </c>
      <c r="I9" s="43">
        <v>41760</v>
      </c>
      <c r="J9" s="42">
        <v>947952000</v>
      </c>
      <c r="K9" s="41">
        <f t="shared" ref="K9:K12" si="9">ROUND(MAX(C9+G9-E9-I9,0),2)</f>
        <v>0</v>
      </c>
      <c r="L9" s="16">
        <f t="shared" ref="L9:L12" si="10">ROUND(MAX(D9+H9-F9-J9,0),0)</f>
        <v>0</v>
      </c>
      <c r="M9" s="41">
        <f t="shared" ref="M9:M12" si="11">ROUND(MAX(E9+I9-C9-G9,0),2)</f>
        <v>0</v>
      </c>
      <c r="N9" s="16">
        <f t="shared" ref="N9:N12" si="12">ROUND(MAX(F9+J9-D9-H9,0),0)</f>
        <v>0</v>
      </c>
    </row>
    <row r="10" spans="1:14" s="3" customFormat="1" ht="18" customHeight="1">
      <c r="A10" s="45">
        <f t="shared" si="0"/>
        <v>6</v>
      </c>
      <c r="B10" s="8" t="s">
        <v>121</v>
      </c>
      <c r="C10" s="43">
        <v>0</v>
      </c>
      <c r="D10" s="43">
        <v>0</v>
      </c>
      <c r="E10" s="43">
        <v>0</v>
      </c>
      <c r="F10" s="43">
        <v>0</v>
      </c>
      <c r="G10" s="43">
        <v>154800</v>
      </c>
      <c r="H10" s="42">
        <v>3513960000</v>
      </c>
      <c r="I10" s="43">
        <v>154800</v>
      </c>
      <c r="J10" s="42">
        <v>3513960000</v>
      </c>
      <c r="K10" s="41">
        <f t="shared" si="9"/>
        <v>0</v>
      </c>
      <c r="L10" s="16">
        <f t="shared" si="10"/>
        <v>0</v>
      </c>
      <c r="M10" s="41">
        <f t="shared" si="11"/>
        <v>0</v>
      </c>
      <c r="N10" s="16">
        <f t="shared" si="12"/>
        <v>0</v>
      </c>
    </row>
    <row r="11" spans="1:14" s="3" customFormat="1" ht="18" customHeight="1">
      <c r="A11" s="45">
        <f t="shared" si="0"/>
        <v>7</v>
      </c>
      <c r="B11" s="8" t="s">
        <v>124</v>
      </c>
      <c r="C11" s="43">
        <v>0</v>
      </c>
      <c r="D11" s="43">
        <v>0</v>
      </c>
      <c r="E11" s="43">
        <v>0</v>
      </c>
      <c r="F11" s="43">
        <v>0</v>
      </c>
      <c r="G11" s="43">
        <v>0</v>
      </c>
      <c r="H11" s="42">
        <v>100163250</v>
      </c>
      <c r="I11" s="43">
        <v>0</v>
      </c>
      <c r="J11" s="42">
        <v>100163250</v>
      </c>
      <c r="K11" s="41">
        <f t="shared" si="9"/>
        <v>0</v>
      </c>
      <c r="L11" s="16">
        <f t="shared" si="10"/>
        <v>0</v>
      </c>
      <c r="M11" s="41">
        <f t="shared" si="11"/>
        <v>0</v>
      </c>
      <c r="N11" s="16">
        <f t="shared" si="12"/>
        <v>0</v>
      </c>
    </row>
    <row r="12" spans="1:14" s="3" customFormat="1" ht="18" customHeight="1">
      <c r="A12" s="45">
        <f t="shared" si="0"/>
        <v>8</v>
      </c>
      <c r="B12" s="8" t="s">
        <v>129</v>
      </c>
      <c r="C12" s="43">
        <v>2375814.16</v>
      </c>
      <c r="D12" s="43">
        <v>53874649390</v>
      </c>
      <c r="E12" s="43">
        <v>0</v>
      </c>
      <c r="F12" s="43">
        <v>0</v>
      </c>
      <c r="G12" s="43">
        <v>7025383.5</v>
      </c>
      <c r="H12" s="42">
        <v>159462245394</v>
      </c>
      <c r="I12" s="43">
        <v>6033833.6600000011</v>
      </c>
      <c r="J12" s="42">
        <v>137007213538</v>
      </c>
      <c r="K12" s="41">
        <f t="shared" si="9"/>
        <v>3367364</v>
      </c>
      <c r="L12" s="16">
        <f t="shared" si="10"/>
        <v>76329681246</v>
      </c>
      <c r="M12" s="41">
        <f t="shared" si="11"/>
        <v>0</v>
      </c>
      <c r="N12" s="16">
        <f t="shared" si="12"/>
        <v>0</v>
      </c>
    </row>
    <row r="13" spans="1:14" s="3" customFormat="1" ht="18" customHeight="1">
      <c r="A13" s="45">
        <f t="shared" si="0"/>
        <v>9</v>
      </c>
      <c r="B13" s="15" t="s">
        <v>151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2">
        <v>2137356826</v>
      </c>
      <c r="I13" s="43">
        <v>0</v>
      </c>
      <c r="J13" s="42">
        <v>2137356826</v>
      </c>
      <c r="K13" s="41">
        <f t="shared" ref="K13" si="13">ROUND(MAX(C13+G13-E13-I13,0),2)</f>
        <v>0</v>
      </c>
      <c r="L13" s="16">
        <f t="shared" ref="L13" si="14">ROUND(MAX(D13+H13-F13-J13,0),0)</f>
        <v>0</v>
      </c>
      <c r="M13" s="41">
        <f t="shared" ref="M13" si="15">ROUND(MAX(E13+I13-C13-G13,0),2)</f>
        <v>0</v>
      </c>
      <c r="N13" s="16">
        <f t="shared" ref="N13" si="16">ROUND(MAX(F13+J13-D13-H13,0),0)</f>
        <v>0</v>
      </c>
    </row>
    <row r="14" spans="1:14" s="3" customFormat="1" ht="18" customHeight="1">
      <c r="A14" s="45">
        <f t="shared" si="0"/>
        <v>10</v>
      </c>
      <c r="B14" s="15" t="s">
        <v>164</v>
      </c>
      <c r="C14" s="43">
        <v>0</v>
      </c>
      <c r="D14" s="43">
        <v>55196900</v>
      </c>
      <c r="E14" s="43">
        <v>0</v>
      </c>
      <c r="F14" s="43">
        <v>0</v>
      </c>
      <c r="G14" s="43">
        <v>0</v>
      </c>
      <c r="H14" s="42">
        <v>281271100</v>
      </c>
      <c r="I14" s="43">
        <v>0</v>
      </c>
      <c r="J14" s="42">
        <v>336468000</v>
      </c>
      <c r="K14" s="41">
        <f t="shared" ref="K14" si="17">ROUND(MAX(C14+G14-E14-I14,0),2)</f>
        <v>0</v>
      </c>
      <c r="L14" s="16">
        <f t="shared" ref="L14" si="18">ROUND(MAX(D14+H14-F14-J14,0),0)</f>
        <v>0</v>
      </c>
      <c r="M14" s="41">
        <f t="shared" ref="M14" si="19">ROUND(MAX(E14+I14-C14-G14,0),2)</f>
        <v>0</v>
      </c>
      <c r="N14" s="16">
        <f t="shared" ref="N14" si="20">ROUND(MAX(F14+J14-D14-H14,0),0)</f>
        <v>0</v>
      </c>
    </row>
    <row r="15" spans="1:14" s="3" customFormat="1" ht="18" customHeight="1">
      <c r="A15" s="45">
        <f t="shared" si="0"/>
        <v>11</v>
      </c>
      <c r="B15" s="15" t="s">
        <v>167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2">
        <v>495493398.39999998</v>
      </c>
      <c r="I15" s="43">
        <v>0</v>
      </c>
      <c r="J15" s="42">
        <v>495493398</v>
      </c>
      <c r="K15" s="41">
        <f t="shared" ref="K15" si="21">ROUND(MAX(C15+G15-E15-I15,0),2)</f>
        <v>0</v>
      </c>
      <c r="L15" s="16">
        <f t="shared" ref="L15" si="22">ROUND(MAX(D15+H15-F15-J15,0),0)</f>
        <v>0</v>
      </c>
      <c r="M15" s="41">
        <f t="shared" ref="M15" si="23">ROUND(MAX(E15+I15-C15-G15,0),2)</f>
        <v>0</v>
      </c>
      <c r="N15" s="16">
        <f t="shared" ref="N15" si="24">ROUND(MAX(F15+J15-D15-H15,0),0)</f>
        <v>0</v>
      </c>
    </row>
    <row r="16" spans="1:14" s="3" customFormat="1" ht="18" customHeight="1">
      <c r="A16" s="45">
        <f t="shared" si="0"/>
        <v>12</v>
      </c>
      <c r="B16" s="15" t="s">
        <v>169</v>
      </c>
      <c r="C16" s="43">
        <v>0</v>
      </c>
      <c r="D16" s="43">
        <v>0</v>
      </c>
      <c r="E16" s="43">
        <v>0</v>
      </c>
      <c r="F16" s="43">
        <v>0</v>
      </c>
      <c r="G16" s="43">
        <v>325140</v>
      </c>
      <c r="H16" s="42">
        <v>7375651800</v>
      </c>
      <c r="I16" s="43">
        <v>322140</v>
      </c>
      <c r="J16" s="42">
        <v>7308984300</v>
      </c>
      <c r="K16" s="41">
        <f t="shared" ref="K16" si="25">ROUND(MAX(C16+G16-E16-I16,0),2)</f>
        <v>3000</v>
      </c>
      <c r="L16" s="16">
        <f t="shared" ref="L16" si="26">ROUND(MAX(D16+H16-F16-J16,0),0)</f>
        <v>66667500</v>
      </c>
      <c r="M16" s="41">
        <f t="shared" ref="M16" si="27">ROUND(MAX(E16+I16-C16-G16,0),2)</f>
        <v>0</v>
      </c>
      <c r="N16" s="16">
        <f t="shared" ref="N16" si="28">ROUND(MAX(F16+J16-D16-H16,0),0)</f>
        <v>0</v>
      </c>
    </row>
    <row r="17" spans="1:14" s="3" customFormat="1" ht="18" customHeight="1">
      <c r="A17" s="45">
        <f t="shared" si="0"/>
        <v>13</v>
      </c>
      <c r="B17" s="15" t="s">
        <v>171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2">
        <v>3520000</v>
      </c>
      <c r="I17" s="43">
        <v>0</v>
      </c>
      <c r="J17" s="42">
        <v>3520000</v>
      </c>
      <c r="K17" s="41">
        <f t="shared" ref="K17" si="29">ROUND(MAX(C17+G17-E17-I17,0),2)</f>
        <v>0</v>
      </c>
      <c r="L17" s="16">
        <f t="shared" ref="L17" si="30">ROUND(MAX(D17+H17-F17-J17,0),0)</f>
        <v>0</v>
      </c>
      <c r="M17" s="41">
        <f t="shared" ref="M17" si="31">ROUND(MAX(E17+I17-C17-G17,0),2)</f>
        <v>0</v>
      </c>
      <c r="N17" s="16">
        <f t="shared" ref="N17" si="32">ROUND(MAX(F17+J17-D17-H17,0),0)</f>
        <v>0</v>
      </c>
    </row>
    <row r="18" spans="1:14" s="3" customFormat="1" ht="18" customHeight="1">
      <c r="A18" s="45">
        <f t="shared" si="0"/>
        <v>14</v>
      </c>
      <c r="B18" s="15" t="s">
        <v>177</v>
      </c>
      <c r="C18" s="43">
        <v>0</v>
      </c>
      <c r="D18" s="43">
        <v>0</v>
      </c>
      <c r="E18" s="43">
        <v>0</v>
      </c>
      <c r="F18" s="43">
        <v>0</v>
      </c>
      <c r="G18" s="43">
        <v>14400</v>
      </c>
      <c r="H18" s="42">
        <v>326943000</v>
      </c>
      <c r="I18" s="43">
        <v>9600</v>
      </c>
      <c r="J18" s="42">
        <v>217920000</v>
      </c>
      <c r="K18" s="41">
        <f t="shared" ref="K18" si="33">ROUND(MAX(C18+G18-E18-I18,0),2)</f>
        <v>4800</v>
      </c>
      <c r="L18" s="16">
        <f t="shared" ref="L18" si="34">ROUND(MAX(D18+H18-F18-J18,0),0)</f>
        <v>109023000</v>
      </c>
      <c r="M18" s="41">
        <f t="shared" ref="M18" si="35">ROUND(MAX(E18+I18-C18-G18,0),2)</f>
        <v>0</v>
      </c>
      <c r="N18" s="16">
        <f t="shared" ref="N18" si="36">ROUND(MAX(F18+J18-D18-H18,0),0)</f>
        <v>0</v>
      </c>
    </row>
    <row r="19" spans="1:14" s="3" customFormat="1" ht="18" customHeight="1">
      <c r="A19" s="45">
        <f t="shared" si="0"/>
        <v>15</v>
      </c>
      <c r="B19" s="15" t="s">
        <v>188</v>
      </c>
      <c r="C19" s="43">
        <v>0</v>
      </c>
      <c r="D19" s="43">
        <v>0</v>
      </c>
      <c r="E19" s="43">
        <v>0</v>
      </c>
      <c r="F19" s="43">
        <v>0</v>
      </c>
      <c r="G19" s="43">
        <v>49700</v>
      </c>
      <c r="H19" s="42">
        <v>1128935500</v>
      </c>
      <c r="I19" s="43">
        <v>0</v>
      </c>
      <c r="J19" s="42">
        <v>0</v>
      </c>
      <c r="K19" s="41">
        <f t="shared" ref="K19" si="37">ROUND(MAX(C19+G19-E19-I19,0),2)</f>
        <v>49700</v>
      </c>
      <c r="L19" s="16">
        <f t="shared" ref="L19" si="38">ROUND(MAX(D19+H19-F19-J19,0),0)</f>
        <v>1128935500</v>
      </c>
      <c r="M19" s="41">
        <f t="shared" ref="M19" si="39">ROUND(MAX(E19+I19-C19-G19,0),2)</f>
        <v>0</v>
      </c>
      <c r="N19" s="16">
        <f t="shared" ref="N19" si="40">ROUND(MAX(F19+J19-D19-H19,0),0)</f>
        <v>0</v>
      </c>
    </row>
    <row r="20" spans="1:14" s="3" customFormat="1" ht="18" customHeight="1">
      <c r="A20" s="45">
        <f t="shared" si="0"/>
        <v>16</v>
      </c>
      <c r="B20" s="15" t="s">
        <v>191</v>
      </c>
      <c r="C20" s="43">
        <v>0</v>
      </c>
      <c r="D20" s="43">
        <v>0</v>
      </c>
      <c r="E20" s="43">
        <v>0</v>
      </c>
      <c r="F20" s="43">
        <v>0</v>
      </c>
      <c r="G20" s="43">
        <v>52650</v>
      </c>
      <c r="H20" s="42">
        <v>1195155000</v>
      </c>
      <c r="I20" s="43">
        <v>52650</v>
      </c>
      <c r="J20" s="42">
        <v>1195155000</v>
      </c>
      <c r="K20" s="41">
        <f t="shared" ref="K20" si="41">ROUND(MAX(C20+G20-E20-I20,0),2)</f>
        <v>0</v>
      </c>
      <c r="L20" s="16">
        <f t="shared" ref="L20" si="42">ROUND(MAX(D20+H20-F20-J20,0),0)</f>
        <v>0</v>
      </c>
      <c r="M20" s="41">
        <f t="shared" ref="M20" si="43">ROUND(MAX(E20+I20-C20-G20,0),2)</f>
        <v>0</v>
      </c>
      <c r="N20" s="16">
        <f t="shared" ref="N20" si="44">ROUND(MAX(F20+J20-D20-H20,0),0)</f>
        <v>0</v>
      </c>
    </row>
    <row r="21" spans="1:14" s="3" customFormat="1" ht="18" customHeight="1">
      <c r="A21" s="45">
        <f t="shared" si="0"/>
        <v>17</v>
      </c>
      <c r="B21" s="15" t="s">
        <v>199</v>
      </c>
      <c r="C21" s="43">
        <v>0</v>
      </c>
      <c r="D21" s="43">
        <v>0</v>
      </c>
      <c r="E21" s="43">
        <v>0</v>
      </c>
      <c r="F21" s="43">
        <v>0</v>
      </c>
      <c r="G21" s="43">
        <v>85260</v>
      </c>
      <c r="H21" s="42">
        <v>1935402000</v>
      </c>
      <c r="I21" s="43">
        <v>85260</v>
      </c>
      <c r="J21" s="42">
        <v>1935402000</v>
      </c>
      <c r="K21" s="41">
        <f t="shared" ref="K21" si="45">ROUND(MAX(C21+G21-E21-I21,0),2)</f>
        <v>0</v>
      </c>
      <c r="L21" s="16">
        <f t="shared" ref="L21" si="46">ROUND(MAX(D21+H21-F21-J21,0),0)</f>
        <v>0</v>
      </c>
      <c r="M21" s="41">
        <f t="shared" ref="M21" si="47">ROUND(MAX(E21+I21-C21-G21,0),2)</f>
        <v>0</v>
      </c>
      <c r="N21" s="16">
        <f t="shared" ref="N21" si="48">ROUND(MAX(F21+J21-D21-H21,0),0)</f>
        <v>0</v>
      </c>
    </row>
    <row r="22" spans="1:14" s="3" customFormat="1" ht="18" customHeight="1">
      <c r="A22" s="45">
        <f t="shared" ref="A22" si="49">IF(B22&lt;&gt;"",ROW()-4,"")</f>
        <v>18</v>
      </c>
      <c r="B22" s="15" t="s">
        <v>203</v>
      </c>
      <c r="C22" s="43">
        <v>0</v>
      </c>
      <c r="D22" s="43">
        <v>0</v>
      </c>
      <c r="E22" s="43">
        <v>0</v>
      </c>
      <c r="F22" s="43">
        <v>0</v>
      </c>
      <c r="G22" s="43">
        <v>70740</v>
      </c>
      <c r="H22" s="42">
        <v>1602614700</v>
      </c>
      <c r="I22" s="43">
        <v>67200</v>
      </c>
      <c r="J22" s="42">
        <v>1527120000</v>
      </c>
      <c r="K22" s="41">
        <f t="shared" ref="K22" si="50">ROUND(MAX(C22+G22-E22-I22,0),2)</f>
        <v>3540</v>
      </c>
      <c r="L22" s="16">
        <f t="shared" ref="L22" si="51">ROUND(MAX(D22+H22-F22-J22,0),0)</f>
        <v>75494700</v>
      </c>
      <c r="M22" s="41">
        <f t="shared" ref="M22" si="52">ROUND(MAX(E22+I22-C22-G22,0),2)</f>
        <v>0</v>
      </c>
      <c r="N22" s="16">
        <f t="shared" ref="N22" si="53">ROUND(MAX(F22+J22-D22-H22,0),0)</f>
        <v>0</v>
      </c>
    </row>
    <row r="23" spans="1:14" s="3" customFormat="1" ht="18" customHeight="1">
      <c r="A23" s="45">
        <f t="shared" ref="A23" si="54">IF(B23&lt;&gt;"",ROW()-4,"")</f>
        <v>19</v>
      </c>
      <c r="B23" s="15" t="s">
        <v>212</v>
      </c>
      <c r="C23" s="43">
        <v>0</v>
      </c>
      <c r="D23" s="43">
        <v>0</v>
      </c>
      <c r="E23" s="43">
        <v>0</v>
      </c>
      <c r="F23" s="43">
        <v>0</v>
      </c>
      <c r="G23" s="43">
        <v>13650</v>
      </c>
      <c r="H23" s="42">
        <v>309718500</v>
      </c>
      <c r="I23" s="43">
        <v>0</v>
      </c>
      <c r="J23" s="42">
        <v>0</v>
      </c>
      <c r="K23" s="41">
        <f t="shared" ref="K23" si="55">ROUND(MAX(C23+G23-E23-I23,0),2)</f>
        <v>13650</v>
      </c>
      <c r="L23" s="16">
        <f t="shared" ref="L23" si="56">ROUND(MAX(D23+H23-F23-J23,0),0)</f>
        <v>309718500</v>
      </c>
      <c r="M23" s="41">
        <f t="shared" ref="M23" si="57">ROUND(MAX(E23+I23-C23-G23,0),2)</f>
        <v>0</v>
      </c>
      <c r="N23" s="16">
        <f t="shared" ref="N23" si="58">ROUND(MAX(F23+J23-D23-H23,0),0)</f>
        <v>0</v>
      </c>
    </row>
    <row r="24" spans="1:14" ht="18" customHeight="1">
      <c r="A24" s="4"/>
      <c r="B24" s="5" t="s">
        <v>9</v>
      </c>
      <c r="C24" s="40">
        <f>SUM(C5:C23)</f>
        <v>2518428.58</v>
      </c>
      <c r="D24" s="40">
        <f>SUM(D5:D23)</f>
        <v>57038792896</v>
      </c>
      <c r="E24" s="40">
        <f>SUM(E5:E23)</f>
        <v>0</v>
      </c>
      <c r="F24" s="40">
        <f>SUM(F5:F23)</f>
        <v>0</v>
      </c>
      <c r="G24" s="40">
        <f>SUM(G5:G23)</f>
        <v>7978634.0999999996</v>
      </c>
      <c r="H24" s="40">
        <f>SUM(H5:H23)</f>
        <v>184113422478.39999</v>
      </c>
      <c r="I24" s="40">
        <f>SUM(I5:I23)</f>
        <v>6953138.5300000012</v>
      </c>
      <c r="J24" s="40">
        <f>SUM(J5:J23)</f>
        <v>160956126885.29999</v>
      </c>
      <c r="K24" s="40">
        <f>SUM(K5:K23)</f>
        <v>3543924.15</v>
      </c>
      <c r="L24" s="40">
        <f>SUM(L5:L23)</f>
        <v>80196088489</v>
      </c>
      <c r="M24" s="40">
        <f>SUM(M5:M23)</f>
        <v>0</v>
      </c>
      <c r="N24" s="40">
        <f>SUM(N5:N23)</f>
        <v>0</v>
      </c>
    </row>
    <row r="27" spans="1:14">
      <c r="I27" s="39"/>
    </row>
  </sheetData>
  <autoFilter ref="A1:N2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9">
    <mergeCell ref="C3:D3"/>
    <mergeCell ref="E3:F3"/>
    <mergeCell ref="G3:H3"/>
    <mergeCell ref="A1:N1"/>
    <mergeCell ref="I3:J3"/>
    <mergeCell ref="K3:L3"/>
    <mergeCell ref="M3:N3"/>
    <mergeCell ref="A2:A4"/>
    <mergeCell ref="B2:B4"/>
  </mergeCells>
  <pageMargins left="0.16" right="0" top="0" bottom="0" header="0" footer="0"/>
  <pageSetup paperSize="9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28"/>
  </sheetPr>
  <dimension ref="A1:L116"/>
  <sheetViews>
    <sheetView topLeftCell="A6" workbookViewId="0">
      <pane xSplit="3" ySplit="6" topLeftCell="D95" activePane="bottomRight" state="frozen"/>
      <selection activeCell="C33" sqref="C33"/>
      <selection pane="topRight" activeCell="C33" sqref="C33"/>
      <selection pane="bottomLeft" activeCell="C33" sqref="C33"/>
      <selection pane="bottomRight" activeCell="H116" sqref="H116"/>
    </sheetView>
  </sheetViews>
  <sheetFormatPr defaultRowHeight="12.75"/>
  <cols>
    <col min="1" max="1" width="3.7109375" style="55" customWidth="1"/>
    <col min="2" max="2" width="3.42578125" style="55" customWidth="1"/>
    <col min="3" max="3" width="23.5703125" style="55" customWidth="1"/>
    <col min="4" max="4" width="6.42578125" style="55" customWidth="1"/>
    <col min="5" max="5" width="9" style="55" customWidth="1"/>
    <col min="6" max="6" width="12.85546875" style="55" customWidth="1"/>
    <col min="7" max="7" width="11.85546875" style="55" customWidth="1"/>
    <col min="8" max="8" width="18.140625" style="55" customWidth="1"/>
    <col min="9" max="9" width="11.7109375" style="55" customWidth="1"/>
    <col min="10" max="10" width="16.140625" style="55" customWidth="1"/>
    <col min="11" max="11" width="12" style="55" customWidth="1"/>
    <col min="12" max="12" width="12.85546875" style="55" customWidth="1"/>
    <col min="13" max="16384" width="9.140625" style="55"/>
  </cols>
  <sheetData>
    <row r="1" spans="1:12" s="37" customFormat="1" ht="14.25" customHeight="1">
      <c r="B1" s="62" t="s">
        <v>18</v>
      </c>
      <c r="C1" s="63"/>
      <c r="D1" s="63"/>
      <c r="E1" s="63"/>
      <c r="F1" s="18"/>
      <c r="G1" s="18"/>
      <c r="H1" s="82" t="s">
        <v>19</v>
      </c>
      <c r="I1" s="82"/>
      <c r="J1" s="82"/>
      <c r="K1" s="82"/>
      <c r="L1" s="82"/>
    </row>
    <row r="2" spans="1:12" s="37" customFormat="1" ht="14.25" customHeight="1">
      <c r="B2" s="64" t="s">
        <v>20</v>
      </c>
      <c r="C2" s="57"/>
      <c r="D2" s="57"/>
      <c r="E2" s="57"/>
      <c r="F2" s="57"/>
      <c r="G2" s="57"/>
      <c r="H2" s="83" t="s">
        <v>21</v>
      </c>
      <c r="I2" s="83"/>
      <c r="J2" s="83"/>
      <c r="K2" s="83"/>
      <c r="L2" s="83"/>
    </row>
    <row r="3" spans="1:12" s="37" customFormat="1" ht="14.25" customHeight="1">
      <c r="B3" s="57"/>
      <c r="C3" s="57"/>
      <c r="D3" s="57"/>
      <c r="E3" s="57"/>
      <c r="F3" s="57"/>
      <c r="G3" s="57"/>
      <c r="H3" s="88" t="s">
        <v>22</v>
      </c>
      <c r="I3" s="88"/>
      <c r="J3" s="88"/>
      <c r="K3" s="88"/>
      <c r="L3" s="88"/>
    </row>
    <row r="4" spans="1:12" s="19" customFormat="1" ht="27.75" customHeight="1">
      <c r="B4" s="89" t="s">
        <v>23</v>
      </c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2" s="19" customFormat="1" ht="15">
      <c r="B5" s="87" t="s">
        <v>24</v>
      </c>
      <c r="C5" s="87"/>
      <c r="D5" s="87"/>
      <c r="E5" s="87"/>
      <c r="F5" s="87"/>
      <c r="G5" s="87"/>
      <c r="H5" s="87"/>
      <c r="I5" s="87"/>
      <c r="J5" s="87"/>
      <c r="K5" s="87"/>
      <c r="L5" s="87"/>
    </row>
    <row r="6" spans="1:12" s="19" customFormat="1" ht="15" hidden="1">
      <c r="B6" s="87" t="s">
        <v>25</v>
      </c>
      <c r="C6" s="87"/>
      <c r="D6" s="87"/>
      <c r="E6" s="87"/>
      <c r="F6" s="87"/>
      <c r="G6" s="87"/>
      <c r="H6" s="87"/>
      <c r="I6" s="87"/>
      <c r="J6" s="87"/>
      <c r="K6" s="87"/>
      <c r="L6" s="87"/>
    </row>
    <row r="7" spans="1:12" s="20" customFormat="1" ht="27.75" hidden="1">
      <c r="C7" s="96" t="s">
        <v>26</v>
      </c>
      <c r="D7" s="96"/>
      <c r="E7" s="96"/>
      <c r="F7" s="96"/>
      <c r="G7" s="96"/>
      <c r="H7" s="96"/>
      <c r="I7" s="96"/>
      <c r="J7" s="96"/>
      <c r="K7" s="96"/>
      <c r="L7" s="96"/>
    </row>
    <row r="8" spans="1:12" s="21" customFormat="1" ht="12.75" customHeight="1">
      <c r="B8" s="90" t="s">
        <v>5</v>
      </c>
      <c r="C8" s="91" t="s">
        <v>27</v>
      </c>
      <c r="D8" s="92" t="s">
        <v>28</v>
      </c>
      <c r="E8" s="94" t="s">
        <v>16</v>
      </c>
      <c r="F8" s="94"/>
      <c r="G8" s="94"/>
      <c r="H8" s="94"/>
      <c r="I8" s="94"/>
      <c r="J8" s="94"/>
      <c r="K8" s="94"/>
      <c r="L8" s="94"/>
    </row>
    <row r="9" spans="1:12" s="21" customFormat="1" ht="20.25" customHeight="1">
      <c r="B9" s="90"/>
      <c r="C9" s="91"/>
      <c r="D9" s="93"/>
      <c r="E9" s="94" t="s">
        <v>29</v>
      </c>
      <c r="F9" s="94"/>
      <c r="G9" s="95" t="s">
        <v>30</v>
      </c>
      <c r="H9" s="95"/>
      <c r="I9" s="95" t="s">
        <v>31</v>
      </c>
      <c r="J9" s="95"/>
      <c r="K9" s="95" t="s">
        <v>32</v>
      </c>
      <c r="L9" s="95"/>
    </row>
    <row r="10" spans="1:12" s="21" customFormat="1" ht="20.25" hidden="1" customHeight="1">
      <c r="B10" s="90"/>
      <c r="C10" s="91"/>
      <c r="D10" s="59"/>
      <c r="E10" s="60" t="s">
        <v>33</v>
      </c>
      <c r="F10" s="60" t="s">
        <v>34</v>
      </c>
      <c r="G10" s="60" t="s">
        <v>33</v>
      </c>
      <c r="H10" s="60" t="s">
        <v>34</v>
      </c>
      <c r="I10" s="60" t="s">
        <v>33</v>
      </c>
      <c r="J10" s="60" t="s">
        <v>34</v>
      </c>
      <c r="K10" s="60" t="s">
        <v>33</v>
      </c>
      <c r="L10" s="60" t="s">
        <v>34</v>
      </c>
    </row>
    <row r="11" spans="1:12" s="22" customFormat="1">
      <c r="B11" s="58" t="s">
        <v>0</v>
      </c>
      <c r="C11" s="59" t="s">
        <v>1</v>
      </c>
      <c r="D11" s="59"/>
      <c r="E11" s="60">
        <v>1</v>
      </c>
      <c r="F11" s="60">
        <v>1</v>
      </c>
      <c r="G11" s="60">
        <v>2</v>
      </c>
      <c r="H11" s="60">
        <v>2</v>
      </c>
      <c r="I11" s="60">
        <v>3</v>
      </c>
      <c r="J11" s="60">
        <v>3</v>
      </c>
      <c r="K11" s="60">
        <v>4</v>
      </c>
      <c r="L11" s="60">
        <v>4</v>
      </c>
    </row>
    <row r="12" spans="1:12" s="21" customFormat="1" ht="20.25" customHeight="1">
      <c r="A12" s="23" t="str">
        <f>IF(B12&lt;&gt;"","VL","")</f>
        <v>VL</v>
      </c>
      <c r="B12" s="24">
        <f>IF(C12&lt;&gt;"",ROW()-11,"")</f>
        <v>1</v>
      </c>
      <c r="C12" s="25" t="s">
        <v>35</v>
      </c>
      <c r="D12" s="26" t="s">
        <v>36</v>
      </c>
      <c r="E12" s="7">
        <v>500</v>
      </c>
      <c r="F12" s="7">
        <v>16100000</v>
      </c>
      <c r="G12" s="7">
        <v>1050</v>
      </c>
      <c r="H12" s="7">
        <v>33810000</v>
      </c>
      <c r="I12" s="7">
        <v>200</v>
      </c>
      <c r="J12" s="7">
        <v>6440000</v>
      </c>
      <c r="K12" s="7">
        <f t="shared" ref="K12:L21" si="0">E12+G12-I12</f>
        <v>1350</v>
      </c>
      <c r="L12" s="7">
        <f t="shared" si="0"/>
        <v>43470000</v>
      </c>
    </row>
    <row r="13" spans="1:12" s="21" customFormat="1" ht="20.25" customHeight="1">
      <c r="A13" s="23" t="str">
        <f t="shared" ref="A13:A42" si="1">IF(B13&lt;&gt;"","VL","")</f>
        <v>VL</v>
      </c>
      <c r="B13" s="24">
        <f t="shared" ref="B13:B22" si="2">IF(C13&lt;&gt;"",ROW()-11,"")</f>
        <v>2</v>
      </c>
      <c r="C13" s="27" t="s">
        <v>37</v>
      </c>
      <c r="D13" s="28" t="s">
        <v>36</v>
      </c>
      <c r="E13" s="7">
        <v>400</v>
      </c>
      <c r="F13" s="7">
        <v>19610800</v>
      </c>
      <c r="G13" s="7">
        <v>3000</v>
      </c>
      <c r="H13" s="7">
        <v>149424000</v>
      </c>
      <c r="I13" s="7">
        <v>235</v>
      </c>
      <c r="J13" s="7">
        <v>11521345</v>
      </c>
      <c r="K13" s="2">
        <f t="shared" si="0"/>
        <v>3165</v>
      </c>
      <c r="L13" s="2">
        <f t="shared" si="0"/>
        <v>157513455</v>
      </c>
    </row>
    <row r="14" spans="1:12" s="21" customFormat="1" ht="20.25" customHeight="1">
      <c r="A14" s="23" t="str">
        <f t="shared" si="1"/>
        <v>VL</v>
      </c>
      <c r="B14" s="24">
        <f t="shared" si="2"/>
        <v>3</v>
      </c>
      <c r="C14" s="27" t="s">
        <v>39</v>
      </c>
      <c r="D14" s="28" t="s">
        <v>36</v>
      </c>
      <c r="E14" s="7">
        <v>2100</v>
      </c>
      <c r="F14" s="7">
        <v>33257143</v>
      </c>
      <c r="G14" s="7">
        <v>2000</v>
      </c>
      <c r="H14" s="7">
        <v>32952379.999999996</v>
      </c>
      <c r="I14" s="7">
        <v>690</v>
      </c>
      <c r="J14" s="7">
        <v>10514220</v>
      </c>
      <c r="K14" s="2">
        <f t="shared" si="0"/>
        <v>3410</v>
      </c>
      <c r="L14" s="2">
        <f t="shared" si="0"/>
        <v>55695303</v>
      </c>
    </row>
    <row r="15" spans="1:12" s="21" customFormat="1" ht="20.25" customHeight="1">
      <c r="A15" s="23" t="str">
        <f t="shared" si="1"/>
        <v>VL</v>
      </c>
      <c r="B15" s="24">
        <f t="shared" si="2"/>
        <v>4</v>
      </c>
      <c r="C15" s="8" t="s">
        <v>166</v>
      </c>
      <c r="D15" s="28" t="s">
        <v>36</v>
      </c>
      <c r="E15" s="7">
        <v>370</v>
      </c>
      <c r="F15" s="7">
        <v>19610000</v>
      </c>
      <c r="G15" s="7">
        <v>0</v>
      </c>
      <c r="H15" s="7">
        <v>0</v>
      </c>
      <c r="I15" s="7">
        <v>370</v>
      </c>
      <c r="J15" s="7">
        <v>19610000</v>
      </c>
      <c r="K15" s="2">
        <f t="shared" ref="K15" si="3">E15+G15-I15</f>
        <v>0</v>
      </c>
      <c r="L15" s="2">
        <f t="shared" ref="L15" si="4">F15+H15-J15</f>
        <v>0</v>
      </c>
    </row>
    <row r="16" spans="1:12" s="21" customFormat="1" ht="20.25" customHeight="1">
      <c r="A16" s="23" t="str">
        <f t="shared" si="1"/>
        <v>VL</v>
      </c>
      <c r="B16" s="24">
        <f t="shared" si="2"/>
        <v>5</v>
      </c>
      <c r="C16" s="27" t="s">
        <v>41</v>
      </c>
      <c r="D16" s="28" t="s">
        <v>36</v>
      </c>
      <c r="E16" s="7">
        <v>2000</v>
      </c>
      <c r="F16" s="7">
        <v>6000000</v>
      </c>
      <c r="G16" s="7">
        <v>3000</v>
      </c>
      <c r="H16" s="7">
        <v>9600000</v>
      </c>
      <c r="I16" s="7">
        <v>3250</v>
      </c>
      <c r="J16" s="7">
        <v>9800000</v>
      </c>
      <c r="K16" s="2">
        <f t="shared" si="0"/>
        <v>1750</v>
      </c>
      <c r="L16" s="2">
        <f t="shared" si="0"/>
        <v>5800000</v>
      </c>
    </row>
    <row r="17" spans="1:12" s="21" customFormat="1" ht="20.25" customHeight="1">
      <c r="A17" s="23" t="str">
        <f t="shared" si="1"/>
        <v>VL</v>
      </c>
      <c r="B17" s="24">
        <f t="shared" si="2"/>
        <v>6</v>
      </c>
      <c r="C17" s="29" t="s">
        <v>182</v>
      </c>
      <c r="D17" s="30" t="s">
        <v>36</v>
      </c>
      <c r="E17" s="7">
        <v>5750</v>
      </c>
      <c r="F17" s="7">
        <v>84686000</v>
      </c>
      <c r="G17" s="7">
        <v>6750</v>
      </c>
      <c r="H17" s="7">
        <v>99414000</v>
      </c>
      <c r="I17" s="7">
        <v>1585</v>
      </c>
      <c r="J17" s="7">
        <v>23343880</v>
      </c>
      <c r="K17" s="2">
        <f t="shared" si="0"/>
        <v>10915</v>
      </c>
      <c r="L17" s="2">
        <f t="shared" si="0"/>
        <v>160756120</v>
      </c>
    </row>
    <row r="18" spans="1:12" s="21" customFormat="1" ht="20.25" customHeight="1">
      <c r="A18" s="23" t="str">
        <f t="shared" si="1"/>
        <v>VL</v>
      </c>
      <c r="B18" s="24">
        <f t="shared" si="2"/>
        <v>7</v>
      </c>
      <c r="C18" s="29" t="s">
        <v>114</v>
      </c>
      <c r="D18" s="31" t="s">
        <v>36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2">
        <f t="shared" si="0"/>
        <v>0</v>
      </c>
      <c r="L18" s="2">
        <f t="shared" si="0"/>
        <v>0</v>
      </c>
    </row>
    <row r="19" spans="1:12" s="21" customFormat="1" ht="20.25" customHeight="1">
      <c r="A19" s="23" t="str">
        <f t="shared" si="1"/>
        <v>VL</v>
      </c>
      <c r="B19" s="24">
        <f t="shared" si="2"/>
        <v>8</v>
      </c>
      <c r="C19" s="29" t="s">
        <v>42</v>
      </c>
      <c r="D19" s="31" t="s">
        <v>43</v>
      </c>
      <c r="E19" s="7">
        <v>200</v>
      </c>
      <c r="F19" s="7">
        <v>1600000</v>
      </c>
      <c r="G19" s="7">
        <v>1200</v>
      </c>
      <c r="H19" s="7">
        <v>10320000</v>
      </c>
      <c r="I19" s="7">
        <v>610</v>
      </c>
      <c r="J19" s="7">
        <v>5167000</v>
      </c>
      <c r="K19" s="17">
        <f t="shared" si="0"/>
        <v>790</v>
      </c>
      <c r="L19" s="17">
        <f t="shared" si="0"/>
        <v>6753000</v>
      </c>
    </row>
    <row r="20" spans="1:12" s="21" customFormat="1" ht="20.25" customHeight="1">
      <c r="A20" s="23" t="str">
        <f t="shared" si="1"/>
        <v>VL</v>
      </c>
      <c r="B20" s="24">
        <f t="shared" si="2"/>
        <v>9</v>
      </c>
      <c r="C20" s="27" t="s">
        <v>46</v>
      </c>
      <c r="D20" s="28" t="s">
        <v>47</v>
      </c>
      <c r="E20" s="7">
        <v>93800</v>
      </c>
      <c r="F20" s="7">
        <v>28140000</v>
      </c>
      <c r="G20" s="7">
        <v>0</v>
      </c>
      <c r="H20" s="7">
        <v>0</v>
      </c>
      <c r="I20" s="7">
        <v>0</v>
      </c>
      <c r="J20" s="7">
        <v>0</v>
      </c>
      <c r="K20" s="2">
        <f t="shared" si="0"/>
        <v>93800</v>
      </c>
      <c r="L20" s="2">
        <f t="shared" si="0"/>
        <v>28140000</v>
      </c>
    </row>
    <row r="21" spans="1:12" s="21" customFormat="1" ht="20.25" customHeight="1">
      <c r="A21" s="23" t="str">
        <f t="shared" si="1"/>
        <v>VL</v>
      </c>
      <c r="B21" s="24">
        <f t="shared" si="2"/>
        <v>10</v>
      </c>
      <c r="C21" s="65" t="s">
        <v>49</v>
      </c>
      <c r="D21" s="28" t="s">
        <v>47</v>
      </c>
      <c r="E21" s="7">
        <v>48700</v>
      </c>
      <c r="F21" s="7">
        <v>19480000</v>
      </c>
      <c r="G21" s="7">
        <v>0</v>
      </c>
      <c r="H21" s="7">
        <v>0</v>
      </c>
      <c r="I21" s="7">
        <v>0</v>
      </c>
      <c r="J21" s="7">
        <v>0</v>
      </c>
      <c r="K21" s="2">
        <f t="shared" si="0"/>
        <v>48700</v>
      </c>
      <c r="L21" s="2">
        <f t="shared" si="0"/>
        <v>19480000</v>
      </c>
    </row>
    <row r="22" spans="1:12" s="21" customFormat="1" ht="20.25" customHeight="1">
      <c r="A22" s="23" t="str">
        <f t="shared" si="1"/>
        <v>VL</v>
      </c>
      <c r="B22" s="24">
        <f t="shared" si="2"/>
        <v>11</v>
      </c>
      <c r="C22" s="29" t="s">
        <v>106</v>
      </c>
      <c r="D22" s="31" t="s">
        <v>51</v>
      </c>
      <c r="E22" s="7">
        <v>0</v>
      </c>
      <c r="F22" s="7">
        <v>0</v>
      </c>
      <c r="G22" s="7">
        <v>7850</v>
      </c>
      <c r="H22" s="7">
        <v>114400000</v>
      </c>
      <c r="I22" s="7">
        <v>6950</v>
      </c>
      <c r="J22" s="7">
        <v>97300000</v>
      </c>
      <c r="K22" s="17">
        <f t="shared" ref="K22:K36" si="5">E22+G22-I22</f>
        <v>900</v>
      </c>
      <c r="L22" s="17">
        <f t="shared" ref="L22:L36" si="6">F22+H22-J22</f>
        <v>17100000</v>
      </c>
    </row>
    <row r="23" spans="1:12" s="21" customFormat="1" ht="20.25" customHeight="1">
      <c r="A23" s="23" t="str">
        <f t="shared" si="1"/>
        <v>VL</v>
      </c>
      <c r="B23" s="24">
        <f t="shared" ref="B23:B32" si="7">IF(C23&lt;&gt;"",ROW()-11,"")</f>
        <v>12</v>
      </c>
      <c r="C23" s="29" t="s">
        <v>58</v>
      </c>
      <c r="D23" s="31" t="s">
        <v>51</v>
      </c>
      <c r="E23" s="7">
        <v>630</v>
      </c>
      <c r="F23" s="7">
        <v>5985000</v>
      </c>
      <c r="G23" s="7">
        <v>0</v>
      </c>
      <c r="H23" s="7">
        <v>0</v>
      </c>
      <c r="I23" s="7">
        <v>506</v>
      </c>
      <c r="J23" s="7">
        <v>4807000</v>
      </c>
      <c r="K23" s="17">
        <f t="shared" si="5"/>
        <v>124</v>
      </c>
      <c r="L23" s="17">
        <f t="shared" si="6"/>
        <v>1178000</v>
      </c>
    </row>
    <row r="24" spans="1:12" s="21" customFormat="1" ht="20.25" customHeight="1">
      <c r="A24" s="23" t="str">
        <f t="shared" si="1"/>
        <v>VL</v>
      </c>
      <c r="B24" s="24">
        <f t="shared" si="7"/>
        <v>13</v>
      </c>
      <c r="C24" s="29" t="s">
        <v>63</v>
      </c>
      <c r="D24" s="31" t="s">
        <v>51</v>
      </c>
      <c r="E24" s="7">
        <v>1076</v>
      </c>
      <c r="F24" s="7">
        <v>14526000</v>
      </c>
      <c r="G24" s="7">
        <v>1943</v>
      </c>
      <c r="H24" s="7">
        <v>36092200</v>
      </c>
      <c r="I24" s="7">
        <v>2913</v>
      </c>
      <c r="J24" s="7">
        <v>48869200</v>
      </c>
      <c r="K24" s="17">
        <f t="shared" si="5"/>
        <v>106</v>
      </c>
      <c r="L24" s="17">
        <f t="shared" si="6"/>
        <v>1749000</v>
      </c>
    </row>
    <row r="25" spans="1:12" s="21" customFormat="1" ht="20.25" customHeight="1">
      <c r="A25" s="23" t="str">
        <f t="shared" si="1"/>
        <v>VL</v>
      </c>
      <c r="B25" s="24">
        <f t="shared" ref="B25" si="8">IF(C25&lt;&gt;"",ROW()-11,"")</f>
        <v>14</v>
      </c>
      <c r="C25" s="29" t="s">
        <v>144</v>
      </c>
      <c r="D25" s="31" t="s">
        <v>51</v>
      </c>
      <c r="E25" s="7">
        <v>109</v>
      </c>
      <c r="F25" s="7">
        <v>1471500</v>
      </c>
      <c r="G25" s="7">
        <v>0</v>
      </c>
      <c r="H25" s="7">
        <v>0</v>
      </c>
      <c r="I25" s="7">
        <v>0</v>
      </c>
      <c r="J25" s="7">
        <v>0</v>
      </c>
      <c r="K25" s="17">
        <f t="shared" ref="K25" si="9">E25+G25-I25</f>
        <v>109</v>
      </c>
      <c r="L25" s="17">
        <f t="shared" ref="L25" si="10">F25+H25-J25</f>
        <v>1471500</v>
      </c>
    </row>
    <row r="26" spans="1:12" s="21" customFormat="1" ht="20.25" customHeight="1">
      <c r="A26" s="23" t="str">
        <f t="shared" si="1"/>
        <v>VL</v>
      </c>
      <c r="B26" s="24">
        <f t="shared" ref="B26" si="11">IF(C26&lt;&gt;"",ROW()-11,"")</f>
        <v>15</v>
      </c>
      <c r="C26" s="29" t="s">
        <v>145</v>
      </c>
      <c r="D26" s="31" t="s">
        <v>51</v>
      </c>
      <c r="E26" s="7">
        <v>1803</v>
      </c>
      <c r="F26" s="7">
        <v>18570900</v>
      </c>
      <c r="G26" s="7">
        <v>0</v>
      </c>
      <c r="H26" s="7">
        <v>0</v>
      </c>
      <c r="I26" s="7">
        <v>1803</v>
      </c>
      <c r="J26" s="7">
        <v>18570900</v>
      </c>
      <c r="K26" s="17">
        <f t="shared" ref="K26" si="12">E26+G26-I26</f>
        <v>0</v>
      </c>
      <c r="L26" s="17">
        <f t="shared" ref="L26" si="13">F26+H26-J26</f>
        <v>0</v>
      </c>
    </row>
    <row r="27" spans="1:12" s="21" customFormat="1" ht="20.25" customHeight="1">
      <c r="A27" s="23" t="str">
        <f t="shared" si="1"/>
        <v>VL</v>
      </c>
      <c r="B27" s="24">
        <f t="shared" si="7"/>
        <v>16</v>
      </c>
      <c r="C27" s="29" t="s">
        <v>56</v>
      </c>
      <c r="D27" s="31" t="s">
        <v>51</v>
      </c>
      <c r="E27" s="7">
        <v>607</v>
      </c>
      <c r="F27" s="7">
        <v>8194500</v>
      </c>
      <c r="G27" s="7">
        <v>3280</v>
      </c>
      <c r="H27" s="7">
        <v>48842000</v>
      </c>
      <c r="I27" s="7">
        <v>3160</v>
      </c>
      <c r="J27" s="7">
        <v>46916000</v>
      </c>
      <c r="K27" s="17">
        <f t="shared" si="5"/>
        <v>727</v>
      </c>
      <c r="L27" s="17">
        <f t="shared" si="6"/>
        <v>10120500</v>
      </c>
    </row>
    <row r="28" spans="1:12" s="21" customFormat="1" ht="20.25" customHeight="1">
      <c r="A28" s="23" t="str">
        <f t="shared" si="1"/>
        <v>VL</v>
      </c>
      <c r="B28" s="24">
        <f>IF(C28&lt;&gt;"",ROW()-11,"")</f>
        <v>17</v>
      </c>
      <c r="C28" s="13" t="s">
        <v>126</v>
      </c>
      <c r="D28" s="31" t="s">
        <v>51</v>
      </c>
      <c r="E28" s="7">
        <v>3427</v>
      </c>
      <c r="F28" s="7">
        <v>35246100</v>
      </c>
      <c r="G28" s="7">
        <v>0</v>
      </c>
      <c r="H28" s="7">
        <v>0</v>
      </c>
      <c r="I28" s="7">
        <v>3427</v>
      </c>
      <c r="J28" s="7">
        <v>35246100</v>
      </c>
      <c r="K28" s="17">
        <f t="shared" si="5"/>
        <v>0</v>
      </c>
      <c r="L28" s="17">
        <f t="shared" si="6"/>
        <v>0</v>
      </c>
    </row>
    <row r="29" spans="1:12" s="21" customFormat="1" ht="20.25" customHeight="1">
      <c r="A29" s="23" t="str">
        <f t="shared" si="1"/>
        <v>VL</v>
      </c>
      <c r="B29" s="24">
        <f>IF(C29&lt;&gt;"",ROW()-11,"")</f>
        <v>18</v>
      </c>
      <c r="C29" s="13" t="s">
        <v>146</v>
      </c>
      <c r="D29" s="31" t="s">
        <v>51</v>
      </c>
      <c r="E29" s="7">
        <v>1040</v>
      </c>
      <c r="F29" s="7">
        <v>14040000</v>
      </c>
      <c r="G29" s="7">
        <v>1020</v>
      </c>
      <c r="H29" s="7">
        <v>14484000</v>
      </c>
      <c r="I29" s="7">
        <v>2060</v>
      </c>
      <c r="J29" s="7">
        <v>28524000</v>
      </c>
      <c r="K29" s="17">
        <f t="shared" ref="K29" si="14">E29+G29-I29</f>
        <v>0</v>
      </c>
      <c r="L29" s="17">
        <f t="shared" ref="L29" si="15">F29+H29-J29</f>
        <v>0</v>
      </c>
    </row>
    <row r="30" spans="1:12" s="21" customFormat="1" ht="20.25" customHeight="1">
      <c r="A30" s="23" t="str">
        <f t="shared" si="1"/>
        <v>VL</v>
      </c>
      <c r="B30" s="24">
        <f>IF(C30&lt;&gt;"",ROW()-11,"")</f>
        <v>19</v>
      </c>
      <c r="C30" s="13" t="s">
        <v>119</v>
      </c>
      <c r="D30" s="31" t="s">
        <v>51</v>
      </c>
      <c r="E30" s="7">
        <v>0</v>
      </c>
      <c r="F30" s="7">
        <v>0</v>
      </c>
      <c r="G30" s="7">
        <v>641</v>
      </c>
      <c r="H30" s="7">
        <v>11486000</v>
      </c>
      <c r="I30" s="7">
        <v>60</v>
      </c>
      <c r="J30" s="7">
        <v>1311000</v>
      </c>
      <c r="K30" s="17">
        <f t="shared" si="5"/>
        <v>581</v>
      </c>
      <c r="L30" s="17">
        <f t="shared" si="6"/>
        <v>10175000</v>
      </c>
    </row>
    <row r="31" spans="1:12" s="21" customFormat="1" ht="20.25" customHeight="1">
      <c r="A31" s="23" t="str">
        <f t="shared" si="1"/>
        <v>VL</v>
      </c>
      <c r="B31" s="24">
        <f>IF(C31&lt;&gt;"",ROW()-11,"")</f>
        <v>20</v>
      </c>
      <c r="C31" s="29" t="s">
        <v>54</v>
      </c>
      <c r="D31" s="31" t="s">
        <v>51</v>
      </c>
      <c r="E31" s="7">
        <v>0</v>
      </c>
      <c r="F31" s="7">
        <v>0</v>
      </c>
      <c r="G31" s="7">
        <v>2689</v>
      </c>
      <c r="H31" s="7">
        <v>19799200</v>
      </c>
      <c r="I31" s="7">
        <v>2060</v>
      </c>
      <c r="J31" s="7">
        <v>12435000</v>
      </c>
      <c r="K31" s="17">
        <f t="shared" si="5"/>
        <v>629</v>
      </c>
      <c r="L31" s="17">
        <f t="shared" si="6"/>
        <v>7364200</v>
      </c>
    </row>
    <row r="32" spans="1:12" s="21" customFormat="1" ht="20.25" customHeight="1">
      <c r="A32" s="23" t="str">
        <f t="shared" si="1"/>
        <v>VL</v>
      </c>
      <c r="B32" s="24">
        <f t="shared" si="7"/>
        <v>21</v>
      </c>
      <c r="C32" s="13" t="s">
        <v>118</v>
      </c>
      <c r="D32" s="31" t="s">
        <v>51</v>
      </c>
      <c r="E32" s="7">
        <v>0</v>
      </c>
      <c r="F32" s="7">
        <v>0</v>
      </c>
      <c r="G32" s="7">
        <v>52</v>
      </c>
      <c r="H32" s="7">
        <v>832000</v>
      </c>
      <c r="I32" s="7">
        <v>0</v>
      </c>
      <c r="J32" s="7">
        <v>0</v>
      </c>
      <c r="K32" s="17">
        <f t="shared" si="5"/>
        <v>52</v>
      </c>
      <c r="L32" s="17">
        <f t="shared" si="6"/>
        <v>832000</v>
      </c>
    </row>
    <row r="33" spans="1:12" s="21" customFormat="1" ht="20.25" customHeight="1">
      <c r="A33" s="23" t="str">
        <f t="shared" si="1"/>
        <v>VL</v>
      </c>
      <c r="B33" s="24">
        <f t="shared" ref="B33:B37" si="16">IF(C33&lt;&gt;"",ROW()-11,"")</f>
        <v>22</v>
      </c>
      <c r="C33" s="29" t="s">
        <v>60</v>
      </c>
      <c r="D33" s="31" t="s">
        <v>51</v>
      </c>
      <c r="E33" s="7">
        <v>0</v>
      </c>
      <c r="F33" s="7">
        <v>0</v>
      </c>
      <c r="G33" s="7">
        <v>756</v>
      </c>
      <c r="H33" s="7">
        <v>14371600</v>
      </c>
      <c r="I33" s="7">
        <v>330</v>
      </c>
      <c r="J33" s="7">
        <v>5940000</v>
      </c>
      <c r="K33" s="17">
        <f t="shared" si="5"/>
        <v>426</v>
      </c>
      <c r="L33" s="17">
        <f t="shared" si="6"/>
        <v>8431600</v>
      </c>
    </row>
    <row r="34" spans="1:12" s="21" customFormat="1" ht="20.25" customHeight="1">
      <c r="A34" s="23" t="str">
        <f t="shared" si="1"/>
        <v>VL</v>
      </c>
      <c r="B34" s="24">
        <f t="shared" si="16"/>
        <v>23</v>
      </c>
      <c r="C34" s="13" t="s">
        <v>117</v>
      </c>
      <c r="D34" s="31" t="s">
        <v>51</v>
      </c>
      <c r="E34" s="7">
        <v>303</v>
      </c>
      <c r="F34" s="7">
        <v>3939000</v>
      </c>
      <c r="G34" s="7">
        <v>0</v>
      </c>
      <c r="H34" s="7">
        <v>0</v>
      </c>
      <c r="I34" s="7">
        <v>303</v>
      </c>
      <c r="J34" s="7">
        <v>3939000</v>
      </c>
      <c r="K34" s="17">
        <f t="shared" si="5"/>
        <v>0</v>
      </c>
      <c r="L34" s="17">
        <f t="shared" si="6"/>
        <v>0</v>
      </c>
    </row>
    <row r="35" spans="1:12" s="21" customFormat="1" ht="20.25" customHeight="1">
      <c r="A35" s="23" t="str">
        <f t="shared" si="1"/>
        <v>VL</v>
      </c>
      <c r="B35" s="24">
        <f t="shared" ref="B35" si="17">IF(C35&lt;&gt;"",ROW()-11,"")</f>
        <v>24</v>
      </c>
      <c r="C35" s="13" t="s">
        <v>186</v>
      </c>
      <c r="D35" s="31" t="s">
        <v>51</v>
      </c>
      <c r="E35" s="7">
        <v>0</v>
      </c>
      <c r="F35" s="7">
        <v>0</v>
      </c>
      <c r="G35" s="7">
        <v>325</v>
      </c>
      <c r="H35" s="7">
        <v>4875000</v>
      </c>
      <c r="I35" s="7">
        <v>100</v>
      </c>
      <c r="J35" s="7">
        <v>1500000</v>
      </c>
      <c r="K35" s="17">
        <f t="shared" ref="K35" si="18">E35+G35-I35</f>
        <v>225</v>
      </c>
      <c r="L35" s="17">
        <f t="shared" ref="L35" si="19">F35+H35-J35</f>
        <v>3375000</v>
      </c>
    </row>
    <row r="36" spans="1:12" s="21" customFormat="1" ht="20.25" customHeight="1">
      <c r="A36" s="23" t="str">
        <f t="shared" si="1"/>
        <v>VL</v>
      </c>
      <c r="B36" s="24">
        <f t="shared" si="16"/>
        <v>25</v>
      </c>
      <c r="C36" s="8" t="s">
        <v>154</v>
      </c>
      <c r="D36" s="31" t="s">
        <v>51</v>
      </c>
      <c r="E36" s="7">
        <v>1835</v>
      </c>
      <c r="F36" s="7">
        <v>13762500</v>
      </c>
      <c r="G36" s="7">
        <v>129737</v>
      </c>
      <c r="H36" s="7">
        <v>1115553500</v>
      </c>
      <c r="I36" s="7">
        <v>115326</v>
      </c>
      <c r="J36" s="7">
        <v>986351200</v>
      </c>
      <c r="K36" s="17">
        <f t="shared" si="5"/>
        <v>16246</v>
      </c>
      <c r="L36" s="17">
        <f t="shared" si="6"/>
        <v>142964800</v>
      </c>
    </row>
    <row r="37" spans="1:12" s="21" customFormat="1" ht="20.25" customHeight="1">
      <c r="A37" s="23" t="str">
        <f t="shared" si="1"/>
        <v>VL</v>
      </c>
      <c r="B37" s="24">
        <f t="shared" si="16"/>
        <v>26</v>
      </c>
      <c r="C37" s="8" t="s">
        <v>168</v>
      </c>
      <c r="D37" s="31" t="s">
        <v>51</v>
      </c>
      <c r="E37" s="7">
        <v>760</v>
      </c>
      <c r="F37" s="7">
        <v>7772000</v>
      </c>
      <c r="G37" s="7">
        <v>638</v>
      </c>
      <c r="H37" s="7">
        <v>6163080</v>
      </c>
      <c r="I37" s="7">
        <v>760</v>
      </c>
      <c r="J37" s="7">
        <v>7772000</v>
      </c>
      <c r="K37" s="17">
        <f t="shared" ref="K37" si="20">E37+G37-I37</f>
        <v>638</v>
      </c>
      <c r="L37" s="17">
        <f t="shared" ref="L37" si="21">F37+H37-J37</f>
        <v>6163080</v>
      </c>
    </row>
    <row r="38" spans="1:12" s="21" customFormat="1" ht="20.25" customHeight="1">
      <c r="A38" s="23" t="str">
        <f t="shared" si="1"/>
        <v>VL</v>
      </c>
      <c r="B38" s="24">
        <f t="shared" ref="B38" si="22">IF(C38&lt;&gt;"",ROW()-11,"")</f>
        <v>27</v>
      </c>
      <c r="C38" s="8" t="s">
        <v>185</v>
      </c>
      <c r="D38" s="31" t="s">
        <v>51</v>
      </c>
      <c r="E38" s="7">
        <v>0</v>
      </c>
      <c r="F38" s="7">
        <v>0</v>
      </c>
      <c r="G38" s="7">
        <v>302</v>
      </c>
      <c r="H38" s="7">
        <v>3986400</v>
      </c>
      <c r="I38" s="7">
        <v>0</v>
      </c>
      <c r="J38" s="7">
        <v>0</v>
      </c>
      <c r="K38" s="17">
        <f t="shared" ref="K38" si="23">E38+G38-I38</f>
        <v>302</v>
      </c>
      <c r="L38" s="17">
        <f t="shared" ref="L38" si="24">F38+H38-J38</f>
        <v>3986400</v>
      </c>
    </row>
    <row r="39" spans="1:12" s="21" customFormat="1" ht="20.25" customHeight="1">
      <c r="A39" s="23" t="str">
        <f t="shared" si="1"/>
        <v>VL</v>
      </c>
      <c r="B39" s="24">
        <f t="shared" ref="B39" si="25">IF(C39&lt;&gt;"",ROW()-11,"")</f>
        <v>28</v>
      </c>
      <c r="C39" s="8" t="s">
        <v>187</v>
      </c>
      <c r="D39" s="31" t="s">
        <v>51</v>
      </c>
      <c r="E39" s="7">
        <v>0</v>
      </c>
      <c r="F39" s="7">
        <v>0</v>
      </c>
      <c r="G39" s="7">
        <v>102</v>
      </c>
      <c r="H39" s="7">
        <v>1530000</v>
      </c>
      <c r="I39" s="7">
        <v>0</v>
      </c>
      <c r="J39" s="7">
        <v>0</v>
      </c>
      <c r="K39" s="17">
        <f t="shared" ref="K39" si="26">E39+G39-I39</f>
        <v>102</v>
      </c>
      <c r="L39" s="17">
        <f t="shared" ref="L39" si="27">F39+H39-J39</f>
        <v>1530000</v>
      </c>
    </row>
    <row r="40" spans="1:12" s="21" customFormat="1" ht="20.25" customHeight="1">
      <c r="A40" s="23" t="str">
        <f t="shared" ref="A40" si="28">IF(B40&lt;&gt;"","VL","")</f>
        <v>VL</v>
      </c>
      <c r="B40" s="24">
        <f t="shared" ref="B40" si="29">IF(C40&lt;&gt;"",ROW()-11,"")</f>
        <v>29</v>
      </c>
      <c r="C40" s="29" t="s">
        <v>213</v>
      </c>
      <c r="D40" s="31" t="s">
        <v>51</v>
      </c>
      <c r="E40" s="7">
        <v>0</v>
      </c>
      <c r="F40" s="7">
        <v>0</v>
      </c>
      <c r="G40" s="7">
        <v>221</v>
      </c>
      <c r="H40" s="7">
        <v>2431000</v>
      </c>
      <c r="I40" s="7">
        <v>221</v>
      </c>
      <c r="J40" s="7">
        <v>2431000</v>
      </c>
      <c r="K40" s="17">
        <f t="shared" ref="K40" si="30">E40+G40-I40</f>
        <v>0</v>
      </c>
      <c r="L40" s="17">
        <f t="shared" ref="L40" si="31">F40+H40-J40</f>
        <v>0</v>
      </c>
    </row>
    <row r="41" spans="1:12" s="21" customFormat="1" ht="20.25" customHeight="1">
      <c r="A41" s="23" t="str">
        <f t="shared" ref="A41" si="32">IF(B41&lt;&gt;"","VL","")</f>
        <v>VL</v>
      </c>
      <c r="B41" s="24">
        <f t="shared" ref="B41" si="33">IF(C41&lt;&gt;"",ROW()-11,"")</f>
        <v>30</v>
      </c>
      <c r="C41" s="29" t="s">
        <v>170</v>
      </c>
      <c r="D41" s="31" t="s">
        <v>51</v>
      </c>
      <c r="E41" s="7">
        <v>0</v>
      </c>
      <c r="F41" s="7">
        <v>0</v>
      </c>
      <c r="G41" s="7">
        <v>790</v>
      </c>
      <c r="H41" s="7">
        <v>2018400</v>
      </c>
      <c r="I41" s="7">
        <v>280</v>
      </c>
      <c r="J41" s="7">
        <v>672000</v>
      </c>
      <c r="K41" s="17">
        <f t="shared" ref="K41" si="34">E41+G41-I41</f>
        <v>510</v>
      </c>
      <c r="L41" s="17">
        <f t="shared" ref="L41" si="35">F41+H41-J41</f>
        <v>1346400</v>
      </c>
    </row>
    <row r="42" spans="1:12" s="21" customFormat="1" ht="20.25" customHeight="1">
      <c r="A42" s="23" t="str">
        <f t="shared" si="1"/>
        <v>VL</v>
      </c>
      <c r="B42" s="24">
        <f t="shared" ref="B42" si="36">IF(C42&lt;&gt;"",ROW()-11,"")</f>
        <v>31</v>
      </c>
      <c r="C42" s="8" t="s">
        <v>195</v>
      </c>
      <c r="D42" s="31" t="s">
        <v>51</v>
      </c>
      <c r="E42" s="2">
        <v>0</v>
      </c>
      <c r="F42" s="32">
        <v>0</v>
      </c>
      <c r="G42" s="7">
        <v>282</v>
      </c>
      <c r="H42" s="7">
        <v>4483800</v>
      </c>
      <c r="I42" s="7">
        <v>0</v>
      </c>
      <c r="J42" s="7">
        <v>0</v>
      </c>
      <c r="K42" s="17">
        <f t="shared" ref="K42" si="37">E42+G42-I42</f>
        <v>282</v>
      </c>
      <c r="L42" s="17">
        <f t="shared" ref="L42" si="38">F42+H42-J42</f>
        <v>4483800</v>
      </c>
    </row>
    <row r="43" spans="1:12" s="21" customFormat="1" ht="18.75" customHeight="1">
      <c r="A43" s="23" t="str">
        <f>IF(B44&lt;&gt;"","NL","")</f>
        <v/>
      </c>
      <c r="B43" s="58"/>
      <c r="C43" s="33" t="s">
        <v>71</v>
      </c>
      <c r="D43" s="6"/>
      <c r="E43" s="6">
        <f t="shared" ref="E43:L43" si="39">SUM(E12:E42)</f>
        <v>165410</v>
      </c>
      <c r="F43" s="6">
        <f t="shared" si="39"/>
        <v>351991443</v>
      </c>
      <c r="G43" s="6">
        <v>167628</v>
      </c>
      <c r="H43" s="6">
        <v>1736868560</v>
      </c>
      <c r="I43" s="6">
        <v>147199</v>
      </c>
      <c r="J43" s="6">
        <v>1388980845</v>
      </c>
      <c r="K43" s="6">
        <f t="shared" si="39"/>
        <v>185839</v>
      </c>
      <c r="L43" s="6">
        <f t="shared" si="39"/>
        <v>699879158</v>
      </c>
    </row>
    <row r="44" spans="1:12" s="21" customFormat="1" ht="18.75" customHeight="1">
      <c r="A44" s="23" t="str">
        <f t="shared" ref="A44:A62" si="40">IF(B45&lt;&gt;"","NL","")</f>
        <v>NL</v>
      </c>
      <c r="B44" s="50"/>
      <c r="C44" s="51"/>
      <c r="D44" s="52"/>
      <c r="E44" s="52"/>
      <c r="F44" s="52" t="e">
        <f>F43-#REF!</f>
        <v>#REF!</v>
      </c>
      <c r="G44" s="52"/>
      <c r="H44" s="52">
        <v>0</v>
      </c>
      <c r="I44" s="52"/>
      <c r="J44" s="52">
        <v>0</v>
      </c>
      <c r="K44" s="52"/>
      <c r="L44" s="52" t="e">
        <f>L43-#REF!</f>
        <v>#REF!</v>
      </c>
    </row>
    <row r="45" spans="1:12" s="21" customFormat="1" ht="19.5" customHeight="1">
      <c r="A45" s="23" t="str">
        <f t="shared" si="40"/>
        <v>NL</v>
      </c>
      <c r="B45" s="49">
        <f>IF(C45&lt;&gt;"",ROW()-(ROW()-1),"")</f>
        <v>1</v>
      </c>
      <c r="C45" s="25" t="s">
        <v>107</v>
      </c>
      <c r="D45" s="26" t="s">
        <v>36</v>
      </c>
      <c r="E45" s="7">
        <v>0</v>
      </c>
      <c r="F45" s="7">
        <v>0</v>
      </c>
      <c r="G45" s="7">
        <v>183456</v>
      </c>
      <c r="H45" s="7">
        <v>3582352000</v>
      </c>
      <c r="I45" s="7">
        <v>183456</v>
      </c>
      <c r="J45" s="7">
        <v>3582352000</v>
      </c>
      <c r="K45" s="7">
        <f t="shared" ref="K45:L45" si="41">E45+G45-I45</f>
        <v>0</v>
      </c>
      <c r="L45" s="7">
        <f t="shared" si="41"/>
        <v>0</v>
      </c>
    </row>
    <row r="46" spans="1:12" s="21" customFormat="1" ht="19.5" customHeight="1">
      <c r="A46" s="23" t="str">
        <f t="shared" si="40"/>
        <v>NL</v>
      </c>
      <c r="B46" s="24">
        <f>IF(C46&lt;&gt;"",B45+1,"")</f>
        <v>2</v>
      </c>
      <c r="C46" s="27" t="s">
        <v>108</v>
      </c>
      <c r="D46" s="26" t="s">
        <v>36</v>
      </c>
      <c r="E46" s="7">
        <v>0</v>
      </c>
      <c r="F46" s="7">
        <v>0</v>
      </c>
      <c r="G46" s="7">
        <v>559200</v>
      </c>
      <c r="H46" s="7">
        <v>9464400000</v>
      </c>
      <c r="I46" s="7">
        <v>559200</v>
      </c>
      <c r="J46" s="7">
        <v>9464400000</v>
      </c>
      <c r="K46" s="2">
        <f t="shared" ref="K46:K62" si="42">E46+G46-I46</f>
        <v>0</v>
      </c>
      <c r="L46" s="2">
        <f t="shared" ref="L46:L62" si="43">F46+H46-J46</f>
        <v>0</v>
      </c>
    </row>
    <row r="47" spans="1:12" s="21" customFormat="1" ht="19.5" customHeight="1">
      <c r="A47" s="23" t="str">
        <f t="shared" si="40"/>
        <v>NL</v>
      </c>
      <c r="B47" s="24">
        <f t="shared" ref="B47:B62" si="44">IF(C47&lt;&gt;"",B46+1,"")</f>
        <v>3</v>
      </c>
      <c r="C47" s="27" t="s">
        <v>232</v>
      </c>
      <c r="D47" s="26" t="s">
        <v>36</v>
      </c>
      <c r="E47" s="7"/>
      <c r="F47" s="7"/>
      <c r="G47" s="7">
        <v>300</v>
      </c>
      <c r="H47" s="7">
        <v>12600000</v>
      </c>
      <c r="I47" s="7">
        <v>300</v>
      </c>
      <c r="J47" s="7">
        <v>12600000</v>
      </c>
      <c r="K47" s="2">
        <f t="shared" si="42"/>
        <v>0</v>
      </c>
      <c r="L47" s="2">
        <f t="shared" si="43"/>
        <v>0</v>
      </c>
    </row>
    <row r="48" spans="1:12" s="21" customFormat="1" ht="19.5" customHeight="1">
      <c r="A48" s="23" t="str">
        <f t="shared" si="40"/>
        <v>NL</v>
      </c>
      <c r="B48" s="24">
        <f t="shared" si="44"/>
        <v>4</v>
      </c>
      <c r="C48" s="27" t="s">
        <v>133</v>
      </c>
      <c r="D48" s="26" t="s">
        <v>36</v>
      </c>
      <c r="E48" s="7">
        <v>0</v>
      </c>
      <c r="F48" s="7">
        <v>0</v>
      </c>
      <c r="G48" s="7">
        <v>129560</v>
      </c>
      <c r="H48" s="7">
        <v>2638600000</v>
      </c>
      <c r="I48" s="7">
        <v>129560</v>
      </c>
      <c r="J48" s="7">
        <v>2638600000</v>
      </c>
      <c r="K48" s="2">
        <f t="shared" si="42"/>
        <v>0</v>
      </c>
      <c r="L48" s="2">
        <f t="shared" si="43"/>
        <v>0</v>
      </c>
    </row>
    <row r="49" spans="1:12" s="21" customFormat="1" ht="19.5" customHeight="1">
      <c r="A49" s="23" t="str">
        <f t="shared" si="40"/>
        <v>NL</v>
      </c>
      <c r="B49" s="24">
        <f t="shared" si="44"/>
        <v>5</v>
      </c>
      <c r="C49" s="27" t="s">
        <v>148</v>
      </c>
      <c r="D49" s="26" t="s">
        <v>36</v>
      </c>
      <c r="E49" s="7">
        <v>0</v>
      </c>
      <c r="F49" s="7">
        <v>0</v>
      </c>
      <c r="G49" s="7">
        <v>86833</v>
      </c>
      <c r="H49" s="7">
        <v>2157170000</v>
      </c>
      <c r="I49" s="7">
        <v>86833</v>
      </c>
      <c r="J49" s="7">
        <v>2157170000</v>
      </c>
      <c r="K49" s="2">
        <f t="shared" si="42"/>
        <v>0</v>
      </c>
      <c r="L49" s="2">
        <f t="shared" si="43"/>
        <v>0</v>
      </c>
    </row>
    <row r="50" spans="1:12" s="21" customFormat="1" ht="19.5" customHeight="1">
      <c r="A50" s="23" t="str">
        <f t="shared" si="40"/>
        <v>NL</v>
      </c>
      <c r="B50" s="24">
        <f t="shared" si="44"/>
        <v>6</v>
      </c>
      <c r="C50" s="27" t="s">
        <v>141</v>
      </c>
      <c r="D50" s="26" t="s">
        <v>36</v>
      </c>
      <c r="E50" s="7">
        <v>0</v>
      </c>
      <c r="F50" s="7">
        <v>0</v>
      </c>
      <c r="G50" s="14">
        <v>4455021</v>
      </c>
      <c r="H50" s="7">
        <v>75756717000</v>
      </c>
      <c r="I50" s="14">
        <v>4406432</v>
      </c>
      <c r="J50" s="7">
        <v>74930704000</v>
      </c>
      <c r="K50" s="2">
        <f t="shared" si="42"/>
        <v>48589</v>
      </c>
      <c r="L50" s="2">
        <f t="shared" si="43"/>
        <v>826013000</v>
      </c>
    </row>
    <row r="51" spans="1:12" s="21" customFormat="1" ht="19.5" customHeight="1">
      <c r="A51" s="23" t="str">
        <f t="shared" si="40"/>
        <v>NL</v>
      </c>
      <c r="B51" s="24">
        <f t="shared" si="44"/>
        <v>7</v>
      </c>
      <c r="C51" s="27" t="s">
        <v>189</v>
      </c>
      <c r="D51" s="26" t="s">
        <v>36</v>
      </c>
      <c r="E51" s="7"/>
      <c r="F51" s="7"/>
      <c r="G51" s="7">
        <v>169882</v>
      </c>
      <c r="H51" s="7">
        <v>2208466000</v>
      </c>
      <c r="I51" s="7">
        <v>169882</v>
      </c>
      <c r="J51" s="7">
        <v>2208466000</v>
      </c>
      <c r="K51" s="2">
        <f t="shared" si="42"/>
        <v>0</v>
      </c>
      <c r="L51" s="2">
        <f t="shared" si="43"/>
        <v>0</v>
      </c>
    </row>
    <row r="52" spans="1:12" s="21" customFormat="1" ht="19.5" customHeight="1">
      <c r="A52" s="23" t="str">
        <f t="shared" si="40"/>
        <v>NL</v>
      </c>
      <c r="B52" s="24">
        <f t="shared" si="44"/>
        <v>8</v>
      </c>
      <c r="C52" s="27" t="s">
        <v>130</v>
      </c>
      <c r="D52" s="26" t="s">
        <v>36</v>
      </c>
      <c r="E52" s="7">
        <v>0</v>
      </c>
      <c r="F52" s="7">
        <v>0</v>
      </c>
      <c r="G52" s="7">
        <v>3300</v>
      </c>
      <c r="H52" s="7">
        <v>108900000</v>
      </c>
      <c r="I52" s="7">
        <v>3300</v>
      </c>
      <c r="J52" s="7">
        <v>108900000</v>
      </c>
      <c r="K52" s="2">
        <f t="shared" si="42"/>
        <v>0</v>
      </c>
      <c r="L52" s="2">
        <f t="shared" si="43"/>
        <v>0</v>
      </c>
    </row>
    <row r="53" spans="1:12" s="21" customFormat="1" ht="19.5" customHeight="1">
      <c r="A53" s="23" t="str">
        <f t="shared" si="40"/>
        <v>NL</v>
      </c>
      <c r="B53" s="24">
        <f t="shared" si="44"/>
        <v>9</v>
      </c>
      <c r="C53" s="27" t="s">
        <v>175</v>
      </c>
      <c r="D53" s="26" t="s">
        <v>36</v>
      </c>
      <c r="E53" s="7">
        <v>0</v>
      </c>
      <c r="F53" s="7">
        <v>0</v>
      </c>
      <c r="G53" s="7">
        <v>26298</v>
      </c>
      <c r="H53" s="7">
        <v>578956000</v>
      </c>
      <c r="I53" s="7">
        <v>26298</v>
      </c>
      <c r="J53" s="7">
        <v>578956000</v>
      </c>
      <c r="K53" s="2">
        <f t="shared" si="42"/>
        <v>0</v>
      </c>
      <c r="L53" s="2">
        <f t="shared" si="43"/>
        <v>0</v>
      </c>
    </row>
    <row r="54" spans="1:12" s="21" customFormat="1" ht="19.5" customHeight="1">
      <c r="A54" s="23" t="str">
        <f t="shared" si="40"/>
        <v>NL</v>
      </c>
      <c r="B54" s="24">
        <f t="shared" si="44"/>
        <v>10</v>
      </c>
      <c r="C54" s="27" t="s">
        <v>132</v>
      </c>
      <c r="D54" s="26" t="s">
        <v>36</v>
      </c>
      <c r="E54" s="7">
        <v>0</v>
      </c>
      <c r="F54" s="7">
        <v>0</v>
      </c>
      <c r="G54" s="7">
        <v>13400</v>
      </c>
      <c r="H54" s="7">
        <v>518100000</v>
      </c>
      <c r="I54" s="7">
        <v>13400</v>
      </c>
      <c r="J54" s="7">
        <v>518100000</v>
      </c>
      <c r="K54" s="2">
        <f t="shared" si="42"/>
        <v>0</v>
      </c>
      <c r="L54" s="2">
        <f t="shared" si="43"/>
        <v>0</v>
      </c>
    </row>
    <row r="55" spans="1:12" s="21" customFormat="1" ht="19.5" customHeight="1">
      <c r="A55" s="23" t="str">
        <f t="shared" si="40"/>
        <v>NL</v>
      </c>
      <c r="B55" s="24">
        <f t="shared" si="44"/>
        <v>11</v>
      </c>
      <c r="C55" s="27" t="s">
        <v>131</v>
      </c>
      <c r="D55" s="26" t="s">
        <v>36</v>
      </c>
      <c r="E55" s="7">
        <v>0</v>
      </c>
      <c r="F55" s="7">
        <v>0</v>
      </c>
      <c r="G55" s="7">
        <v>2730</v>
      </c>
      <c r="H55" s="7">
        <v>101010000</v>
      </c>
      <c r="I55" s="7">
        <v>2730</v>
      </c>
      <c r="J55" s="7">
        <v>101010000</v>
      </c>
      <c r="K55" s="2">
        <f t="shared" si="42"/>
        <v>0</v>
      </c>
      <c r="L55" s="2">
        <f t="shared" si="43"/>
        <v>0</v>
      </c>
    </row>
    <row r="56" spans="1:12" s="21" customFormat="1" ht="19.5" customHeight="1">
      <c r="A56" s="23" t="str">
        <f t="shared" si="40"/>
        <v>NL</v>
      </c>
      <c r="B56" s="24">
        <f t="shared" si="44"/>
        <v>12</v>
      </c>
      <c r="C56" s="27" t="s">
        <v>174</v>
      </c>
      <c r="D56" s="26" t="s">
        <v>36</v>
      </c>
      <c r="E56" s="7">
        <v>0</v>
      </c>
      <c r="F56" s="7">
        <v>0</v>
      </c>
      <c r="G56" s="7">
        <v>1203</v>
      </c>
      <c r="H56" s="7">
        <v>41325000</v>
      </c>
      <c r="I56" s="7">
        <v>1203</v>
      </c>
      <c r="J56" s="7">
        <v>41325000</v>
      </c>
      <c r="K56" s="2">
        <f t="shared" si="42"/>
        <v>0</v>
      </c>
      <c r="L56" s="2">
        <f t="shared" si="43"/>
        <v>0</v>
      </c>
    </row>
    <row r="57" spans="1:12" s="21" customFormat="1" ht="19.5" customHeight="1">
      <c r="A57" s="23" t="str">
        <f t="shared" si="40"/>
        <v>NL</v>
      </c>
      <c r="B57" s="24">
        <f t="shared" si="44"/>
        <v>13</v>
      </c>
      <c r="C57" s="27" t="s">
        <v>140</v>
      </c>
      <c r="D57" s="26" t="s">
        <v>36</v>
      </c>
      <c r="E57" s="7">
        <v>0</v>
      </c>
      <c r="F57" s="7">
        <v>0</v>
      </c>
      <c r="G57" s="7">
        <v>20000</v>
      </c>
      <c r="H57" s="7">
        <v>400000000</v>
      </c>
      <c r="I57" s="7">
        <v>20000</v>
      </c>
      <c r="J57" s="7">
        <v>400000000</v>
      </c>
      <c r="K57" s="2">
        <f t="shared" si="42"/>
        <v>0</v>
      </c>
      <c r="L57" s="2">
        <f t="shared" si="43"/>
        <v>0</v>
      </c>
    </row>
    <row r="58" spans="1:12" s="21" customFormat="1" ht="19.5" customHeight="1">
      <c r="A58" s="23" t="str">
        <f t="shared" si="40"/>
        <v>NL</v>
      </c>
      <c r="B58" s="24">
        <f t="shared" si="44"/>
        <v>14</v>
      </c>
      <c r="C58" s="27" t="s">
        <v>231</v>
      </c>
      <c r="D58" s="26" t="s">
        <v>36</v>
      </c>
      <c r="E58" s="7"/>
      <c r="F58" s="7"/>
      <c r="G58" s="7">
        <v>12560</v>
      </c>
      <c r="H58" s="7">
        <v>439600000</v>
      </c>
      <c r="I58" s="7">
        <v>12560</v>
      </c>
      <c r="J58" s="7">
        <v>439600000</v>
      </c>
      <c r="K58" s="2">
        <f t="shared" si="42"/>
        <v>0</v>
      </c>
      <c r="L58" s="2">
        <f t="shared" si="43"/>
        <v>0</v>
      </c>
    </row>
    <row r="59" spans="1:12" s="21" customFormat="1" ht="19.5" customHeight="1">
      <c r="A59" s="23" t="str">
        <f t="shared" si="40"/>
        <v>NL</v>
      </c>
      <c r="B59" s="24">
        <f t="shared" si="44"/>
        <v>15</v>
      </c>
      <c r="C59" s="12" t="s">
        <v>230</v>
      </c>
      <c r="D59" s="26" t="s">
        <v>36</v>
      </c>
      <c r="E59" s="7"/>
      <c r="F59" s="7"/>
      <c r="G59" s="7">
        <v>1680</v>
      </c>
      <c r="H59" s="7">
        <v>55440000</v>
      </c>
      <c r="I59" s="7">
        <v>1680</v>
      </c>
      <c r="J59" s="7">
        <v>55440000</v>
      </c>
      <c r="K59" s="2">
        <f t="shared" si="42"/>
        <v>0</v>
      </c>
      <c r="L59" s="2">
        <f t="shared" si="43"/>
        <v>0</v>
      </c>
    </row>
    <row r="60" spans="1:12" s="21" customFormat="1" ht="19.5" customHeight="1">
      <c r="A60" s="23" t="str">
        <f t="shared" si="40"/>
        <v>NL</v>
      </c>
      <c r="B60" s="24">
        <f t="shared" si="44"/>
        <v>16</v>
      </c>
      <c r="C60" s="27" t="s">
        <v>173</v>
      </c>
      <c r="D60" s="26" t="s">
        <v>36</v>
      </c>
      <c r="E60" s="7">
        <v>0</v>
      </c>
      <c r="F60" s="7">
        <v>0</v>
      </c>
      <c r="G60" s="7">
        <v>840</v>
      </c>
      <c r="H60" s="7">
        <v>25320000</v>
      </c>
      <c r="I60" s="7">
        <v>840</v>
      </c>
      <c r="J60" s="7">
        <v>25320000</v>
      </c>
      <c r="K60" s="2">
        <f t="shared" si="42"/>
        <v>0</v>
      </c>
      <c r="L60" s="2">
        <f t="shared" si="43"/>
        <v>0</v>
      </c>
    </row>
    <row r="61" spans="1:12" s="21" customFormat="1" ht="24" customHeight="1">
      <c r="A61" s="23" t="str">
        <f t="shared" si="40"/>
        <v>NL</v>
      </c>
      <c r="B61" s="24">
        <f t="shared" si="44"/>
        <v>17</v>
      </c>
      <c r="C61" s="27" t="s">
        <v>134</v>
      </c>
      <c r="D61" s="26" t="s">
        <v>36</v>
      </c>
      <c r="E61" s="7">
        <v>0</v>
      </c>
      <c r="F61" s="7">
        <v>0</v>
      </c>
      <c r="G61" s="7">
        <v>15155</v>
      </c>
      <c r="H61" s="7">
        <v>1951915000</v>
      </c>
      <c r="I61" s="7">
        <v>15155</v>
      </c>
      <c r="J61" s="7">
        <v>1951915000</v>
      </c>
      <c r="K61" s="2">
        <f t="shared" si="42"/>
        <v>0</v>
      </c>
      <c r="L61" s="2">
        <f t="shared" si="43"/>
        <v>0</v>
      </c>
    </row>
    <row r="62" spans="1:12" s="21" customFormat="1" ht="24" customHeight="1">
      <c r="A62" s="23" t="str">
        <f t="shared" si="40"/>
        <v/>
      </c>
      <c r="B62" s="24">
        <f t="shared" si="44"/>
        <v>18</v>
      </c>
      <c r="C62" s="25" t="s">
        <v>233</v>
      </c>
      <c r="D62" s="26" t="s">
        <v>36</v>
      </c>
      <c r="E62" s="7"/>
      <c r="F62" s="7"/>
      <c r="G62" s="7">
        <v>86</v>
      </c>
      <c r="H62" s="7">
        <v>13580000</v>
      </c>
      <c r="I62" s="7">
        <v>86</v>
      </c>
      <c r="J62" s="7">
        <v>13580000</v>
      </c>
      <c r="K62" s="2">
        <f t="shared" si="42"/>
        <v>0</v>
      </c>
      <c r="L62" s="2">
        <f t="shared" si="43"/>
        <v>0</v>
      </c>
    </row>
    <row r="63" spans="1:12" s="21" customFormat="1">
      <c r="A63" s="23" t="str">
        <f t="shared" ref="A63:A85" si="45">IF(B64&lt;&gt;"","TP","")</f>
        <v/>
      </c>
      <c r="B63" s="58"/>
      <c r="C63" s="58"/>
      <c r="D63" s="58"/>
      <c r="E63" s="6">
        <f>SUM(E45:E62)</f>
        <v>0</v>
      </c>
      <c r="F63" s="6">
        <f t="shared" ref="F63" si="46">SUM(F45:F62)</f>
        <v>0</v>
      </c>
      <c r="G63" s="6">
        <v>5681504</v>
      </c>
      <c r="H63" s="6">
        <v>100054451000</v>
      </c>
      <c r="I63" s="6">
        <v>5632915</v>
      </c>
      <c r="J63" s="6">
        <v>99228438000</v>
      </c>
      <c r="K63" s="6">
        <f t="shared" ref="K63:L63" si="47">SUM(K45:K62)</f>
        <v>48589</v>
      </c>
      <c r="L63" s="6">
        <f t="shared" si="47"/>
        <v>826013000</v>
      </c>
    </row>
    <row r="64" spans="1:12" s="21" customFormat="1">
      <c r="A64" s="23" t="str">
        <f t="shared" si="45"/>
        <v>TP</v>
      </c>
      <c r="B64" s="50"/>
      <c r="C64" s="33" t="s">
        <v>79</v>
      </c>
      <c r="D64" s="50"/>
      <c r="E64" s="52"/>
      <c r="F64" s="52" t="e">
        <f>F63-#REF!</f>
        <v>#REF!</v>
      </c>
      <c r="G64" s="52"/>
      <c r="H64" s="52">
        <v>0</v>
      </c>
      <c r="I64" s="52"/>
      <c r="J64" s="52">
        <v>0</v>
      </c>
      <c r="K64" s="52"/>
      <c r="L64" s="52" t="e">
        <f>L63-#REF!</f>
        <v>#REF!</v>
      </c>
    </row>
    <row r="65" spans="1:12" s="21" customFormat="1" ht="15.75" customHeight="1">
      <c r="A65" s="23" t="str">
        <f t="shared" si="45"/>
        <v>TP</v>
      </c>
      <c r="B65" s="49">
        <f>IF(C65&lt;&gt;"",B64+1,"")</f>
        <v>1</v>
      </c>
      <c r="C65" s="54" t="s">
        <v>163</v>
      </c>
      <c r="D65" s="34" t="s">
        <v>36</v>
      </c>
      <c r="E65" s="7">
        <v>0</v>
      </c>
      <c r="F65" s="7">
        <v>0</v>
      </c>
      <c r="G65" s="7">
        <v>336.6</v>
      </c>
      <c r="H65" s="7">
        <v>47025141</v>
      </c>
      <c r="I65" s="7">
        <v>336.6</v>
      </c>
      <c r="J65" s="7">
        <v>47025141</v>
      </c>
      <c r="K65" s="7">
        <f t="shared" ref="K65:K83" si="48">E65+G65-I65</f>
        <v>0</v>
      </c>
      <c r="L65" s="7">
        <f t="shared" ref="L65:L83" si="49">F65+H65-J65</f>
        <v>0</v>
      </c>
    </row>
    <row r="66" spans="1:12" s="21" customFormat="1" ht="15.75" customHeight="1">
      <c r="A66" s="23" t="str">
        <f t="shared" si="45"/>
        <v>TP</v>
      </c>
      <c r="B66" s="49">
        <f t="shared" ref="B66:B106" si="50">IF(C66&lt;&gt;"",B65+1,"")</f>
        <v>2</v>
      </c>
      <c r="C66" s="25" t="s">
        <v>89</v>
      </c>
      <c r="D66" s="34" t="s">
        <v>36</v>
      </c>
      <c r="E66" s="7">
        <v>0</v>
      </c>
      <c r="F66" s="7">
        <v>0</v>
      </c>
      <c r="G66" s="7">
        <v>12000</v>
      </c>
      <c r="H66" s="7">
        <v>2359038696</v>
      </c>
      <c r="I66" s="7">
        <v>12000</v>
      </c>
      <c r="J66" s="7">
        <v>2359038696</v>
      </c>
      <c r="K66" s="2">
        <f t="shared" si="48"/>
        <v>0</v>
      </c>
      <c r="L66" s="2">
        <f t="shared" si="49"/>
        <v>0</v>
      </c>
    </row>
    <row r="67" spans="1:12" s="21" customFormat="1" ht="15.75" customHeight="1">
      <c r="A67" s="23" t="e">
        <f>IF(#REF!&lt;&gt;"","TP","")</f>
        <v>#REF!</v>
      </c>
      <c r="B67" s="49">
        <f t="shared" si="50"/>
        <v>3</v>
      </c>
      <c r="C67" s="27" t="s">
        <v>88</v>
      </c>
      <c r="D67" s="34" t="s">
        <v>36</v>
      </c>
      <c r="E67" s="7">
        <v>0</v>
      </c>
      <c r="F67" s="7">
        <v>0</v>
      </c>
      <c r="G67" s="7">
        <v>16200</v>
      </c>
      <c r="H67" s="7">
        <v>3106481107</v>
      </c>
      <c r="I67" s="7">
        <v>16200</v>
      </c>
      <c r="J67" s="7">
        <v>3106481107</v>
      </c>
      <c r="K67" s="2">
        <f t="shared" si="48"/>
        <v>0</v>
      </c>
      <c r="L67" s="2">
        <f t="shared" si="49"/>
        <v>0</v>
      </c>
    </row>
    <row r="68" spans="1:12" s="21" customFormat="1" ht="15.75" customHeight="1">
      <c r="A68" s="23" t="str">
        <f t="shared" si="45"/>
        <v>TP</v>
      </c>
      <c r="B68" s="49">
        <f t="shared" si="50"/>
        <v>4</v>
      </c>
      <c r="C68" s="27" t="s">
        <v>90</v>
      </c>
      <c r="D68" s="34" t="s">
        <v>36</v>
      </c>
      <c r="E68" s="7">
        <v>0</v>
      </c>
      <c r="F68" s="7">
        <v>0</v>
      </c>
      <c r="G68" s="7">
        <v>15512</v>
      </c>
      <c r="H68" s="7">
        <v>2682765445</v>
      </c>
      <c r="I68" s="7">
        <v>15512</v>
      </c>
      <c r="J68" s="7">
        <v>2682765445</v>
      </c>
      <c r="K68" s="2">
        <f t="shared" si="48"/>
        <v>0</v>
      </c>
      <c r="L68" s="2">
        <f t="shared" si="49"/>
        <v>0</v>
      </c>
    </row>
    <row r="69" spans="1:12" s="21" customFormat="1" ht="15.75" customHeight="1">
      <c r="A69" s="23" t="str">
        <f t="shared" si="45"/>
        <v>TP</v>
      </c>
      <c r="B69" s="49">
        <f t="shared" si="50"/>
        <v>5</v>
      </c>
      <c r="C69" s="27" t="s">
        <v>120</v>
      </c>
      <c r="D69" s="34" t="s">
        <v>36</v>
      </c>
      <c r="E69" s="7">
        <v>0</v>
      </c>
      <c r="F69" s="7">
        <v>0</v>
      </c>
      <c r="G69" s="7">
        <v>6800</v>
      </c>
      <c r="H69" s="7">
        <v>1145153841</v>
      </c>
      <c r="I69" s="7">
        <v>6800</v>
      </c>
      <c r="J69" s="7">
        <v>1145153841</v>
      </c>
      <c r="K69" s="2">
        <f t="shared" si="48"/>
        <v>0</v>
      </c>
      <c r="L69" s="2">
        <f t="shared" si="49"/>
        <v>0</v>
      </c>
    </row>
    <row r="70" spans="1:12" s="21" customFormat="1" ht="15.75" customHeight="1">
      <c r="A70" s="23" t="str">
        <f t="shared" si="45"/>
        <v>TP</v>
      </c>
      <c r="B70" s="49">
        <f t="shared" si="50"/>
        <v>6</v>
      </c>
      <c r="C70" s="29" t="s">
        <v>215</v>
      </c>
      <c r="D70" s="34" t="s">
        <v>36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2">
        <f t="shared" si="48"/>
        <v>0</v>
      </c>
      <c r="L70" s="2">
        <f t="shared" si="49"/>
        <v>0</v>
      </c>
    </row>
    <row r="71" spans="1:12" s="21" customFormat="1" ht="15.75" customHeight="1">
      <c r="A71" s="23" t="str">
        <f t="shared" si="45"/>
        <v>TP</v>
      </c>
      <c r="B71" s="49">
        <f t="shared" si="50"/>
        <v>7</v>
      </c>
      <c r="C71" s="25" t="s">
        <v>183</v>
      </c>
      <c r="D71" s="34" t="s">
        <v>36</v>
      </c>
      <c r="E71" s="7">
        <v>0</v>
      </c>
      <c r="F71" s="7">
        <v>0</v>
      </c>
      <c r="G71" s="7">
        <v>18000</v>
      </c>
      <c r="H71" s="7">
        <v>3966069771</v>
      </c>
      <c r="I71" s="7">
        <v>18000</v>
      </c>
      <c r="J71" s="7">
        <v>3966069771</v>
      </c>
      <c r="K71" s="2">
        <f t="shared" si="48"/>
        <v>0</v>
      </c>
      <c r="L71" s="2">
        <f t="shared" si="49"/>
        <v>0</v>
      </c>
    </row>
    <row r="72" spans="1:12" s="21" customFormat="1" ht="15.75" customHeight="1">
      <c r="A72" s="23" t="str">
        <f t="shared" si="45"/>
        <v>TP</v>
      </c>
      <c r="B72" s="49">
        <f t="shared" si="50"/>
        <v>8</v>
      </c>
      <c r="C72" s="54" t="s">
        <v>207</v>
      </c>
      <c r="D72" s="34" t="s">
        <v>36</v>
      </c>
      <c r="E72" s="7">
        <v>0</v>
      </c>
      <c r="F72" s="7">
        <v>0</v>
      </c>
      <c r="G72" s="7">
        <v>50</v>
      </c>
      <c r="H72" s="7">
        <v>12802759</v>
      </c>
      <c r="I72" s="7">
        <v>50</v>
      </c>
      <c r="J72" s="7">
        <v>12802759</v>
      </c>
      <c r="K72" s="2">
        <f t="shared" si="48"/>
        <v>0</v>
      </c>
      <c r="L72" s="2">
        <f t="shared" si="49"/>
        <v>0</v>
      </c>
    </row>
    <row r="73" spans="1:12" s="21" customFormat="1" ht="15.75" customHeight="1">
      <c r="A73" s="23" t="str">
        <f t="shared" si="45"/>
        <v>TP</v>
      </c>
      <c r="B73" s="49">
        <f t="shared" si="50"/>
        <v>9</v>
      </c>
      <c r="C73" s="25" t="s">
        <v>152</v>
      </c>
      <c r="D73" s="34" t="s">
        <v>36</v>
      </c>
      <c r="E73" s="7">
        <v>0</v>
      </c>
      <c r="F73" s="7">
        <v>0</v>
      </c>
      <c r="G73" s="7">
        <v>16240</v>
      </c>
      <c r="H73" s="7">
        <v>2733682614</v>
      </c>
      <c r="I73" s="7">
        <v>16240</v>
      </c>
      <c r="J73" s="7">
        <v>2733682615</v>
      </c>
      <c r="K73" s="2">
        <f t="shared" si="48"/>
        <v>0</v>
      </c>
      <c r="L73" s="2">
        <f>F73+H73-J73+1</f>
        <v>0</v>
      </c>
    </row>
    <row r="74" spans="1:12" s="21" customFormat="1" ht="15.75" customHeight="1">
      <c r="A74" s="23" t="str">
        <f t="shared" si="45"/>
        <v>TP</v>
      </c>
      <c r="B74" s="49">
        <f t="shared" si="50"/>
        <v>10</v>
      </c>
      <c r="C74" s="29" t="s">
        <v>208</v>
      </c>
      <c r="D74" s="34" t="s">
        <v>36</v>
      </c>
      <c r="E74" s="7">
        <v>0</v>
      </c>
      <c r="F74" s="7">
        <v>0</v>
      </c>
      <c r="G74" s="7">
        <v>50</v>
      </c>
      <c r="H74" s="7">
        <v>6680216</v>
      </c>
      <c r="I74" s="7">
        <v>50</v>
      </c>
      <c r="J74" s="7">
        <v>6680216</v>
      </c>
      <c r="K74" s="2">
        <f t="shared" si="48"/>
        <v>0</v>
      </c>
      <c r="L74" s="2">
        <f t="shared" si="49"/>
        <v>0</v>
      </c>
    </row>
    <row r="75" spans="1:12" s="21" customFormat="1" ht="15.75" customHeight="1">
      <c r="A75" s="23" t="str">
        <f t="shared" si="45"/>
        <v>TP</v>
      </c>
      <c r="B75" s="49">
        <f t="shared" si="50"/>
        <v>11</v>
      </c>
      <c r="C75" s="29" t="s">
        <v>209</v>
      </c>
      <c r="D75" s="34" t="s">
        <v>36</v>
      </c>
      <c r="E75" s="7">
        <v>0</v>
      </c>
      <c r="F75" s="7">
        <v>0</v>
      </c>
      <c r="G75" s="7">
        <v>60</v>
      </c>
      <c r="H75" s="7">
        <v>8174964</v>
      </c>
      <c r="I75" s="7">
        <v>60</v>
      </c>
      <c r="J75" s="7">
        <v>8174964</v>
      </c>
      <c r="K75" s="2">
        <f t="shared" si="48"/>
        <v>0</v>
      </c>
      <c r="L75" s="2">
        <f t="shared" si="49"/>
        <v>0</v>
      </c>
    </row>
    <row r="76" spans="1:12" s="21" customFormat="1" ht="15.75" customHeight="1">
      <c r="A76" s="23" t="str">
        <f t="shared" si="45"/>
        <v>TP</v>
      </c>
      <c r="B76" s="49">
        <f t="shared" si="50"/>
        <v>12</v>
      </c>
      <c r="C76" s="29" t="s">
        <v>192</v>
      </c>
      <c r="D76" s="34" t="s">
        <v>36</v>
      </c>
      <c r="E76" s="7">
        <v>0</v>
      </c>
      <c r="F76" s="7">
        <v>0</v>
      </c>
      <c r="G76" s="7">
        <v>100</v>
      </c>
      <c r="H76" s="7">
        <v>12711499</v>
      </c>
      <c r="I76" s="7">
        <v>100</v>
      </c>
      <c r="J76" s="7">
        <v>12711499</v>
      </c>
      <c r="K76" s="2">
        <f t="shared" si="48"/>
        <v>0</v>
      </c>
      <c r="L76" s="2">
        <f t="shared" si="49"/>
        <v>0</v>
      </c>
    </row>
    <row r="77" spans="1:12" s="21" customFormat="1" ht="15.75" customHeight="1">
      <c r="A77" s="23" t="str">
        <f t="shared" si="45"/>
        <v>TP</v>
      </c>
      <c r="B77" s="49">
        <f t="shared" si="50"/>
        <v>13</v>
      </c>
      <c r="C77" s="29" t="s">
        <v>180</v>
      </c>
      <c r="D77" s="34" t="s">
        <v>36</v>
      </c>
      <c r="E77" s="7">
        <v>0</v>
      </c>
      <c r="F77" s="7">
        <v>0</v>
      </c>
      <c r="G77" s="7">
        <v>70</v>
      </c>
      <c r="H77" s="7">
        <v>8907194</v>
      </c>
      <c r="I77" s="7">
        <v>70</v>
      </c>
      <c r="J77" s="7">
        <v>8907194</v>
      </c>
      <c r="K77" s="2">
        <f t="shared" si="48"/>
        <v>0</v>
      </c>
      <c r="L77" s="2">
        <f t="shared" si="49"/>
        <v>0</v>
      </c>
    </row>
    <row r="78" spans="1:12" s="21" customFormat="1" ht="15.75" customHeight="1">
      <c r="A78" s="23" t="str">
        <f t="shared" si="45"/>
        <v>TP</v>
      </c>
      <c r="B78" s="49">
        <f t="shared" si="50"/>
        <v>14</v>
      </c>
      <c r="C78" s="29" t="s">
        <v>181</v>
      </c>
      <c r="D78" s="34" t="s">
        <v>36</v>
      </c>
      <c r="E78" s="7">
        <v>0</v>
      </c>
      <c r="F78" s="7">
        <v>0</v>
      </c>
      <c r="G78" s="7">
        <v>20</v>
      </c>
      <c r="H78" s="7">
        <v>2551444</v>
      </c>
      <c r="I78" s="7">
        <v>20</v>
      </c>
      <c r="J78" s="7">
        <v>2551444</v>
      </c>
      <c r="K78" s="2">
        <f t="shared" si="48"/>
        <v>0</v>
      </c>
      <c r="L78" s="2">
        <f t="shared" si="49"/>
        <v>0</v>
      </c>
    </row>
    <row r="79" spans="1:12" s="21" customFormat="1" ht="15.75" customHeight="1">
      <c r="A79" s="23" t="str">
        <f t="shared" si="45"/>
        <v>TP</v>
      </c>
      <c r="B79" s="49">
        <f t="shared" si="50"/>
        <v>15</v>
      </c>
      <c r="C79" s="27" t="s">
        <v>160</v>
      </c>
      <c r="D79" s="34" t="s">
        <v>36</v>
      </c>
      <c r="E79" s="7">
        <v>0</v>
      </c>
      <c r="F79" s="7">
        <v>0</v>
      </c>
      <c r="G79" s="7">
        <v>130</v>
      </c>
      <c r="H79" s="7">
        <v>16564515</v>
      </c>
      <c r="I79" s="7">
        <v>130</v>
      </c>
      <c r="J79" s="7">
        <v>16564515</v>
      </c>
      <c r="K79" s="2">
        <f t="shared" si="48"/>
        <v>0</v>
      </c>
      <c r="L79" s="2">
        <f t="shared" si="49"/>
        <v>0</v>
      </c>
    </row>
    <row r="80" spans="1:12" s="21" customFormat="1" ht="15.75" customHeight="1">
      <c r="A80" s="23" t="str">
        <f t="shared" si="45"/>
        <v>TP</v>
      </c>
      <c r="B80" s="49">
        <f t="shared" si="50"/>
        <v>16</v>
      </c>
      <c r="C80" s="27" t="s">
        <v>85</v>
      </c>
      <c r="D80" s="34" t="s">
        <v>36</v>
      </c>
      <c r="E80" s="7">
        <v>0</v>
      </c>
      <c r="F80" s="7">
        <v>0</v>
      </c>
      <c r="G80" s="7">
        <v>16566.2</v>
      </c>
      <c r="H80" s="7">
        <v>2160595806</v>
      </c>
      <c r="I80" s="7">
        <v>16566.2</v>
      </c>
      <c r="J80" s="7">
        <v>2160595806</v>
      </c>
      <c r="K80" s="2">
        <f t="shared" si="48"/>
        <v>0</v>
      </c>
      <c r="L80" s="2">
        <f t="shared" si="49"/>
        <v>0</v>
      </c>
    </row>
    <row r="81" spans="1:12" s="21" customFormat="1" ht="15.75" customHeight="1">
      <c r="A81" s="23" t="str">
        <f t="shared" si="45"/>
        <v>TP</v>
      </c>
      <c r="B81" s="49">
        <f t="shared" si="50"/>
        <v>17</v>
      </c>
      <c r="C81" s="27" t="s">
        <v>92</v>
      </c>
      <c r="D81" s="34" t="s">
        <v>36</v>
      </c>
      <c r="E81" s="7">
        <v>0</v>
      </c>
      <c r="F81" s="7">
        <v>0</v>
      </c>
      <c r="G81" s="7">
        <v>2877573.9</v>
      </c>
      <c r="H81" s="7">
        <v>172065888758.82385</v>
      </c>
      <c r="I81" s="7">
        <v>2877573.9</v>
      </c>
      <c r="J81" s="7">
        <v>172065888758</v>
      </c>
      <c r="K81" s="2">
        <f t="shared" si="48"/>
        <v>0</v>
      </c>
      <c r="L81" s="2">
        <f>F81+H81-J81-1</f>
        <v>-0.1761474609375</v>
      </c>
    </row>
    <row r="82" spans="1:12" s="21" customFormat="1" ht="15.75" customHeight="1">
      <c r="A82" s="23" t="str">
        <f t="shared" si="45"/>
        <v>TP</v>
      </c>
      <c r="B82" s="49">
        <f t="shared" si="50"/>
        <v>18</v>
      </c>
      <c r="C82" s="25" t="s">
        <v>176</v>
      </c>
      <c r="D82" s="34" t="s">
        <v>36</v>
      </c>
      <c r="E82" s="7">
        <v>0</v>
      </c>
      <c r="F82" s="7">
        <v>0</v>
      </c>
      <c r="G82" s="7">
        <v>160</v>
      </c>
      <c r="H82" s="7">
        <v>24656102</v>
      </c>
      <c r="I82" s="7">
        <v>160</v>
      </c>
      <c r="J82" s="7">
        <v>24656102</v>
      </c>
      <c r="K82" s="2">
        <f t="shared" si="48"/>
        <v>0</v>
      </c>
      <c r="L82" s="2">
        <f t="shared" si="49"/>
        <v>0</v>
      </c>
    </row>
    <row r="83" spans="1:12" s="21" customFormat="1" ht="15.75" customHeight="1">
      <c r="A83" s="23" t="str">
        <f t="shared" si="45"/>
        <v>TP</v>
      </c>
      <c r="B83" s="49">
        <f t="shared" si="50"/>
        <v>19</v>
      </c>
      <c r="C83" s="25" t="s">
        <v>179</v>
      </c>
      <c r="D83" s="34" t="s">
        <v>36</v>
      </c>
      <c r="E83" s="7">
        <v>0</v>
      </c>
      <c r="F83" s="7">
        <v>0</v>
      </c>
      <c r="G83" s="7">
        <v>160</v>
      </c>
      <c r="H83" s="7">
        <v>24656102</v>
      </c>
      <c r="I83" s="7">
        <v>160</v>
      </c>
      <c r="J83" s="7">
        <v>24656102</v>
      </c>
      <c r="K83" s="2">
        <f t="shared" si="48"/>
        <v>0</v>
      </c>
      <c r="L83" s="2">
        <f t="shared" si="49"/>
        <v>0</v>
      </c>
    </row>
    <row r="84" spans="1:12" s="21" customFormat="1" ht="15.75" customHeight="1">
      <c r="A84" s="23" t="str">
        <f t="shared" si="45"/>
        <v>TP</v>
      </c>
      <c r="B84" s="49">
        <f t="shared" si="50"/>
        <v>20</v>
      </c>
      <c r="C84" s="25" t="s">
        <v>178</v>
      </c>
      <c r="D84" s="34" t="s">
        <v>36</v>
      </c>
      <c r="E84" s="7">
        <v>0</v>
      </c>
      <c r="F84" s="7">
        <v>0</v>
      </c>
      <c r="G84" s="7">
        <v>120</v>
      </c>
      <c r="H84" s="7">
        <v>18402077</v>
      </c>
      <c r="I84" s="7">
        <v>120</v>
      </c>
      <c r="J84" s="7">
        <v>18402077</v>
      </c>
      <c r="K84" s="2">
        <f t="shared" ref="K84:K86" si="51">E84+G84-I84</f>
        <v>0</v>
      </c>
      <c r="L84" s="2">
        <f t="shared" ref="L84:L86" si="52">F84+H84-J84</f>
        <v>0</v>
      </c>
    </row>
    <row r="85" spans="1:12" s="21" customFormat="1" ht="15.75" customHeight="1">
      <c r="A85" s="23" t="str">
        <f t="shared" si="45"/>
        <v>TP</v>
      </c>
      <c r="B85" s="49">
        <f t="shared" si="50"/>
        <v>21</v>
      </c>
      <c r="C85" s="27" t="s">
        <v>82</v>
      </c>
      <c r="D85" s="34" t="s">
        <v>36</v>
      </c>
      <c r="E85" s="7">
        <v>0</v>
      </c>
      <c r="F85" s="7">
        <v>0</v>
      </c>
      <c r="G85" s="7">
        <v>20</v>
      </c>
      <c r="H85" s="7">
        <v>1663069</v>
      </c>
      <c r="I85" s="7">
        <v>20</v>
      </c>
      <c r="J85" s="7">
        <v>1663069</v>
      </c>
      <c r="K85" s="2">
        <f t="shared" si="51"/>
        <v>0</v>
      </c>
      <c r="L85" s="2">
        <f t="shared" si="52"/>
        <v>0</v>
      </c>
    </row>
    <row r="86" spans="1:12" s="21" customFormat="1" ht="15.75" customHeight="1">
      <c r="A86" s="23" t="str">
        <f t="shared" ref="A86:A106" si="53">IF(B87&lt;&gt;"","TP","")</f>
        <v>TP</v>
      </c>
      <c r="B86" s="49">
        <f t="shared" si="50"/>
        <v>22</v>
      </c>
      <c r="C86" s="54" t="s">
        <v>184</v>
      </c>
      <c r="D86" s="34" t="s">
        <v>36</v>
      </c>
      <c r="E86" s="7">
        <v>0</v>
      </c>
      <c r="F86" s="7">
        <v>0</v>
      </c>
      <c r="G86" s="7">
        <v>53088</v>
      </c>
      <c r="H86" s="7">
        <v>2278794630</v>
      </c>
      <c r="I86" s="7">
        <v>53088</v>
      </c>
      <c r="J86" s="7">
        <v>2278794630</v>
      </c>
      <c r="K86" s="2">
        <f t="shared" si="51"/>
        <v>0</v>
      </c>
      <c r="L86" s="2">
        <f t="shared" si="52"/>
        <v>0</v>
      </c>
    </row>
    <row r="87" spans="1:12" s="21" customFormat="1" ht="15.75" customHeight="1">
      <c r="A87" s="23" t="str">
        <f t="shared" si="53"/>
        <v>TP</v>
      </c>
      <c r="B87" s="49">
        <f t="shared" si="50"/>
        <v>23</v>
      </c>
      <c r="C87" s="29" t="s">
        <v>201</v>
      </c>
      <c r="D87" s="34" t="s">
        <v>36</v>
      </c>
      <c r="E87" s="7">
        <v>0</v>
      </c>
      <c r="F87" s="7">
        <v>0</v>
      </c>
      <c r="G87" s="7">
        <v>660</v>
      </c>
      <c r="H87" s="7">
        <v>111014851</v>
      </c>
      <c r="I87" s="7">
        <v>660</v>
      </c>
      <c r="J87" s="7">
        <v>111014851</v>
      </c>
      <c r="K87" s="2">
        <f t="shared" ref="K87:K106" si="54">E87+G87-I87</f>
        <v>0</v>
      </c>
      <c r="L87" s="2">
        <f t="shared" ref="L87:L106" si="55">F87+H87-J87</f>
        <v>0</v>
      </c>
    </row>
    <row r="88" spans="1:12" s="21" customFormat="1" ht="15.75" customHeight="1">
      <c r="A88" s="23" t="str">
        <f t="shared" si="53"/>
        <v>TP</v>
      </c>
      <c r="B88" s="49">
        <f t="shared" si="50"/>
        <v>24</v>
      </c>
      <c r="C88" s="27" t="s">
        <v>193</v>
      </c>
      <c r="D88" s="34" t="s">
        <v>36</v>
      </c>
      <c r="E88" s="7">
        <v>0</v>
      </c>
      <c r="F88" s="7">
        <v>0</v>
      </c>
      <c r="G88" s="7">
        <v>5259.6</v>
      </c>
      <c r="H88" s="7">
        <v>590111197</v>
      </c>
      <c r="I88" s="7">
        <v>5259.6</v>
      </c>
      <c r="J88" s="7">
        <v>590111197</v>
      </c>
      <c r="K88" s="2">
        <f t="shared" si="54"/>
        <v>0</v>
      </c>
      <c r="L88" s="2">
        <f t="shared" si="55"/>
        <v>0</v>
      </c>
    </row>
    <row r="89" spans="1:12" s="21" customFormat="1" ht="15.75" customHeight="1">
      <c r="A89" s="23" t="str">
        <f t="shared" si="53"/>
        <v>TP</v>
      </c>
      <c r="B89" s="49">
        <f t="shared" si="50"/>
        <v>25</v>
      </c>
      <c r="C89" s="54" t="s">
        <v>172</v>
      </c>
      <c r="D89" s="34" t="s">
        <v>36</v>
      </c>
      <c r="E89" s="2">
        <v>0</v>
      </c>
      <c r="F89" s="2">
        <v>0</v>
      </c>
      <c r="G89" s="7">
        <v>2680</v>
      </c>
      <c r="H89" s="7">
        <v>530966590</v>
      </c>
      <c r="I89" s="7">
        <v>2680</v>
      </c>
      <c r="J89" s="7">
        <v>530966590</v>
      </c>
      <c r="K89" s="2">
        <f t="shared" si="54"/>
        <v>0</v>
      </c>
      <c r="L89" s="2">
        <f t="shared" si="55"/>
        <v>0</v>
      </c>
    </row>
    <row r="90" spans="1:12" s="21" customFormat="1" ht="15.75" customHeight="1">
      <c r="A90" s="23" t="str">
        <f t="shared" si="53"/>
        <v>TP</v>
      </c>
      <c r="B90" s="49">
        <f t="shared" si="50"/>
        <v>26</v>
      </c>
      <c r="C90" s="29" t="s">
        <v>202</v>
      </c>
      <c r="D90" s="34" t="s">
        <v>36</v>
      </c>
      <c r="E90" s="2">
        <v>0</v>
      </c>
      <c r="F90" s="2">
        <v>0</v>
      </c>
      <c r="G90" s="7">
        <v>420</v>
      </c>
      <c r="H90" s="7">
        <v>102639859</v>
      </c>
      <c r="I90" s="7">
        <v>420</v>
      </c>
      <c r="J90" s="7">
        <v>102639859</v>
      </c>
      <c r="K90" s="2">
        <f t="shared" si="54"/>
        <v>0</v>
      </c>
      <c r="L90" s="2">
        <f t="shared" si="55"/>
        <v>0</v>
      </c>
    </row>
    <row r="91" spans="1:12" s="21" customFormat="1" ht="15.75" customHeight="1">
      <c r="A91" s="23" t="str">
        <f t="shared" si="53"/>
        <v>TP</v>
      </c>
      <c r="B91" s="49">
        <f t="shared" si="50"/>
        <v>27</v>
      </c>
      <c r="C91" s="27" t="s">
        <v>158</v>
      </c>
      <c r="D91" s="34" t="s">
        <v>36</v>
      </c>
      <c r="E91" s="2">
        <v>0</v>
      </c>
      <c r="F91" s="2">
        <v>0</v>
      </c>
      <c r="G91" s="7">
        <v>200.5</v>
      </c>
      <c r="H91" s="7">
        <v>42062157</v>
      </c>
      <c r="I91" s="7">
        <v>200.5</v>
      </c>
      <c r="J91" s="7">
        <v>42062157</v>
      </c>
      <c r="K91" s="2">
        <f t="shared" si="54"/>
        <v>0</v>
      </c>
      <c r="L91" s="2">
        <f t="shared" si="55"/>
        <v>0</v>
      </c>
    </row>
    <row r="92" spans="1:12" s="21" customFormat="1" ht="15.75" customHeight="1">
      <c r="A92" s="23" t="str">
        <f t="shared" si="53"/>
        <v>TP</v>
      </c>
      <c r="B92" s="49">
        <f t="shared" si="50"/>
        <v>28</v>
      </c>
      <c r="C92" s="27" t="s">
        <v>125</v>
      </c>
      <c r="D92" s="34" t="s">
        <v>36</v>
      </c>
      <c r="E92" s="2">
        <v>0</v>
      </c>
      <c r="F92" s="2">
        <v>0</v>
      </c>
      <c r="G92" s="7">
        <v>0</v>
      </c>
      <c r="H92" s="7">
        <v>0</v>
      </c>
      <c r="I92" s="7">
        <v>0</v>
      </c>
      <c r="J92" s="7">
        <v>0</v>
      </c>
      <c r="K92" s="2">
        <f t="shared" si="54"/>
        <v>0</v>
      </c>
      <c r="L92" s="2">
        <f t="shared" si="55"/>
        <v>0</v>
      </c>
    </row>
    <row r="93" spans="1:12" s="21" customFormat="1" ht="15.75" customHeight="1">
      <c r="A93" s="23" t="str">
        <f t="shared" si="53"/>
        <v>TP</v>
      </c>
      <c r="B93" s="49">
        <f t="shared" si="50"/>
        <v>29</v>
      </c>
      <c r="C93" s="27" t="s">
        <v>190</v>
      </c>
      <c r="D93" s="34" t="s">
        <v>36</v>
      </c>
      <c r="E93" s="2">
        <v>0</v>
      </c>
      <c r="F93" s="2">
        <v>0</v>
      </c>
      <c r="G93" s="7">
        <v>2500</v>
      </c>
      <c r="H93" s="7">
        <v>405069481</v>
      </c>
      <c r="I93" s="7">
        <v>2500</v>
      </c>
      <c r="J93" s="7">
        <v>405069481</v>
      </c>
      <c r="K93" s="2">
        <f t="shared" si="54"/>
        <v>0</v>
      </c>
      <c r="L93" s="2">
        <f t="shared" si="55"/>
        <v>0</v>
      </c>
    </row>
    <row r="94" spans="1:12" s="21" customFormat="1" ht="15.75" customHeight="1">
      <c r="A94" s="23" t="str">
        <f t="shared" si="53"/>
        <v>TP</v>
      </c>
      <c r="B94" s="49">
        <f t="shared" si="50"/>
        <v>30</v>
      </c>
      <c r="C94" s="27" t="s">
        <v>196</v>
      </c>
      <c r="D94" s="34" t="s">
        <v>36</v>
      </c>
      <c r="E94" s="2">
        <v>0</v>
      </c>
      <c r="F94" s="2">
        <v>0</v>
      </c>
      <c r="G94" s="7">
        <v>240</v>
      </c>
      <c r="H94" s="7">
        <v>55740347</v>
      </c>
      <c r="I94" s="7">
        <v>240</v>
      </c>
      <c r="J94" s="7">
        <v>55740348</v>
      </c>
      <c r="K94" s="2">
        <f t="shared" si="54"/>
        <v>0</v>
      </c>
      <c r="L94" s="2">
        <f>F94+H94-J94+1</f>
        <v>0</v>
      </c>
    </row>
    <row r="95" spans="1:12" s="21" customFormat="1" ht="15.75" customHeight="1">
      <c r="A95" s="23" t="str">
        <f t="shared" si="53"/>
        <v>TP</v>
      </c>
      <c r="B95" s="49">
        <f t="shared" si="50"/>
        <v>31</v>
      </c>
      <c r="C95" s="29" t="s">
        <v>198</v>
      </c>
      <c r="D95" s="34" t="s">
        <v>36</v>
      </c>
      <c r="E95" s="2">
        <v>0</v>
      </c>
      <c r="F95" s="2">
        <v>0</v>
      </c>
      <c r="G95" s="7">
        <v>2200</v>
      </c>
      <c r="H95" s="7">
        <v>392390504</v>
      </c>
      <c r="I95" s="7">
        <v>2200</v>
      </c>
      <c r="J95" s="7">
        <v>392390504</v>
      </c>
      <c r="K95" s="2">
        <f t="shared" si="54"/>
        <v>0</v>
      </c>
      <c r="L95" s="2">
        <f t="shared" si="55"/>
        <v>0</v>
      </c>
    </row>
    <row r="96" spans="1:12" s="21" customFormat="1" ht="15.75" customHeight="1">
      <c r="A96" s="23" t="str">
        <f t="shared" si="53"/>
        <v>TP</v>
      </c>
      <c r="B96" s="49">
        <f t="shared" si="50"/>
        <v>32</v>
      </c>
      <c r="C96" s="27" t="s">
        <v>197</v>
      </c>
      <c r="D96" s="34" t="s">
        <v>36</v>
      </c>
      <c r="E96" s="2">
        <v>0</v>
      </c>
      <c r="F96" s="2">
        <v>0</v>
      </c>
      <c r="G96" s="7">
        <v>240</v>
      </c>
      <c r="H96" s="7">
        <v>56634449</v>
      </c>
      <c r="I96" s="7">
        <v>240</v>
      </c>
      <c r="J96" s="7">
        <v>56634451</v>
      </c>
      <c r="K96" s="2">
        <f t="shared" si="54"/>
        <v>0</v>
      </c>
      <c r="L96" s="2">
        <f>F96+H96-J96+2</f>
        <v>0</v>
      </c>
    </row>
    <row r="97" spans="1:12" s="21" customFormat="1" ht="15.75" customHeight="1">
      <c r="A97" s="23" t="str">
        <f t="shared" si="53"/>
        <v>TP</v>
      </c>
      <c r="B97" s="49">
        <f t="shared" si="50"/>
        <v>33</v>
      </c>
      <c r="C97" s="25" t="s">
        <v>150</v>
      </c>
      <c r="D97" s="34" t="s">
        <v>36</v>
      </c>
      <c r="E97" s="2">
        <v>24465.8</v>
      </c>
      <c r="F97" s="2">
        <v>3468509299</v>
      </c>
      <c r="G97" s="7">
        <v>0</v>
      </c>
      <c r="H97" s="7">
        <v>0</v>
      </c>
      <c r="I97" s="7">
        <v>0</v>
      </c>
      <c r="J97" s="7">
        <v>0</v>
      </c>
      <c r="K97" s="2">
        <f t="shared" si="54"/>
        <v>24465.8</v>
      </c>
      <c r="L97" s="2">
        <f t="shared" si="55"/>
        <v>3468509299</v>
      </c>
    </row>
    <row r="98" spans="1:12" s="21" customFormat="1" ht="15.75" customHeight="1">
      <c r="A98" s="23" t="str">
        <f t="shared" si="53"/>
        <v>TP</v>
      </c>
      <c r="B98" s="49">
        <f t="shared" si="50"/>
        <v>34</v>
      </c>
      <c r="C98" s="25" t="s">
        <v>159</v>
      </c>
      <c r="D98" s="34" t="s">
        <v>36</v>
      </c>
      <c r="E98" s="2">
        <v>0</v>
      </c>
      <c r="F98" s="2">
        <v>0</v>
      </c>
      <c r="G98" s="7">
        <v>140</v>
      </c>
      <c r="H98" s="7">
        <v>25788237</v>
      </c>
      <c r="I98" s="7">
        <v>140</v>
      </c>
      <c r="J98" s="7">
        <v>25788237</v>
      </c>
      <c r="K98" s="2">
        <f t="shared" si="54"/>
        <v>0</v>
      </c>
      <c r="L98" s="2">
        <f t="shared" si="55"/>
        <v>0</v>
      </c>
    </row>
    <row r="99" spans="1:12" s="21" customFormat="1" ht="15.75" customHeight="1">
      <c r="A99" s="23" t="str">
        <f t="shared" si="53"/>
        <v>TP</v>
      </c>
      <c r="B99" s="49">
        <f t="shared" si="50"/>
        <v>35</v>
      </c>
      <c r="C99" s="54" t="s">
        <v>205</v>
      </c>
      <c r="D99" s="34" t="s">
        <v>36</v>
      </c>
      <c r="E99" s="2">
        <v>0</v>
      </c>
      <c r="F99" s="2">
        <v>0</v>
      </c>
      <c r="G99" s="7">
        <v>10</v>
      </c>
      <c r="H99" s="7">
        <v>5104280</v>
      </c>
      <c r="I99" s="7">
        <v>10</v>
      </c>
      <c r="J99" s="7">
        <v>5104280</v>
      </c>
      <c r="K99" s="2">
        <f t="shared" si="54"/>
        <v>0</v>
      </c>
      <c r="L99" s="2">
        <f t="shared" si="55"/>
        <v>0</v>
      </c>
    </row>
    <row r="100" spans="1:12" s="21" customFormat="1" ht="15.75" customHeight="1">
      <c r="A100" s="23" t="str">
        <f t="shared" si="53"/>
        <v>TP</v>
      </c>
      <c r="B100" s="49">
        <f t="shared" si="50"/>
        <v>36</v>
      </c>
      <c r="C100" s="54" t="s">
        <v>210</v>
      </c>
      <c r="D100" s="34" t="s">
        <v>36</v>
      </c>
      <c r="E100" s="2">
        <v>0</v>
      </c>
      <c r="F100" s="2">
        <v>0</v>
      </c>
      <c r="G100" s="7">
        <v>30</v>
      </c>
      <c r="H100" s="7">
        <v>18934604</v>
      </c>
      <c r="I100" s="7">
        <v>30</v>
      </c>
      <c r="J100" s="7">
        <v>18934604</v>
      </c>
      <c r="K100" s="2">
        <f t="shared" si="54"/>
        <v>0</v>
      </c>
      <c r="L100" s="2">
        <f t="shared" si="55"/>
        <v>0</v>
      </c>
    </row>
    <row r="101" spans="1:12" s="21" customFormat="1" ht="15.75" customHeight="1">
      <c r="A101" s="23" t="str">
        <f t="shared" si="53"/>
        <v>TP</v>
      </c>
      <c r="B101" s="49">
        <f t="shared" si="50"/>
        <v>37</v>
      </c>
      <c r="C101" s="25" t="s">
        <v>87</v>
      </c>
      <c r="D101" s="34" t="s">
        <v>36</v>
      </c>
      <c r="E101" s="2">
        <v>0</v>
      </c>
      <c r="F101" s="2">
        <v>0</v>
      </c>
      <c r="G101" s="7">
        <v>3000</v>
      </c>
      <c r="H101" s="7">
        <v>1948782260</v>
      </c>
      <c r="I101" s="7">
        <v>3000</v>
      </c>
      <c r="J101" s="7">
        <v>1948782260</v>
      </c>
      <c r="K101" s="2">
        <f t="shared" si="54"/>
        <v>0</v>
      </c>
      <c r="L101" s="2">
        <f t="shared" si="55"/>
        <v>0</v>
      </c>
    </row>
    <row r="102" spans="1:12" s="21" customFormat="1" ht="15.75" customHeight="1">
      <c r="A102" s="23" t="str">
        <f t="shared" si="53"/>
        <v>TP</v>
      </c>
      <c r="B102" s="49">
        <f t="shared" si="50"/>
        <v>38</v>
      </c>
      <c r="C102" s="25" t="s">
        <v>161</v>
      </c>
      <c r="D102" s="34" t="s">
        <v>36</v>
      </c>
      <c r="E102" s="2">
        <v>0</v>
      </c>
      <c r="F102" s="2">
        <v>0</v>
      </c>
      <c r="G102" s="7">
        <v>0</v>
      </c>
      <c r="H102" s="7">
        <v>0</v>
      </c>
      <c r="I102" s="7">
        <v>0</v>
      </c>
      <c r="J102" s="7">
        <v>0</v>
      </c>
      <c r="K102" s="2">
        <f t="shared" si="54"/>
        <v>0</v>
      </c>
      <c r="L102" s="2">
        <f t="shared" si="55"/>
        <v>0</v>
      </c>
    </row>
    <row r="103" spans="1:12" s="21" customFormat="1" ht="15.75" customHeight="1">
      <c r="A103" s="23" t="str">
        <f>IF(B104&lt;&gt;"","TP","")</f>
        <v>TP</v>
      </c>
      <c r="B103" s="49">
        <f t="shared" si="50"/>
        <v>39</v>
      </c>
      <c r="C103" s="54" t="s">
        <v>204</v>
      </c>
      <c r="D103" s="34" t="s">
        <v>36</v>
      </c>
      <c r="E103" s="2">
        <v>0</v>
      </c>
      <c r="F103" s="2">
        <v>0</v>
      </c>
      <c r="G103" s="7">
        <v>20</v>
      </c>
      <c r="H103" s="7">
        <v>12863069</v>
      </c>
      <c r="I103" s="7">
        <v>20</v>
      </c>
      <c r="J103" s="7">
        <v>12863069</v>
      </c>
      <c r="K103" s="2">
        <f t="shared" si="54"/>
        <v>0</v>
      </c>
      <c r="L103" s="2">
        <f t="shared" si="55"/>
        <v>0</v>
      </c>
    </row>
    <row r="104" spans="1:12" s="21" customFormat="1" ht="15.75" customHeight="1">
      <c r="A104" s="23" t="str">
        <f t="shared" si="53"/>
        <v>TP</v>
      </c>
      <c r="B104" s="49">
        <f t="shared" si="50"/>
        <v>40</v>
      </c>
      <c r="C104" s="25" t="s">
        <v>162</v>
      </c>
      <c r="D104" s="34" t="s">
        <v>36</v>
      </c>
      <c r="E104" s="2">
        <v>0</v>
      </c>
      <c r="F104" s="2">
        <v>0</v>
      </c>
      <c r="G104" s="7">
        <v>0</v>
      </c>
      <c r="H104" s="7">
        <v>0</v>
      </c>
      <c r="I104" s="7">
        <v>0</v>
      </c>
      <c r="J104" s="7">
        <v>0</v>
      </c>
      <c r="K104" s="2">
        <f t="shared" si="54"/>
        <v>0</v>
      </c>
      <c r="L104" s="2">
        <f t="shared" si="55"/>
        <v>0</v>
      </c>
    </row>
    <row r="105" spans="1:12" s="21" customFormat="1" ht="15.75" customHeight="1">
      <c r="A105" s="23" t="str">
        <f t="shared" si="53"/>
        <v>TP</v>
      </c>
      <c r="B105" s="49">
        <f t="shared" si="50"/>
        <v>41</v>
      </c>
      <c r="C105" s="54" t="s">
        <v>206</v>
      </c>
      <c r="D105" s="34" t="s">
        <v>36</v>
      </c>
      <c r="E105" s="2">
        <v>0</v>
      </c>
      <c r="F105" s="2">
        <v>0</v>
      </c>
      <c r="G105" s="7">
        <v>2</v>
      </c>
      <c r="H105" s="7">
        <v>782705</v>
      </c>
      <c r="I105" s="7">
        <v>2</v>
      </c>
      <c r="J105" s="7">
        <v>782705</v>
      </c>
      <c r="K105" s="2">
        <f t="shared" si="54"/>
        <v>0</v>
      </c>
      <c r="L105" s="2">
        <f t="shared" si="55"/>
        <v>0</v>
      </c>
    </row>
    <row r="106" spans="1:12" s="21" customFormat="1" ht="15.75" customHeight="1">
      <c r="A106" s="23" t="str">
        <f t="shared" si="53"/>
        <v/>
      </c>
      <c r="B106" s="49">
        <f t="shared" si="50"/>
        <v>42</v>
      </c>
      <c r="C106" s="54" t="s">
        <v>211</v>
      </c>
      <c r="D106" s="34" t="s">
        <v>36</v>
      </c>
      <c r="E106" s="2">
        <v>0</v>
      </c>
      <c r="F106" s="2">
        <v>0</v>
      </c>
      <c r="G106" s="7">
        <v>3000</v>
      </c>
      <c r="H106" s="7">
        <v>328518144</v>
      </c>
      <c r="I106" s="7">
        <v>3000</v>
      </c>
      <c r="J106" s="7">
        <v>328518144</v>
      </c>
      <c r="K106" s="2">
        <f t="shared" si="54"/>
        <v>0</v>
      </c>
      <c r="L106" s="2">
        <f t="shared" si="55"/>
        <v>0</v>
      </c>
    </row>
    <row r="107" spans="1:12" s="21" customFormat="1">
      <c r="A107" s="23" t="e">
        <f>IF(#REF!&lt;&gt;"","TP","")</f>
        <v>#REF!</v>
      </c>
      <c r="B107" s="58"/>
      <c r="C107" s="33" t="s">
        <v>91</v>
      </c>
      <c r="D107" s="58"/>
      <c r="E107" s="6">
        <f t="shared" ref="E107:L107" si="56">SUM(E65:E106)</f>
        <v>24465.8</v>
      </c>
      <c r="F107" s="6">
        <f t="shared" si="56"/>
        <v>3468509299</v>
      </c>
      <c r="G107" s="6">
        <f t="shared" si="56"/>
        <v>3053858.8</v>
      </c>
      <c r="H107" s="6">
        <f>SUM(H65:H106)</f>
        <v>197310668484.82385</v>
      </c>
      <c r="I107" s="6">
        <f t="shared" si="56"/>
        <v>3053858.8</v>
      </c>
      <c r="J107" s="6">
        <f t="shared" si="56"/>
        <v>197310668488</v>
      </c>
      <c r="K107" s="6">
        <f t="shared" si="56"/>
        <v>24465.8</v>
      </c>
      <c r="L107" s="6">
        <f t="shared" si="56"/>
        <v>3468509298.8238525</v>
      </c>
    </row>
    <row r="108" spans="1:12" s="21" customFormat="1" ht="15">
      <c r="C108" s="66"/>
      <c r="D108" s="61"/>
      <c r="E108" s="61"/>
      <c r="F108" s="36"/>
      <c r="G108" s="36"/>
      <c r="H108" s="36"/>
      <c r="I108" s="36"/>
      <c r="J108" s="97" t="s">
        <v>236</v>
      </c>
      <c r="K108" s="97"/>
      <c r="L108" s="97"/>
    </row>
    <row r="109" spans="1:12" s="21" customFormat="1" ht="15">
      <c r="C109" s="61"/>
      <c r="D109" s="61"/>
      <c r="E109" s="61"/>
      <c r="I109" s="36"/>
      <c r="J109" s="97" t="s">
        <v>14</v>
      </c>
      <c r="K109" s="97"/>
      <c r="L109" s="97"/>
    </row>
    <row r="110" spans="1:12" s="21" customFormat="1" ht="15">
      <c r="C110" s="61" t="s">
        <v>2</v>
      </c>
      <c r="D110" s="61"/>
      <c r="E110" s="61"/>
      <c r="F110" s="97" t="s">
        <v>3</v>
      </c>
      <c r="G110" s="97"/>
      <c r="H110" s="97"/>
      <c r="J110" s="97" t="s">
        <v>15</v>
      </c>
      <c r="K110" s="97"/>
      <c r="L110" s="97"/>
    </row>
    <row r="111" spans="1:12" s="21" customFormat="1" ht="15">
      <c r="C111" s="61" t="s">
        <v>4</v>
      </c>
      <c r="D111" s="22"/>
      <c r="E111" s="35"/>
      <c r="F111" s="97" t="s">
        <v>4</v>
      </c>
      <c r="G111" s="97"/>
      <c r="H111" s="97"/>
      <c r="I111" s="23"/>
      <c r="J111" s="23"/>
      <c r="K111" s="23"/>
      <c r="L111" s="23"/>
    </row>
    <row r="112" spans="1:12" s="21" customFormat="1">
      <c r="D112" s="22"/>
      <c r="E112" s="35"/>
      <c r="F112" s="35"/>
      <c r="G112" s="23"/>
      <c r="H112" s="23"/>
      <c r="I112" s="23"/>
      <c r="J112" s="23"/>
      <c r="K112" s="23"/>
      <c r="L112" s="23"/>
    </row>
    <row r="113" spans="1:12" s="21" customFormat="1">
      <c r="A113" s="55"/>
      <c r="B113" s="55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s="21" customForma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s="21" customForma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s="21" customForma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</row>
  </sheetData>
  <autoFilter ref="B11:L120"/>
  <sortState ref="A91:T135">
    <sortCondition ref="C91:C135"/>
  </sortState>
  <mergeCells count="20">
    <mergeCell ref="C7:L7"/>
    <mergeCell ref="F111:H111"/>
    <mergeCell ref="F110:H110"/>
    <mergeCell ref="J110:L110"/>
    <mergeCell ref="J108:L108"/>
    <mergeCell ref="J109:L109"/>
    <mergeCell ref="B8:B10"/>
    <mergeCell ref="C8:C10"/>
    <mergeCell ref="D8:D9"/>
    <mergeCell ref="E8:L8"/>
    <mergeCell ref="E9:F9"/>
    <mergeCell ref="G9:H9"/>
    <mergeCell ref="I9:J9"/>
    <mergeCell ref="K9:L9"/>
    <mergeCell ref="B6:L6"/>
    <mergeCell ref="H1:L1"/>
    <mergeCell ref="H2:L2"/>
    <mergeCell ref="H3:L3"/>
    <mergeCell ref="B4:L4"/>
    <mergeCell ref="B5:L5"/>
  </mergeCells>
  <pageMargins left="0.71" right="0" top="0" bottom="0" header="0" footer="0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331</vt:lpstr>
      <vt:lpstr>131</vt:lpstr>
      <vt:lpstr>NXT</vt:lpstr>
      <vt:lpstr>NXT!Bột_ngọt</vt:lpstr>
      <vt:lpstr>DS_131</vt:lpstr>
      <vt:lpstr>DSKH</vt:lpstr>
      <vt:lpstr>NXT</vt:lpstr>
      <vt:lpstr>'331'!Print_Area</vt:lpstr>
      <vt:lpstr>NXT!Print_Area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</cp:lastModifiedBy>
  <cp:lastPrinted>2017-10-31T02:43:15Z</cp:lastPrinted>
  <dcterms:created xsi:type="dcterms:W3CDTF">1996-10-14T23:33:28Z</dcterms:created>
  <dcterms:modified xsi:type="dcterms:W3CDTF">2017-10-31T03:04:02Z</dcterms:modified>
</cp:coreProperties>
</file>