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20" windowWidth="15105" windowHeight="7815" tabRatio="922" activeTab="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2" r:id="rId12"/>
    <sheet name="Trung - Tokai" sheetId="64" r:id="rId13"/>
    <sheet name="CP-MỰC" sheetId="84" r:id="rId14"/>
    <sheet name="M.T.NAM" sheetId="76" r:id="rId15"/>
    <sheet name="NGHỊ HÒA" sheetId="75" r:id="rId16"/>
    <sheet name="PHÁT" sheetId="77" r:id="rId17"/>
    <sheet name="T.M.THƯ" sheetId="78" r:id="rId18"/>
    <sheet name="GC - TQ" sheetId="87" r:id="rId19"/>
    <sheet name="TD-TQ" sheetId="90" r:id="rId20"/>
  </sheets>
  <externalReferences>
    <externalReference r:id="rId21"/>
    <externalReference r:id="rId22"/>
    <externalReference r:id="rId23"/>
    <externalReference r:id="rId24"/>
  </externalReferences>
  <definedNames>
    <definedName name="_Fill" localSheetId="8" hidden="1">#REF!</definedName>
    <definedName name="_Fill" localSheetId="7" hidden="1">#REF!</definedName>
    <definedName name="_Fill" localSheetId="18" hidden="1">#REF!</definedName>
    <definedName name="_Fill" localSheetId="9" hidden="1">#REF!</definedName>
    <definedName name="_Fill" hidden="1">#REF!</definedName>
    <definedName name="_xlnm._FilterDatabase" localSheetId="8" hidden="1">AAAS!$A$11:$J$27</definedName>
    <definedName name="_xlnm._FilterDatabase" localSheetId="7" hidden="1">Asia!$A$11:$J$50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5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HOP'!$A$1:$G$27</definedName>
    <definedName name="_xlnm.Print_Area" localSheetId="12">'Trung - Tokai'!$A$157:$I$166</definedName>
  </definedNames>
  <calcPr calcId="144525"/>
</workbook>
</file>

<file path=xl/calcChain.xml><?xml version="1.0" encoding="utf-8"?>
<calcChain xmlns="http://schemas.openxmlformats.org/spreadsheetml/2006/main">
  <c r="H162" i="64" l="1"/>
  <c r="F162" i="64"/>
  <c r="H161" i="64"/>
  <c r="F161" i="64"/>
  <c r="I161" i="64" s="1"/>
  <c r="I160" i="64"/>
  <c r="H160" i="64"/>
  <c r="F160" i="64"/>
  <c r="H159" i="64"/>
  <c r="I159" i="64" s="1"/>
  <c r="F159" i="64"/>
  <c r="F164" i="64" s="1"/>
  <c r="G17" i="92"/>
  <c r="G15" i="92"/>
  <c r="G13" i="92"/>
  <c r="H33" i="92"/>
  <c r="F33" i="92"/>
  <c r="I32" i="92"/>
  <c r="I31" i="92"/>
  <c r="I30" i="92"/>
  <c r="I29" i="92"/>
  <c r="I28" i="92"/>
  <c r="I27" i="92"/>
  <c r="I26" i="92"/>
  <c r="I25" i="92"/>
  <c r="I24" i="92"/>
  <c r="I23" i="92"/>
  <c r="I22" i="92"/>
  <c r="I21" i="92"/>
  <c r="I20" i="92"/>
  <c r="I19" i="92"/>
  <c r="I18" i="92"/>
  <c r="G33" i="92"/>
  <c r="I12" i="92"/>
  <c r="I13" i="92" s="1"/>
  <c r="I14" i="92" s="1"/>
  <c r="G16" i="91"/>
  <c r="F123" i="50"/>
  <c r="F124" i="50"/>
  <c r="F125" i="50"/>
  <c r="F126" i="50"/>
  <c r="I162" i="64" l="1"/>
  <c r="I164" i="64" s="1"/>
  <c r="I166" i="64" s="1"/>
  <c r="H164" i="64"/>
  <c r="I15" i="92"/>
  <c r="I16" i="92" s="1"/>
  <c r="I17" i="92" s="1"/>
  <c r="I33" i="92"/>
  <c r="D35" i="92" s="1"/>
  <c r="I24" i="85"/>
  <c r="I25" i="85"/>
  <c r="I26" i="85"/>
  <c r="G14" i="85"/>
  <c r="I12" i="85"/>
  <c r="I148" i="49"/>
  <c r="I149" i="49"/>
  <c r="I150" i="49"/>
  <c r="I151" i="49"/>
  <c r="I152" i="49"/>
  <c r="I153" i="49"/>
  <c r="I154" i="49"/>
  <c r="I155" i="49"/>
  <c r="I156" i="49"/>
  <c r="I157" i="49"/>
  <c r="I158" i="49"/>
  <c r="I159" i="49"/>
  <c r="G142" i="49"/>
  <c r="G141" i="49"/>
  <c r="G134" i="49"/>
  <c r="G129" i="49"/>
  <c r="G123" i="49"/>
  <c r="G147" i="49"/>
  <c r="G146" i="49"/>
  <c r="G145" i="49"/>
  <c r="I44" i="81" l="1"/>
  <c r="I45" i="81"/>
  <c r="I46" i="81"/>
  <c r="I47" i="81"/>
  <c r="I48" i="81"/>
  <c r="I49" i="81"/>
  <c r="G23" i="85"/>
  <c r="I12" i="91"/>
  <c r="H33" i="91"/>
  <c r="F33" i="91"/>
  <c r="I32" i="91"/>
  <c r="I31" i="91"/>
  <c r="I30" i="91"/>
  <c r="I29" i="91"/>
  <c r="I28" i="91"/>
  <c r="I27" i="91"/>
  <c r="I26" i="91"/>
  <c r="I25" i="91"/>
  <c r="I24" i="91"/>
  <c r="I23" i="91"/>
  <c r="I22" i="91"/>
  <c r="I21" i="91"/>
  <c r="I20" i="91"/>
  <c r="I19" i="91"/>
  <c r="I18" i="91"/>
  <c r="I17" i="91"/>
  <c r="G13" i="91"/>
  <c r="G33" i="91" s="1"/>
  <c r="G21" i="85"/>
  <c r="G43" i="81"/>
  <c r="G41" i="81"/>
  <c r="G39" i="81"/>
  <c r="G37" i="81"/>
  <c r="I13" i="91" l="1"/>
  <c r="I14" i="91" s="1"/>
  <c r="I15" i="91" s="1"/>
  <c r="I16" i="91" s="1"/>
  <c r="I33" i="91"/>
  <c r="I319" i="77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D35" i="91" l="1"/>
  <c r="C23" i="34"/>
  <c r="G19" i="85"/>
  <c r="G11" i="34" l="1"/>
  <c r="G35" i="81" l="1"/>
  <c r="G32" i="81"/>
  <c r="G10" i="34" l="1"/>
  <c r="K25" i="90" l="1"/>
  <c r="F25" i="90"/>
  <c r="H5" i="90"/>
  <c r="H6" i="90"/>
  <c r="H7" i="90"/>
  <c r="H8" i="90"/>
  <c r="H9" i="90"/>
  <c r="H10" i="90"/>
  <c r="H11" i="90"/>
  <c r="H12" i="90"/>
  <c r="H13" i="90"/>
  <c r="H14" i="90"/>
  <c r="H15" i="90"/>
  <c r="H16" i="90"/>
  <c r="H17" i="90"/>
  <c r="H18" i="90"/>
  <c r="H19" i="90"/>
  <c r="H20" i="90"/>
  <c r="H21" i="90"/>
  <c r="H22" i="90"/>
  <c r="H23" i="90"/>
  <c r="H24" i="90"/>
  <c r="H4" i="90"/>
  <c r="A5" i="90"/>
  <c r="A6" i="90"/>
  <c r="A7" i="90"/>
  <c r="A8" i="90"/>
  <c r="A9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4" i="90"/>
  <c r="H25" i="90" l="1"/>
  <c r="C22" i="34"/>
  <c r="G16" i="85" l="1"/>
  <c r="G13" i="85"/>
  <c r="I13" i="85" s="1"/>
  <c r="I14" i="85" s="1"/>
  <c r="I15" i="85" s="1"/>
  <c r="I16" i="85" s="1"/>
  <c r="I17" i="85" s="1"/>
  <c r="I18" i="85" s="1"/>
  <c r="I19" i="85" s="1"/>
  <c r="I20" i="85" s="1"/>
  <c r="I21" i="85" s="1"/>
  <c r="I22" i="85" s="1"/>
  <c r="I23" i="85" s="1"/>
  <c r="G140" i="49" l="1"/>
  <c r="G139" i="49"/>
  <c r="G57" i="78" l="1"/>
  <c r="I57" i="78"/>
  <c r="G58" i="78"/>
  <c r="I58" i="78"/>
  <c r="G59" i="78"/>
  <c r="I59" i="78"/>
  <c r="G60" i="78"/>
  <c r="I60" i="78"/>
  <c r="G61" i="78"/>
  <c r="I61" i="78"/>
  <c r="G62" i="78"/>
  <c r="I62" i="78"/>
  <c r="G63" i="78"/>
  <c r="I63" i="78"/>
  <c r="G64" i="78"/>
  <c r="I64" i="78"/>
  <c r="G65" i="78"/>
  <c r="I65" i="78"/>
  <c r="G66" i="78"/>
  <c r="I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H95" i="75" l="1"/>
  <c r="I95" i="75"/>
  <c r="H96" i="75"/>
  <c r="I96" i="75" s="1"/>
  <c r="H97" i="75"/>
  <c r="I97" i="75"/>
  <c r="H98" i="75"/>
  <c r="I98" i="75"/>
  <c r="H99" i="75"/>
  <c r="I99" i="75"/>
  <c r="H100" i="75"/>
  <c r="I100" i="75"/>
  <c r="H101" i="75"/>
  <c r="I101" i="75"/>
  <c r="H102" i="75"/>
  <c r="I102" i="75"/>
  <c r="K102" i="75"/>
  <c r="H103" i="75"/>
  <c r="I103" i="75"/>
  <c r="K103" i="75"/>
  <c r="H104" i="75"/>
  <c r="I104" i="75"/>
  <c r="K104" i="75"/>
  <c r="H105" i="75"/>
  <c r="I105" i="75"/>
  <c r="K105" i="75"/>
  <c r="H106" i="75"/>
  <c r="I106" i="75"/>
  <c r="K106" i="75"/>
  <c r="H107" i="75"/>
  <c r="I107" i="75"/>
  <c r="K107" i="75"/>
  <c r="H108" i="75"/>
  <c r="I108" i="75"/>
  <c r="K108" i="75"/>
  <c r="H109" i="75"/>
  <c r="I109" i="75"/>
  <c r="K109" i="75"/>
  <c r="G41" i="78" l="1"/>
  <c r="F42" i="78" l="1"/>
  <c r="G30" i="81" l="1"/>
  <c r="G28" i="81"/>
  <c r="G138" i="49" l="1"/>
  <c r="G143" i="49"/>
  <c r="G144" i="49"/>
  <c r="G148" i="49"/>
  <c r="G149" i="49"/>
  <c r="G150" i="49"/>
  <c r="G151" i="49"/>
  <c r="G152" i="49"/>
  <c r="G153" i="49"/>
  <c r="G154" i="49"/>
  <c r="G155" i="49"/>
  <c r="G156" i="49"/>
  <c r="G157" i="49"/>
  <c r="G158" i="49"/>
  <c r="A9" i="34"/>
  <c r="A10" i="34"/>
  <c r="A11" i="34"/>
  <c r="A12" i="34"/>
  <c r="A13" i="34"/>
  <c r="E10" i="34"/>
  <c r="E11" i="34"/>
  <c r="E12" i="34"/>
  <c r="F41" i="87" l="1"/>
  <c r="E40" i="87"/>
  <c r="E39" i="87"/>
  <c r="E38" i="87"/>
  <c r="E37" i="87"/>
  <c r="F15" i="87"/>
  <c r="C15" i="87"/>
  <c r="F9" i="87"/>
  <c r="C36" i="87" s="1"/>
  <c r="E36" i="87" s="1"/>
  <c r="C9" i="87"/>
  <c r="E10" i="87"/>
  <c r="E11" i="87"/>
  <c r="E5" i="87"/>
  <c r="E9" i="87" s="1"/>
  <c r="E41" i="87" l="1"/>
  <c r="F43" i="87" s="1"/>
  <c r="E15" i="87"/>
  <c r="G19" i="34" l="1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I14" i="88"/>
  <c r="G13" i="88"/>
  <c r="G33" i="88" s="1"/>
  <c r="I12" i="88"/>
  <c r="I13" i="88" s="1"/>
  <c r="I33" i="88" l="1"/>
  <c r="F148" i="64"/>
  <c r="F149" i="64"/>
  <c r="I149" i="64" s="1"/>
  <c r="F150" i="64"/>
  <c r="H148" i="64"/>
  <c r="H149" i="64"/>
  <c r="H150" i="64"/>
  <c r="H147" i="64"/>
  <c r="F147" i="64"/>
  <c r="I150" i="64" l="1"/>
  <c r="I148" i="64"/>
  <c r="D35" i="88"/>
  <c r="C21" i="34"/>
  <c r="H152" i="64"/>
  <c r="F152" i="64"/>
  <c r="I147" i="64"/>
  <c r="M30" i="87"/>
  <c r="J29" i="87"/>
  <c r="M29" i="87" s="1"/>
  <c r="J28" i="87"/>
  <c r="M28" i="87" s="1"/>
  <c r="J27" i="87"/>
  <c r="M27" i="87" s="1"/>
  <c r="J26" i="87"/>
  <c r="M26" i="87" s="1"/>
  <c r="E26" i="87"/>
  <c r="J25" i="87"/>
  <c r="M25" i="87" s="1"/>
  <c r="D25" i="87"/>
  <c r="E25" i="87" s="1"/>
  <c r="A25" i="87"/>
  <c r="J24" i="87"/>
  <c r="M24" i="87" s="1"/>
  <c r="E24" i="87"/>
  <c r="A24" i="87"/>
  <c r="J23" i="87"/>
  <c r="M23" i="87" s="1"/>
  <c r="E23" i="87"/>
  <c r="A23" i="87"/>
  <c r="J22" i="87"/>
  <c r="M22" i="87" s="1"/>
  <c r="E22" i="87"/>
  <c r="A22" i="87"/>
  <c r="J21" i="87"/>
  <c r="M21" i="87" s="1"/>
  <c r="E21" i="87"/>
  <c r="A21" i="87"/>
  <c r="J20" i="87"/>
  <c r="M20" i="87" s="1"/>
  <c r="E20" i="87"/>
  <c r="A20" i="87"/>
  <c r="J19" i="87"/>
  <c r="M19" i="87" s="1"/>
  <c r="E19" i="87"/>
  <c r="A19" i="87"/>
  <c r="J18" i="87"/>
  <c r="M18" i="87" s="1"/>
  <c r="C18" i="87"/>
  <c r="C27" i="87" s="1"/>
  <c r="E27" i="87" s="1"/>
  <c r="A18" i="87"/>
  <c r="E18" i="87" l="1"/>
  <c r="I152" i="64"/>
  <c r="I154" i="64" s="1"/>
  <c r="M31" i="87"/>
  <c r="E28" i="87" s="1"/>
  <c r="E31" i="87" l="1"/>
  <c r="I91" i="75"/>
  <c r="E33" i="87" l="1"/>
  <c r="H856" i="73"/>
  <c r="H760" i="73"/>
  <c r="G26" i="81" l="1"/>
  <c r="F27" i="85" l="1"/>
  <c r="G27" i="85"/>
  <c r="H27" i="85" l="1"/>
  <c r="I27" i="85" s="1"/>
  <c r="C20" i="34" s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H110" i="75"/>
  <c r="I110" i="75"/>
  <c r="K110" i="75"/>
  <c r="D29" i="85" l="1"/>
  <c r="G7" i="34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G333" i="77"/>
  <c r="G40" i="78" l="1"/>
  <c r="I84" i="75"/>
  <c r="G24" i="81" l="1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E20" i="34"/>
  <c r="E21" i="34"/>
  <c r="E22" i="34"/>
  <c r="E23" i="34"/>
  <c r="E24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F50" i="81"/>
  <c r="G50" i="81" l="1"/>
  <c r="I13" i="81"/>
  <c r="I14" i="81" s="1"/>
  <c r="I15" i="81" s="1"/>
  <c r="I16" i="81" s="1"/>
  <c r="I1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H18" i="81" l="1"/>
  <c r="I18" i="81" l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G277" i="77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H50" i="81" l="1"/>
  <c r="I50" i="81" s="1"/>
  <c r="I33" i="8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C19" i="34"/>
  <c r="D52" i="81"/>
  <c r="G104" i="59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19" i="34" l="1"/>
  <c r="E25" i="34"/>
  <c r="E18" i="34"/>
  <c r="A19" i="34"/>
  <c r="A20" i="34"/>
  <c r="A25" i="34"/>
  <c r="A18" i="34"/>
  <c r="E4" i="34"/>
  <c r="E5" i="34"/>
  <c r="E6" i="34"/>
  <c r="E7" i="34"/>
  <c r="E8" i="34"/>
  <c r="E9" i="34"/>
  <c r="E13" i="34"/>
  <c r="A4" i="34"/>
  <c r="A5" i="34"/>
  <c r="A6" i="34"/>
  <c r="A7" i="34"/>
  <c r="A8" i="34"/>
  <c r="A3" i="34"/>
  <c r="G39" i="78"/>
  <c r="G42" i="78"/>
  <c r="G43" i="78"/>
  <c r="G44" i="78"/>
  <c r="G55" i="78"/>
  <c r="G56" i="78"/>
  <c r="I56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111" i="75"/>
  <c r="I111" i="75"/>
  <c r="H111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40" i="77"/>
  <c r="D115" i="75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12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12" i="75" s="1"/>
  <c r="K112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E114" i="75"/>
  <c r="H37" i="78"/>
  <c r="H69" i="78" s="1"/>
  <c r="I69" i="78" s="1"/>
  <c r="C7" i="34" s="1"/>
  <c r="I37" i="78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E71" i="78" l="1"/>
  <c r="C72" i="78"/>
  <c r="E16" i="74" l="1"/>
  <c r="E19" i="74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C18" i="34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60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60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60" i="49" l="1"/>
  <c r="I160" i="49" s="1"/>
  <c r="G3" i="34" s="1"/>
  <c r="E88" i="50"/>
  <c r="F88" i="50" s="1"/>
  <c r="F89" i="50" s="1"/>
  <c r="F90" i="50" s="1"/>
  <c r="E91" i="50" s="1"/>
  <c r="A42" i="34" a="1"/>
  <c r="A42" i="34" s="1"/>
  <c r="F91" i="50" l="1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E127" i="50"/>
  <c r="F127" i="50" s="1"/>
  <c r="G4" i="34" s="1"/>
  <c r="G14" i="34" s="1"/>
</calcChain>
</file>

<file path=xl/sharedStrings.xml><?xml version="1.0" encoding="utf-8"?>
<sst xmlns="http://schemas.openxmlformats.org/spreadsheetml/2006/main" count="7619" uniqueCount="2214">
  <si>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</si>
  <si>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</si>
  <si>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</si>
  <si>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</si>
  <si>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</si>
  <si>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</si>
  <si>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</si>
  <si>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</si>
  <si>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</si>
  <si>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</si>
  <si>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</si>
  <si>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</si>
  <si>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</si>
  <si>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</si>
  <si>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</si>
  <si>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</si>
  <si>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</si>
  <si>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</si>
  <si>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</si>
  <si>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</si>
  <si>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</si>
  <si>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</si>
  <si>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</si>
  <si>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</si>
  <si>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</si>
  <si>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</si>
  <si>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</si>
  <si>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</si>
  <si>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</si>
  <si>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</si>
  <si>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</si>
  <si>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</si>
  <si>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</si>
  <si>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</si>
  <si>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</si>
  <si>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</si>
  <si>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</si>
  <si>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</si>
  <si>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</si>
  <si>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</si>
  <si>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</si>
  <si>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</si>
  <si>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</si>
  <si>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</si>
  <si>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</si>
  <si>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</si>
  <si>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</si>
  <si>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</si>
  <si>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</si>
  <si>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</si>
  <si>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</si>
  <si>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</si>
  <si>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</si>
  <si>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</si>
  <si>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</si>
  <si>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</si>
  <si>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</si>
  <si>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</si>
  <si>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</si>
  <si>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</si>
  <si>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</si>
  <si>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</si>
  <si>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</si>
  <si>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</si>
  <si>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</si>
  <si>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</si>
  <si>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</si>
  <si>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</si>
  <si>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</si>
  <si>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</si>
  <si>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</si>
  <si>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</si>
  <si>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</si>
  <si>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</si>
  <si>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</si>
  <si>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</si>
  <si>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</si>
  <si>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</si>
  <si>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</si>
  <si>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</si>
  <si>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</si>
  <si>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</si>
  <si>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</si>
  <si>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</si>
  <si>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</si>
  <si>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</si>
  <si>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</si>
  <si>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</si>
  <si>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</si>
  <si>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</si>
  <si>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</si>
  <si>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</si>
  <si>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</si>
  <si>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</si>
  <si>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</si>
  <si>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</si>
  <si>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</si>
  <si>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</si>
  <si>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</si>
  <si>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</si>
  <si>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</si>
  <si>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</si>
  <si>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</si>
  <si>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</si>
  <si>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</si>
  <si>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</si>
  <si>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</si>
  <si>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</si>
  <si>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</si>
  <si>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</si>
  <si>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</si>
  <si>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</si>
  <si>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</si>
  <si>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</si>
  <si>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</si>
  <si>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</si>
  <si>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</si>
  <si>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</si>
  <si>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</si>
  <si>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</si>
  <si>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</si>
  <si>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</si>
  <si>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</si>
  <si>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</si>
  <si>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</si>
  <si>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</si>
  <si>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</si>
  <si>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</si>
  <si>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</si>
  <si>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</si>
  <si>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</si>
  <si>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</si>
  <si>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</si>
  <si>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</si>
  <si>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</si>
  <si>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</si>
  <si>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</si>
  <si>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</si>
  <si>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</si>
  <si>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</si>
  <si>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</si>
  <si>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</si>
  <si>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</si>
  <si>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</si>
  <si>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</si>
  <si>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</si>
  <si>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</si>
  <si>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</si>
  <si>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</si>
  <si>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</si>
  <si>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</si>
  <si>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</si>
  <si>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</si>
  <si>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</si>
  <si>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</si>
  <si>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</si>
  <si>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</si>
  <si>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</si>
  <si>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</si>
  <si>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</si>
  <si>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</si>
  <si>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</si>
  <si>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</si>
  <si>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</si>
  <si>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</si>
  <si>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</si>
  <si>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</si>
  <si>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</si>
  <si>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</si>
  <si>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</si>
  <si>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</si>
  <si>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</si>
  <si>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</si>
  <si>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</si>
  <si>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</si>
  <si>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</si>
  <si>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</si>
  <si>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</si>
  <si>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</si>
  <si>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</si>
  <si>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</si>
  <si>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</si>
  <si>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</si>
  <si>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</si>
  <si>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</si>
  <si>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</si>
  <si>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</si>
  <si>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</si>
  <si>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</si>
  <si>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</si>
  <si>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</si>
  <si>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</si>
  <si>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</si>
  <si>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</si>
  <si>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</si>
  <si>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</si>
  <si>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</si>
  <si>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</si>
  <si>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</si>
  <si>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</si>
  <si>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</si>
  <si>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</si>
  <si>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</si>
  <si>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</si>
  <si>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</si>
  <si>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</si>
  <si>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</si>
  <si>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</si>
  <si>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</si>
  <si>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</si>
  <si>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</si>
  <si>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</si>
  <si>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</si>
  <si>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</si>
  <si>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</si>
  <si>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</si>
  <si>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</si>
  <si>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</si>
  <si>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</si>
  <si>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</si>
  <si>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</si>
  <si>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</si>
  <si>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</si>
  <si>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</si>
  <si>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</si>
  <si>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</si>
  <si>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</si>
  <si>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</si>
  <si>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</si>
  <si>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</si>
  <si>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</si>
  <si>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</si>
  <si>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</si>
  <si>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</si>
  <si>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</si>
  <si>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</si>
  <si>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</si>
  <si>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</si>
  <si>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</si>
  <si>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</si>
  <si>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</si>
  <si>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</si>
  <si>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</si>
  <si>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</si>
  <si>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</si>
  <si>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</si>
  <si>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</si>
  <si>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</si>
  <si>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</si>
  <si>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</si>
  <si>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</si>
  <si>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</si>
  <si>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</si>
  <si>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</si>
  <si>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</si>
  <si>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</si>
  <si>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</si>
  <si>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</si>
  <si>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</si>
  <si>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</si>
  <si>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</si>
  <si>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</si>
  <si>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</si>
  <si>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</si>
  <si>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</si>
  <si>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</si>
  <si>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</si>
  <si>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</si>
  <si>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</si>
  <si>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</si>
  <si>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</si>
  <si>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</si>
  <si>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</si>
  <si>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</si>
  <si>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</si>
  <si>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</si>
  <si>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</si>
  <si>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</si>
  <si>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</si>
  <si>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</si>
  <si>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</si>
  <si>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</si>
  <si>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</si>
  <si>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</si>
  <si>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</si>
  <si>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</si>
  <si>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</si>
  <si>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</si>
  <si>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</si>
  <si>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</si>
  <si>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</si>
  <si>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</si>
  <si>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</si>
  <si>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</si>
  <si>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</si>
  <si>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</si>
  <si>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</si>
  <si>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</si>
  <si>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</si>
  <si>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</si>
  <si>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</si>
  <si>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</si>
  <si>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</si>
  <si>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</si>
  <si>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</si>
  <si>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</si>
  <si>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</si>
  <si>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</si>
  <si>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</si>
  <si>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</si>
  <si>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</si>
  <si>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</si>
  <si>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</si>
  <si>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</si>
  <si>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</si>
  <si>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</si>
  <si>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</si>
  <si>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</si>
  <si>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</si>
  <si>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</si>
  <si>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</si>
  <si>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</si>
  <si>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</si>
  <si>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</si>
  <si>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</si>
  <si>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</si>
  <si>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</si>
  <si>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</si>
  <si>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</si>
  <si>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</si>
  <si>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</si>
  <si>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</si>
  <si>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</si>
  <si>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</si>
  <si>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</si>
  <si>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</si>
  <si>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</si>
  <si>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</si>
  <si>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</si>
  <si>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</si>
  <si>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</si>
  <si>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</si>
  <si>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</si>
  <si>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</si>
  <si>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</si>
  <si>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</si>
  <si>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</si>
  <si>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</si>
  <si>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</si>
  <si>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</si>
  <si>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</si>
  <si>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</si>
  <si>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</si>
  <si>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</si>
  <si>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</si>
  <si>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</si>
  <si>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</si>
  <si>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</si>
  <si>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</si>
  <si>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</si>
  <si>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</si>
  <si>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</si>
  <si>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</si>
  <si>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</si>
  <si>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</si>
  <si>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</si>
  <si>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</si>
  <si>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</si>
  <si>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</si>
  <si>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</si>
  <si>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</si>
  <si>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</si>
  <si>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</si>
  <si>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</si>
  <si>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</si>
  <si>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</si>
  <si>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</si>
  <si>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</si>
  <si>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</si>
  <si>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</si>
  <si>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</si>
  <si>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</si>
  <si>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</si>
  <si>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</si>
  <si>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</si>
  <si>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</si>
  <si>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</si>
  <si>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</si>
  <si>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</si>
  <si>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</si>
  <si>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</si>
  <si>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</si>
  <si>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</si>
  <si>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</si>
  <si>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</si>
  <si>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</si>
  <si>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</si>
  <si>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</si>
  <si>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</si>
  <si>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</si>
  <si>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</si>
  <si>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</si>
  <si>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</si>
  <si>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</si>
  <si>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</si>
  <si>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</si>
  <si>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</si>
  <si>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</si>
  <si>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</si>
  <si>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</si>
  <si>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</si>
  <si>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</si>
  <si>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</si>
  <si>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</si>
  <si>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</si>
  <si>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</si>
  <si>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</si>
  <si>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</si>
  <si>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</si>
  <si>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</si>
  <si>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</si>
  <si>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</si>
  <si>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</si>
  <si>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</si>
  <si>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</si>
  <si>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</si>
  <si>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</si>
  <si>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</si>
  <si>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</si>
  <si>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</si>
  <si>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</si>
  <si>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</si>
  <si>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</si>
  <si>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</si>
  <si>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</si>
  <si>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</si>
  <si>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</si>
  <si>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</si>
  <si>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</si>
  <si>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</si>
  <si>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</si>
  <si>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</si>
  <si>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</si>
  <si>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</si>
  <si>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</si>
  <si>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</si>
  <si>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</si>
  <si>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</si>
  <si>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</si>
  <si>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</si>
  <si>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</si>
  <si>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</si>
  <si>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</si>
  <si>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</si>
  <si>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</si>
  <si>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</si>
  <si>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</si>
  <si>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</si>
  <si>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</si>
  <si>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</si>
  <si>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</si>
  <si>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</si>
  <si>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</si>
  <si>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</si>
  <si>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</si>
  <si>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</si>
  <si>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</si>
  <si>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</si>
  <si>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</si>
  <si>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</si>
  <si>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</si>
  <si>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</si>
  <si>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</si>
  <si>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</si>
  <si>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</si>
  <si>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</si>
  <si>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</si>
  <si>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</si>
  <si>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</si>
  <si>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</si>
  <si>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</si>
  <si>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</si>
  <si>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</si>
  <si>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</si>
  <si>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</si>
  <si>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</si>
  <si>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</si>
  <si>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</si>
  <si>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</si>
  <si>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</si>
  <si>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</si>
  <si>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</si>
  <si>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</si>
  <si>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</si>
  <si>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</si>
  <si>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</si>
  <si>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</si>
  <si>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</si>
  <si>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</si>
  <si>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</si>
  <si>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</si>
  <si>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</si>
  <si>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</si>
  <si>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</si>
  <si>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</si>
  <si>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</si>
  <si>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</si>
  <si>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</si>
  <si>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</si>
  <si>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</si>
  <si>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</si>
  <si>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</si>
  <si>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</si>
  <si>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</si>
  <si>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</si>
  <si>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</si>
  <si>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</si>
  <si>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</si>
  <si>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</si>
  <si>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</si>
  <si>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</si>
  <si>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</si>
  <si>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</si>
  <si>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</si>
  <si>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</si>
  <si>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</si>
  <si>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</si>
  <si>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</si>
  <si>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</si>
  <si>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</si>
  <si>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</si>
  <si>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</si>
  <si>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</si>
  <si>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</si>
  <si>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</si>
  <si>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</si>
  <si>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</si>
  <si>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</si>
  <si>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</si>
  <si>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</si>
  <si>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</si>
  <si>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</si>
  <si>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</si>
  <si>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</si>
  <si>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</si>
  <si>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</si>
  <si>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</si>
  <si>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</si>
  <si>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</si>
  <si>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</si>
  <si>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</si>
  <si>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</si>
  <si>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</si>
  <si>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</si>
  <si>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</si>
  <si>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</si>
  <si>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</si>
  <si>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</si>
  <si>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</si>
  <si>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</si>
  <si>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</si>
  <si>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</si>
  <si>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</si>
  <si>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</si>
  <si>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</si>
  <si>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</si>
  <si>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</si>
  <si>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</si>
  <si>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</si>
  <si>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</si>
  <si>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</si>
  <si>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</si>
  <si>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</si>
  <si>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</si>
  <si>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</si>
  <si>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</si>
  <si>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</si>
  <si>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</si>
  <si>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</si>
  <si>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</si>
  <si>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</si>
  <si>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</si>
  <si>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</si>
  <si>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</si>
  <si>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</si>
  <si>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</si>
  <si>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</si>
  <si>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</si>
  <si>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</si>
  <si>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</si>
  <si>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</si>
  <si>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</si>
  <si>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</si>
  <si>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</si>
  <si>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</si>
  <si>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</si>
  <si>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</si>
  <si>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</si>
  <si>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</si>
  <si>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</si>
  <si>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</si>
  <si>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</si>
  <si>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</si>
  <si>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</si>
  <si>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</si>
  <si>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</si>
  <si>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</si>
  <si>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</si>
  <si>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</si>
  <si>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</si>
  <si>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</si>
  <si>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</si>
  <si>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</si>
  <si>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</si>
  <si>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</si>
  <si>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</si>
  <si>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</si>
  <si>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</si>
  <si>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</si>
  <si>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</si>
  <si>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</si>
  <si>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</si>
  <si>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</si>
  <si>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</si>
  <si>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</si>
  <si>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</si>
  <si>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</si>
  <si>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</si>
  <si>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</si>
  <si>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</si>
  <si>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</si>
  <si>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</si>
  <si>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</si>
  <si>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</si>
  <si>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</si>
  <si>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</si>
  <si>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</si>
  <si>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</si>
  <si>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</si>
  <si>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</si>
  <si>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</si>
  <si>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</si>
  <si>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</si>
  <si>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</si>
  <si>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</si>
  <si>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</si>
  <si>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</si>
  <si>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</si>
  <si>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</si>
  <si>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</si>
  <si>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</si>
  <si>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</si>
  <si>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</si>
  <si>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</si>
  <si>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</si>
  <si>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</si>
  <si>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</si>
  <si>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</si>
  <si>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</si>
  <si>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</si>
  <si>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</si>
  <si>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</si>
  <si>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</si>
  <si>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</si>
  <si>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</si>
  <si>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</si>
  <si>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</si>
  <si>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</si>
  <si>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</si>
  <si>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</si>
  <si>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</si>
  <si>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</si>
  <si>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</si>
  <si>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</si>
  <si>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</si>
  <si>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</si>
  <si>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</si>
  <si>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</si>
  <si>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</si>
  <si>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</si>
  <si>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</si>
  <si>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</si>
  <si>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</si>
  <si>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</si>
  <si>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</si>
  <si>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</si>
  <si>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</si>
  <si>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</si>
  <si>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</si>
  <si>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</si>
  <si>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</si>
  <si>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</si>
  <si>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</si>
  <si>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</si>
  <si>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</si>
  <si>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</si>
  <si>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</si>
  <si>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</si>
  <si>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</si>
  <si>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</si>
  <si>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</si>
  <si>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</si>
  <si>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</si>
  <si>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</si>
  <si>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</si>
  <si>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</si>
  <si>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</si>
  <si>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</si>
  <si>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</si>
  <si>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</si>
  <si>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</si>
  <si>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</si>
  <si>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</si>
  <si>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</si>
  <si>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</si>
  <si>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</si>
  <si>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</si>
  <si>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</si>
  <si>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</si>
  <si>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</si>
  <si>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</si>
  <si>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</si>
  <si>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</si>
  <si>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</si>
  <si>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</si>
  <si>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</si>
  <si>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</si>
  <si>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</si>
  <si>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</si>
  <si>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</si>
  <si>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</si>
  <si>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</si>
  <si>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</si>
  <si>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</si>
  <si>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</si>
  <si>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</si>
  <si>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</si>
  <si>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</si>
  <si>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</si>
  <si>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</si>
  <si>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</si>
  <si>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</si>
  <si>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</si>
  <si>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</si>
  <si>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</si>
  <si>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</si>
  <si>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</si>
  <si>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</si>
  <si>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</si>
  <si>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</si>
  <si>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</si>
  <si>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</si>
  <si>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</si>
  <si>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</si>
  <si>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</si>
  <si>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</si>
  <si>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</si>
  <si>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</si>
  <si>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</si>
  <si>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</si>
  <si>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</si>
  <si>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</si>
  <si>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</si>
  <si>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</si>
  <si>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</si>
  <si>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</si>
  <si>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</si>
  <si>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</si>
  <si>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</si>
  <si>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</si>
  <si>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</si>
  <si>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</si>
  <si>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</si>
  <si>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</si>
  <si>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</si>
  <si>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</si>
  <si>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</si>
  <si>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</si>
  <si>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</si>
  <si>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</si>
  <si>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</si>
  <si>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</si>
  <si>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</si>
  <si>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</si>
  <si>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</si>
  <si>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</si>
  <si>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</si>
  <si>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</si>
  <si>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</si>
  <si>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</si>
  <si>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</si>
  <si>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</si>
  <si>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</si>
  <si>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</si>
  <si>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</si>
  <si>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</si>
  <si>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</si>
  <si>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</si>
  <si>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</si>
  <si>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</si>
  <si>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</si>
  <si>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</si>
  <si>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</si>
  <si>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</si>
  <si>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</si>
  <si>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</si>
  <si>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</si>
  <si>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</si>
  <si>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</si>
  <si>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</si>
  <si>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</si>
  <si>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</si>
  <si>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</si>
  <si>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</si>
  <si>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</si>
  <si>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</si>
  <si>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</si>
  <si>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</si>
  <si>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</si>
  <si>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</si>
  <si>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</si>
  <si>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</si>
  <si>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</si>
  <si>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</si>
  <si>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</si>
  <si>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</si>
  <si>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</si>
  <si>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</si>
  <si>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</si>
  <si>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</si>
  <si>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</si>
  <si>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</si>
  <si>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</si>
  <si>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</si>
  <si>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</si>
  <si>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</si>
  <si>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</si>
  <si>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</si>
  <si>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</si>
  <si>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</si>
  <si>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</si>
  <si>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</si>
  <si>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</si>
  <si>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</si>
  <si>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</si>
  <si>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</si>
  <si>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</si>
  <si>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</si>
  <si>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</si>
  <si>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</si>
  <si>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</si>
  <si>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</si>
  <si>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</si>
  <si>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</si>
  <si>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</si>
  <si>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</si>
  <si>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</si>
  <si>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</si>
  <si>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</si>
  <si>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</si>
  <si>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</si>
  <si>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</si>
  <si>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</si>
  <si>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</si>
  <si>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</si>
  <si>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</si>
  <si>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</si>
  <si>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</si>
  <si>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</si>
  <si>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</si>
  <si>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</si>
  <si>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</si>
  <si>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</si>
  <si>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</si>
  <si>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</si>
  <si>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</si>
  <si>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</si>
  <si>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</si>
  <si>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</si>
  <si>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</si>
  <si>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</si>
  <si>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</si>
  <si>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</si>
  <si>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</si>
  <si>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</si>
  <si>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</si>
  <si>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</si>
  <si>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</si>
  <si>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</si>
  <si>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</si>
  <si>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</si>
  <si>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</si>
  <si>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</si>
  <si>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</si>
  <si>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</si>
  <si>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</si>
  <si>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</si>
  <si>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</si>
  <si>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</si>
  <si>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</si>
  <si>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</si>
  <si>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</si>
  <si>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</si>
  <si>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</si>
  <si>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</si>
  <si>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</si>
  <si>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</si>
  <si>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</si>
  <si>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</si>
  <si>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</si>
  <si>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</si>
  <si>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</si>
  <si>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</si>
  <si>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</si>
  <si>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</si>
  <si>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</si>
  <si>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</si>
  <si>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</si>
  <si>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</si>
  <si>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</si>
  <si>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</si>
  <si>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</si>
  <si>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</si>
  <si>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</si>
  <si>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</si>
  <si>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</si>
  <si>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</si>
  <si>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</si>
  <si>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</si>
  <si>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</si>
  <si>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</si>
  <si>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</si>
  <si>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</si>
  <si>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</si>
  <si>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</si>
  <si>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</si>
  <si>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</si>
  <si>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</si>
  <si>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</si>
  <si>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</si>
  <si>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</si>
  <si>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</si>
  <si>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</si>
  <si>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</si>
  <si>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</si>
  <si>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</si>
  <si>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</si>
  <si>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</si>
  <si>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</si>
  <si>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</si>
  <si>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</si>
  <si>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</si>
  <si>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</si>
  <si>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</si>
  <si>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</si>
  <si>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</si>
  <si>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</si>
  <si>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</si>
  <si>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</si>
  <si>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</si>
  <si>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</si>
  <si>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</si>
  <si>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</si>
  <si>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</si>
  <si>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</si>
  <si>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</si>
  <si>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</si>
  <si>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</si>
  <si>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</si>
  <si>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</si>
  <si>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</si>
  <si>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</si>
  <si>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</si>
  <si>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</si>
  <si>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</si>
  <si>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</si>
  <si>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</si>
  <si>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</si>
  <si>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</si>
  <si>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</si>
  <si>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</si>
  <si>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</si>
  <si>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</si>
  <si>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</si>
  <si>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</si>
  <si>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</si>
  <si>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</si>
  <si>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</si>
  <si>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</si>
  <si>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</si>
  <si>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</si>
  <si>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</si>
  <si>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</si>
  <si>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</si>
  <si>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</si>
  <si>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</si>
  <si>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</si>
  <si>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</si>
  <si>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</si>
  <si>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</si>
  <si>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</si>
  <si>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</si>
  <si>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</si>
  <si>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</si>
  <si>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</si>
  <si>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</si>
  <si>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</si>
  <si>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</si>
  <si>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</si>
  <si>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</si>
  <si>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</si>
  <si>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</si>
  <si>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</si>
  <si>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</si>
  <si>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</si>
  <si>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</si>
  <si>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</si>
  <si>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</si>
  <si>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</si>
  <si>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</si>
  <si>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</si>
  <si>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</si>
  <si>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</si>
  <si>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</si>
  <si>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</si>
  <si>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</si>
  <si>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</si>
  <si>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</si>
  <si>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</si>
  <si>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</si>
  <si>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</si>
  <si>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</si>
  <si>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</si>
  <si>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</si>
  <si>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</si>
  <si>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</si>
  <si>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</si>
  <si>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</si>
  <si>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</si>
  <si>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</si>
  <si>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</si>
  <si>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</si>
  <si>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</si>
  <si>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</si>
  <si>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</si>
  <si>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</si>
  <si>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</si>
  <si>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</si>
  <si>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</si>
  <si>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</si>
  <si>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</si>
  <si>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</si>
  <si>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</si>
  <si>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</si>
  <si>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</si>
  <si>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</si>
  <si>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</si>
  <si>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</si>
  <si>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</si>
  <si>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</si>
  <si>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</si>
  <si>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</si>
  <si>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</si>
  <si>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</si>
  <si>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</si>
  <si>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</si>
  <si>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</si>
  <si>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</si>
  <si>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</si>
  <si>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</si>
  <si>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</si>
  <si>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</si>
  <si>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</si>
  <si>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</si>
  <si>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</si>
  <si>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</si>
  <si>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</si>
  <si>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</si>
  <si>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</si>
  <si>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</si>
  <si>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</si>
  <si>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</si>
  <si>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</si>
  <si>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</si>
  <si>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</si>
  <si>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</si>
  <si>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</si>
  <si>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</si>
  <si>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</si>
  <si>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</si>
  <si>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</si>
  <si>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</si>
  <si>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</si>
  <si>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</si>
  <si>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</si>
  <si>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</si>
  <si>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</si>
  <si>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</si>
  <si>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</si>
  <si>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</si>
  <si>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</si>
  <si>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</si>
  <si>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</si>
  <si>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</si>
  <si>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</si>
  <si>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</si>
  <si>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</si>
  <si>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</si>
  <si>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</si>
  <si>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</si>
  <si>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</si>
  <si>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</si>
  <si>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</si>
  <si>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</si>
  <si>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</si>
  <si>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</si>
  <si>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</si>
  <si>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</si>
  <si>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</si>
  <si>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</si>
  <si>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</si>
  <si>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</si>
  <si>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</si>
  <si>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</si>
  <si>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</si>
  <si>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</si>
  <si>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</si>
  <si>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</si>
  <si>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</si>
  <si>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</si>
  <si>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</si>
  <si>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</si>
  <si>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</si>
  <si>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</si>
  <si>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</si>
  <si>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</si>
  <si>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</si>
  <si>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</si>
  <si>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</si>
  <si>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</si>
  <si>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</si>
  <si>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</si>
  <si>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</si>
  <si>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</si>
  <si>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</si>
  <si>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</si>
  <si>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</si>
  <si>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</si>
  <si>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</si>
  <si>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</si>
  <si>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</si>
  <si>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</si>
  <si>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</si>
  <si>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</si>
  <si>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</si>
  <si>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</si>
  <si>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</si>
  <si>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</si>
  <si>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</si>
  <si>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</si>
  <si>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</si>
  <si>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</si>
  <si>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</si>
  <si>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</si>
  <si>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</si>
  <si>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</si>
  <si>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</si>
  <si>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</si>
  <si>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</si>
  <si>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</si>
  <si>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</si>
  <si>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</si>
  <si>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</si>
  <si>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</si>
  <si>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</si>
  <si>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</si>
  <si>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</si>
  <si>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</si>
  <si>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</si>
  <si>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</si>
  <si>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</si>
  <si>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</si>
  <si>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</si>
  <si>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</si>
  <si>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</si>
  <si>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</si>
  <si>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</si>
  <si>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</si>
  <si>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</si>
  <si>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</si>
  <si>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</si>
  <si>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</si>
  <si>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</si>
  <si>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</si>
  <si>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</si>
  <si>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</si>
  <si>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</si>
  <si>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</si>
  <si>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</si>
  <si>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</si>
  <si>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</si>
  <si>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</si>
  <si>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</si>
  <si>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</si>
  <si>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</si>
  <si>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</si>
  <si>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</si>
  <si>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</si>
  <si>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</si>
  <si>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</si>
  <si>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</si>
  <si>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</si>
  <si>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</si>
  <si>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</si>
  <si>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</si>
  <si>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</si>
  <si>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</si>
  <si>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</si>
  <si>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</si>
  <si>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</si>
  <si>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</si>
  <si>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</si>
  <si>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</si>
  <si>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</si>
  <si>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</si>
  <si>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</si>
  <si>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</si>
  <si>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</si>
  <si>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</si>
  <si>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</si>
  <si>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</si>
  <si>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</si>
  <si>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</si>
  <si>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</si>
  <si>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</si>
  <si>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</si>
  <si>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</si>
  <si>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</si>
  <si>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</si>
  <si>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</si>
  <si>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</si>
  <si>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</si>
  <si>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</si>
  <si>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</si>
  <si>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</si>
  <si>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</si>
  <si>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</si>
  <si>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</si>
  <si>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</si>
  <si>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</si>
  <si>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</si>
  <si>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</si>
  <si>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</si>
  <si>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</si>
  <si>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</si>
  <si>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</si>
  <si>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</si>
  <si>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</si>
  <si>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</si>
  <si>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</si>
  <si>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</si>
  <si>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</si>
  <si>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</si>
  <si>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</si>
  <si>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</si>
  <si>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</si>
  <si>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</si>
  <si>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</si>
  <si>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</si>
  <si>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</si>
  <si>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</si>
  <si>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</si>
  <si>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</si>
  <si>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</si>
  <si>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</si>
  <si>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</si>
  <si>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</si>
  <si>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</si>
  <si>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</si>
  <si>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</si>
  <si>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</si>
  <si>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</si>
  <si>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</si>
  <si>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</si>
  <si>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</si>
  <si>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</si>
  <si>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</si>
  <si>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</si>
  <si>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</si>
  <si>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</si>
  <si>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</si>
  <si>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</si>
  <si>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</si>
  <si>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</si>
  <si>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</si>
  <si>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</si>
  <si>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</si>
  <si>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</si>
  <si>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</si>
  <si>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</si>
  <si>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</si>
  <si>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</si>
  <si>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</si>
  <si>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</si>
  <si>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</si>
  <si>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</si>
  <si>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</si>
  <si>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</si>
  <si>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</si>
  <si>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</si>
  <si>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</si>
  <si>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</si>
  <si>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</si>
  <si>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</si>
  <si>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</si>
  <si>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</si>
  <si>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</si>
  <si>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</si>
  <si>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</si>
  <si>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</si>
  <si>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</si>
  <si>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</si>
  <si>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</si>
  <si>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</si>
  <si>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</si>
  <si>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</si>
  <si>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</si>
  <si>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</si>
  <si>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</si>
  <si>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</si>
  <si>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</si>
  <si>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</si>
  <si>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</si>
  <si>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</si>
  <si>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</si>
  <si>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</si>
  <si>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</si>
  <si>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</si>
  <si>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</si>
  <si>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</si>
  <si>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</si>
  <si>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</si>
  <si>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</si>
  <si>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</si>
  <si>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</si>
  <si>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</si>
  <si>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</si>
  <si>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</si>
  <si>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</si>
  <si>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</si>
  <si>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</si>
  <si>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</si>
  <si>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</si>
  <si>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</si>
  <si>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</si>
  <si>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</si>
  <si>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</si>
  <si>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</si>
  <si>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</si>
  <si>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</si>
  <si>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</si>
  <si>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</si>
  <si>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</si>
  <si>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</si>
  <si>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</si>
  <si>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</si>
  <si>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</si>
  <si>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</si>
  <si>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</si>
  <si>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</si>
  <si>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</si>
  <si>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</si>
  <si>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</si>
  <si>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</si>
  <si>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</si>
  <si>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</si>
  <si>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</si>
  <si>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</si>
  <si>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</si>
  <si>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</si>
  <si>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</si>
  <si>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</si>
  <si>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</si>
  <si>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</si>
  <si>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</si>
  <si>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</si>
  <si>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</si>
  <si>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</si>
  <si>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</si>
  <si>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</si>
  <si>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</si>
  <si>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</si>
  <si>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</si>
  <si>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</si>
  <si>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</si>
  <si>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</si>
  <si>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</si>
  <si>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</si>
  <si>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</si>
  <si>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</si>
  <si>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</si>
  <si>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</si>
  <si>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</si>
  <si>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</si>
  <si>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</si>
  <si>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</si>
  <si>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</si>
  <si>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</si>
  <si>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</si>
  <si>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</si>
  <si>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</si>
  <si>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</si>
  <si>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</si>
  <si>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</si>
  <si>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</si>
  <si>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</si>
  <si>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</si>
  <si>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</si>
  <si>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</si>
  <si>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</si>
  <si>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</si>
  <si>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</si>
  <si>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</si>
  <si>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</si>
  <si>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</si>
  <si>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</si>
  <si>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</si>
  <si>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</si>
  <si>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</si>
  <si>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</si>
  <si>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</si>
  <si>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</si>
  <si>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</si>
  <si>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</si>
  <si>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</si>
  <si>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</si>
  <si>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</si>
  <si>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</si>
  <si>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</si>
  <si>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</si>
  <si>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</si>
  <si>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</si>
  <si>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</si>
  <si>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</si>
  <si>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</si>
  <si>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</si>
  <si>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</si>
  <si>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</si>
  <si>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</si>
  <si>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</si>
  <si>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</si>
  <si>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</si>
  <si>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</si>
  <si>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</si>
  <si>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</si>
  <si>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</si>
  <si>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</si>
  <si>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</si>
  <si>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</si>
  <si>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</si>
  <si>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</si>
  <si>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</si>
  <si>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</si>
  <si>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</si>
  <si>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</si>
  <si>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</si>
  <si>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</si>
  <si>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</si>
  <si>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</si>
  <si>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</si>
  <si>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</si>
  <si>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</si>
  <si>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</si>
  <si>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</si>
  <si>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</si>
  <si>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</si>
  <si>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</si>
  <si>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</si>
  <si>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</si>
  <si>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</si>
  <si>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</si>
  <si>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</si>
  <si>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</si>
  <si>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</si>
  <si>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</si>
  <si>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</si>
  <si>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</si>
  <si>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</si>
  <si>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</si>
  <si>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</si>
  <si>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</si>
  <si>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</si>
  <si>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</si>
  <si>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</si>
  <si>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</si>
  <si>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</si>
  <si>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</si>
  <si>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</si>
  <si>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</si>
  <si>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</si>
  <si>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</si>
  <si>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</si>
  <si>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</si>
  <si>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</si>
  <si>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</si>
  <si>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</si>
  <si>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</si>
  <si>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</si>
  <si>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</si>
  <si>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</si>
  <si>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</si>
  <si>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</si>
  <si>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</si>
  <si>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</si>
  <si>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</si>
  <si>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</si>
  <si>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</si>
  <si>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</si>
  <si>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</si>
  <si>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</si>
  <si>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</si>
  <si>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</si>
  <si>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</si>
  <si>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</si>
  <si>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</si>
  <si>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</si>
  <si>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</si>
  <si>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</si>
  <si>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</si>
  <si>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</si>
  <si>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</si>
  <si>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</si>
  <si>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</si>
  <si>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</si>
  <si>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</si>
  <si>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</si>
  <si>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</si>
  <si>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</si>
  <si>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</si>
  <si>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</si>
  <si>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</si>
  <si>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</si>
  <si>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</si>
  <si>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</si>
  <si>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</si>
  <si>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</si>
  <si>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</si>
  <si>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</si>
  <si>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</si>
  <si>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</si>
  <si>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</si>
  <si>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</si>
  <si>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</si>
  <si>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</si>
  <si>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</si>
  <si>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</si>
  <si>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</si>
  <si>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</si>
  <si>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</si>
  <si>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</si>
  <si>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</si>
  <si>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</si>
  <si>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</si>
  <si>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</si>
  <si>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</si>
  <si>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</si>
  <si>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</si>
  <si>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</si>
  <si>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</si>
  <si>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</si>
  <si>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</si>
  <si>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</si>
  <si>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</si>
  <si>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</si>
  <si>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</si>
  <si>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</si>
  <si>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</si>
  <si>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</si>
  <si>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</si>
  <si>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</si>
  <si>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</si>
  <si>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</si>
  <si>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</si>
  <si>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</si>
  <si>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</si>
  <si>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</si>
  <si>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</si>
  <si>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</si>
  <si>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</si>
  <si>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</si>
  <si>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</si>
  <si>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</si>
  <si>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</si>
  <si>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</si>
  <si>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</si>
  <si>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</si>
  <si>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</si>
  <si>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</si>
  <si>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</si>
  <si>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</si>
  <si>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</si>
  <si>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</si>
  <si>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</si>
  <si>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</si>
  <si>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</si>
  <si>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</si>
  <si>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</si>
  <si>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</si>
  <si>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</si>
  <si>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</si>
  <si>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</si>
  <si>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</si>
  <si>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</si>
  <si>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</si>
  <si>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</si>
  <si>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</si>
  <si>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</si>
  <si>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</si>
  <si>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</si>
  <si>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</si>
  <si>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</si>
  <si>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</si>
  <si>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</si>
  <si>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</si>
  <si>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</si>
  <si>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</si>
  <si>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</si>
  <si>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</si>
  <si>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</si>
  <si>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</si>
  <si>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</si>
  <si>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</si>
  <si>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</si>
  <si>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</si>
  <si>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</si>
  <si>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</si>
  <si>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</si>
  <si>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</si>
  <si>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</si>
  <si>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</si>
  <si>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</si>
  <si>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</si>
  <si>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</si>
  <si>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</si>
  <si>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</si>
  <si>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</si>
  <si>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</si>
  <si>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</si>
  <si>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</si>
  <si>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</si>
  <si>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</si>
  <si>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</si>
  <si>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</si>
  <si>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</si>
  <si>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</si>
  <si>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</si>
  <si>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</si>
  <si>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</si>
  <si>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</si>
  <si>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</si>
  <si>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</si>
  <si>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</si>
  <si>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</si>
  <si>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</si>
  <si>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</si>
  <si>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</si>
  <si>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</si>
  <si>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</si>
  <si>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</si>
  <si>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</si>
  <si>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</si>
  <si>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</si>
  <si>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</si>
  <si>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</si>
  <si>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</si>
  <si>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</si>
  <si>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</si>
  <si>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</si>
  <si>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</si>
  <si>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</si>
  <si>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</si>
  <si>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</si>
  <si>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</si>
  <si>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</si>
  <si>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</si>
  <si>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</si>
  <si>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</si>
  <si>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</si>
  <si>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</si>
  <si>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</si>
  <si>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</si>
  <si>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</si>
  <si>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</si>
  <si>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</si>
  <si>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</si>
  <si>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</si>
  <si>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</si>
  <si>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</si>
  <si>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</si>
  <si>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</si>
  <si>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</si>
  <si>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</si>
  <si>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</si>
  <si>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</si>
  <si>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</si>
  <si>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</si>
  <si>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</si>
  <si>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</si>
  <si>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</si>
  <si>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</si>
  <si>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</si>
  <si>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</si>
  <si>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</si>
  <si>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</si>
  <si>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</si>
  <si>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</si>
  <si>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</si>
  <si>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</si>
  <si>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</si>
  <si>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</si>
  <si>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</si>
  <si>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</si>
  <si>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</si>
  <si>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</si>
  <si>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</si>
  <si>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</si>
  <si>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</si>
  <si>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</si>
  <si>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</si>
  <si>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</si>
  <si>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</si>
  <si>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</si>
  <si>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</si>
  <si>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</si>
  <si>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</si>
  <si>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</si>
  <si>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</si>
  <si>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</si>
  <si>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</si>
  <si>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</si>
  <si>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</si>
  <si>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</si>
  <si>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</si>
  <si>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</si>
  <si>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</si>
  <si>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</si>
  <si>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</si>
  <si>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</si>
  <si>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</si>
  <si>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</si>
  <si>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</si>
  <si>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</si>
  <si>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</si>
  <si>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</si>
  <si>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</si>
  <si>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</si>
  <si>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</si>
  <si>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</si>
  <si>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</si>
  <si>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</si>
  <si>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</si>
  <si>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</si>
  <si>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</si>
  <si>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</si>
  <si>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</si>
  <si>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</si>
  <si>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</si>
  <si>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</si>
  <si>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</si>
  <si>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</si>
  <si>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</si>
  <si>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</si>
  <si>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</si>
  <si>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</si>
  <si>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</si>
  <si>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</si>
  <si>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</si>
  <si>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</si>
  <si>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</si>
  <si>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</si>
  <si>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</si>
  <si>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</si>
  <si>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</si>
  <si>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</si>
  <si>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</si>
  <si>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</si>
  <si>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</si>
  <si>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</si>
  <si>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</si>
  <si>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</si>
  <si>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</si>
  <si>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</si>
  <si>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</si>
  <si>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</si>
  <si>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</si>
  <si>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</si>
  <si>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</si>
  <si>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</si>
  <si>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</si>
  <si>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</si>
  <si>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</si>
  <si>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</si>
  <si>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</si>
  <si>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</si>
  <si>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</si>
  <si>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</si>
  <si>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</si>
  <si>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</si>
  <si>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</si>
  <si>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</si>
  <si>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</si>
  <si>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</si>
  <si>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</si>
  <si>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</si>
  <si>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</si>
  <si>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</si>
  <si>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</si>
  <si>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</si>
  <si>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</si>
  <si>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</si>
  <si>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</si>
  <si>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</si>
  <si>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</si>
  <si>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</si>
  <si>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</si>
  <si>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</si>
  <si>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</si>
  <si>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</si>
  <si>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</si>
  <si>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</si>
  <si>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</si>
  <si>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</si>
  <si>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</si>
  <si>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</si>
  <si>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</si>
  <si>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</si>
  <si>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</si>
  <si>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</si>
  <si>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</si>
  <si>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</si>
  <si>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</si>
  <si>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</si>
  <si>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</si>
  <si>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</si>
  <si>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</si>
  <si>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</si>
  <si>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</si>
  <si>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</si>
  <si>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</si>
  <si>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</si>
  <si>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</si>
  <si>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</si>
  <si>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</si>
  <si>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</si>
  <si>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</si>
  <si>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</si>
  <si>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</si>
  <si>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</si>
  <si>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</si>
  <si>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</si>
  <si>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</si>
  <si>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</si>
  <si>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</si>
  <si>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</si>
  <si>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</si>
  <si>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</si>
  <si>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</si>
  <si>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</si>
  <si>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</si>
  <si>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</si>
  <si>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</si>
  <si>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</si>
  <si>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</si>
  <si>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</si>
  <si>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</si>
  <si>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</si>
  <si>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</si>
  <si>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</si>
  <si>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</si>
  <si>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</si>
  <si>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</si>
  <si>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</si>
  <si>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</si>
  <si>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</si>
  <si>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</si>
  <si>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</si>
  <si>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</si>
  <si>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</si>
  <si>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</si>
  <si>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</si>
  <si>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</si>
  <si>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</si>
  <si>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</si>
  <si>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</si>
  <si>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</si>
  <si>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</si>
  <si>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</si>
  <si>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</si>
  <si>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</si>
  <si>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</si>
  <si>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</si>
  <si>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</si>
  <si>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</si>
  <si>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</si>
  <si>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</si>
  <si>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</si>
  <si>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</si>
  <si>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</si>
  <si>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</si>
  <si>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</si>
  <si>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</si>
  <si>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</si>
  <si>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</si>
  <si>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</si>
  <si>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</si>
  <si>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</si>
  <si>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</si>
  <si>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</si>
  <si>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</si>
  <si>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</si>
  <si>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</si>
  <si>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</si>
  <si>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</si>
  <si>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</si>
  <si>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</si>
  <si>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</si>
  <si>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</si>
  <si>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</si>
  <si>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</si>
  <si>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</si>
  <si>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</si>
  <si>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</si>
  <si>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</si>
  <si>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</si>
  <si>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</si>
  <si>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</si>
  <si>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</si>
  <si>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</si>
  <si>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</si>
  <si>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</si>
  <si>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</si>
  <si>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</si>
  <si>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</si>
  <si>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</si>
  <si>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</si>
  <si>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</si>
  <si>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</si>
  <si>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</si>
  <si>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</si>
  <si>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</si>
  <si>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</si>
  <si>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</si>
  <si>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</si>
  <si>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</si>
  <si>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</si>
  <si>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</si>
  <si>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</si>
  <si>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</si>
  <si>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</si>
  <si>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</si>
  <si>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</si>
  <si>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</si>
  <si>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</si>
  <si>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</si>
  <si>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</si>
  <si>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</si>
  <si>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</si>
  <si>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</si>
  <si>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</si>
  <si>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</si>
  <si>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</si>
  <si>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</si>
  <si>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</si>
  <si>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</si>
  <si>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</si>
  <si>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</si>
  <si>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</si>
  <si>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</si>
  <si>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</si>
  <si>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</si>
  <si>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</si>
  <si>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</si>
  <si>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</si>
  <si>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</si>
  <si>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</si>
  <si>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</si>
  <si>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</si>
  <si>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</si>
  <si>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</si>
  <si>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</si>
  <si>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</si>
  <si>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</si>
  <si>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</si>
  <si>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</si>
  <si>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</si>
  <si>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</si>
  <si>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</si>
  <si>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</si>
  <si>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</si>
  <si>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</si>
  <si>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</si>
  <si>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</si>
  <si>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</si>
  <si>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</si>
  <si>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</si>
  <si>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</si>
  <si>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</si>
  <si>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</si>
  <si>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</si>
  <si>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</si>
  <si>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</si>
  <si>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</si>
  <si>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</si>
  <si>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</si>
  <si>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</si>
  <si>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</si>
  <si>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</si>
  <si>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</si>
  <si>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</si>
  <si>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</si>
  <si>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</si>
  <si>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</si>
  <si>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</si>
  <si>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</si>
  <si>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</si>
  <si>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</si>
  <si>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</si>
  <si>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</si>
  <si>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</si>
  <si>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</si>
  <si>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</si>
  <si>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</si>
  <si>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</si>
  <si>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</si>
  <si>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</si>
  <si>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</si>
  <si>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</si>
  <si>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</si>
  <si>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</si>
  <si>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</si>
  <si>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</si>
  <si>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</si>
  <si>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</si>
  <si>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</si>
  <si>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</si>
  <si>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</si>
  <si>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</si>
  <si>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</si>
  <si>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</si>
  <si>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</si>
  <si>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</si>
  <si>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</si>
  <si>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</si>
  <si>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</si>
  <si>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</si>
  <si>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</si>
  <si>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</si>
  <si>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</si>
  <si>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</si>
  <si>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</si>
  <si>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</si>
  <si>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</si>
  <si>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</si>
  <si>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</si>
  <si>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</si>
  <si>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</si>
  <si>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</si>
  <si>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</si>
  <si>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</si>
  <si>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</si>
  <si>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</si>
  <si>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</si>
  <si>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</si>
  <si>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</si>
  <si>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</si>
  <si>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</si>
  <si>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</si>
  <si>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</si>
  <si>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</si>
  <si>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</si>
  <si>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</si>
  <si>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</si>
  <si>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</si>
  <si>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</si>
  <si>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</si>
  <si>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</si>
  <si>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</si>
  <si>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</si>
  <si>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</si>
  <si>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</si>
  <si>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</si>
  <si>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</si>
  <si>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</si>
  <si>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</si>
  <si>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</si>
  <si>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</si>
  <si>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</si>
  <si>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</si>
  <si>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</si>
  <si>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</si>
  <si>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</si>
  <si>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</si>
  <si>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</si>
  <si>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</si>
  <si>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</si>
  <si>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</si>
  <si>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</si>
  <si>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</si>
  <si>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</si>
  <si>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</si>
  <si>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</si>
  <si>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</si>
  <si>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</si>
  <si>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</si>
  <si>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</si>
  <si>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</si>
  <si>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</si>
  <si>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</si>
  <si>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</si>
  <si>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</si>
  <si>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</si>
  <si>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</si>
  <si>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</si>
  <si>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</si>
  <si>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</si>
  <si>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</si>
  <si>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</si>
  <si>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</si>
  <si>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</si>
  <si>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</si>
  <si>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</si>
  <si>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Tiền Code AL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</si>
  <si>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</si>
  <si>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</si>
  <si>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</si>
  <si>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</si>
  <si>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</si>
  <si>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</si>
  <si>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VNĐ/Kg =</t>
  </si>
  <si>
    <t>Phí chuyển Bill Surrender</t>
  </si>
  <si>
    <t>Phí gửi bộ chứng từ qua Trung Quốc</t>
  </si>
  <si>
    <t>Phi lưu kho</t>
  </si>
  <si>
    <t>Phí lưu kho:</t>
  </si>
  <si>
    <t>Cá cơm</t>
  </si>
  <si>
    <t>Số ngày LK</t>
  </si>
  <si>
    <t>ĐƠN GIÁ tấn/ngày</t>
  </si>
  <si>
    <t>CHI PHÍ XUAÁT HAØNG - CAÙ CÔM - SHOUSHAN (Cont 1,2,3,4 - 05&amp;12/08/16)</t>
  </si>
  <si>
    <t>Phí bốc xếp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</si>
  <si>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</si>
  <si>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</si>
  <si>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</si>
  <si>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</si>
  <si>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</si>
  <si>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</si>
  <si>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</si>
  <si>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</si>
  <si>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THANH TOÁN:</t>
  </si>
  <si>
    <t>Cá cơm khô</t>
  </si>
  <si>
    <t>TỜ KHAI (lần 1): 05/08/16</t>
  </si>
  <si>
    <t>TỜ KHAI (lần 2): 12/08/16</t>
  </si>
  <si>
    <t>14/09/16 Chuyển NH</t>
  </si>
  <si>
    <t>CHUYỀN KHOẢN</t>
  </si>
  <si>
    <t>TIỀN (USD)</t>
  </si>
  <si>
    <t>Tiền hàng</t>
  </si>
  <si>
    <t>Nguyễn Đình Nguyên</t>
  </si>
  <si>
    <t>Hồ Thiên Trang</t>
  </si>
  <si>
    <t>Phí chuyển tiền ngân hàng 14/09/16</t>
  </si>
  <si>
    <t>Bùi Thị Diện</t>
  </si>
  <si>
    <t>CÒN LẠI CHI PHÍ:</t>
  </si>
  <si>
    <t>TỔNG CỘNG: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</si>
  <si>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</si>
  <si>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</si>
  <si>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</si>
  <si>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</si>
  <si>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</si>
  <si>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</si>
  <si>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</si>
  <si>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</si>
  <si>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</si>
  <si>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</si>
  <si>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</si>
  <si>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</si>
  <si>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</si>
  <si>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</si>
  <si>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</si>
  <si>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</si>
  <si>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THEO DÕI HÀNG XUẤT TRUNG QUỐC</t>
  </si>
  <si>
    <t>NGÀY XUẤT</t>
  </si>
  <si>
    <t>TÊN TÀU</t>
  </si>
  <si>
    <t>SỐ CONT</t>
  </si>
  <si>
    <t>SỐ SEAL</t>
  </si>
  <si>
    <t>THÔNG TIN TÀU</t>
  </si>
  <si>
    <t>NGÀY TÀU ĐẾN</t>
  </si>
  <si>
    <t>THÔNG TIN HÀNG</t>
  </si>
  <si>
    <t>NGÀY TT</t>
  </si>
  <si>
    <t>TCLU1061797</t>
  </si>
  <si>
    <t>DFOU6114545</t>
  </si>
  <si>
    <t>BOMAR HANBURG V.1606 N</t>
  </si>
  <si>
    <t>DELOS WAVE V.1607N</t>
  </si>
  <si>
    <t>TRIU8795930</t>
  </si>
  <si>
    <t>TGHU9974981</t>
  </si>
  <si>
    <t>ZCSU5973547</t>
  </si>
  <si>
    <t>ZCSU5131045</t>
  </si>
  <si>
    <t>ZGLV143938/RH40 (CY/CY)</t>
  </si>
  <si>
    <t>ZGLV141257/RH40 (CY/CY)</t>
  </si>
  <si>
    <t>PHILIPPOS - MICHALIS/21N</t>
  </si>
  <si>
    <t>Zhoushan 03</t>
  </si>
  <si>
    <t>Xăng dầu Trà Vinh</t>
  </si>
  <si>
    <t>Dầu</t>
  </si>
  <si>
    <t>BẢNG ĐỐI CHIẾU CÔNG NỢ THÁNG NĂM 2016</t>
  </si>
  <si>
    <t>Ánh Dương</t>
  </si>
  <si>
    <t>Phí dịch vụ</t>
  </si>
  <si>
    <t>Cước vận tải QT</t>
  </si>
  <si>
    <t>Cont ngày 28/09/16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</si>
</sst>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4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0" fontId="49" fillId="0" borderId="0" xfId="37" applyFont="1" applyAlignment="1">
      <alignment vertical="center"/>
    </xf>
    <xf numFmtId="0" fontId="50" fillId="0" borderId="0" xfId="37" applyFont="1" applyAlignment="1">
      <alignment vertical="center"/>
    </xf>
    <xf numFmtId="0" fontId="51" fillId="0" borderId="0" xfId="37" applyFont="1" applyAlignment="1">
      <alignment vertical="center"/>
    </xf>
    <xf numFmtId="166" fontId="50" fillId="0" borderId="0" xfId="38" applyNumberFormat="1" applyFont="1" applyAlignment="1">
      <alignment vertical="center"/>
    </xf>
    <xf numFmtId="167" fontId="50" fillId="0" borderId="0" xfId="38" applyNumberFormat="1" applyFont="1" applyAlignment="1">
      <alignment vertical="center"/>
    </xf>
    <xf numFmtId="0" fontId="51" fillId="0" borderId="4" xfId="37" applyFont="1" applyBorder="1" applyAlignment="1">
      <alignment vertical="center"/>
    </xf>
    <xf numFmtId="166" fontId="51" fillId="0" borderId="4" xfId="38" applyNumberFormat="1" applyFont="1" applyBorder="1" applyAlignment="1">
      <alignment horizontal="center" vertical="center" wrapText="1"/>
    </xf>
    <xf numFmtId="167" fontId="51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6" fontId="4" fillId="0" borderId="3" xfId="38" applyNumberFormat="1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6" fontId="4" fillId="0" borderId="5" xfId="38" applyNumberFormat="1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43" fontId="50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6" fontId="4" fillId="0" borderId="8" xfId="38" applyNumberFormat="1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6" fontId="5" fillId="0" borderId="4" xfId="38" applyNumberFormat="1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0" fontId="49" fillId="0" borderId="0" xfId="37" applyFont="1" applyAlignment="1">
      <alignment horizontal="center" vertical="center"/>
    </xf>
    <xf numFmtId="0" fontId="50" fillId="0" borderId="0" xfId="37" applyFont="1" applyAlignment="1">
      <alignment horizontal="center" vertical="center"/>
    </xf>
    <xf numFmtId="0" fontId="51" fillId="0" borderId="0" xfId="37" applyFont="1" applyAlignment="1">
      <alignment horizontal="center" vertical="center"/>
    </xf>
    <xf numFmtId="0" fontId="51" fillId="0" borderId="4" xfId="37" applyFont="1" applyBorder="1" applyAlignment="1">
      <alignment horizontal="center" vertical="center"/>
    </xf>
    <xf numFmtId="166" fontId="4" fillId="0" borderId="8" xfId="38" applyNumberFormat="1" applyFont="1" applyBorder="1" applyAlignment="1">
      <alignment horizontal="center" vertical="center"/>
    </xf>
    <xf numFmtId="167" fontId="4" fillId="0" borderId="8" xfId="38" applyNumberFormat="1" applyFont="1" applyBorder="1" applyAlignment="1">
      <alignment horizontal="center" vertical="center"/>
    </xf>
    <xf numFmtId="166" fontId="5" fillId="0" borderId="4" xfId="38" applyNumberFormat="1" applyFont="1" applyBorder="1" applyAlignment="1">
      <alignment horizontal="center" vertical="center"/>
    </xf>
    <xf numFmtId="167" fontId="5" fillId="0" borderId="4" xfId="38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  <xf numFmtId="14" fontId="4" fillId="0" borderId="8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0" fontId="4" fillId="0" borderId="6" xfId="37" applyFont="1" applyBorder="1" applyAlignment="1">
      <alignment horizontal="left" vertical="center"/>
    </xf>
    <xf numFmtId="167" fontId="4" fillId="0" borderId="6" xfId="38" applyNumberFormat="1" applyFont="1" applyBorder="1" applyAlignment="1">
      <alignment horizontal="center" vertical="center"/>
    </xf>
    <xf numFmtId="0" fontId="51" fillId="0" borderId="4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/>
    </xf>
    <xf numFmtId="168" fontId="4" fillId="0" borderId="6" xfId="38" applyNumberFormat="1" applyFont="1" applyBorder="1" applyAlignment="1">
      <alignment horizontal="center" vertical="center"/>
    </xf>
    <xf numFmtId="168" fontId="4" fillId="0" borderId="5" xfId="38" applyNumberFormat="1" applyFont="1" applyBorder="1" applyAlignment="1">
      <alignment horizontal="center" vertical="center"/>
    </xf>
    <xf numFmtId="167" fontId="51" fillId="0" borderId="4" xfId="38" applyNumberFormat="1" applyFont="1" applyBorder="1" applyAlignment="1">
      <alignment horizontal="center" vertical="center" wrapText="1"/>
    </xf>
    <xf numFmtId="0" fontId="51" fillId="0" borderId="0" xfId="37" applyFont="1" applyAlignment="1">
      <alignment horizontal="left" vertic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6" fontId="5" fillId="0" borderId="4" xfId="27" applyNumberFormat="1" applyFont="1" applyBorder="1" applyAlignment="1">
      <alignment horizontal="center" vertical="center" wrapText="1"/>
    </xf>
    <xf numFmtId="167" fontId="5" fillId="0" borderId="4" xfId="27" applyNumberFormat="1" applyFont="1" applyBorder="1" applyAlignment="1">
      <alignment horizontal="center" vertical="center" wrapText="1"/>
    </xf>
    <xf numFmtId="166" fontId="4" fillId="0" borderId="5" xfId="27" applyNumberFormat="1" applyFont="1" applyBorder="1" applyAlignment="1">
      <alignment vertical="center"/>
    </xf>
    <xf numFmtId="43" fontId="4" fillId="0" borderId="5" xfId="27" applyFont="1" applyBorder="1" applyAlignment="1">
      <alignment vertical="center"/>
    </xf>
    <xf numFmtId="43" fontId="4" fillId="0" borderId="5" xfId="27" applyNumberFormat="1" applyFont="1" applyBorder="1" applyAlignment="1">
      <alignment vertical="center"/>
    </xf>
    <xf numFmtId="166" fontId="4" fillId="0" borderId="9" xfId="27" applyNumberFormat="1" applyFont="1" applyBorder="1" applyAlignment="1">
      <alignment vertical="center"/>
    </xf>
    <xf numFmtId="43" fontId="4" fillId="0" borderId="9" xfId="27" applyFont="1" applyBorder="1" applyAlignment="1">
      <alignment vertical="center"/>
    </xf>
    <xf numFmtId="43" fontId="4" fillId="0" borderId="9" xfId="27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27" applyNumberFormat="1" applyFont="1" applyBorder="1" applyAlignment="1">
      <alignment vertical="center"/>
    </xf>
    <xf numFmtId="43" fontId="5" fillId="0" borderId="9" xfId="27" applyFont="1" applyBorder="1" applyAlignment="1">
      <alignment vertical="center"/>
    </xf>
    <xf numFmtId="43" fontId="5" fillId="0" borderId="9" xfId="27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166" fontId="4" fillId="0" borderId="8" xfId="27" applyNumberFormat="1" applyFont="1" applyBorder="1" applyAlignment="1">
      <alignment vertical="center"/>
    </xf>
    <xf numFmtId="43" fontId="4" fillId="0" borderId="8" xfId="27" applyFont="1" applyBorder="1" applyAlignment="1">
      <alignment vertical="center"/>
    </xf>
    <xf numFmtId="43" fontId="4" fillId="0" borderId="8" xfId="27" applyNumberFormat="1" applyFont="1" applyBorder="1" applyAlignment="1">
      <alignment vertical="center"/>
    </xf>
    <xf numFmtId="167" fontId="4" fillId="0" borderId="8" xfId="27" applyNumberFormat="1" applyFont="1" applyBorder="1" applyAlignment="1">
      <alignment vertical="center"/>
    </xf>
    <xf numFmtId="166" fontId="5" fillId="0" borderId="4" xfId="27" applyNumberFormat="1" applyFont="1" applyBorder="1" applyAlignment="1">
      <alignment vertical="center"/>
    </xf>
    <xf numFmtId="0" fontId="5" fillId="0" borderId="0" xfId="44" applyFont="1" applyBorder="1" applyAlignment="1">
      <alignment vertical="center"/>
    </xf>
    <xf numFmtId="166" fontId="5" fillId="0" borderId="0" xfId="27" applyNumberFormat="1" applyFont="1" applyAlignment="1">
      <alignment vertical="center"/>
    </xf>
    <xf numFmtId="166" fontId="5" fillId="0" borderId="10" xfId="27" applyNumberFormat="1" applyFont="1" applyBorder="1" applyAlignment="1">
      <alignment vertical="center"/>
    </xf>
    <xf numFmtId="43" fontId="5" fillId="0" borderId="0" xfId="27" applyNumberFormat="1" applyFont="1" applyBorder="1" applyAlignment="1">
      <alignment vertical="center"/>
    </xf>
    <xf numFmtId="43" fontId="50" fillId="0" borderId="0" xfId="37" applyNumberFormat="1" applyFont="1" applyAlignment="1">
      <alignment horizontal="center" vertical="center"/>
    </xf>
    <xf numFmtId="167" fontId="30" fillId="0" borderId="0" xfId="1" applyNumberFormat="1" applyFont="1" applyAlignment="1">
      <alignment horizontal="center" vertical="center"/>
    </xf>
    <xf numFmtId="43" fontId="52" fillId="0" borderId="0" xfId="37" applyNumberFormat="1" applyFont="1" applyAlignment="1">
      <alignment horizontal="center" vertical="center"/>
    </xf>
    <xf numFmtId="167" fontId="51" fillId="0" borderId="0" xfId="38" applyNumberFormat="1" applyFont="1" applyAlignment="1">
      <alignment vertical="center"/>
    </xf>
    <xf numFmtId="167" fontId="51" fillId="0" borderId="0" xfId="37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53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53" fillId="0" borderId="4" xfId="0" applyFont="1" applyBorder="1" applyAlignment="1">
      <alignment vertical="center"/>
    </xf>
    <xf numFmtId="0" fontId="52" fillId="0" borderId="6" xfId="0" applyFont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43" fontId="53" fillId="0" borderId="4" xfId="1" applyFont="1" applyBorder="1" applyAlignment="1">
      <alignment vertical="center"/>
    </xf>
    <xf numFmtId="167" fontId="53" fillId="0" borderId="4" xfId="1" applyNumberFormat="1" applyFont="1" applyBorder="1" applyAlignment="1">
      <alignment vertical="center"/>
    </xf>
    <xf numFmtId="14" fontId="52" fillId="0" borderId="6" xfId="0" applyNumberFormat="1" applyFont="1" applyBorder="1" applyAlignment="1">
      <alignment horizontal="center" vertical="center"/>
    </xf>
    <xf numFmtId="14" fontId="52" fillId="0" borderId="5" xfId="0" applyNumberFormat="1" applyFont="1" applyBorder="1" applyAlignment="1">
      <alignment horizontal="center" vertical="center"/>
    </xf>
    <xf numFmtId="14" fontId="52" fillId="0" borderId="9" xfId="0" applyNumberFormat="1" applyFont="1" applyBorder="1" applyAlignment="1">
      <alignment horizontal="center" vertical="center"/>
    </xf>
    <xf numFmtId="167" fontId="52" fillId="0" borderId="6" xfId="1" applyNumberFormat="1" applyFont="1" applyBorder="1" applyAlignment="1">
      <alignment horizontal="center" vertical="center"/>
    </xf>
    <xf numFmtId="43" fontId="52" fillId="0" borderId="6" xfId="1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167" fontId="52" fillId="0" borderId="23" xfId="1" applyNumberFormat="1" applyFont="1" applyBorder="1" applyAlignment="1">
      <alignment horizontal="center" vertical="center"/>
    </xf>
    <xf numFmtId="43" fontId="52" fillId="0" borderId="23" xfId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46" fillId="4" borderId="5" xfId="3" applyNumberFormat="1" applyFont="1" applyFill="1" applyBorder="1" applyAlignment="1">
      <alignment horizont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center"/>
    </xf>
    <xf numFmtId="167" fontId="54" fillId="0" borderId="9" xfId="3" applyNumberFormat="1" applyFont="1" applyBorder="1" applyAlignment="1">
      <alignment horizontal="center"/>
    </xf>
    <xf numFmtId="167" fontId="54" fillId="4" borderId="5" xfId="3" applyNumberFormat="1" applyFont="1" applyFill="1" applyBorder="1" applyAlignment="1">
      <alignment horizontal="center"/>
    </xf>
    <xf numFmtId="167" fontId="54" fillId="0" borderId="9" xfId="3" applyNumberFormat="1" applyFont="1" applyBorder="1" applyAlignment="1">
      <alignment vertical="center"/>
    </xf>
    <xf numFmtId="0" fontId="54" fillId="0" borderId="0" xfId="12" applyFont="1"/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0" fontId="49" fillId="0" borderId="0" xfId="37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 wrapText="1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79" t="s">
        <v>127</v>
      </c>
      <c r="F1" s="579"/>
      <c r="G1" s="579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80" t="s">
        <v>128</v>
      </c>
      <c r="F2" s="580"/>
      <c r="G2" s="580"/>
    </row>
    <row r="3" spans="1:8" s="174" customFormat="1" ht="16.5" customHeight="1">
      <c r="A3" s="176" t="s">
        <v>129</v>
      </c>
      <c r="B3" s="175"/>
      <c r="C3" s="175"/>
      <c r="E3" s="580"/>
      <c r="F3" s="580"/>
      <c r="G3" s="580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81" t="s">
        <v>130</v>
      </c>
      <c r="B5" s="581"/>
      <c r="C5" s="581"/>
      <c r="D5" s="581"/>
      <c r="E5" s="581"/>
      <c r="F5" s="581"/>
      <c r="G5" s="581"/>
    </row>
    <row r="6" spans="1:8">
      <c r="A6" s="582" t="s">
        <v>131</v>
      </c>
      <c r="B6" s="582"/>
      <c r="C6" s="582"/>
      <c r="D6" s="582"/>
      <c r="E6" s="582"/>
      <c r="F6" s="582"/>
      <c r="G6" s="582"/>
    </row>
    <row r="7" spans="1:8">
      <c r="A7" s="582" t="s">
        <v>132</v>
      </c>
      <c r="B7" s="582"/>
      <c r="C7" s="582"/>
      <c r="D7" s="582"/>
      <c r="E7" s="582"/>
      <c r="F7" s="582"/>
      <c r="G7" s="582"/>
    </row>
    <row r="8" spans="1:8">
      <c r="A8" s="180"/>
      <c r="F8" s="180" t="s">
        <v>133</v>
      </c>
    </row>
    <row r="9" spans="1:8" ht="24" customHeight="1">
      <c r="A9" s="583" t="s">
        <v>134</v>
      </c>
      <c r="B9" s="583" t="s">
        <v>135</v>
      </c>
      <c r="C9" s="578" t="s">
        <v>14</v>
      </c>
      <c r="D9" s="578" t="s">
        <v>136</v>
      </c>
      <c r="E9" s="578"/>
      <c r="F9" s="578" t="s">
        <v>137</v>
      </c>
      <c r="G9" s="578" t="s">
        <v>19</v>
      </c>
    </row>
    <row r="10" spans="1:8" ht="20.25" customHeight="1">
      <c r="A10" s="584"/>
      <c r="B10" s="584"/>
      <c r="C10" s="578"/>
      <c r="D10" s="182" t="s">
        <v>138</v>
      </c>
      <c r="E10" s="183" t="s">
        <v>139</v>
      </c>
      <c r="F10" s="578"/>
      <c r="G10" s="578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79" t="s">
        <v>127</v>
      </c>
      <c r="F1" s="579"/>
      <c r="G1" s="579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80" t="s">
        <v>128</v>
      </c>
      <c r="F2" s="580"/>
      <c r="G2" s="580"/>
    </row>
    <row r="3" spans="1:8" s="174" customFormat="1" ht="16.5" customHeight="1">
      <c r="A3" s="176" t="s">
        <v>129</v>
      </c>
      <c r="B3" s="290"/>
      <c r="C3" s="290"/>
      <c r="E3" s="580"/>
      <c r="F3" s="580"/>
      <c r="G3" s="580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81" t="s">
        <v>130</v>
      </c>
      <c r="B5" s="581"/>
      <c r="C5" s="581"/>
      <c r="D5" s="581"/>
      <c r="E5" s="581"/>
      <c r="F5" s="581"/>
      <c r="G5" s="581"/>
    </row>
    <row r="6" spans="1:8">
      <c r="A6" s="582" t="s">
        <v>131</v>
      </c>
      <c r="B6" s="582"/>
      <c r="C6" s="582"/>
      <c r="D6" s="582"/>
      <c r="E6" s="582"/>
      <c r="F6" s="582"/>
      <c r="G6" s="582"/>
    </row>
    <row r="7" spans="1:8">
      <c r="A7" s="582" t="s">
        <v>132</v>
      </c>
      <c r="B7" s="582"/>
      <c r="C7" s="582"/>
      <c r="D7" s="582"/>
      <c r="E7" s="582"/>
      <c r="F7" s="582"/>
      <c r="G7" s="582"/>
    </row>
    <row r="8" spans="1:8">
      <c r="A8" s="180"/>
      <c r="F8" s="180" t="s">
        <v>133</v>
      </c>
    </row>
    <row r="9" spans="1:8" ht="24" customHeight="1">
      <c r="A9" s="583" t="s">
        <v>134</v>
      </c>
      <c r="B9" s="583" t="s">
        <v>135</v>
      </c>
      <c r="C9" s="578" t="s">
        <v>14</v>
      </c>
      <c r="D9" s="578" t="s">
        <v>136</v>
      </c>
      <c r="E9" s="578"/>
      <c r="F9" s="578" t="s">
        <v>137</v>
      </c>
      <c r="G9" s="578" t="s">
        <v>19</v>
      </c>
    </row>
    <row r="10" spans="1:8" ht="20.25" customHeight="1">
      <c r="A10" s="584"/>
      <c r="B10" s="584"/>
      <c r="C10" s="578"/>
      <c r="D10" s="289" t="s">
        <v>138</v>
      </c>
      <c r="E10" s="183" t="s">
        <v>139</v>
      </c>
      <c r="F10" s="578"/>
      <c r="G10" s="578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tabSelected="1"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13/12/2016</v>
      </c>
      <c r="E1" s="23" t="str">
        <f ca="1">"CÔNG NỢ KHÁC - LONG AN : " &amp; DAY($I$1)&amp;"/"&amp;MONTH($I$1)&amp;"/"&amp;YEAR($I$1)</f>
        <v>CÔNG NỢ KHÁC - LONG AN : 13/12/2016</v>
      </c>
      <c r="I1" s="28">
        <f ca="1">TODAY()</f>
        <v>42717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PHÚ'!$I$160&lt;0,0,'AN PHÚ'!$I$160)</f>
        <v>50066431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-810000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2174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2175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2153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2207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586" t="s">
        <v>3</v>
      </c>
      <c r="F14" s="587"/>
      <c r="G14" s="25">
        <f>SUM(G3:G13)</f>
        <v>363342343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13/12/2016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13/12/2016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Asia!$I$50</f>
        <v>406027611.79999995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AAAS!I27</f>
        <v>50658716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2155</v>
      </c>
      <c r="C21" s="112">
        <f>'HOÀNG ANH'!I33</f>
        <v>27710536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2185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 t="s">
        <v>2210</v>
      </c>
      <c r="C23" s="112">
        <f>'ÁNH DƯƠNG'!I33</f>
        <v>68287606</v>
      </c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585" t="s">
        <v>3</v>
      </c>
      <c r="B26" s="585"/>
      <c r="C26" s="25">
        <f>SUM(C18:C25)</f>
        <v>561484469.79999995</v>
      </c>
      <c r="D26" s="21"/>
      <c r="E26" s="585" t="s">
        <v>3</v>
      </c>
      <c r="F26" s="585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13/12/2016</v>
      </c>
      <c r="B28" s="6"/>
      <c r="C28" s="7"/>
      <c r="D28" s="21"/>
      <c r="E28" s="13" t="str">
        <f ca="1">"CÔNG NỢ CÁ - TRÀ VINH: " &amp; DAY(I1)&amp;"/"&amp;MONTH(I1)&amp;"/"&amp;YEAR(I1)</f>
        <v>CÔNG NỢ CÁ - TRÀ VINH: 13/12/2016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585" t="s">
        <v>3</v>
      </c>
      <c r="B49" s="585"/>
      <c r="C49" s="10">
        <f>SUM(C30:C48)</f>
        <v>5397541.5</v>
      </c>
      <c r="E49" s="585" t="s">
        <v>3</v>
      </c>
      <c r="F49" s="585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88" t="s">
        <v>0</v>
      </c>
      <c r="B2" s="588" t="s">
        <v>1</v>
      </c>
      <c r="C2" s="588" t="s">
        <v>1294</v>
      </c>
      <c r="D2" s="590" t="s">
        <v>2</v>
      </c>
      <c r="E2" s="591"/>
      <c r="F2" s="592"/>
    </row>
    <row r="3" spans="1:6" s="301" customFormat="1" ht="37.5" customHeight="1">
      <c r="A3" s="589"/>
      <c r="B3" s="589"/>
      <c r="C3" s="589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93" t="s">
        <v>1316</v>
      </c>
      <c r="B19" s="594"/>
      <c r="C19" s="595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80"/>
  <sheetViews>
    <sheetView topLeftCell="A5" zoomScale="95" workbookViewId="0">
      <pane ySplit="7" topLeftCell="A135" activePane="bottomLeft" state="frozen"/>
      <selection activeCell="A5" sqref="A5"/>
      <selection pane="bottomLeft" activeCell="I139" sqref="I139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601" t="s">
        <v>10</v>
      </c>
      <c r="B2" s="601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603" t="s">
        <v>12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96" t="s">
        <v>41</v>
      </c>
      <c r="B12" s="597"/>
      <c r="C12" s="598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99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600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3"/>
      <c r="C156" s="96"/>
      <c r="D156" s="124"/>
      <c r="E156" s="125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3"/>
      <c r="C157" s="96"/>
      <c r="D157" s="124"/>
      <c r="E157" s="125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3"/>
      <c r="C158" s="96"/>
      <c r="D158" s="124"/>
      <c r="E158" s="125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602" t="s">
        <v>3</v>
      </c>
      <c r="B160" s="602"/>
      <c r="C160" s="602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601" t="s">
        <v>10</v>
      </c>
      <c r="B2" s="601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603" t="s">
        <v>12</v>
      </c>
      <c r="B5" s="603"/>
      <c r="C5" s="603"/>
      <c r="D5" s="603"/>
      <c r="E5" s="603"/>
      <c r="F5" s="603"/>
      <c r="G5" s="81"/>
    </row>
    <row r="6" spans="1:7" ht="9" hidden="1" customHeight="1">
      <c r="A6" s="604"/>
      <c r="B6" s="604"/>
      <c r="C6" s="604"/>
      <c r="D6" s="604"/>
      <c r="E6" s="604"/>
      <c r="F6" s="604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2211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/>
      <c r="D123" s="268"/>
      <c r="E123" s="268">
        <v>3040000</v>
      </c>
      <c r="F123" s="63">
        <f t="shared" si="5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5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602" t="s">
        <v>3</v>
      </c>
      <c r="B127" s="602"/>
      <c r="C127" s="602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9" activePane="bottomLeft" state="frozen"/>
      <selection activeCell="B61" sqref="B61"/>
      <selection pane="bottomLeft" activeCell="L106" sqref="L10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602" t="s">
        <v>3</v>
      </c>
      <c r="B116" s="602"/>
      <c r="C116" s="602"/>
      <c r="D116" s="602"/>
      <c r="E116" s="602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606">
        <f>I116</f>
        <v>0</v>
      </c>
      <c r="E118" s="606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0"/>
  <sheetViews>
    <sheetView topLeftCell="A5" zoomScale="90" workbookViewId="0">
      <pane ySplit="7" topLeftCell="A30" activePane="bottomLeft" state="frozen"/>
      <selection activeCell="B61" sqref="B61"/>
      <selection pane="bottomLeft" activeCell="I43" sqref="I4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23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49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1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f>F28*10%</f>
        <v>1935564.4000000001</v>
      </c>
      <c r="H28" s="142"/>
      <c r="I28" s="264">
        <f t="shared" si="1"/>
        <v>143504966</v>
      </c>
      <c r="J28" s="143"/>
    </row>
    <row r="29" spans="1:10" s="108" customFormat="1" ht="18" customHeight="1">
      <c r="A29" s="65">
        <v>42602</v>
      </c>
      <c r="B29" s="65" t="s">
        <v>2170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1"/>
        <v>169631066</v>
      </c>
      <c r="J29" s="143"/>
    </row>
    <row r="30" spans="1:10" s="108" customFormat="1" ht="18" customHeight="1">
      <c r="A30" s="65">
        <v>42602</v>
      </c>
      <c r="B30" s="65" t="s">
        <v>2170</v>
      </c>
      <c r="C30" s="140"/>
      <c r="D30" s="141"/>
      <c r="E30" s="73" t="s">
        <v>105</v>
      </c>
      <c r="F30" s="66">
        <v>19735254</v>
      </c>
      <c r="G30" s="142">
        <f>F30*10%</f>
        <v>1973525.4000000001</v>
      </c>
      <c r="H30" s="142"/>
      <c r="I30" s="264">
        <f t="shared" si="1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1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f>F32*10%</f>
        <v>850963.5</v>
      </c>
      <c r="H32" s="142"/>
      <c r="I32" s="264">
        <f t="shared" si="1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1"/>
        <v>121918694</v>
      </c>
      <c r="J33" s="284"/>
    </row>
    <row r="34" spans="1:10" s="108" customFormat="1" ht="18" customHeight="1">
      <c r="A34" s="65">
        <v>42669</v>
      </c>
      <c r="B34" s="65" t="s">
        <v>2206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1"/>
        <v>148091594</v>
      </c>
      <c r="J34" s="143"/>
    </row>
    <row r="35" spans="1:10" s="108" customFormat="1" ht="18" customHeight="1">
      <c r="A35" s="65">
        <v>42669</v>
      </c>
      <c r="B35" s="65" t="s">
        <v>2206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1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1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f>F37*10%</f>
        <v>1988248.5</v>
      </c>
      <c r="H37" s="142"/>
      <c r="I37" s="264">
        <f t="shared" si="1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1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1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1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1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1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1"/>
        <v>406027613</v>
      </c>
      <c r="J43" s="143"/>
    </row>
    <row r="44" spans="1:10" s="108" customFormat="1" ht="18" customHeight="1">
      <c r="A44" s="65"/>
      <c r="B44" s="65"/>
      <c r="C44" s="140"/>
      <c r="D44" s="141"/>
      <c r="E44" s="64"/>
      <c r="F44" s="66"/>
      <c r="G44" s="142"/>
      <c r="H44" s="142"/>
      <c r="I44" s="264">
        <f t="shared" si="1"/>
        <v>0</v>
      </c>
      <c r="J44" s="143"/>
    </row>
    <row r="45" spans="1:10" s="108" customFormat="1" ht="18" customHeight="1">
      <c r="A45" s="65"/>
      <c r="B45" s="65"/>
      <c r="C45" s="140"/>
      <c r="D45" s="141"/>
      <c r="E45" s="64"/>
      <c r="F45" s="66"/>
      <c r="G45" s="142"/>
      <c r="H45" s="142"/>
      <c r="I45" s="264">
        <f t="shared" si="1"/>
        <v>0</v>
      </c>
      <c r="J45" s="143"/>
    </row>
    <row r="46" spans="1:10" s="108" customFormat="1" ht="18" customHeight="1">
      <c r="A46" s="65"/>
      <c r="B46" s="65"/>
      <c r="C46" s="140"/>
      <c r="D46" s="141"/>
      <c r="E46" s="64"/>
      <c r="F46" s="66"/>
      <c r="G46" s="142"/>
      <c r="H46" s="142"/>
      <c r="I46" s="264">
        <f t="shared" si="1"/>
        <v>0</v>
      </c>
      <c r="J46" s="143"/>
    </row>
    <row r="47" spans="1:10" s="108" customFormat="1" ht="18" customHeight="1">
      <c r="A47" s="65"/>
      <c r="B47" s="65"/>
      <c r="C47" s="140"/>
      <c r="D47" s="141"/>
      <c r="E47" s="64"/>
      <c r="F47" s="66"/>
      <c r="G47" s="142"/>
      <c r="H47" s="142"/>
      <c r="I47" s="264">
        <f t="shared" si="1"/>
        <v>0</v>
      </c>
      <c r="J47" s="143"/>
    </row>
    <row r="48" spans="1:10" s="108" customFormat="1" ht="18" customHeight="1">
      <c r="A48" s="65"/>
      <c r="B48" s="65"/>
      <c r="C48" s="140"/>
      <c r="D48" s="141"/>
      <c r="E48" s="64"/>
      <c r="F48" s="66"/>
      <c r="G48" s="142"/>
      <c r="H48" s="142"/>
      <c r="I48" s="264">
        <f t="shared" si="1"/>
        <v>0</v>
      </c>
      <c r="J48" s="143"/>
    </row>
    <row r="49" spans="1:10" ht="18" customHeight="1">
      <c r="A49" s="65"/>
      <c r="B49" s="65"/>
      <c r="C49" s="74"/>
      <c r="D49" s="72"/>
      <c r="E49" s="71"/>
      <c r="F49" s="66"/>
      <c r="G49" s="66"/>
      <c r="H49" s="66"/>
      <c r="I49" s="264">
        <f t="shared" si="1"/>
        <v>0</v>
      </c>
      <c r="J49" s="82"/>
    </row>
    <row r="50" spans="1:10" s="68" customFormat="1" ht="18" customHeight="1">
      <c r="A50" s="602" t="s">
        <v>3</v>
      </c>
      <c r="B50" s="602"/>
      <c r="C50" s="602"/>
      <c r="D50" s="602"/>
      <c r="E50" s="602"/>
      <c r="F50" s="67">
        <f>SUM(F12:F49)</f>
        <v>547751478</v>
      </c>
      <c r="G50" s="67">
        <f>SUM(G12:G49)</f>
        <v>22651237.800000001</v>
      </c>
      <c r="H50" s="67">
        <f>SUM(H12:H49)</f>
        <v>164375104</v>
      </c>
      <c r="I50" s="418">
        <f>F50+G50-H50</f>
        <v>406027611.79999995</v>
      </c>
      <c r="J50" s="62"/>
    </row>
    <row r="51" spans="1:10" ht="18" customHeight="1"/>
    <row r="52" spans="1:10" ht="21" customHeight="1">
      <c r="D52" s="606">
        <f>I50</f>
        <v>406027611.79999995</v>
      </c>
      <c r="E52" s="606"/>
      <c r="F52" s="69" t="s">
        <v>20</v>
      </c>
      <c r="G52" s="69"/>
    </row>
    <row r="53" spans="1:10" ht="21" customHeight="1"/>
    <row r="54" spans="1:10" ht="21" customHeight="1"/>
    <row r="55" spans="1:10" ht="14.25" customHeight="1">
      <c r="H55" s="70" t="s">
        <v>21</v>
      </c>
    </row>
    <row r="56" spans="1:10" ht="21" customHeight="1">
      <c r="A56" s="55" t="s">
        <v>22</v>
      </c>
      <c r="B56" s="70"/>
      <c r="F56" s="55" t="s">
        <v>23</v>
      </c>
    </row>
    <row r="57" spans="1:10" ht="21" customHeight="1"/>
    <row r="58" spans="1:10" ht="21" customHeight="1"/>
    <row r="59" spans="1:10" ht="21" customHeight="1"/>
    <row r="60" spans="1:10" ht="21" customHeight="1"/>
    <row r="61" spans="1:10" ht="21" customHeight="1"/>
    <row r="62" spans="1:10" ht="21" customHeight="1"/>
    <row r="63" spans="1:10" s="54" customFormat="1" ht="21" customHeight="1">
      <c r="B63" s="129"/>
      <c r="C63" s="55"/>
      <c r="D63" s="56"/>
      <c r="E63" s="57"/>
      <c r="F63" s="55"/>
      <c r="G63" s="55"/>
      <c r="H63" s="55"/>
      <c r="I63" s="55"/>
      <c r="J63" s="50"/>
    </row>
    <row r="64" spans="1:10" s="54" customFormat="1" ht="21" customHeight="1">
      <c r="B64" s="129"/>
      <c r="C64" s="55"/>
      <c r="D64" s="56"/>
      <c r="E64" s="57"/>
      <c r="F64" s="55"/>
      <c r="G64" s="55"/>
      <c r="H64" s="55"/>
      <c r="I64" s="55"/>
      <c r="J64" s="50"/>
    </row>
    <row r="65" spans="2:10" s="54" customFormat="1" ht="21" customHeight="1">
      <c r="B65" s="129"/>
      <c r="C65" s="55"/>
      <c r="D65" s="56"/>
      <c r="E65" s="57"/>
      <c r="F65" s="55"/>
      <c r="G65" s="55"/>
      <c r="H65" s="55"/>
      <c r="I65" s="55"/>
      <c r="J65" s="50"/>
    </row>
    <row r="66" spans="2:10" s="54" customFormat="1" ht="21" customHeight="1">
      <c r="B66" s="129"/>
      <c r="C66" s="55"/>
      <c r="D66" s="56"/>
      <c r="E66" s="57"/>
      <c r="F66" s="55"/>
      <c r="G66" s="55"/>
      <c r="H66" s="55"/>
      <c r="I66" s="55"/>
      <c r="J66" s="50"/>
    </row>
    <row r="67" spans="2:10" s="54" customFormat="1" ht="21" customHeight="1">
      <c r="B67" s="129"/>
      <c r="C67" s="55"/>
      <c r="D67" s="56"/>
      <c r="E67" s="57"/>
      <c r="F67" s="55"/>
      <c r="G67" s="55"/>
      <c r="H67" s="55"/>
      <c r="I67" s="55"/>
      <c r="J67" s="50"/>
    </row>
    <row r="68" spans="2:10" s="54" customFormat="1" ht="21" customHeight="1">
      <c r="B68" s="129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9"/>
      <c r="C69" s="55"/>
      <c r="D69" s="56"/>
      <c r="E69" s="57"/>
      <c r="F69" s="55"/>
      <c r="G69" s="55"/>
      <c r="H69" s="55"/>
      <c r="I69" s="55"/>
      <c r="J69" s="50"/>
    </row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</sheetData>
  <autoFilter ref="A11:J50"/>
  <mergeCells count="5">
    <mergeCell ref="A2:D2"/>
    <mergeCell ref="A5:I5"/>
    <mergeCell ref="A6:I6"/>
    <mergeCell ref="A50:E50"/>
    <mergeCell ref="D52:E52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7"/>
  <sheetViews>
    <sheetView topLeftCell="A5" zoomScale="90" workbookViewId="0">
      <pane ySplit="7" topLeftCell="A12" activePane="bottomLeft" state="frozen"/>
      <selection activeCell="B61" sqref="B61"/>
      <selection pane="bottomLeft" activeCell="I14" sqref="I1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26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68" customFormat="1" ht="18" customHeight="1">
      <c r="A27" s="602" t="s">
        <v>3</v>
      </c>
      <c r="B27" s="602"/>
      <c r="C27" s="602"/>
      <c r="D27" s="602"/>
      <c r="E27" s="602"/>
      <c r="F27" s="67">
        <f>SUM(F12:F26)</f>
        <v>59137000</v>
      </c>
      <c r="G27" s="67">
        <f>SUM(G12:G26)</f>
        <v>2325410</v>
      </c>
      <c r="H27" s="67">
        <f>SUM(H12:H26)</f>
        <v>10803694</v>
      </c>
      <c r="I27" s="468">
        <f>F27+G27-H27</f>
        <v>50658716</v>
      </c>
      <c r="J27" s="62"/>
    </row>
    <row r="28" spans="1:10" ht="18" customHeight="1"/>
    <row r="29" spans="1:10" ht="21" customHeight="1">
      <c r="D29" s="606">
        <f>I27</f>
        <v>50658716</v>
      </c>
      <c r="E29" s="606"/>
      <c r="F29" s="69" t="s">
        <v>20</v>
      </c>
      <c r="G29" s="69"/>
    </row>
    <row r="30" spans="1:10" ht="21" customHeight="1"/>
    <row r="31" spans="1:10" ht="21" customHeight="1"/>
    <row r="32" spans="1:10" ht="14.25" customHeight="1">
      <c r="H32" s="70" t="s">
        <v>21</v>
      </c>
    </row>
    <row r="33" spans="1:10" ht="21" customHeight="1">
      <c r="A33" s="55" t="s">
        <v>22</v>
      </c>
      <c r="B33" s="70"/>
      <c r="F33" s="55" t="s">
        <v>23</v>
      </c>
    </row>
    <row r="34" spans="1:10" ht="21" customHeight="1"/>
    <row r="35" spans="1:10" ht="21" customHeight="1"/>
    <row r="36" spans="1:10" ht="21" customHeight="1"/>
    <row r="37" spans="1:10" ht="21" customHeight="1"/>
    <row r="38" spans="1:10" ht="21" customHeight="1"/>
    <row r="39" spans="1:10" ht="21" customHeight="1"/>
    <row r="40" spans="1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1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1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1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1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</sheetData>
  <autoFilter ref="A11:J27"/>
  <mergeCells count="5">
    <mergeCell ref="A2:D2"/>
    <mergeCell ref="A5:I5"/>
    <mergeCell ref="A6:I6"/>
    <mergeCell ref="A27:E27"/>
    <mergeCell ref="D29:E29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A5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15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515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2154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2" t="s">
        <v>3</v>
      </c>
      <c r="B33" s="602"/>
      <c r="C33" s="602"/>
      <c r="D33" s="602"/>
      <c r="E33" s="602"/>
      <c r="F33" s="67">
        <f>SUM(F12:F32)</f>
        <v>27453626</v>
      </c>
      <c r="G33" s="67">
        <f>SUM(G12:G32)</f>
        <v>256910</v>
      </c>
      <c r="H33" s="67">
        <f>SUM(H12:H32)</f>
        <v>0</v>
      </c>
      <c r="I33" s="514">
        <f>F33+G33-H33</f>
        <v>27710536</v>
      </c>
      <c r="J33" s="62"/>
    </row>
    <row r="34" spans="1:10" ht="18" customHeight="1"/>
    <row r="35" spans="1:10" ht="21" customHeight="1">
      <c r="D35" s="606">
        <f>I33</f>
        <v>27710536</v>
      </c>
      <c r="E35" s="60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2" workbookViewId="0">
      <selection activeCell="A2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66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566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2209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:I31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569">
        <f t="shared" ref="I14:I16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264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" si="2">F16*10%</f>
        <v>2066146</v>
      </c>
      <c r="H16" s="142"/>
      <c r="I16" s="264">
        <f t="shared" si="1"/>
        <v>68287606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2" t="s">
        <v>3</v>
      </c>
      <c r="B33" s="602"/>
      <c r="C33" s="602"/>
      <c r="D33" s="602"/>
      <c r="E33" s="602"/>
      <c r="F33" s="67">
        <f>SUM(F12:F32)</f>
        <v>81968660</v>
      </c>
      <c r="G33" s="67">
        <f>SUM(G12:G32)</f>
        <v>2588066</v>
      </c>
      <c r="H33" s="67">
        <f>SUM(H12:H32)</f>
        <v>16269120</v>
      </c>
      <c r="I33" s="565">
        <f>F33+G33-H33</f>
        <v>68287606</v>
      </c>
      <c r="J33" s="62"/>
    </row>
    <row r="34" spans="1:10" ht="18" customHeight="1"/>
    <row r="35" spans="1:10" ht="21" customHeight="1">
      <c r="D35" s="606">
        <f>I33</f>
        <v>68287606</v>
      </c>
      <c r="E35" s="60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16" workbookViewId="0">
      <selection activeCell="G20" sqref="G20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68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568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2209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2212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1" si="0">ROUND(IF(E13&lt;&gt;"",I12+F13+G13-H13,0),0)</f>
        <v>34798772</v>
      </c>
      <c r="J13" s="143"/>
    </row>
    <row r="14" spans="1:10" s="577" customFormat="1" ht="18" customHeight="1">
      <c r="A14" s="570">
        <v>42688</v>
      </c>
      <c r="B14" s="570"/>
      <c r="C14" s="571"/>
      <c r="D14" s="572"/>
      <c r="E14" s="573" t="s">
        <v>2212</v>
      </c>
      <c r="F14" s="574">
        <v>22583600</v>
      </c>
      <c r="G14" s="574"/>
      <c r="H14" s="574"/>
      <c r="I14" s="575">
        <f t="shared" si="0"/>
        <v>57382372</v>
      </c>
      <c r="J14" s="576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26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2212</v>
      </c>
      <c r="F16" s="66">
        <v>46015600</v>
      </c>
      <c r="G16" s="142"/>
      <c r="H16" s="142"/>
      <c r="I16" s="26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264">
        <f t="shared" si="0"/>
        <v>139202224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2" t="s">
        <v>3</v>
      </c>
      <c r="B33" s="602"/>
      <c r="C33" s="602"/>
      <c r="D33" s="602"/>
      <c r="E33" s="602"/>
      <c r="F33" s="67">
        <f>SUM(F12:F32)</f>
        <v>134837740</v>
      </c>
      <c r="G33" s="67">
        <f>SUM(G12:G32)</f>
        <v>4364484</v>
      </c>
      <c r="H33" s="67">
        <f>SUM(H12:H32)</f>
        <v>0</v>
      </c>
      <c r="I33" s="567">
        <f>F33+G33-H33</f>
        <v>139202224</v>
      </c>
      <c r="J33" s="62"/>
    </row>
    <row r="34" spans="1:10" ht="18" customHeight="1"/>
    <row r="35" spans="1:10" ht="21" customHeight="1">
      <c r="D35" s="606">
        <f>I33</f>
        <v>139202224</v>
      </c>
      <c r="E35" s="60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opLeftCell="A148" workbookViewId="0">
      <selection activeCell="A158" sqref="A157:I166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609" t="s">
        <v>483</v>
      </c>
      <c r="B1" s="609"/>
      <c r="C1" s="609"/>
      <c r="D1" s="609"/>
      <c r="E1" s="609"/>
      <c r="F1" s="609"/>
      <c r="G1" s="609"/>
      <c r="H1" s="609"/>
      <c r="I1" s="609"/>
    </row>
    <row r="2" spans="1:16">
      <c r="A2" s="610" t="s">
        <v>484</v>
      </c>
      <c r="B2" s="610"/>
      <c r="C2" s="610"/>
      <c r="D2" s="610"/>
      <c r="E2" s="610"/>
      <c r="F2" s="610"/>
      <c r="G2" s="610"/>
      <c r="H2" s="610"/>
      <c r="I2" s="610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607" t="s">
        <v>485</v>
      </c>
      <c r="B4" s="607"/>
      <c r="C4" s="607"/>
      <c r="D4" s="607"/>
      <c r="E4" s="607"/>
      <c r="F4" s="607"/>
      <c r="G4" s="607"/>
      <c r="H4" s="607"/>
      <c r="I4" s="607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608" t="s">
        <v>3</v>
      </c>
      <c r="B9" s="608"/>
      <c r="C9" s="608"/>
      <c r="D9" s="608"/>
      <c r="E9" s="608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611"/>
      <c r="H11" s="611"/>
      <c r="I11" s="611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608" t="s">
        <v>3</v>
      </c>
      <c r="B17" s="608"/>
      <c r="C17" s="608"/>
      <c r="D17" s="608"/>
      <c r="E17" s="608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13" t="s">
        <v>499</v>
      </c>
      <c r="B18" s="613"/>
      <c r="C18" s="613"/>
      <c r="D18" s="613"/>
      <c r="E18" s="613"/>
      <c r="F18" s="613"/>
      <c r="G18" s="613"/>
      <c r="H18" s="613"/>
      <c r="I18" s="613"/>
    </row>
    <row r="20" spans="1:12">
      <c r="A20" s="614" t="s">
        <v>500</v>
      </c>
      <c r="B20" s="614"/>
      <c r="C20" s="614"/>
      <c r="D20" s="614"/>
      <c r="G20" s="611" t="s">
        <v>501</v>
      </c>
      <c r="H20" s="611"/>
      <c r="I20" s="611"/>
    </row>
    <row r="21" spans="1:12">
      <c r="A21" s="612" t="s">
        <v>502</v>
      </c>
      <c r="B21" s="612"/>
      <c r="C21" s="612"/>
      <c r="D21" s="612"/>
      <c r="G21" s="611"/>
      <c r="H21" s="611"/>
      <c r="I21" s="611"/>
    </row>
    <row r="22" spans="1:12">
      <c r="A22" s="612" t="s">
        <v>503</v>
      </c>
      <c r="B22" s="612"/>
      <c r="C22" s="612"/>
      <c r="D22" s="612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611"/>
      <c r="H24" s="611"/>
      <c r="I24" s="611"/>
    </row>
    <row r="25" spans="1:12">
      <c r="A25" s="612"/>
      <c r="B25" s="612"/>
      <c r="C25" s="612"/>
      <c r="D25" s="612"/>
    </row>
    <row r="26" spans="1:12" ht="22.5">
      <c r="A26" s="609" t="s">
        <v>483</v>
      </c>
      <c r="B26" s="609"/>
      <c r="C26" s="609"/>
      <c r="D26" s="609"/>
      <c r="E26" s="609"/>
      <c r="F26" s="609"/>
      <c r="G26" s="609"/>
      <c r="H26" s="609"/>
      <c r="I26" s="609"/>
    </row>
    <row r="27" spans="1:12">
      <c r="A27" s="610" t="s">
        <v>484</v>
      </c>
      <c r="B27" s="610"/>
      <c r="C27" s="610"/>
      <c r="D27" s="610"/>
      <c r="E27" s="610"/>
      <c r="F27" s="610"/>
      <c r="G27" s="610"/>
      <c r="H27" s="610"/>
      <c r="I27" s="610"/>
    </row>
    <row r="28" spans="1:12" ht="22.5">
      <c r="A28" s="607" t="s">
        <v>505</v>
      </c>
      <c r="B28" s="607"/>
      <c r="C28" s="607"/>
      <c r="D28" s="607"/>
      <c r="E28" s="607"/>
      <c r="F28" s="607"/>
      <c r="G28" s="607"/>
      <c r="H28" s="607"/>
      <c r="I28" s="607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608" t="s">
        <v>3</v>
      </c>
      <c r="B31" s="608"/>
      <c r="C31" s="608"/>
      <c r="D31" s="608"/>
      <c r="E31" s="608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611"/>
      <c r="H32" s="611"/>
      <c r="I32" s="611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608" t="s">
        <v>3</v>
      </c>
      <c r="B38" s="608"/>
      <c r="C38" s="608"/>
      <c r="D38" s="608"/>
      <c r="E38" s="608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608" t="s">
        <v>3</v>
      </c>
      <c r="B44" s="608"/>
      <c r="C44" s="608"/>
      <c r="D44" s="608"/>
      <c r="E44" s="608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609" t="s">
        <v>483</v>
      </c>
      <c r="B48" s="609"/>
      <c r="C48" s="609"/>
      <c r="D48" s="609"/>
      <c r="E48" s="609"/>
      <c r="F48" s="609"/>
      <c r="G48" s="609"/>
      <c r="H48" s="609"/>
      <c r="I48" s="609"/>
    </row>
    <row r="49" spans="1:16">
      <c r="A49" s="610" t="s">
        <v>484</v>
      </c>
      <c r="B49" s="610"/>
      <c r="C49" s="610"/>
      <c r="D49" s="610"/>
      <c r="E49" s="610"/>
      <c r="F49" s="610"/>
      <c r="G49" s="610"/>
      <c r="H49" s="610"/>
      <c r="I49" s="610"/>
    </row>
    <row r="50" spans="1:16" ht="22.5">
      <c r="A50" s="607" t="s">
        <v>509</v>
      </c>
      <c r="B50" s="607"/>
      <c r="C50" s="607"/>
      <c r="D50" s="607"/>
      <c r="E50" s="607"/>
      <c r="F50" s="607"/>
      <c r="G50" s="607"/>
      <c r="H50" s="607"/>
      <c r="I50" s="607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608" t="s">
        <v>3</v>
      </c>
      <c r="B54" s="608"/>
      <c r="C54" s="608"/>
      <c r="D54" s="608"/>
      <c r="E54" s="608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608" t="s">
        <v>3</v>
      </c>
      <c r="B61" s="608"/>
      <c r="C61" s="608"/>
      <c r="D61" s="608"/>
      <c r="E61" s="608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611"/>
      <c r="H63" s="611"/>
      <c r="I63" s="611"/>
    </row>
    <row r="65" spans="1:16" ht="22.5">
      <c r="A65" s="609" t="s">
        <v>483</v>
      </c>
      <c r="B65" s="609"/>
      <c r="C65" s="609"/>
      <c r="D65" s="609"/>
      <c r="E65" s="609"/>
      <c r="F65" s="609"/>
      <c r="G65" s="609"/>
      <c r="H65" s="609"/>
      <c r="I65" s="609"/>
    </row>
    <row r="66" spans="1:16">
      <c r="A66" s="610" t="s">
        <v>484</v>
      </c>
      <c r="B66" s="610"/>
      <c r="C66" s="610"/>
      <c r="D66" s="610"/>
      <c r="E66" s="610"/>
      <c r="F66" s="610"/>
      <c r="G66" s="610"/>
      <c r="H66" s="610"/>
      <c r="I66" s="610"/>
    </row>
    <row r="67" spans="1:16" ht="22.5" hidden="1">
      <c r="A67" s="607" t="s">
        <v>509</v>
      </c>
      <c r="B67" s="607"/>
      <c r="C67" s="607"/>
      <c r="D67" s="607"/>
      <c r="E67" s="607"/>
      <c r="F67" s="607"/>
      <c r="G67" s="607"/>
      <c r="H67" s="607"/>
      <c r="I67" s="607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608" t="s">
        <v>3</v>
      </c>
      <c r="B71" s="608"/>
      <c r="C71" s="608"/>
      <c r="D71" s="608"/>
      <c r="E71" s="608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608" t="s">
        <v>3</v>
      </c>
      <c r="B78" s="608"/>
      <c r="C78" s="608"/>
      <c r="D78" s="608"/>
      <c r="E78" s="608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611"/>
      <c r="H80" s="611"/>
      <c r="I80" s="611"/>
    </row>
    <row r="81" spans="1:16">
      <c r="A81" s="612"/>
      <c r="B81" s="612"/>
      <c r="C81" s="612"/>
      <c r="D81" s="612"/>
    </row>
    <row r="82" spans="1:16" ht="22.5">
      <c r="A82" s="609" t="s">
        <v>483</v>
      </c>
      <c r="B82" s="609"/>
      <c r="C82" s="609"/>
      <c r="D82" s="609"/>
      <c r="E82" s="609"/>
      <c r="F82" s="609"/>
      <c r="G82" s="609"/>
      <c r="H82" s="609"/>
      <c r="I82" s="609"/>
    </row>
    <row r="83" spans="1:16">
      <c r="A83" s="610" t="s">
        <v>484</v>
      </c>
      <c r="B83" s="610"/>
      <c r="C83" s="610"/>
      <c r="D83" s="610"/>
      <c r="E83" s="610"/>
      <c r="F83" s="610"/>
      <c r="G83" s="610"/>
      <c r="H83" s="610"/>
      <c r="I83" s="610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608" t="s">
        <v>3</v>
      </c>
      <c r="B94" s="608"/>
      <c r="C94" s="608"/>
      <c r="D94" s="608"/>
      <c r="E94" s="608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611"/>
      <c r="H96" s="611"/>
      <c r="I96" s="611"/>
    </row>
    <row r="99" spans="1:16" ht="22.5">
      <c r="A99" s="609" t="s">
        <v>483</v>
      </c>
      <c r="B99" s="609"/>
      <c r="C99" s="609"/>
      <c r="D99" s="609"/>
      <c r="E99" s="609"/>
      <c r="F99" s="609"/>
      <c r="G99" s="609"/>
      <c r="H99" s="609"/>
      <c r="I99" s="609"/>
    </row>
    <row r="100" spans="1:16">
      <c r="A100" s="610" t="s">
        <v>484</v>
      </c>
      <c r="B100" s="610"/>
      <c r="C100" s="610"/>
      <c r="D100" s="610"/>
      <c r="E100" s="610"/>
      <c r="F100" s="610"/>
      <c r="G100" s="610"/>
      <c r="H100" s="610"/>
      <c r="I100" s="610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608" t="s">
        <v>3</v>
      </c>
      <c r="B108" s="608"/>
      <c r="C108" s="608"/>
      <c r="D108" s="608"/>
      <c r="E108" s="608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611"/>
      <c r="H111" s="611"/>
      <c r="I111" s="611"/>
    </row>
    <row r="113" spans="1:16" ht="22.5">
      <c r="A113" s="609" t="s">
        <v>483</v>
      </c>
      <c r="B113" s="609"/>
      <c r="C113" s="609"/>
      <c r="D113" s="609"/>
      <c r="E113" s="609"/>
      <c r="F113" s="609"/>
      <c r="G113" s="609"/>
      <c r="H113" s="609"/>
      <c r="I113" s="609"/>
    </row>
    <row r="114" spans="1:16">
      <c r="A114" s="610" t="s">
        <v>484</v>
      </c>
      <c r="B114" s="610"/>
      <c r="C114" s="610"/>
      <c r="D114" s="610"/>
      <c r="E114" s="610"/>
      <c r="F114" s="610"/>
      <c r="G114" s="610"/>
      <c r="H114" s="610"/>
      <c r="I114" s="610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607" t="s">
        <v>1986</v>
      </c>
      <c r="B116" s="607"/>
      <c r="C116" s="607"/>
      <c r="D116" s="607"/>
      <c r="E116" s="607"/>
      <c r="F116" s="607"/>
      <c r="G116" s="607"/>
      <c r="H116" s="607"/>
      <c r="I116" s="607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608" t="s">
        <v>3</v>
      </c>
      <c r="B123" s="608"/>
      <c r="C123" s="608"/>
      <c r="D123" s="608"/>
      <c r="E123" s="608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2148</v>
      </c>
      <c r="B126" s="227"/>
      <c r="C126" s="228"/>
      <c r="D126" s="229"/>
      <c r="G126" s="611"/>
      <c r="H126" s="611"/>
      <c r="I126" s="611"/>
    </row>
    <row r="128" spans="1:16" ht="22.5">
      <c r="A128" s="609" t="s">
        <v>483</v>
      </c>
      <c r="B128" s="609"/>
      <c r="C128" s="609"/>
      <c r="D128" s="609"/>
      <c r="E128" s="609"/>
      <c r="F128" s="609"/>
      <c r="G128" s="609"/>
      <c r="H128" s="609"/>
      <c r="I128" s="609"/>
    </row>
    <row r="129" spans="1:16">
      <c r="A129" s="610" t="s">
        <v>484</v>
      </c>
      <c r="B129" s="610"/>
      <c r="C129" s="610"/>
      <c r="D129" s="610"/>
      <c r="E129" s="610"/>
      <c r="F129" s="610"/>
      <c r="G129" s="610"/>
      <c r="H129" s="610"/>
      <c r="I129" s="610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607" t="s">
        <v>1987</v>
      </c>
      <c r="B131" s="607"/>
      <c r="C131" s="607"/>
      <c r="D131" s="607"/>
      <c r="E131" s="607"/>
      <c r="F131" s="607"/>
      <c r="G131" s="607"/>
      <c r="H131" s="607"/>
      <c r="I131" s="607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608" t="s">
        <v>3</v>
      </c>
      <c r="B136" s="608"/>
      <c r="C136" s="608"/>
      <c r="D136" s="608"/>
      <c r="E136" s="608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2149</v>
      </c>
      <c r="B140" s="227"/>
      <c r="C140" s="228"/>
      <c r="D140" s="229"/>
      <c r="G140" s="611"/>
      <c r="H140" s="611"/>
      <c r="I140" s="611"/>
    </row>
    <row r="142" spans="1:16" ht="22.5">
      <c r="A142" s="609" t="s">
        <v>483</v>
      </c>
      <c r="B142" s="609"/>
      <c r="C142" s="609"/>
      <c r="D142" s="609"/>
      <c r="E142" s="609"/>
      <c r="F142" s="609"/>
      <c r="G142" s="609"/>
      <c r="H142" s="609"/>
      <c r="I142" s="609"/>
    </row>
    <row r="143" spans="1:16">
      <c r="A143" s="610" t="s">
        <v>484</v>
      </c>
      <c r="B143" s="610"/>
      <c r="C143" s="610"/>
      <c r="D143" s="610"/>
      <c r="E143" s="610"/>
      <c r="F143" s="610"/>
      <c r="G143" s="610"/>
      <c r="H143" s="610"/>
      <c r="I143" s="610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607" t="s">
        <v>2150</v>
      </c>
      <c r="B145" s="607"/>
      <c r="C145" s="607"/>
      <c r="D145" s="607"/>
      <c r="E145" s="607"/>
      <c r="F145" s="607"/>
      <c r="G145" s="607"/>
      <c r="H145" s="607"/>
      <c r="I145" s="607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2151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2152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608" t="s">
        <v>3</v>
      </c>
      <c r="B152" s="608"/>
      <c r="C152" s="608"/>
      <c r="D152" s="608"/>
      <c r="E152" s="608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22300</v>
      </c>
    </row>
    <row r="154" spans="1:16">
      <c r="H154" s="225" t="s">
        <v>1989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611"/>
      <c r="H156" s="611"/>
      <c r="I156" s="611"/>
    </row>
    <row r="157" spans="1:16" ht="22.5">
      <c r="A157" s="607" t="s">
        <v>2213</v>
      </c>
      <c r="B157" s="607"/>
      <c r="C157" s="607"/>
      <c r="D157" s="607"/>
      <c r="E157" s="607"/>
      <c r="F157" s="607"/>
      <c r="G157" s="607"/>
      <c r="H157" s="607"/>
      <c r="I157" s="607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2151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2152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608" t="s">
        <v>3</v>
      </c>
      <c r="B164" s="608"/>
      <c r="C164" s="608"/>
      <c r="D164" s="608"/>
      <c r="E164" s="608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1988</v>
      </c>
      <c r="I165" s="422">
        <v>22200</v>
      </c>
    </row>
    <row r="166" spans="1:16">
      <c r="H166" s="225" t="s">
        <v>1989</v>
      </c>
      <c r="I166" s="422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15" t="s">
        <v>1991</v>
      </c>
      <c r="B1" s="615"/>
      <c r="C1" s="615"/>
      <c r="D1" s="615"/>
      <c r="E1" s="615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16"/>
      <c r="D10" s="616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01" t="s">
        <v>9</v>
      </c>
      <c r="B1" s="601"/>
      <c r="C1" s="601"/>
      <c r="E1" s="359"/>
      <c r="F1" s="38"/>
      <c r="G1" s="39"/>
      <c r="H1" s="39"/>
    </row>
    <row r="2" spans="1:10" s="37" customFormat="1" ht="18" customHeight="1">
      <c r="A2" s="601" t="s">
        <v>10</v>
      </c>
      <c r="B2" s="601"/>
      <c r="C2" s="601"/>
      <c r="D2" s="601"/>
      <c r="E2" s="601"/>
      <c r="F2" s="38"/>
      <c r="G2" s="39"/>
      <c r="H2" s="39"/>
    </row>
    <row r="3" spans="1:10" s="37" customFormat="1" ht="18" customHeight="1">
      <c r="A3" s="601" t="s">
        <v>11</v>
      </c>
      <c r="B3" s="601"/>
      <c r="C3" s="622" t="s">
        <v>513</v>
      </c>
      <c r="D3" s="622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23" t="s">
        <v>12</v>
      </c>
      <c r="B5" s="623"/>
      <c r="C5" s="623"/>
      <c r="D5" s="623"/>
      <c r="E5" s="623"/>
      <c r="F5" s="623"/>
      <c r="G5" s="623"/>
      <c r="H5" s="623"/>
      <c r="I5" s="623"/>
    </row>
    <row r="6" spans="1:10" ht="9" customHeight="1">
      <c r="A6" s="624"/>
      <c r="B6" s="624"/>
      <c r="C6" s="624"/>
      <c r="D6" s="624"/>
      <c r="E6" s="624"/>
      <c r="F6" s="624"/>
      <c r="G6" s="624"/>
      <c r="H6" s="624"/>
      <c r="I6" s="624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17" t="s">
        <v>1322</v>
      </c>
      <c r="B12" s="618"/>
      <c r="C12" s="618"/>
      <c r="D12" s="618"/>
      <c r="E12" s="618"/>
      <c r="F12" s="618"/>
      <c r="G12" s="618"/>
      <c r="H12" s="619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20" t="s">
        <v>3</v>
      </c>
      <c r="B30" s="620"/>
      <c r="C30" s="620"/>
      <c r="D30" s="620"/>
      <c r="E30" s="620"/>
      <c r="F30" s="620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21">
        <f>I30</f>
        <v>9400000</v>
      </c>
      <c r="F32" s="621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92"/>
  <sheetViews>
    <sheetView topLeftCell="A5" zoomScale="95" workbookViewId="0">
      <pane ySplit="7" topLeftCell="A91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601" t="s">
        <v>9</v>
      </c>
      <c r="B1" s="601"/>
      <c r="C1" s="601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601" t="s">
        <v>11</v>
      </c>
      <c r="B3" s="601"/>
      <c r="C3" s="622" t="s">
        <v>513</v>
      </c>
      <c r="D3" s="622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23" t="s">
        <v>12</v>
      </c>
      <c r="B5" s="623"/>
      <c r="C5" s="623"/>
      <c r="D5" s="623"/>
      <c r="E5" s="623"/>
      <c r="F5" s="623"/>
      <c r="G5" s="623"/>
      <c r="H5" s="623"/>
      <c r="I5" s="623"/>
      <c r="J5" s="623"/>
      <c r="K5" s="623"/>
    </row>
    <row r="6" spans="1:12" ht="9" customHeight="1">
      <c r="A6" s="624"/>
      <c r="B6" s="624"/>
      <c r="C6" s="624"/>
      <c r="D6" s="624"/>
      <c r="E6" s="624"/>
      <c r="F6" s="624"/>
      <c r="G6" s="624"/>
      <c r="H6" s="624"/>
      <c r="I6" s="624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17" t="s">
        <v>1322</v>
      </c>
      <c r="B12" s="618"/>
      <c r="C12" s="618"/>
      <c r="D12" s="618"/>
      <c r="E12" s="618"/>
      <c r="F12" s="618"/>
      <c r="G12" s="618"/>
      <c r="H12" s="618"/>
      <c r="I12" s="618"/>
      <c r="J12" s="619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2171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2172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2173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25" t="s">
        <v>3</v>
      </c>
      <c r="B112" s="626"/>
      <c r="C112" s="626"/>
      <c r="D112" s="626"/>
      <c r="E112" s="626"/>
      <c r="F112" s="626"/>
      <c r="G112" s="626"/>
      <c r="H112" s="627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21">
        <f>K112</f>
        <v>232707623.5999999</v>
      </c>
      <c r="F114" s="621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opLeftCell="A5" zoomScale="95" workbookViewId="0">
      <pane ySplit="7" topLeftCell="A307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01" t="s">
        <v>9</v>
      </c>
      <c r="B1" s="601"/>
      <c r="C1" s="601"/>
      <c r="E1" s="359"/>
      <c r="F1" s="38"/>
      <c r="G1" s="39"/>
      <c r="H1" s="39"/>
    </row>
    <row r="2" spans="1:10" s="37" customFormat="1" ht="18" customHeight="1">
      <c r="A2" s="601" t="s">
        <v>10</v>
      </c>
      <c r="B2" s="601"/>
      <c r="C2" s="601"/>
      <c r="D2" s="601"/>
      <c r="E2" s="601"/>
      <c r="F2" s="38"/>
      <c r="G2" s="39"/>
      <c r="H2" s="39"/>
    </row>
    <row r="3" spans="1:10" s="37" customFormat="1" ht="18" customHeight="1">
      <c r="A3" s="601" t="s">
        <v>11</v>
      </c>
      <c r="B3" s="601"/>
      <c r="C3" s="622" t="s">
        <v>513</v>
      </c>
      <c r="D3" s="622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23" t="s">
        <v>12</v>
      </c>
      <c r="B5" s="623"/>
      <c r="C5" s="623"/>
      <c r="D5" s="623"/>
      <c r="E5" s="623"/>
      <c r="F5" s="623"/>
      <c r="G5" s="623"/>
      <c r="H5" s="623"/>
      <c r="I5" s="623"/>
    </row>
    <row r="6" spans="1:10" ht="9" customHeight="1">
      <c r="A6" s="624"/>
      <c r="B6" s="624"/>
      <c r="C6" s="624"/>
      <c r="D6" s="624"/>
      <c r="E6" s="624"/>
      <c r="F6" s="624"/>
      <c r="G6" s="624"/>
      <c r="H6" s="624"/>
      <c r="I6" s="624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17" t="s">
        <v>1322</v>
      </c>
      <c r="B12" s="618"/>
      <c r="C12" s="618"/>
      <c r="D12" s="618"/>
      <c r="E12" s="618"/>
      <c r="F12" s="618"/>
      <c r="G12" s="618"/>
      <c r="H12" s="619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564"/>
      <c r="B306" s="255" t="s">
        <v>2208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564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564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564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564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564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564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564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564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564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564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564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564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564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564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564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564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564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564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564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564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564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564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564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564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20" t="s">
        <v>3</v>
      </c>
      <c r="B337" s="620"/>
      <c r="C337" s="620"/>
      <c r="D337" s="620"/>
      <c r="E337" s="620"/>
      <c r="F337" s="620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21">
        <f>I337</f>
        <v>359299533</v>
      </c>
      <c r="F339" s="621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7"/>
  <sheetViews>
    <sheetView topLeftCell="A5" zoomScale="95" workbookViewId="0">
      <pane ySplit="7" topLeftCell="A39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30" t="s">
        <v>9</v>
      </c>
      <c r="B1" s="630"/>
      <c r="C1" s="630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31" t="s">
        <v>11</v>
      </c>
      <c r="B3" s="631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32" t="s">
        <v>12</v>
      </c>
      <c r="B5" s="632"/>
      <c r="C5" s="632"/>
      <c r="D5" s="632"/>
      <c r="E5" s="632"/>
      <c r="F5" s="632"/>
      <c r="G5" s="632"/>
      <c r="H5" s="632"/>
    </row>
    <row r="6" spans="1:10" ht="9" customHeight="1">
      <c r="A6" s="633"/>
      <c r="B6" s="633"/>
      <c r="C6" s="633"/>
      <c r="D6" s="633"/>
      <c r="E6" s="633"/>
      <c r="F6" s="633"/>
      <c r="G6" s="633"/>
      <c r="H6" s="633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29"/>
      <c r="B19" s="629"/>
      <c r="C19" s="629"/>
      <c r="D19" s="629"/>
      <c r="E19" s="629"/>
      <c r="F19" s="629"/>
      <c r="G19" s="629"/>
      <c r="H19" s="629"/>
      <c r="I19" s="629"/>
      <c r="J19" s="629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29"/>
      <c r="B35" s="629"/>
      <c r="C35" s="629"/>
      <c r="D35" s="629"/>
      <c r="E35" s="629"/>
      <c r="F35" s="629"/>
      <c r="G35" s="629"/>
      <c r="H35" s="629"/>
      <c r="I35" s="629"/>
      <c r="J35" s="629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54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2176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544">
        <v>42584</v>
      </c>
      <c r="B44" s="255" t="s">
        <v>2177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544">
        <v>42584</v>
      </c>
      <c r="B45" s="255" t="s">
        <v>2178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544">
        <v>42584</v>
      </c>
      <c r="B46" s="255" t="s">
        <v>2179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544">
        <v>42584</v>
      </c>
      <c r="B47" s="255" t="s">
        <v>2180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544">
        <v>42606</v>
      </c>
      <c r="B48" s="255" t="s">
        <v>2181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544">
        <v>42606</v>
      </c>
      <c r="B49" s="255" t="s">
        <v>2182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544">
        <v>42627</v>
      </c>
      <c r="B50" s="255" t="s">
        <v>2181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544">
        <v>42627</v>
      </c>
      <c r="B51" s="255" t="s">
        <v>2182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544">
        <v>42641</v>
      </c>
      <c r="B52" s="255" t="s">
        <v>2183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544">
        <v>42641</v>
      </c>
      <c r="B53" s="255" t="s">
        <v>2184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544">
        <v>42644</v>
      </c>
      <c r="B54" s="255" t="s">
        <v>2183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544">
        <v>42644</v>
      </c>
      <c r="B55" s="255" t="s">
        <v>2184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54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54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54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54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54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54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54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54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54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54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54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20" t="s">
        <v>3</v>
      </c>
      <c r="B69" s="620"/>
      <c r="C69" s="620"/>
      <c r="D69" s="620"/>
      <c r="E69" s="620"/>
      <c r="F69" s="620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28">
        <f>I69</f>
        <v>58222000</v>
      </c>
      <c r="F71" s="628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N43"/>
  <sheetViews>
    <sheetView topLeftCell="A61" workbookViewId="0">
      <selection activeCell="E24" sqref="E22:E24"/>
    </sheetView>
  </sheetViews>
  <sheetFormatPr defaultColWidth="9.140625" defaultRowHeight="16.5"/>
  <cols>
    <col min="1" max="1" width="4.85546875" style="472" customWidth="1"/>
    <col min="2" max="2" width="34.140625" style="472" customWidth="1"/>
    <col min="3" max="3" width="12.5703125" style="474" customWidth="1"/>
    <col min="4" max="4" width="13.28515625" style="475" bestFit="1" customWidth="1"/>
    <col min="5" max="5" width="15.7109375" style="475" customWidth="1"/>
    <col min="6" max="6" width="15.85546875" style="472" customWidth="1"/>
    <col min="7" max="7" width="14.5703125" style="496" bestFit="1" customWidth="1"/>
    <col min="8" max="8" width="10.42578125" style="496" customWidth="1"/>
    <col min="9" max="9" width="16.5703125" style="496" customWidth="1"/>
    <col min="10" max="10" width="11.5703125" style="496" customWidth="1"/>
    <col min="11" max="11" width="10" style="496" customWidth="1"/>
    <col min="12" max="12" width="12.85546875" style="496" customWidth="1"/>
    <col min="13" max="13" width="13.28515625" style="496" customWidth="1"/>
    <col min="14" max="16384" width="9.140625" style="472"/>
  </cols>
  <sheetData>
    <row r="1" spans="1:10" ht="47.25" customHeight="1">
      <c r="A1" s="634" t="s">
        <v>2146</v>
      </c>
      <c r="B1" s="634"/>
      <c r="C1" s="634"/>
      <c r="D1" s="634"/>
      <c r="E1" s="634"/>
      <c r="F1" s="471"/>
      <c r="G1" s="495"/>
      <c r="H1" s="495"/>
    </row>
    <row r="2" spans="1:10" ht="18.75" customHeight="1">
      <c r="A2" s="473"/>
      <c r="G2" s="472"/>
      <c r="H2" s="497"/>
    </row>
    <row r="3" spans="1:10" s="430" customFormat="1" ht="39.75" customHeight="1">
      <c r="A3" s="426"/>
      <c r="B3" s="427" t="s">
        <v>1992</v>
      </c>
      <c r="C3" s="516" t="s">
        <v>487</v>
      </c>
      <c r="D3" s="517" t="s">
        <v>1993</v>
      </c>
      <c r="E3" s="517" t="s">
        <v>1994</v>
      </c>
      <c r="F3" s="517" t="s">
        <v>1995</v>
      </c>
    </row>
    <row r="4" spans="1:10" s="424" customFormat="1" ht="17.25" customHeight="1">
      <c r="B4" s="435" t="s">
        <v>2158</v>
      </c>
      <c r="C4" s="518"/>
      <c r="D4" s="519"/>
      <c r="E4" s="520"/>
      <c r="F4" s="440"/>
    </row>
    <row r="5" spans="1:10" s="424" customFormat="1" ht="17.25" customHeight="1">
      <c r="B5" s="441" t="s">
        <v>2157</v>
      </c>
      <c r="C5" s="521">
        <v>52000</v>
      </c>
      <c r="D5" s="522">
        <v>2.85</v>
      </c>
      <c r="E5" s="523">
        <f>C5*D5</f>
        <v>148200</v>
      </c>
      <c r="F5" s="445"/>
    </row>
    <row r="6" spans="1:10" s="423" customFormat="1" ht="17.25" customHeight="1">
      <c r="B6" s="524" t="s">
        <v>2156</v>
      </c>
      <c r="C6" s="525"/>
      <c r="D6" s="526"/>
      <c r="E6" s="527"/>
      <c r="F6" s="528"/>
    </row>
    <row r="7" spans="1:10" s="424" customFormat="1" ht="17.25" customHeight="1">
      <c r="B7" s="441" t="s">
        <v>2160</v>
      </c>
      <c r="C7" s="521"/>
      <c r="D7" s="522"/>
      <c r="E7" s="523"/>
      <c r="F7" s="443">
        <v>148188</v>
      </c>
    </row>
    <row r="8" spans="1:10" s="424" customFormat="1" ht="17.25" customHeight="1">
      <c r="B8" s="441"/>
      <c r="C8" s="521"/>
      <c r="D8" s="522"/>
      <c r="E8" s="523"/>
      <c r="F8" s="445"/>
    </row>
    <row r="9" spans="1:10" s="423" customFormat="1" ht="17.25" customHeight="1">
      <c r="B9" s="451" t="s">
        <v>2001</v>
      </c>
      <c r="C9" s="533">
        <f>SUM(C4:C8)</f>
        <v>52000</v>
      </c>
      <c r="D9" s="533"/>
      <c r="E9" s="533">
        <f t="shared" ref="E9:F9" si="0">SUM(E4:E8)</f>
        <v>148200</v>
      </c>
      <c r="F9" s="533">
        <f t="shared" si="0"/>
        <v>148188</v>
      </c>
    </row>
    <row r="10" spans="1:10" s="424" customFormat="1" ht="17.25" customHeight="1">
      <c r="B10" s="435" t="s">
        <v>2159</v>
      </c>
      <c r="C10" s="521"/>
      <c r="D10" s="522"/>
      <c r="E10" s="523">
        <f t="shared" ref="E10:E11" si="1">C10*D10</f>
        <v>0</v>
      </c>
      <c r="F10" s="445"/>
      <c r="I10" s="17"/>
      <c r="J10" s="17"/>
    </row>
    <row r="11" spans="1:10" s="424" customFormat="1" ht="17.25" customHeight="1">
      <c r="B11" s="441" t="s">
        <v>2157</v>
      </c>
      <c r="C11" s="521">
        <v>52000</v>
      </c>
      <c r="D11" s="522">
        <v>2.85</v>
      </c>
      <c r="E11" s="523">
        <f t="shared" si="1"/>
        <v>148200</v>
      </c>
      <c r="F11" s="445"/>
    </row>
    <row r="12" spans="1:10" s="423" customFormat="1" ht="17.25" customHeight="1">
      <c r="B12" s="524" t="s">
        <v>2156</v>
      </c>
      <c r="C12" s="525"/>
      <c r="D12" s="526"/>
      <c r="E12" s="527"/>
      <c r="F12" s="528"/>
    </row>
    <row r="13" spans="1:10" s="424" customFormat="1" ht="17.25" customHeight="1">
      <c r="B13" s="441"/>
      <c r="C13" s="521"/>
      <c r="D13" s="522"/>
      <c r="E13" s="523"/>
      <c r="F13" s="445"/>
    </row>
    <row r="14" spans="1:10" s="424" customFormat="1" ht="17.25" customHeight="1">
      <c r="B14" s="446"/>
      <c r="C14" s="529"/>
      <c r="D14" s="530"/>
      <c r="E14" s="531"/>
      <c r="F14" s="532"/>
    </row>
    <row r="15" spans="1:10" s="423" customFormat="1" ht="17.25" customHeight="1">
      <c r="B15" s="451" t="s">
        <v>2001</v>
      </c>
      <c r="C15" s="533">
        <f>SUM(C10:C14)</f>
        <v>52000</v>
      </c>
      <c r="D15" s="533"/>
      <c r="E15" s="533">
        <f t="shared" ref="E15:F15" si="2">SUM(E10:E14)</f>
        <v>148200</v>
      </c>
      <c r="F15" s="533">
        <f t="shared" si="2"/>
        <v>0</v>
      </c>
    </row>
    <row r="16" spans="1:10" s="423" customFormat="1" ht="17.25" customHeight="1">
      <c r="B16" s="534"/>
      <c r="C16" s="535"/>
      <c r="D16" s="536"/>
      <c r="E16" s="537"/>
      <c r="F16" s="76"/>
      <c r="G16" s="513" t="s">
        <v>2142</v>
      </c>
    </row>
    <row r="17" spans="1:14" s="473" customFormat="1" ht="36.75" customHeight="1">
      <c r="A17" s="476" t="s">
        <v>0</v>
      </c>
      <c r="B17" s="476" t="s">
        <v>1992</v>
      </c>
      <c r="C17" s="477" t="s">
        <v>487</v>
      </c>
      <c r="D17" s="478" t="s">
        <v>1993</v>
      </c>
      <c r="E17" s="478" t="s">
        <v>489</v>
      </c>
      <c r="G17" s="508" t="s">
        <v>13</v>
      </c>
      <c r="H17" s="508" t="s">
        <v>923</v>
      </c>
      <c r="I17" s="498" t="s">
        <v>1992</v>
      </c>
      <c r="J17" s="508" t="s">
        <v>2144</v>
      </c>
      <c r="K17" s="477" t="s">
        <v>58</v>
      </c>
      <c r="L17" s="512" t="s">
        <v>2145</v>
      </c>
      <c r="M17" s="512" t="s">
        <v>489</v>
      </c>
    </row>
    <row r="18" spans="1:14" ht="17.25" customHeight="1">
      <c r="A18" s="479">
        <f>ROW()-3</f>
        <v>15</v>
      </c>
      <c r="B18" s="480" t="s">
        <v>2131</v>
      </c>
      <c r="C18" s="481">
        <f>52000*2</f>
        <v>104000</v>
      </c>
      <c r="D18" s="482">
        <v>300</v>
      </c>
      <c r="E18" s="482">
        <f t="shared" ref="E18:E25" si="3">C18*D18</f>
        <v>31200000</v>
      </c>
      <c r="G18" s="505">
        <v>42574</v>
      </c>
      <c r="H18" s="505">
        <v>42586</v>
      </c>
      <c r="I18" s="506" t="s">
        <v>2143</v>
      </c>
      <c r="J18" s="509">
        <f>H18-G18+1</f>
        <v>13</v>
      </c>
      <c r="K18" s="510">
        <v>3.1070000000000002</v>
      </c>
      <c r="L18" s="507">
        <v>18000</v>
      </c>
      <c r="M18" s="507">
        <f>L18*K18*J18</f>
        <v>727038.00000000012</v>
      </c>
      <c r="N18" s="487"/>
    </row>
    <row r="19" spans="1:14" ht="17.25" customHeight="1">
      <c r="A19" s="483">
        <f t="shared" ref="A19:A25" si="4">ROW()-3</f>
        <v>16</v>
      </c>
      <c r="B19" s="484" t="s">
        <v>2132</v>
      </c>
      <c r="C19" s="485">
        <v>4</v>
      </c>
      <c r="D19" s="486">
        <v>2000000</v>
      </c>
      <c r="E19" s="486">
        <f t="shared" si="3"/>
        <v>8000000</v>
      </c>
      <c r="G19" s="503">
        <v>42575</v>
      </c>
      <c r="H19" s="503">
        <v>42586</v>
      </c>
      <c r="I19" s="506" t="s">
        <v>2143</v>
      </c>
      <c r="J19" s="509">
        <f t="shared" ref="J19:J29" si="5">H19-G19+1</f>
        <v>12</v>
      </c>
      <c r="K19" s="511">
        <v>22.893000000000001</v>
      </c>
      <c r="L19" s="507">
        <v>18000</v>
      </c>
      <c r="M19" s="507">
        <f t="shared" ref="M19:M29" si="6">L19*K19*J19</f>
        <v>4944888</v>
      </c>
      <c r="N19" s="487"/>
    </row>
    <row r="20" spans="1:14" ht="17.25" customHeight="1">
      <c r="A20" s="483">
        <f t="shared" si="4"/>
        <v>17</v>
      </c>
      <c r="B20" s="484" t="s">
        <v>2133</v>
      </c>
      <c r="C20" s="485">
        <v>4</v>
      </c>
      <c r="D20" s="486">
        <v>2000000</v>
      </c>
      <c r="E20" s="486">
        <f t="shared" si="3"/>
        <v>8000000</v>
      </c>
      <c r="G20" s="503">
        <v>42575</v>
      </c>
      <c r="H20" s="503">
        <v>42587</v>
      </c>
      <c r="I20" s="506" t="s">
        <v>2143</v>
      </c>
      <c r="J20" s="509">
        <f t="shared" si="5"/>
        <v>13</v>
      </c>
      <c r="K20" s="511">
        <v>2.2879999999999998</v>
      </c>
      <c r="L20" s="507">
        <v>18000</v>
      </c>
      <c r="M20" s="507">
        <f t="shared" si="6"/>
        <v>535392</v>
      </c>
      <c r="N20" s="487"/>
    </row>
    <row r="21" spans="1:14" ht="17.25" customHeight="1">
      <c r="A21" s="483">
        <f t="shared" si="4"/>
        <v>18</v>
      </c>
      <c r="B21" s="484" t="s">
        <v>2134</v>
      </c>
      <c r="C21" s="485">
        <v>4</v>
      </c>
      <c r="D21" s="486">
        <v>600000</v>
      </c>
      <c r="E21" s="486">
        <f t="shared" si="3"/>
        <v>2400000</v>
      </c>
      <c r="G21" s="503">
        <v>42576</v>
      </c>
      <c r="H21" s="503">
        <v>42587</v>
      </c>
      <c r="I21" s="506" t="s">
        <v>2143</v>
      </c>
      <c r="J21" s="509">
        <f t="shared" si="5"/>
        <v>12</v>
      </c>
      <c r="K21" s="511">
        <v>7.67</v>
      </c>
      <c r="L21" s="507">
        <v>18000</v>
      </c>
      <c r="M21" s="507">
        <f t="shared" si="6"/>
        <v>1656720</v>
      </c>
      <c r="N21" s="487"/>
    </row>
    <row r="22" spans="1:14" ht="17.25" customHeight="1">
      <c r="A22" s="483">
        <f t="shared" si="4"/>
        <v>19</v>
      </c>
      <c r="B22" s="484" t="s">
        <v>2135</v>
      </c>
      <c r="C22" s="485">
        <v>4</v>
      </c>
      <c r="D22" s="486">
        <v>15306800</v>
      </c>
      <c r="E22" s="486">
        <f>C22*D22</f>
        <v>61227200</v>
      </c>
      <c r="G22" s="503">
        <v>42577</v>
      </c>
      <c r="H22" s="503">
        <v>42587</v>
      </c>
      <c r="I22" s="506" t="s">
        <v>2143</v>
      </c>
      <c r="J22" s="509">
        <f t="shared" si="5"/>
        <v>11</v>
      </c>
      <c r="K22" s="511">
        <v>16.042000000000002</v>
      </c>
      <c r="L22" s="507">
        <v>18000</v>
      </c>
      <c r="M22" s="507">
        <f t="shared" si="6"/>
        <v>3176316</v>
      </c>
      <c r="N22" s="487"/>
    </row>
    <row r="23" spans="1:14" ht="17.25" customHeight="1">
      <c r="A23" s="483">
        <f t="shared" si="4"/>
        <v>20</v>
      </c>
      <c r="B23" s="484" t="s">
        <v>2136</v>
      </c>
      <c r="C23" s="485">
        <v>4</v>
      </c>
      <c r="D23" s="486">
        <v>7378778</v>
      </c>
      <c r="E23" s="486">
        <f t="shared" si="3"/>
        <v>29515112</v>
      </c>
      <c r="G23" s="503">
        <v>42577</v>
      </c>
      <c r="H23" s="503">
        <v>42593</v>
      </c>
      <c r="I23" s="506" t="s">
        <v>2143</v>
      </c>
      <c r="J23" s="509">
        <f t="shared" si="5"/>
        <v>17</v>
      </c>
      <c r="K23" s="511">
        <v>1.794</v>
      </c>
      <c r="L23" s="507">
        <v>18000</v>
      </c>
      <c r="M23" s="507">
        <f t="shared" si="6"/>
        <v>548964</v>
      </c>
      <c r="N23" s="487"/>
    </row>
    <row r="24" spans="1:14" ht="17.25" customHeight="1">
      <c r="A24" s="483">
        <f t="shared" si="4"/>
        <v>21</v>
      </c>
      <c r="B24" s="484" t="s">
        <v>2137</v>
      </c>
      <c r="C24" s="485">
        <v>4</v>
      </c>
      <c r="D24" s="486">
        <v>5600000</v>
      </c>
      <c r="E24" s="486">
        <f t="shared" si="3"/>
        <v>22400000</v>
      </c>
      <c r="G24" s="503">
        <v>42578</v>
      </c>
      <c r="H24" s="503">
        <v>42593</v>
      </c>
      <c r="I24" s="506" t="s">
        <v>2143</v>
      </c>
      <c r="J24" s="509">
        <f t="shared" si="5"/>
        <v>16</v>
      </c>
      <c r="K24" s="511">
        <v>22.399000000000001</v>
      </c>
      <c r="L24" s="507">
        <v>18000</v>
      </c>
      <c r="M24" s="507">
        <f t="shared" si="6"/>
        <v>6450912</v>
      </c>
      <c r="N24" s="487"/>
    </row>
    <row r="25" spans="1:14" ht="16.5" customHeight="1">
      <c r="A25" s="483">
        <f t="shared" si="4"/>
        <v>22</v>
      </c>
      <c r="B25" s="484" t="s">
        <v>2139</v>
      </c>
      <c r="C25" s="485">
        <v>4</v>
      </c>
      <c r="D25" s="486">
        <f>88*22500</f>
        <v>1980000</v>
      </c>
      <c r="E25" s="486">
        <f t="shared" si="3"/>
        <v>7920000</v>
      </c>
      <c r="G25" s="503">
        <v>42579</v>
      </c>
      <c r="H25" s="503">
        <v>42593</v>
      </c>
      <c r="I25" s="506" t="s">
        <v>2143</v>
      </c>
      <c r="J25" s="509">
        <f t="shared" si="5"/>
        <v>15</v>
      </c>
      <c r="K25" s="511">
        <v>1.8069999999999999</v>
      </c>
      <c r="L25" s="507">
        <v>18000</v>
      </c>
      <c r="M25" s="507">
        <f t="shared" si="6"/>
        <v>487890</v>
      </c>
      <c r="N25" s="487"/>
    </row>
    <row r="26" spans="1:14" ht="16.5" customHeight="1">
      <c r="A26" s="483">
        <v>9</v>
      </c>
      <c r="B26" s="484" t="s">
        <v>2140</v>
      </c>
      <c r="C26" s="485">
        <v>2</v>
      </c>
      <c r="D26" s="486">
        <v>1350000</v>
      </c>
      <c r="E26" s="486">
        <f>C26*D26</f>
        <v>2700000</v>
      </c>
      <c r="G26" s="503">
        <v>42579</v>
      </c>
      <c r="H26" s="503">
        <v>42594</v>
      </c>
      <c r="I26" s="506" t="s">
        <v>2143</v>
      </c>
      <c r="J26" s="509">
        <f t="shared" si="5"/>
        <v>16</v>
      </c>
      <c r="K26" s="511">
        <v>11.843</v>
      </c>
      <c r="L26" s="507">
        <v>18000</v>
      </c>
      <c r="M26" s="507">
        <f t="shared" si="6"/>
        <v>3410784</v>
      </c>
      <c r="N26" s="487"/>
    </row>
    <row r="27" spans="1:14" ht="17.25" customHeight="1">
      <c r="A27" s="483">
        <v>10</v>
      </c>
      <c r="B27" s="484" t="s">
        <v>2147</v>
      </c>
      <c r="C27" s="485">
        <f>C18</f>
        <v>104000</v>
      </c>
      <c r="D27" s="486">
        <v>50</v>
      </c>
      <c r="E27" s="486">
        <f>C27*D27</f>
        <v>5200000</v>
      </c>
      <c r="G27" s="503">
        <v>42590</v>
      </c>
      <c r="H27" s="503">
        <v>42594</v>
      </c>
      <c r="I27" s="506" t="s">
        <v>2143</v>
      </c>
      <c r="J27" s="509">
        <f>H27-G27+1</f>
        <v>5</v>
      </c>
      <c r="K27" s="511">
        <v>7.54</v>
      </c>
      <c r="L27" s="507">
        <v>18000</v>
      </c>
      <c r="M27" s="507">
        <f>L27*K27*J27</f>
        <v>678600</v>
      </c>
      <c r="N27" s="487"/>
    </row>
    <row r="28" spans="1:14" ht="17.25" customHeight="1">
      <c r="A28" s="483">
        <v>11</v>
      </c>
      <c r="B28" s="484" t="s">
        <v>2141</v>
      </c>
      <c r="C28" s="485"/>
      <c r="D28" s="486"/>
      <c r="E28" s="486">
        <f>M31</f>
        <v>22818510</v>
      </c>
      <c r="G28" s="503">
        <v>42593</v>
      </c>
      <c r="H28" s="503">
        <v>42594</v>
      </c>
      <c r="I28" s="506" t="s">
        <v>2143</v>
      </c>
      <c r="J28" s="509">
        <f>H28-G28+1</f>
        <v>2</v>
      </c>
      <c r="K28" s="511">
        <v>4.55</v>
      </c>
      <c r="L28" s="507">
        <v>18000</v>
      </c>
      <c r="M28" s="507">
        <f>L28*K28*J28</f>
        <v>163800</v>
      </c>
      <c r="N28" s="487"/>
    </row>
    <row r="29" spans="1:14" s="473" customFormat="1" ht="17.25" customHeight="1">
      <c r="A29" s="483">
        <v>12</v>
      </c>
      <c r="B29" s="484" t="s">
        <v>2166</v>
      </c>
      <c r="C29" s="485"/>
      <c r="D29" s="486"/>
      <c r="E29" s="486">
        <v>1000000</v>
      </c>
      <c r="F29" s="472"/>
      <c r="G29" s="503">
        <v>42594</v>
      </c>
      <c r="H29" s="503">
        <v>42594</v>
      </c>
      <c r="I29" s="506" t="s">
        <v>2143</v>
      </c>
      <c r="J29" s="509">
        <f t="shared" si="5"/>
        <v>1</v>
      </c>
      <c r="K29" s="511">
        <v>2.0670000000000002</v>
      </c>
      <c r="L29" s="507">
        <v>18000</v>
      </c>
      <c r="M29" s="507">
        <f t="shared" si="6"/>
        <v>37206</v>
      </c>
      <c r="N29" s="487"/>
    </row>
    <row r="30" spans="1:14" ht="11.25" customHeight="1">
      <c r="A30" s="483"/>
      <c r="B30" s="484"/>
      <c r="C30" s="485"/>
      <c r="D30" s="486"/>
      <c r="E30" s="486"/>
      <c r="G30" s="504"/>
      <c r="H30" s="504"/>
      <c r="I30" s="488"/>
      <c r="J30" s="488"/>
      <c r="K30" s="499"/>
      <c r="L30" s="500"/>
      <c r="M30" s="500">
        <f t="shared" ref="M30" si="7">K30*L30</f>
        <v>0</v>
      </c>
    </row>
    <row r="31" spans="1:14" ht="18.75" customHeight="1">
      <c r="A31" s="492"/>
      <c r="B31" s="492" t="s">
        <v>2008</v>
      </c>
      <c r="C31" s="493"/>
      <c r="D31" s="494"/>
      <c r="E31" s="494">
        <f>SUM(E18:E30)</f>
        <v>202380822</v>
      </c>
      <c r="F31" s="473"/>
      <c r="G31" s="206"/>
      <c r="H31" s="206"/>
      <c r="I31" s="206" t="s">
        <v>2008</v>
      </c>
      <c r="J31" s="206"/>
      <c r="K31" s="501"/>
      <c r="L31" s="502"/>
      <c r="M31" s="502">
        <f>SUM(M18:M30)</f>
        <v>22818510</v>
      </c>
    </row>
    <row r="32" spans="1:14" ht="18.75" customHeight="1"/>
    <row r="33" spans="1:10" s="496" customFormat="1">
      <c r="A33" s="472"/>
      <c r="B33" s="472"/>
      <c r="C33" s="474"/>
      <c r="D33" s="475" t="s">
        <v>2138</v>
      </c>
      <c r="E33" s="475">
        <f>E31/C18</f>
        <v>1945.9694423076924</v>
      </c>
      <c r="F33" s="472"/>
    </row>
    <row r="35" spans="1:10" ht="33">
      <c r="A35" s="498" t="s">
        <v>0</v>
      </c>
      <c r="B35" s="508" t="s">
        <v>1992</v>
      </c>
      <c r="C35" s="477" t="s">
        <v>2162</v>
      </c>
      <c r="D35" s="512" t="s">
        <v>2010</v>
      </c>
      <c r="E35" s="512" t="s">
        <v>489</v>
      </c>
      <c r="F35" s="512" t="s">
        <v>2161</v>
      </c>
    </row>
    <row r="36" spans="1:10">
      <c r="A36" s="483">
        <v>1</v>
      </c>
      <c r="B36" s="484" t="s">
        <v>2163</v>
      </c>
      <c r="C36" s="485">
        <f>F9</f>
        <v>148188</v>
      </c>
      <c r="D36" s="486">
        <v>22260</v>
      </c>
      <c r="E36" s="486">
        <f t="shared" ref="E36:E37" si="8">C36*D36</f>
        <v>3298664880</v>
      </c>
      <c r="F36" s="486"/>
    </row>
    <row r="37" spans="1:10">
      <c r="A37" s="483">
        <v>2</v>
      </c>
      <c r="B37" s="484" t="s">
        <v>2167</v>
      </c>
      <c r="C37" s="485"/>
      <c r="D37" s="486"/>
      <c r="E37" s="486">
        <f t="shared" si="8"/>
        <v>0</v>
      </c>
      <c r="F37" s="486">
        <v>1416959000</v>
      </c>
      <c r="G37" s="538"/>
      <c r="H37" s="539"/>
      <c r="I37" s="538"/>
      <c r="J37" s="540"/>
    </row>
    <row r="38" spans="1:10">
      <c r="A38" s="483">
        <v>3</v>
      </c>
      <c r="B38" s="484" t="s">
        <v>2164</v>
      </c>
      <c r="C38" s="485"/>
      <c r="D38" s="486"/>
      <c r="E38" s="486">
        <f>C38*D38</f>
        <v>0</v>
      </c>
      <c r="F38" s="486">
        <v>1421958000</v>
      </c>
      <c r="G38" s="538"/>
      <c r="H38" s="539"/>
      <c r="I38" s="538"/>
      <c r="J38" s="540"/>
    </row>
    <row r="39" spans="1:10">
      <c r="A39" s="483">
        <v>5</v>
      </c>
      <c r="B39" s="484" t="s">
        <v>2165</v>
      </c>
      <c r="C39" s="485"/>
      <c r="D39" s="486"/>
      <c r="E39" s="486">
        <f>C39*D39</f>
        <v>0</v>
      </c>
      <c r="F39" s="486">
        <v>257367058</v>
      </c>
      <c r="G39" s="538"/>
      <c r="H39" s="539"/>
      <c r="I39" s="538"/>
      <c r="J39" s="540"/>
    </row>
    <row r="40" spans="1:10">
      <c r="A40" s="488"/>
      <c r="B40" s="489"/>
      <c r="C40" s="490"/>
      <c r="D40" s="491"/>
      <c r="E40" s="491">
        <f>M41</f>
        <v>0</v>
      </c>
      <c r="F40" s="491"/>
    </row>
    <row r="41" spans="1:10">
      <c r="A41" s="492"/>
      <c r="B41" s="492" t="s">
        <v>2169</v>
      </c>
      <c r="C41" s="493"/>
      <c r="D41" s="494"/>
      <c r="E41" s="494">
        <f>SUM(E36:E40)</f>
        <v>3298664880</v>
      </c>
      <c r="F41" s="494">
        <f>SUM(F36:F40)</f>
        <v>3096284058</v>
      </c>
    </row>
    <row r="43" spans="1:10">
      <c r="D43" s="541" t="s">
        <v>2168</v>
      </c>
      <c r="F43" s="54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pane ySplit="3" topLeftCell="A4" activePane="bottomLeft" state="frozen"/>
      <selection pane="bottomLeft" activeCell="D16" sqref="D16"/>
    </sheetView>
  </sheetViews>
  <sheetFormatPr defaultColWidth="10.7109375" defaultRowHeight="18" customHeight="1"/>
  <cols>
    <col min="1" max="1" width="4.7109375" style="546" customWidth="1"/>
    <col min="2" max="2" width="9.7109375" style="546" customWidth="1"/>
    <col min="3" max="3" width="27.7109375" style="546" customWidth="1"/>
    <col min="4" max="4" width="13.85546875" style="546" customWidth="1"/>
    <col min="5" max="5" width="22.85546875" style="546" customWidth="1"/>
    <col min="6" max="6" width="9" style="546" customWidth="1"/>
    <col min="7" max="7" width="6.85546875" style="546" customWidth="1"/>
    <col min="8" max="8" width="11.7109375" style="546" customWidth="1"/>
    <col min="9" max="9" width="10.7109375" style="546"/>
    <col min="10" max="10" width="9.5703125" style="546" customWidth="1"/>
    <col min="11" max="16384" width="10.7109375" style="546"/>
  </cols>
  <sheetData>
    <row r="1" spans="1:11" ht="27" customHeight="1">
      <c r="A1" s="636" t="s">
        <v>2186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</row>
    <row r="2" spans="1:11" s="545" customFormat="1" ht="19.5" customHeight="1">
      <c r="A2" s="640" t="s">
        <v>0</v>
      </c>
      <c r="B2" s="640" t="s">
        <v>2187</v>
      </c>
      <c r="C2" s="635" t="s">
        <v>2191</v>
      </c>
      <c r="D2" s="635"/>
      <c r="E2" s="635"/>
      <c r="F2" s="635" t="s">
        <v>2193</v>
      </c>
      <c r="G2" s="635"/>
      <c r="H2" s="635"/>
      <c r="I2" s="640" t="s">
        <v>2192</v>
      </c>
      <c r="J2" s="635" t="s">
        <v>1995</v>
      </c>
      <c r="K2" s="635"/>
    </row>
    <row r="3" spans="1:11" s="548" customFormat="1" ht="27" customHeight="1">
      <c r="A3" s="640"/>
      <c r="B3" s="640" t="s">
        <v>2187</v>
      </c>
      <c r="C3" s="549" t="s">
        <v>2188</v>
      </c>
      <c r="D3" s="549" t="s">
        <v>2189</v>
      </c>
      <c r="E3" s="549" t="s">
        <v>2190</v>
      </c>
      <c r="F3" s="549" t="s">
        <v>487</v>
      </c>
      <c r="G3" s="549" t="s">
        <v>1993</v>
      </c>
      <c r="H3" s="549" t="s">
        <v>489</v>
      </c>
      <c r="I3" s="640"/>
      <c r="J3" s="550" t="s">
        <v>2194</v>
      </c>
      <c r="K3" s="549" t="s">
        <v>2</v>
      </c>
    </row>
    <row r="4" spans="1:11" s="547" customFormat="1" ht="18" customHeight="1">
      <c r="A4" s="551">
        <f>IF(B4&lt;&gt;"",ROW()-3,"")</f>
        <v>1</v>
      </c>
      <c r="B4" s="555">
        <v>42587</v>
      </c>
      <c r="C4" s="551" t="s">
        <v>2197</v>
      </c>
      <c r="D4" s="551" t="s">
        <v>2195</v>
      </c>
      <c r="E4" s="551">
        <v>3290158</v>
      </c>
      <c r="F4" s="558">
        <v>26000</v>
      </c>
      <c r="G4" s="559">
        <v>2.85</v>
      </c>
      <c r="H4" s="559">
        <f>F4*G4</f>
        <v>74100</v>
      </c>
      <c r="I4" s="555"/>
      <c r="J4" s="555">
        <v>42626</v>
      </c>
      <c r="K4" s="559">
        <v>148188</v>
      </c>
    </row>
    <row r="5" spans="1:11" s="547" customFormat="1" ht="18" customHeight="1">
      <c r="A5" s="551">
        <f t="shared" ref="A5:A24" si="0">IF(B5&lt;&gt;"",ROW()-3,"")</f>
        <v>2</v>
      </c>
      <c r="B5" s="555">
        <v>42587</v>
      </c>
      <c r="C5" s="551" t="s">
        <v>2197</v>
      </c>
      <c r="D5" s="560" t="s">
        <v>2196</v>
      </c>
      <c r="E5" s="560">
        <v>3290198</v>
      </c>
      <c r="F5" s="558">
        <v>26000</v>
      </c>
      <c r="G5" s="559">
        <v>2.85</v>
      </c>
      <c r="H5" s="559">
        <f t="shared" ref="H5:H24" si="1">F5*G5</f>
        <v>74100</v>
      </c>
      <c r="I5" s="556"/>
      <c r="J5" s="556"/>
      <c r="K5" s="559"/>
    </row>
    <row r="6" spans="1:11" s="547" customFormat="1" ht="18" customHeight="1">
      <c r="A6" s="551">
        <f t="shared" si="0"/>
        <v>3</v>
      </c>
      <c r="B6" s="556">
        <v>42594</v>
      </c>
      <c r="C6" s="560" t="s">
        <v>2198</v>
      </c>
      <c r="D6" s="560" t="s">
        <v>2199</v>
      </c>
      <c r="E6" s="560">
        <v>3751842</v>
      </c>
      <c r="F6" s="558">
        <v>26000</v>
      </c>
      <c r="G6" s="559">
        <v>2.85</v>
      </c>
      <c r="H6" s="559">
        <f t="shared" si="1"/>
        <v>74100</v>
      </c>
      <c r="I6" s="556"/>
      <c r="J6" s="556">
        <v>42633</v>
      </c>
      <c r="K6" s="559">
        <v>148188</v>
      </c>
    </row>
    <row r="7" spans="1:11" s="547" customFormat="1" ht="18" customHeight="1">
      <c r="A7" s="551">
        <f t="shared" si="0"/>
        <v>4</v>
      </c>
      <c r="B7" s="556">
        <v>42594</v>
      </c>
      <c r="C7" s="560" t="s">
        <v>2198</v>
      </c>
      <c r="D7" s="560" t="s">
        <v>2200</v>
      </c>
      <c r="E7" s="560">
        <v>3755190</v>
      </c>
      <c r="F7" s="558">
        <v>26000</v>
      </c>
      <c r="G7" s="559">
        <v>2.85</v>
      </c>
      <c r="H7" s="559">
        <f t="shared" si="1"/>
        <v>74100</v>
      </c>
      <c r="I7" s="556"/>
      <c r="J7" s="556"/>
      <c r="K7" s="560"/>
    </row>
    <row r="8" spans="1:11" s="547" customFormat="1" ht="18" customHeight="1">
      <c r="A8" s="551">
        <f t="shared" si="0"/>
        <v>5</v>
      </c>
      <c r="B8" s="556">
        <v>42661</v>
      </c>
      <c r="C8" s="560" t="s">
        <v>2205</v>
      </c>
      <c r="D8" s="560" t="s">
        <v>2201</v>
      </c>
      <c r="E8" s="560" t="s">
        <v>2203</v>
      </c>
      <c r="F8" s="558">
        <v>26000</v>
      </c>
      <c r="G8" s="559">
        <v>2.8</v>
      </c>
      <c r="H8" s="559">
        <f t="shared" si="1"/>
        <v>72800</v>
      </c>
      <c r="I8" s="556"/>
      <c r="J8" s="556"/>
      <c r="K8" s="560"/>
    </row>
    <row r="9" spans="1:11" s="547" customFormat="1" ht="18" customHeight="1">
      <c r="A9" s="551">
        <f t="shared" si="0"/>
        <v>6</v>
      </c>
      <c r="B9" s="556">
        <v>42661</v>
      </c>
      <c r="C9" s="560" t="s">
        <v>2205</v>
      </c>
      <c r="D9" s="560" t="s">
        <v>2202</v>
      </c>
      <c r="E9" s="560" t="s">
        <v>2204</v>
      </c>
      <c r="F9" s="558">
        <v>26000</v>
      </c>
      <c r="G9" s="559">
        <v>2.8</v>
      </c>
      <c r="H9" s="559">
        <f t="shared" si="1"/>
        <v>72800</v>
      </c>
      <c r="I9" s="556"/>
      <c r="J9" s="556"/>
      <c r="K9" s="560"/>
    </row>
    <row r="10" spans="1:11" s="547" customFormat="1" ht="18" customHeight="1">
      <c r="A10" s="551">
        <f t="shared" si="0"/>
        <v>7</v>
      </c>
      <c r="B10" s="556">
        <v>42674</v>
      </c>
      <c r="C10" s="560"/>
      <c r="D10" s="560"/>
      <c r="E10" s="560"/>
      <c r="F10" s="558">
        <v>26000</v>
      </c>
      <c r="G10" s="559">
        <v>2.8</v>
      </c>
      <c r="H10" s="559">
        <f t="shared" si="1"/>
        <v>72800</v>
      </c>
      <c r="I10" s="556"/>
      <c r="J10" s="556"/>
      <c r="K10" s="560"/>
    </row>
    <row r="11" spans="1:11" s="547" customFormat="1" ht="18" customHeight="1">
      <c r="A11" s="551">
        <f t="shared" si="0"/>
        <v>8</v>
      </c>
      <c r="B11" s="556">
        <v>42674</v>
      </c>
      <c r="C11" s="560"/>
      <c r="D11" s="560"/>
      <c r="E11" s="560"/>
      <c r="F11" s="558">
        <v>26000</v>
      </c>
      <c r="G11" s="559">
        <v>2.8</v>
      </c>
      <c r="H11" s="559">
        <f t="shared" si="1"/>
        <v>72800</v>
      </c>
      <c r="I11" s="556"/>
      <c r="J11" s="556"/>
      <c r="K11" s="560"/>
    </row>
    <row r="12" spans="1:11" s="547" customFormat="1" ht="18" customHeight="1">
      <c r="A12" s="551" t="str">
        <f t="shared" si="0"/>
        <v/>
      </c>
      <c r="B12" s="556"/>
      <c r="C12" s="560"/>
      <c r="D12" s="560"/>
      <c r="E12" s="560"/>
      <c r="F12" s="558"/>
      <c r="G12" s="559"/>
      <c r="H12" s="559">
        <f t="shared" si="1"/>
        <v>0</v>
      </c>
      <c r="I12" s="556"/>
      <c r="J12" s="556"/>
      <c r="K12" s="560"/>
    </row>
    <row r="13" spans="1:11" s="547" customFormat="1" ht="18" customHeight="1">
      <c r="A13" s="551" t="str">
        <f t="shared" si="0"/>
        <v/>
      </c>
      <c r="B13" s="556"/>
      <c r="C13" s="560"/>
      <c r="D13" s="560"/>
      <c r="E13" s="560"/>
      <c r="F13" s="558"/>
      <c r="G13" s="559"/>
      <c r="H13" s="559">
        <f t="shared" si="1"/>
        <v>0</v>
      </c>
      <c r="I13" s="556"/>
      <c r="J13" s="556"/>
      <c r="K13" s="560"/>
    </row>
    <row r="14" spans="1:11" s="547" customFormat="1" ht="18" customHeight="1">
      <c r="A14" s="551" t="str">
        <f t="shared" si="0"/>
        <v/>
      </c>
      <c r="B14" s="556"/>
      <c r="C14" s="560"/>
      <c r="D14" s="560"/>
      <c r="E14" s="560"/>
      <c r="F14" s="558"/>
      <c r="G14" s="559"/>
      <c r="H14" s="559">
        <f t="shared" si="1"/>
        <v>0</v>
      </c>
      <c r="I14" s="556"/>
      <c r="J14" s="556"/>
      <c r="K14" s="560"/>
    </row>
    <row r="15" spans="1:11" s="547" customFormat="1" ht="18" customHeight="1">
      <c r="A15" s="551" t="str">
        <f t="shared" si="0"/>
        <v/>
      </c>
      <c r="B15" s="556"/>
      <c r="C15" s="560"/>
      <c r="D15" s="560"/>
      <c r="E15" s="560"/>
      <c r="F15" s="558"/>
      <c r="G15" s="559"/>
      <c r="H15" s="559">
        <f t="shared" si="1"/>
        <v>0</v>
      </c>
      <c r="I15" s="556"/>
      <c r="J15" s="556"/>
      <c r="K15" s="560"/>
    </row>
    <row r="16" spans="1:11" s="547" customFormat="1" ht="18" customHeight="1">
      <c r="A16" s="551" t="str">
        <f t="shared" si="0"/>
        <v/>
      </c>
      <c r="B16" s="556"/>
      <c r="C16" s="560"/>
      <c r="D16" s="560"/>
      <c r="E16" s="560"/>
      <c r="F16" s="558"/>
      <c r="G16" s="559"/>
      <c r="H16" s="559">
        <f t="shared" si="1"/>
        <v>0</v>
      </c>
      <c r="I16" s="556"/>
      <c r="J16" s="556"/>
      <c r="K16" s="560"/>
    </row>
    <row r="17" spans="1:11" s="547" customFormat="1" ht="18" customHeight="1">
      <c r="A17" s="551" t="str">
        <f t="shared" si="0"/>
        <v/>
      </c>
      <c r="B17" s="556"/>
      <c r="C17" s="560"/>
      <c r="D17" s="560"/>
      <c r="E17" s="560"/>
      <c r="F17" s="558"/>
      <c r="G17" s="559"/>
      <c r="H17" s="559">
        <f t="shared" si="1"/>
        <v>0</v>
      </c>
      <c r="I17" s="556"/>
      <c r="J17" s="556"/>
      <c r="K17" s="560"/>
    </row>
    <row r="18" spans="1:11" s="547" customFormat="1" ht="18" customHeight="1">
      <c r="A18" s="551" t="str">
        <f t="shared" si="0"/>
        <v/>
      </c>
      <c r="B18" s="556"/>
      <c r="C18" s="560"/>
      <c r="D18" s="560"/>
      <c r="E18" s="560"/>
      <c r="F18" s="558"/>
      <c r="G18" s="559"/>
      <c r="H18" s="559">
        <f t="shared" si="1"/>
        <v>0</v>
      </c>
      <c r="I18" s="556"/>
      <c r="J18" s="556"/>
      <c r="K18" s="560"/>
    </row>
    <row r="19" spans="1:11" s="547" customFormat="1" ht="18" customHeight="1">
      <c r="A19" s="551" t="str">
        <f t="shared" si="0"/>
        <v/>
      </c>
      <c r="B19" s="556"/>
      <c r="C19" s="560"/>
      <c r="D19" s="560"/>
      <c r="E19" s="560"/>
      <c r="F19" s="558"/>
      <c r="G19" s="559"/>
      <c r="H19" s="559">
        <f t="shared" si="1"/>
        <v>0</v>
      </c>
      <c r="I19" s="556"/>
      <c r="J19" s="556"/>
      <c r="K19" s="560"/>
    </row>
    <row r="20" spans="1:11" s="547" customFormat="1" ht="18" customHeight="1">
      <c r="A20" s="551" t="str">
        <f t="shared" si="0"/>
        <v/>
      </c>
      <c r="B20" s="556"/>
      <c r="C20" s="560"/>
      <c r="D20" s="560"/>
      <c r="E20" s="560"/>
      <c r="F20" s="558"/>
      <c r="G20" s="559"/>
      <c r="H20" s="559">
        <f t="shared" si="1"/>
        <v>0</v>
      </c>
      <c r="I20" s="556"/>
      <c r="J20" s="556"/>
      <c r="K20" s="560"/>
    </row>
    <row r="21" spans="1:11" s="547" customFormat="1" ht="18" customHeight="1">
      <c r="A21" s="551" t="str">
        <f t="shared" si="0"/>
        <v/>
      </c>
      <c r="B21" s="556"/>
      <c r="C21" s="560"/>
      <c r="D21" s="560"/>
      <c r="E21" s="560"/>
      <c r="F21" s="558"/>
      <c r="G21" s="559"/>
      <c r="H21" s="559">
        <f t="shared" si="1"/>
        <v>0</v>
      </c>
      <c r="I21" s="556"/>
      <c r="J21" s="556"/>
      <c r="K21" s="560"/>
    </row>
    <row r="22" spans="1:11" s="547" customFormat="1" ht="18" customHeight="1">
      <c r="A22" s="551" t="str">
        <f t="shared" si="0"/>
        <v/>
      </c>
      <c r="B22" s="556"/>
      <c r="C22" s="560"/>
      <c r="D22" s="560"/>
      <c r="E22" s="560"/>
      <c r="F22" s="558"/>
      <c r="G22" s="559"/>
      <c r="H22" s="559">
        <f t="shared" si="1"/>
        <v>0</v>
      </c>
      <c r="I22" s="556"/>
      <c r="J22" s="556"/>
      <c r="K22" s="560"/>
    </row>
    <row r="23" spans="1:11" s="547" customFormat="1" ht="18" customHeight="1">
      <c r="A23" s="551" t="str">
        <f t="shared" si="0"/>
        <v/>
      </c>
      <c r="B23" s="556"/>
      <c r="C23" s="560"/>
      <c r="D23" s="560"/>
      <c r="E23" s="560"/>
      <c r="F23" s="558"/>
      <c r="G23" s="559"/>
      <c r="H23" s="559">
        <f t="shared" si="1"/>
        <v>0</v>
      </c>
      <c r="I23" s="556"/>
      <c r="J23" s="556"/>
      <c r="K23" s="560"/>
    </row>
    <row r="24" spans="1:11" s="547" customFormat="1" ht="18" customHeight="1">
      <c r="A24" s="552" t="str">
        <f t="shared" si="0"/>
        <v/>
      </c>
      <c r="B24" s="557"/>
      <c r="C24" s="561"/>
      <c r="D24" s="561"/>
      <c r="E24" s="561"/>
      <c r="F24" s="562"/>
      <c r="G24" s="563"/>
      <c r="H24" s="563">
        <f t="shared" si="1"/>
        <v>0</v>
      </c>
      <c r="I24" s="557"/>
      <c r="J24" s="556"/>
      <c r="K24" s="561"/>
    </row>
    <row r="25" spans="1:11" s="545" customFormat="1" ht="18" customHeight="1">
      <c r="A25" s="637" t="s">
        <v>3</v>
      </c>
      <c r="B25" s="638"/>
      <c r="C25" s="638"/>
      <c r="D25" s="638"/>
      <c r="E25" s="639"/>
      <c r="F25" s="554">
        <f t="shared" ref="F25" si="2">SUM(F4:F24)</f>
        <v>208000</v>
      </c>
      <c r="G25" s="553"/>
      <c r="H25" s="553">
        <f>SUM(H4:H24)</f>
        <v>587600</v>
      </c>
      <c r="I25" s="550"/>
      <c r="J25" s="550"/>
      <c r="K25" s="553">
        <f>SUM(K4:K24)</f>
        <v>296376</v>
      </c>
    </row>
  </sheetData>
  <mergeCells count="8">
    <mergeCell ref="J2:K2"/>
    <mergeCell ref="A1:K1"/>
    <mergeCell ref="A25:E25"/>
    <mergeCell ref="A2:A3"/>
    <mergeCell ref="B2:B3"/>
    <mergeCell ref="C2:E2"/>
    <mergeCell ref="F2:H2"/>
    <mergeCell ref="I2:I3"/>
  </mergeCells>
  <pageMargins left="0.16" right="0.16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Trung - Tokai</vt:lpstr>
      <vt:lpstr>CP-MỰC</vt:lpstr>
      <vt:lpstr>M.T.NAM</vt:lpstr>
      <vt:lpstr>NGHỊ HÒA</vt:lpstr>
      <vt:lpstr>PHÁT</vt:lpstr>
      <vt:lpstr>T.M.THƯ</vt:lpstr>
      <vt:lpstr>GC - TQ</vt:lpstr>
      <vt:lpstr>TD-TQ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2016-12-12T08:29:53Z</cp:lastPrinted>
  <dcterms:created xsi:type="dcterms:W3CDTF">1996-10-14T23:33:28Z</dcterms:created>
  <dcterms:modified xsi:type="dcterms:W3CDTF">2016-12-13T06:52:07Z</dcterms:modified>
</cp:coreProperties>
</file>