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225" windowWidth="14940" windowHeight="8625" tabRatio="968" firstSheet="4" activeTab="23"/>
  </bookViews>
  <sheets>
    <sheet name="T.KẾT" sheetId="26" r:id="rId1"/>
    <sheet name="Q.TIÊN" sheetId="6" r:id="rId2"/>
    <sheet name="TỶ LIÊN" sheetId="8" r:id="rId3"/>
    <sheet name="DANH HT" sheetId="120" r:id="rId4"/>
    <sheet name="DŨNG KG" sheetId="111" r:id="rId5"/>
    <sheet name="LÂM KG" sheetId="121" r:id="rId6"/>
    <sheet name="LUÂN KG" sheetId="122" r:id="rId7"/>
    <sheet name="7 NGHĨA" sheetId="115" r:id="rId8"/>
    <sheet name="THANHMN" sheetId="2" r:id="rId9"/>
    <sheet name="CÚC BĐ" sheetId="123" r:id="rId10"/>
    <sheet name="THẮM BT" sheetId="124" r:id="rId11"/>
    <sheet name="LÙN TV" sheetId="107" r:id="rId12"/>
    <sheet name="THẢO GC" sheetId="125" r:id="rId13"/>
    <sheet name="HƯƠNG ST" sheetId="104" r:id="rId14"/>
    <sheet name="THỦY KG" sheetId="109" r:id="rId15"/>
    <sheet name="TRẮNG (VL)" sheetId="102" r:id="rId16"/>
    <sheet name="ĐÔNG TIẾN" sheetId="127" r:id="rId17"/>
    <sheet name="TRUNG PT" sheetId="128" r:id="rId18"/>
    <sheet name="K.CUONG BL" sheetId="129" r:id="rId19"/>
    <sheet name="TẤN TG" sheetId="130" r:id="rId20"/>
    <sheet name="NAM CV" sheetId="117" r:id="rId21"/>
    <sheet name="SÁCH VT" sheetId="100" r:id="rId22"/>
    <sheet name="HIỆP (PT)" sheetId="80" r:id="rId23"/>
    <sheet name="Sheet1" sheetId="62" r:id="rId24"/>
  </sheets>
  <externalReferences>
    <externalReference r:id="rId25"/>
    <externalReference r:id="rId26"/>
  </externalReferences>
  <definedNames>
    <definedName name="_xlnm._FilterDatabase" localSheetId="7" hidden="1">'7 NGHĨA'!$A$9:$I$22</definedName>
    <definedName name="_xlnm._FilterDatabase" localSheetId="9" hidden="1">'CÚC BĐ'!$A$9:$I$9</definedName>
    <definedName name="_xlnm._FilterDatabase" localSheetId="3" hidden="1">'DANH HT'!$A$9:$H$41</definedName>
    <definedName name="_xlnm._FilterDatabase" localSheetId="16" hidden="1">'ĐÔNG TIẾN'!$A$9:$I$9</definedName>
    <definedName name="_xlnm._FilterDatabase" localSheetId="4" hidden="1">'DŨNG KG'!$A$89:$K$103</definedName>
    <definedName name="_xlnm._FilterDatabase" localSheetId="22" hidden="1">'HIỆP (PT)'!$A$9:$I$150</definedName>
    <definedName name="_xlnm._FilterDatabase" localSheetId="13" hidden="1">'HƯƠNG ST'!$A$9:$I$9</definedName>
    <definedName name="_xlnm._FilterDatabase" localSheetId="18" hidden="1">'K.CUONG BL'!$A$9:$I$32</definedName>
    <definedName name="_xlnm._FilterDatabase" localSheetId="5" hidden="1">'LÂM KG'!$A$9:$H$66</definedName>
    <definedName name="_xlnm._FilterDatabase" localSheetId="6" hidden="1">'LUÂN KG'!$A$9:$H$34</definedName>
    <definedName name="_xlnm._FilterDatabase" localSheetId="11" hidden="1">'LÙN TV'!$A$9:$I$9</definedName>
    <definedName name="_xlnm._FilterDatabase" localSheetId="20" hidden="1">'NAM CV'!$A$9:$H$9</definedName>
    <definedName name="_xlnm._FilterDatabase" localSheetId="1" hidden="1">Q.TIÊN!$A$185:$I$211</definedName>
    <definedName name="_xlnm._FilterDatabase" localSheetId="21" hidden="1">'SÁCH VT'!$A$9:$H$9</definedName>
    <definedName name="_xlnm._FilterDatabase" localSheetId="19" hidden="1">'TẤN TG'!$A$9:$I$32</definedName>
    <definedName name="_xlnm._FilterDatabase" localSheetId="10" hidden="1">'THẮM BT'!$A$9:$I$33</definedName>
    <definedName name="_xlnm._FilterDatabase" localSheetId="8" hidden="1">THANHMN!$A$9:$H$9</definedName>
    <definedName name="_xlnm._FilterDatabase" localSheetId="12" hidden="1">'THẢO GC'!$A$9:$I$9</definedName>
    <definedName name="_xlnm._FilterDatabase" localSheetId="14" hidden="1">'THỦY KG'!$A$9:$I$9</definedName>
    <definedName name="_xlnm._FilterDatabase" localSheetId="15" hidden="1">'TRẮNG (VL)'!$A$9:$I$9</definedName>
    <definedName name="_xlnm._FilterDatabase" localSheetId="17" hidden="1">'TRUNG PT'!$A$9:$I$9</definedName>
    <definedName name="_xlnm._FilterDatabase" localSheetId="2" hidden="1">'TỶ LIÊN'!$A$146:$H$183</definedName>
    <definedName name="_xlnm.Print_Area" localSheetId="23">Sheet1!$C$1:$L$1</definedName>
    <definedName name="_xlnm.Print_Titles" localSheetId="3">'DANH HT'!$9:$9</definedName>
    <definedName name="_xlnm.Print_Titles" localSheetId="5">'LÂM KG'!$9:$9</definedName>
    <definedName name="_xlnm.Print_Titles" localSheetId="6">'LUÂN KG'!$9:$9</definedName>
    <definedName name="_xlnm.Print_Titles" localSheetId="2">'TỶ LIÊN'!$9:$9</definedName>
  </definedNames>
  <calcPr calcId="144525"/>
</workbook>
</file>

<file path=xl/calcChain.xml><?xml version="1.0" encoding="utf-8"?>
<calcChain xmlns="http://schemas.openxmlformats.org/spreadsheetml/2006/main">
  <c r="E176" i="8" l="1"/>
  <c r="F205" i="6"/>
  <c r="F211" i="6"/>
  <c r="G211" i="6"/>
  <c r="G21" i="128" l="1"/>
  <c r="H21" i="128"/>
  <c r="G176" i="8"/>
  <c r="G177" i="8"/>
  <c r="G178" i="8"/>
  <c r="F175" i="8"/>
  <c r="F174" i="8"/>
  <c r="E177" i="8"/>
  <c r="E178" i="8"/>
  <c r="E179" i="8"/>
  <c r="G179" i="8"/>
  <c r="E180" i="8"/>
  <c r="G180" i="8"/>
  <c r="E181" i="8"/>
  <c r="G181" i="8"/>
  <c r="E182" i="8"/>
  <c r="G182" i="8"/>
  <c r="F20" i="128" l="1"/>
  <c r="F173" i="8" l="1"/>
  <c r="F172" i="8"/>
  <c r="E167" i="8"/>
  <c r="C22" i="26" l="1"/>
  <c r="C19" i="26"/>
  <c r="C15" i="26"/>
  <c r="A26" i="26" a="1"/>
  <c r="A26" i="26" s="1"/>
  <c r="A27" i="26" a="1"/>
  <c r="A27" i="26" s="1"/>
  <c r="D10" i="117"/>
  <c r="C10" i="117"/>
  <c r="E13" i="117"/>
  <c r="E14" i="117"/>
  <c r="E15" i="117"/>
  <c r="E16" i="117"/>
  <c r="E17" i="117"/>
  <c r="E18" i="117"/>
  <c r="E19" i="117"/>
  <c r="G18" i="117"/>
  <c r="G19" i="117"/>
  <c r="E20" i="117"/>
  <c r="G20" i="117"/>
  <c r="E21" i="117"/>
  <c r="G21" i="117"/>
  <c r="E22" i="117"/>
  <c r="G22" i="117"/>
  <c r="E23" i="117"/>
  <c r="G23" i="117"/>
  <c r="E24" i="117"/>
  <c r="G24" i="117"/>
  <c r="E25" i="117"/>
  <c r="G25" i="117"/>
  <c r="G32" i="130" l="1"/>
  <c r="F32" i="130"/>
  <c r="H31" i="130"/>
  <c r="E31" i="130"/>
  <c r="H30" i="130"/>
  <c r="E30" i="130"/>
  <c r="H29" i="130"/>
  <c r="E29" i="130"/>
  <c r="H28" i="130"/>
  <c r="E28" i="130"/>
  <c r="H27" i="130"/>
  <c r="E27" i="130"/>
  <c r="E26" i="130"/>
  <c r="E25" i="130"/>
  <c r="E24" i="130"/>
  <c r="E23" i="130"/>
  <c r="E22" i="130"/>
  <c r="E21" i="130"/>
  <c r="E20" i="130"/>
  <c r="E19" i="130"/>
  <c r="E18" i="130"/>
  <c r="E17" i="130"/>
  <c r="E16" i="130"/>
  <c r="E15" i="130"/>
  <c r="E14" i="130"/>
  <c r="E13" i="130"/>
  <c r="E12" i="130"/>
  <c r="E11" i="130"/>
  <c r="E10" i="130"/>
  <c r="H10" i="130" s="1"/>
  <c r="E11" i="129"/>
  <c r="E12" i="129"/>
  <c r="E13" i="129"/>
  <c r="E14" i="129"/>
  <c r="E15" i="129"/>
  <c r="E16" i="129"/>
  <c r="E17" i="129"/>
  <c r="E18" i="129"/>
  <c r="E19" i="129"/>
  <c r="E20" i="129"/>
  <c r="G32" i="129"/>
  <c r="H31" i="129"/>
  <c r="E31" i="129"/>
  <c r="H30" i="129"/>
  <c r="E30" i="129"/>
  <c r="H29" i="129"/>
  <c r="E29" i="129"/>
  <c r="H28" i="129"/>
  <c r="E28" i="129"/>
  <c r="E27" i="129"/>
  <c r="E26" i="129"/>
  <c r="E25" i="129"/>
  <c r="E24" i="129"/>
  <c r="E23" i="129"/>
  <c r="E22" i="129"/>
  <c r="E21" i="129"/>
  <c r="E10" i="129"/>
  <c r="H10" i="129" s="1"/>
  <c r="F16" i="128"/>
  <c r="F17" i="128"/>
  <c r="F18" i="128"/>
  <c r="F15" i="128"/>
  <c r="E22" i="128"/>
  <c r="H22" i="128"/>
  <c r="E23" i="128"/>
  <c r="H23" i="128"/>
  <c r="E24" i="128"/>
  <c r="H24" i="128"/>
  <c r="E25" i="128"/>
  <c r="H25" i="128"/>
  <c r="E26" i="128"/>
  <c r="H26" i="128"/>
  <c r="E27" i="128"/>
  <c r="H27" i="128"/>
  <c r="E28" i="128"/>
  <c r="H28" i="128"/>
  <c r="E29" i="128"/>
  <c r="H29" i="128"/>
  <c r="E30" i="128"/>
  <c r="H30" i="128"/>
  <c r="G32" i="128"/>
  <c r="F32" i="128"/>
  <c r="H31" i="128"/>
  <c r="E31" i="128"/>
  <c r="H15" i="128"/>
  <c r="E14" i="128"/>
  <c r="E13" i="128"/>
  <c r="E12" i="128"/>
  <c r="E11" i="128"/>
  <c r="E10" i="128"/>
  <c r="G20" i="127"/>
  <c r="F20" i="127"/>
  <c r="H19" i="127"/>
  <c r="E19" i="127"/>
  <c r="E18" i="127"/>
  <c r="E17" i="127"/>
  <c r="E16" i="127"/>
  <c r="E15" i="127"/>
  <c r="E14" i="127"/>
  <c r="E13" i="127"/>
  <c r="E12" i="127"/>
  <c r="E11" i="127"/>
  <c r="H11" i="127" s="1"/>
  <c r="H12" i="127" s="1"/>
  <c r="H13" i="127" s="1"/>
  <c r="H14" i="127" s="1"/>
  <c r="H15" i="127" s="1"/>
  <c r="H16" i="127" s="1"/>
  <c r="H17" i="127" s="1"/>
  <c r="H18" i="127" s="1"/>
  <c r="E10" i="127"/>
  <c r="H10" i="127" s="1"/>
  <c r="F11" i="102"/>
  <c r="F12" i="102"/>
  <c r="F13" i="102"/>
  <c r="F14" i="102"/>
  <c r="F15" i="102"/>
  <c r="F16" i="102"/>
  <c r="F17" i="102"/>
  <c r="F18" i="102"/>
  <c r="F19" i="102"/>
  <c r="F20" i="102"/>
  <c r="F21" i="102"/>
  <c r="F22" i="102"/>
  <c r="F23" i="102"/>
  <c r="F24" i="102"/>
  <c r="F25" i="102"/>
  <c r="F26" i="102"/>
  <c r="F27" i="102"/>
  <c r="F28" i="102"/>
  <c r="F29" i="102"/>
  <c r="E20" i="109"/>
  <c r="E21" i="109"/>
  <c r="E22" i="109"/>
  <c r="E23" i="109"/>
  <c r="E24" i="109"/>
  <c r="E25" i="109"/>
  <c r="E26" i="109"/>
  <c r="H26" i="109"/>
  <c r="E27" i="109"/>
  <c r="H27" i="109"/>
  <c r="E28" i="109"/>
  <c r="H28" i="109"/>
  <c r="E29" i="109"/>
  <c r="H29" i="109"/>
  <c r="E30" i="109"/>
  <c r="H30" i="109"/>
  <c r="E31" i="109"/>
  <c r="H31" i="109"/>
  <c r="E32" i="109"/>
  <c r="H32" i="109"/>
  <c r="E33" i="109"/>
  <c r="H33" i="109"/>
  <c r="G25" i="125"/>
  <c r="F25" i="125"/>
  <c r="H24" i="125"/>
  <c r="E24" i="125"/>
  <c r="H23" i="125"/>
  <c r="E23" i="125"/>
  <c r="H22" i="125"/>
  <c r="E22" i="125"/>
  <c r="H21" i="125"/>
  <c r="E21" i="125"/>
  <c r="H20" i="125"/>
  <c r="E20" i="125"/>
  <c r="H19" i="125"/>
  <c r="E19" i="125"/>
  <c r="H18" i="125"/>
  <c r="E18" i="125"/>
  <c r="H17" i="125"/>
  <c r="E17" i="125"/>
  <c r="H16" i="125"/>
  <c r="E16" i="125"/>
  <c r="E15" i="125"/>
  <c r="E14" i="125"/>
  <c r="E13" i="125"/>
  <c r="E12" i="125"/>
  <c r="E11" i="125"/>
  <c r="E10" i="125"/>
  <c r="H10" i="125" s="1"/>
  <c r="H11" i="125" s="1"/>
  <c r="H12" i="125" s="1"/>
  <c r="H13" i="125" s="1"/>
  <c r="H14" i="125" s="1"/>
  <c r="H15" i="125" s="1"/>
  <c r="E15" i="100"/>
  <c r="G15" i="100"/>
  <c r="E16" i="100"/>
  <c r="G16" i="100"/>
  <c r="E17" i="100"/>
  <c r="G17" i="100"/>
  <c r="E18" i="100"/>
  <c r="G18" i="100"/>
  <c r="E19" i="100"/>
  <c r="G19" i="100"/>
  <c r="E20" i="100"/>
  <c r="G20" i="100"/>
  <c r="E21" i="100"/>
  <c r="G21" i="100"/>
  <c r="E22" i="100"/>
  <c r="G22" i="100"/>
  <c r="E23" i="100"/>
  <c r="G23" i="100"/>
  <c r="E20" i="124"/>
  <c r="E21" i="124"/>
  <c r="E22" i="124"/>
  <c r="E23" i="124"/>
  <c r="G33" i="124"/>
  <c r="F33" i="124"/>
  <c r="H32" i="124"/>
  <c r="E32" i="124"/>
  <c r="H31" i="124"/>
  <c r="E31" i="124"/>
  <c r="H30" i="124"/>
  <c r="E30" i="124"/>
  <c r="H29" i="124"/>
  <c r="E29" i="124"/>
  <c r="H28" i="124"/>
  <c r="E28" i="124"/>
  <c r="H27" i="124"/>
  <c r="E27" i="124"/>
  <c r="H26" i="124"/>
  <c r="E26" i="124"/>
  <c r="H25" i="124"/>
  <c r="E25" i="124"/>
  <c r="E24" i="124"/>
  <c r="E19" i="124"/>
  <c r="E18" i="124"/>
  <c r="E17" i="124"/>
  <c r="E16" i="124"/>
  <c r="E15" i="124"/>
  <c r="E14" i="124"/>
  <c r="E13" i="124"/>
  <c r="E12" i="124"/>
  <c r="E11" i="124"/>
  <c r="H10" i="124"/>
  <c r="H11" i="124" s="1"/>
  <c r="H12" i="124" s="1"/>
  <c r="H13" i="124" s="1"/>
  <c r="H14" i="124" s="1"/>
  <c r="H15" i="124" s="1"/>
  <c r="H16" i="124" s="1"/>
  <c r="H17" i="124" s="1"/>
  <c r="H18" i="124" s="1"/>
  <c r="H19" i="124" s="1"/>
  <c r="H20" i="124" s="1"/>
  <c r="H21" i="124" s="1"/>
  <c r="H22" i="124" s="1"/>
  <c r="H23" i="124" s="1"/>
  <c r="E10" i="124"/>
  <c r="E12" i="123"/>
  <c r="E13" i="123"/>
  <c r="E14" i="123"/>
  <c r="E15" i="123"/>
  <c r="E16" i="123"/>
  <c r="E17" i="123"/>
  <c r="E18" i="123"/>
  <c r="E19" i="123"/>
  <c r="E20" i="123"/>
  <c r="H21" i="123"/>
  <c r="E22" i="123"/>
  <c r="H22" i="123"/>
  <c r="E23" i="123"/>
  <c r="H23" i="123"/>
  <c r="E24" i="123"/>
  <c r="H24" i="123"/>
  <c r="E25" i="123"/>
  <c r="H25" i="123"/>
  <c r="E26" i="123"/>
  <c r="H26" i="123"/>
  <c r="G33" i="123"/>
  <c r="F33" i="123"/>
  <c r="H32" i="123"/>
  <c r="E32" i="123"/>
  <c r="H31" i="123"/>
  <c r="E31" i="123"/>
  <c r="H30" i="123"/>
  <c r="E30" i="123"/>
  <c r="H29" i="123"/>
  <c r="E29" i="123"/>
  <c r="E28" i="123"/>
  <c r="E27" i="123"/>
  <c r="E11" i="123"/>
  <c r="E10" i="123"/>
  <c r="H10" i="123" s="1"/>
  <c r="H11" i="123" s="1"/>
  <c r="E17" i="115"/>
  <c r="E34" i="122"/>
  <c r="G34" i="122"/>
  <c r="E28" i="122"/>
  <c r="F36" i="122"/>
  <c r="E33" i="122"/>
  <c r="E32" i="122"/>
  <c r="E31" i="122"/>
  <c r="E30" i="122"/>
  <c r="E29" i="122"/>
  <c r="E27" i="122"/>
  <c r="E26" i="122"/>
  <c r="E25" i="122"/>
  <c r="E24" i="122"/>
  <c r="E23" i="122"/>
  <c r="E22" i="122"/>
  <c r="E21" i="122"/>
  <c r="E20" i="122"/>
  <c r="E19" i="122"/>
  <c r="E18" i="122"/>
  <c r="E17" i="122"/>
  <c r="E16" i="122"/>
  <c r="E15" i="122"/>
  <c r="E14" i="122"/>
  <c r="E13" i="122"/>
  <c r="E12" i="122"/>
  <c r="E11" i="122"/>
  <c r="E10" i="122"/>
  <c r="E22" i="121"/>
  <c r="E23" i="121"/>
  <c r="E24" i="121"/>
  <c r="E25" i="121"/>
  <c r="E26" i="121"/>
  <c r="E27" i="121"/>
  <c r="E28" i="121"/>
  <c r="E29" i="121"/>
  <c r="E30" i="121"/>
  <c r="E31" i="121"/>
  <c r="E32" i="121"/>
  <c r="E33" i="121"/>
  <c r="E34" i="121"/>
  <c r="E35" i="121"/>
  <c r="E36" i="121"/>
  <c r="E37" i="121"/>
  <c r="G37" i="121"/>
  <c r="E38" i="121"/>
  <c r="G38" i="121"/>
  <c r="E39" i="121"/>
  <c r="G39" i="121"/>
  <c r="E40" i="121"/>
  <c r="G40" i="121"/>
  <c r="E41" i="121"/>
  <c r="G41" i="121"/>
  <c r="E42" i="121"/>
  <c r="G42" i="121"/>
  <c r="E43" i="121"/>
  <c r="G43" i="121"/>
  <c r="E44" i="121"/>
  <c r="G44" i="121"/>
  <c r="E45" i="121"/>
  <c r="G45" i="121"/>
  <c r="E46" i="121"/>
  <c r="G46" i="121"/>
  <c r="E47" i="121"/>
  <c r="G47" i="121"/>
  <c r="E48" i="121"/>
  <c r="G48" i="121"/>
  <c r="E49" i="121"/>
  <c r="G49" i="121"/>
  <c r="E50" i="121"/>
  <c r="G50" i="121"/>
  <c r="E51" i="121"/>
  <c r="G51" i="121"/>
  <c r="E52" i="121"/>
  <c r="G52" i="121"/>
  <c r="E53" i="121"/>
  <c r="G53" i="121"/>
  <c r="E54" i="121"/>
  <c r="G54" i="121"/>
  <c r="E55" i="121"/>
  <c r="G55" i="121"/>
  <c r="E56" i="121"/>
  <c r="G56" i="121"/>
  <c r="E57" i="121"/>
  <c r="G57" i="121"/>
  <c r="E58" i="121"/>
  <c r="G58" i="121"/>
  <c r="E59" i="121"/>
  <c r="G59" i="121"/>
  <c r="E60" i="121"/>
  <c r="G60" i="121"/>
  <c r="E61" i="121"/>
  <c r="G61" i="121"/>
  <c r="E62" i="121"/>
  <c r="G62" i="121"/>
  <c r="E11" i="121"/>
  <c r="E12" i="121"/>
  <c r="E13" i="121"/>
  <c r="E14" i="121"/>
  <c r="E15" i="121"/>
  <c r="E16" i="121"/>
  <c r="E17" i="121"/>
  <c r="E18" i="121"/>
  <c r="E19" i="121"/>
  <c r="E20" i="121"/>
  <c r="E21" i="121"/>
  <c r="G65" i="121"/>
  <c r="E65" i="121"/>
  <c r="G64" i="121"/>
  <c r="E64" i="121"/>
  <c r="G63" i="121"/>
  <c r="E63" i="121"/>
  <c r="E10" i="121"/>
  <c r="G10" i="121" s="1"/>
  <c r="F92" i="111"/>
  <c r="F93" i="111"/>
  <c r="F94" i="111"/>
  <c r="F95" i="111"/>
  <c r="F96" i="111"/>
  <c r="F97" i="111"/>
  <c r="I97" i="111"/>
  <c r="F98" i="111"/>
  <c r="I98" i="111"/>
  <c r="F99" i="111"/>
  <c r="I99" i="111"/>
  <c r="F100" i="111"/>
  <c r="I100" i="111"/>
  <c r="E12" i="120"/>
  <c r="E13" i="120"/>
  <c r="E14" i="120"/>
  <c r="E15" i="120"/>
  <c r="E16" i="120"/>
  <c r="E17" i="120"/>
  <c r="E18" i="120"/>
  <c r="E19" i="120"/>
  <c r="E20" i="120"/>
  <c r="E21" i="120"/>
  <c r="E22" i="120"/>
  <c r="E23" i="120"/>
  <c r="E24" i="120"/>
  <c r="E25" i="120"/>
  <c r="E26" i="120"/>
  <c r="E27" i="120"/>
  <c r="G40" i="120"/>
  <c r="E40" i="120"/>
  <c r="G39" i="120"/>
  <c r="E39" i="120"/>
  <c r="G38" i="120"/>
  <c r="E38" i="120"/>
  <c r="G37" i="120"/>
  <c r="E37" i="120"/>
  <c r="G36" i="120"/>
  <c r="E36" i="120"/>
  <c r="G35" i="120"/>
  <c r="E35" i="120"/>
  <c r="G34" i="120"/>
  <c r="E34" i="120"/>
  <c r="G33" i="120"/>
  <c r="E33" i="120"/>
  <c r="G32" i="120"/>
  <c r="E32" i="120"/>
  <c r="G31" i="120"/>
  <c r="E31" i="120"/>
  <c r="E30" i="120"/>
  <c r="E29" i="120"/>
  <c r="E28" i="120"/>
  <c r="E11" i="120"/>
  <c r="E10" i="120"/>
  <c r="G10" i="120" s="1"/>
  <c r="E163" i="8"/>
  <c r="E164" i="8"/>
  <c r="E165" i="8"/>
  <c r="E166" i="8"/>
  <c r="E168" i="8"/>
  <c r="E169" i="8"/>
  <c r="E170" i="8"/>
  <c r="E171" i="8"/>
  <c r="F150" i="8"/>
  <c r="F149" i="8"/>
  <c r="E151" i="8"/>
  <c r="E152" i="8"/>
  <c r="E153" i="8"/>
  <c r="E154" i="8"/>
  <c r="E155" i="8"/>
  <c r="E156" i="8"/>
  <c r="E157" i="8"/>
  <c r="E148" i="8"/>
  <c r="E158" i="8"/>
  <c r="E159" i="8"/>
  <c r="E160" i="8"/>
  <c r="E161" i="8"/>
  <c r="E162" i="8"/>
  <c r="E197" i="6"/>
  <c r="E198" i="6"/>
  <c r="E199" i="6"/>
  <c r="E200" i="6"/>
  <c r="E201" i="6"/>
  <c r="E202" i="6"/>
  <c r="E203" i="6"/>
  <c r="E204" i="6"/>
  <c r="E211" i="6"/>
  <c r="H211" i="6" s="1"/>
  <c r="H205" i="6"/>
  <c r="E206" i="6"/>
  <c r="H206" i="6"/>
  <c r="G195" i="6"/>
  <c r="F187" i="6"/>
  <c r="F188" i="6"/>
  <c r="F186" i="6"/>
  <c r="C188" i="6"/>
  <c r="C187" i="6"/>
  <c r="C186" i="6"/>
  <c r="E185" i="6"/>
  <c r="E189" i="6"/>
  <c r="E190" i="6"/>
  <c r="E191" i="6"/>
  <c r="E192" i="6"/>
  <c r="E193" i="6"/>
  <c r="E194" i="6"/>
  <c r="E195" i="6"/>
  <c r="E196" i="6"/>
  <c r="G197" i="6" s="1"/>
  <c r="E207" i="6"/>
  <c r="H207" i="6"/>
  <c r="E208" i="6"/>
  <c r="H208" i="6"/>
  <c r="E209" i="6"/>
  <c r="H209" i="6"/>
  <c r="C39" i="122"/>
  <c r="C44" i="120"/>
  <c r="C69" i="121"/>
  <c r="H23" i="129" l="1"/>
  <c r="H24" i="124"/>
  <c r="G11" i="120"/>
  <c r="H11" i="130"/>
  <c r="H12" i="130" s="1"/>
  <c r="H13" i="130" s="1"/>
  <c r="H14" i="130" s="1"/>
  <c r="H15" i="130" s="1"/>
  <c r="H16" i="130" s="1"/>
  <c r="H17" i="130" s="1"/>
  <c r="H18" i="130" s="1"/>
  <c r="H19" i="130" s="1"/>
  <c r="H20" i="130" s="1"/>
  <c r="H21" i="130" s="1"/>
  <c r="H22" i="130" s="1"/>
  <c r="H23" i="130" s="1"/>
  <c r="H24" i="130" s="1"/>
  <c r="H25" i="130" s="1"/>
  <c r="H26" i="130" s="1"/>
  <c r="E32" i="130"/>
  <c r="H32" i="130" s="1"/>
  <c r="C25" i="26" s="1"/>
  <c r="H24" i="129"/>
  <c r="H25" i="129" s="1"/>
  <c r="H26" i="129" s="1"/>
  <c r="H27" i="129" s="1"/>
  <c r="H11" i="129"/>
  <c r="H12" i="129" s="1"/>
  <c r="H13" i="129" s="1"/>
  <c r="H14" i="129" s="1"/>
  <c r="H15" i="129" s="1"/>
  <c r="H16" i="129" s="1"/>
  <c r="H17" i="129" s="1"/>
  <c r="H18" i="129" s="1"/>
  <c r="H19" i="129" s="1"/>
  <c r="H20" i="129"/>
  <c r="H21" i="129" s="1"/>
  <c r="H22" i="129" s="1"/>
  <c r="F32" i="129"/>
  <c r="E32" i="129"/>
  <c r="H16" i="128"/>
  <c r="H17" i="128" s="1"/>
  <c r="H18" i="128" s="1"/>
  <c r="H19" i="128" s="1"/>
  <c r="H20" i="128" s="1"/>
  <c r="E32" i="128"/>
  <c r="H32" i="128" s="1"/>
  <c r="C23" i="26" s="1"/>
  <c r="H10" i="128"/>
  <c r="H11" i="128" s="1"/>
  <c r="H12" i="128" s="1"/>
  <c r="H13" i="128" s="1"/>
  <c r="H14" i="128" s="1"/>
  <c r="E20" i="127"/>
  <c r="H20" i="127" s="1"/>
  <c r="E25" i="125"/>
  <c r="H25" i="125" s="1"/>
  <c r="E33" i="124"/>
  <c r="H33" i="124" s="1"/>
  <c r="C16" i="26" s="1"/>
  <c r="H27" i="123"/>
  <c r="H28" i="123" s="1"/>
  <c r="H12" i="123"/>
  <c r="H13" i="123" s="1"/>
  <c r="H14" i="123" s="1"/>
  <c r="H15" i="123" s="1"/>
  <c r="H16" i="123" s="1"/>
  <c r="H17" i="123" s="1"/>
  <c r="H18" i="123" s="1"/>
  <c r="H19" i="123" s="1"/>
  <c r="H20" i="123" s="1"/>
  <c r="E33" i="123"/>
  <c r="H33" i="123" s="1"/>
  <c r="E36" i="122"/>
  <c r="G36" i="122" s="1"/>
  <c r="G10" i="122"/>
  <c r="G11" i="122" s="1"/>
  <c r="G12" i="122" s="1"/>
  <c r="G13" i="122" s="1"/>
  <c r="G14" i="122" s="1"/>
  <c r="G15" i="122" s="1"/>
  <c r="G16" i="122" s="1"/>
  <c r="G17" i="122" s="1"/>
  <c r="G18" i="122" s="1"/>
  <c r="G19" i="122" s="1"/>
  <c r="G20" i="122" s="1"/>
  <c r="G21" i="122" s="1"/>
  <c r="G22" i="122" s="1"/>
  <c r="G23" i="122" s="1"/>
  <c r="G24" i="122" s="1"/>
  <c r="G25" i="122" s="1"/>
  <c r="G26" i="122" s="1"/>
  <c r="G27" i="122" s="1"/>
  <c r="E66" i="121"/>
  <c r="E41" i="120"/>
  <c r="E38" i="122" l="1"/>
  <c r="C11" i="26"/>
  <c r="H32" i="129"/>
  <c r="C24" i="26" s="1"/>
  <c r="G28" i="122"/>
  <c r="G29" i="122" s="1"/>
  <c r="G30" i="122" s="1"/>
  <c r="G31" i="122" s="1"/>
  <c r="G32" i="122" s="1"/>
  <c r="G33" i="122" s="1"/>
  <c r="G12" i="120" l="1"/>
  <c r="G13" i="120" s="1"/>
  <c r="G14" i="120" s="1"/>
  <c r="F15" i="120" l="1"/>
  <c r="F41" i="120" s="1"/>
  <c r="G41" i="120" s="1"/>
  <c r="G11" i="121"/>
  <c r="G12" i="121" s="1"/>
  <c r="G13" i="121" s="1"/>
  <c r="G14" i="121" s="1"/>
  <c r="G15" i="121" s="1"/>
  <c r="G15" i="120" l="1"/>
  <c r="E43" i="120"/>
  <c r="C6" i="26"/>
  <c r="F66" i="121"/>
  <c r="G66" i="121" s="1"/>
  <c r="G16" i="120"/>
  <c r="G17" i="120" s="1"/>
  <c r="G18" i="120" s="1"/>
  <c r="G19" i="120" s="1"/>
  <c r="G20" i="120" s="1"/>
  <c r="G21" i="120" s="1"/>
  <c r="G22" i="120" s="1"/>
  <c r="G23" i="120" s="1"/>
  <c r="G24" i="120" s="1"/>
  <c r="G25" i="120" s="1"/>
  <c r="G26" i="120" s="1"/>
  <c r="G27" i="120" s="1"/>
  <c r="G28" i="120" s="1"/>
  <c r="G29" i="120" s="1"/>
  <c r="G30" i="120" s="1"/>
  <c r="E68" i="121" l="1"/>
  <c r="C10" i="26"/>
  <c r="G16" i="121"/>
  <c r="G17" i="121" s="1"/>
  <c r="G18" i="121" s="1"/>
  <c r="G19" i="121" s="1"/>
  <c r="G20" i="121" s="1"/>
  <c r="G21" i="121" s="1"/>
  <c r="G22" i="121" s="1"/>
  <c r="G23" i="121" s="1"/>
  <c r="G24" i="121" s="1"/>
  <c r="G25" i="121" s="1"/>
  <c r="G26" i="121" s="1"/>
  <c r="G27" i="121" s="1"/>
  <c r="G28" i="121" s="1"/>
  <c r="G29" i="121" s="1"/>
  <c r="G30" i="121" s="1"/>
  <c r="G31" i="121" s="1"/>
  <c r="G32" i="121" s="1"/>
  <c r="G33" i="121" s="1"/>
  <c r="G34" i="121" s="1"/>
  <c r="G35" i="121" s="1"/>
  <c r="G36" i="121" s="1"/>
  <c r="E147" i="8" l="1"/>
  <c r="E183" i="8" s="1"/>
  <c r="F143" i="8"/>
  <c r="F142" i="8"/>
  <c r="E10" i="117" l="1"/>
  <c r="G10" i="117" s="1"/>
  <c r="G16" i="117"/>
  <c r="G17" i="117"/>
  <c r="F64" i="2" l="1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82" i="111" l="1"/>
  <c r="F27" i="117"/>
  <c r="G26" i="117"/>
  <c r="E26" i="117"/>
  <c r="E12" i="117"/>
  <c r="E11" i="117"/>
  <c r="E138" i="8"/>
  <c r="E141" i="8"/>
  <c r="E144" i="8"/>
  <c r="E146" i="8"/>
  <c r="I101" i="111"/>
  <c r="I102" i="111"/>
  <c r="F89" i="111"/>
  <c r="F90" i="111"/>
  <c r="F91" i="111"/>
  <c r="F101" i="111"/>
  <c r="F81" i="111"/>
  <c r="E27" i="117" l="1"/>
  <c r="G27" i="117" s="1"/>
  <c r="G11" i="117"/>
  <c r="G12" i="117" s="1"/>
  <c r="G13" i="117" s="1"/>
  <c r="G14" i="117" s="1"/>
  <c r="G15" i="117" s="1"/>
  <c r="E29" i="117" l="1"/>
  <c r="C9" i="26"/>
  <c r="C30" i="117"/>
  <c r="F21" i="104" l="1"/>
  <c r="F80" i="111"/>
  <c r="F22" i="115"/>
  <c r="H21" i="115"/>
  <c r="E21" i="115"/>
  <c r="H20" i="115"/>
  <c r="E20" i="115"/>
  <c r="H19" i="115"/>
  <c r="E19" i="115"/>
  <c r="H18" i="115"/>
  <c r="E18" i="115"/>
  <c r="E16" i="115"/>
  <c r="E15" i="115"/>
  <c r="E14" i="115"/>
  <c r="E13" i="115"/>
  <c r="E12" i="115"/>
  <c r="E11" i="115"/>
  <c r="E10" i="115"/>
  <c r="E65" i="2"/>
  <c r="E66" i="2"/>
  <c r="E67" i="2"/>
  <c r="G67" i="2"/>
  <c r="G68" i="2" s="1"/>
  <c r="E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E22" i="115" l="1"/>
  <c r="H10" i="115"/>
  <c r="H11" i="115" s="1"/>
  <c r="H12" i="115" s="1"/>
  <c r="H13" i="115" s="1"/>
  <c r="A28" i="26" a="1"/>
  <c r="A28" i="26" s="1"/>
  <c r="G103" i="111"/>
  <c r="F102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6" i="107"/>
  <c r="H17" i="107" s="1"/>
  <c r="H18" i="107"/>
  <c r="H19" i="107"/>
  <c r="H20" i="107"/>
  <c r="H21" i="107"/>
  <c r="F35" i="109"/>
  <c r="H34" i="109"/>
  <c r="E34" i="109"/>
  <c r="E19" i="109"/>
  <c r="E18" i="109"/>
  <c r="E17" i="109"/>
  <c r="E16" i="109"/>
  <c r="E15" i="109"/>
  <c r="E14" i="109"/>
  <c r="E13" i="109"/>
  <c r="E12" i="109"/>
  <c r="E11" i="109"/>
  <c r="E10" i="109"/>
  <c r="H10" i="109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F13" i="104"/>
  <c r="F14" i="104"/>
  <c r="F15" i="104"/>
  <c r="F16" i="104"/>
  <c r="F17" i="104"/>
  <c r="F18" i="104"/>
  <c r="F19" i="104"/>
  <c r="F20" i="104"/>
  <c r="F22" i="104"/>
  <c r="F11" i="104"/>
  <c r="F12" i="104"/>
  <c r="F10" i="104"/>
  <c r="H10" i="104" s="1"/>
  <c r="H11" i="104" s="1"/>
  <c r="H11" i="107" l="1"/>
  <c r="H12" i="107" s="1"/>
  <c r="H13" i="107" s="1"/>
  <c r="H14" i="107" s="1"/>
  <c r="H15" i="107" s="1"/>
  <c r="E35" i="109"/>
  <c r="H12" i="104"/>
  <c r="H13" i="104" s="1"/>
  <c r="H14" i="104" s="1"/>
  <c r="H15" i="104" s="1"/>
  <c r="H16" i="104" s="1"/>
  <c r="H17" i="104" s="1"/>
  <c r="G22" i="115"/>
  <c r="H22" i="115" s="1"/>
  <c r="C12" i="26" s="1"/>
  <c r="F103" i="111"/>
  <c r="H11" i="109"/>
  <c r="H12" i="109" s="1"/>
  <c r="H13" i="109" s="1"/>
  <c r="H14" i="109" s="1"/>
  <c r="H15" i="109" s="1"/>
  <c r="H16" i="109" s="1"/>
  <c r="H17" i="109" s="1"/>
  <c r="H18" i="109" s="1"/>
  <c r="H19" i="109" s="1"/>
  <c r="H20" i="109" s="1"/>
  <c r="H21" i="109" s="1"/>
  <c r="H22" i="109" s="1"/>
  <c r="H23" i="109" s="1"/>
  <c r="H24" i="109" s="1"/>
  <c r="H25" i="109" s="1"/>
  <c r="F23" i="104"/>
  <c r="H28" i="111"/>
  <c r="E25" i="107"/>
  <c r="F30" i="102"/>
  <c r="H30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24" i="100"/>
  <c r="E12" i="100"/>
  <c r="E13" i="100"/>
  <c r="E14" i="100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E171" i="6"/>
  <c r="E170" i="6"/>
  <c r="E168" i="6"/>
  <c r="E172" i="6"/>
  <c r="E173" i="6"/>
  <c r="E174" i="6"/>
  <c r="E175" i="6"/>
  <c r="E210" i="6"/>
  <c r="H210" i="6"/>
  <c r="F10" i="102"/>
  <c r="E164" i="6"/>
  <c r="E11" i="6"/>
  <c r="H11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C49" i="8"/>
  <c r="F49" i="8" s="1"/>
  <c r="C50" i="8"/>
  <c r="F50" i="8" s="1"/>
  <c r="C51" i="8"/>
  <c r="F51" i="8" s="1"/>
  <c r="F82" i="8"/>
  <c r="F87" i="8"/>
  <c r="F150" i="80"/>
  <c r="E11" i="100"/>
  <c r="E24" i="100"/>
  <c r="E25" i="100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G12" i="2"/>
  <c r="J18" i="2"/>
  <c r="J20" i="2"/>
  <c r="G79" i="2"/>
  <c r="G13" i="8" l="1"/>
  <c r="F14" i="8" s="1"/>
  <c r="H14" i="115"/>
  <c r="H15" i="115" s="1"/>
  <c r="H16" i="115" s="1"/>
  <c r="H17" i="115" s="1"/>
  <c r="G15" i="2"/>
  <c r="G11" i="2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8" i="104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I28" i="111"/>
  <c r="I29" i="111" s="1"/>
  <c r="I30" i="111" s="1"/>
  <c r="I31" i="111" s="1"/>
  <c r="I32" i="111" s="1"/>
  <c r="H12" i="80"/>
  <c r="H13" i="80" s="1"/>
  <c r="H14" i="80" s="1"/>
  <c r="H15" i="80" s="1"/>
  <c r="G16" i="80" s="1"/>
  <c r="H16" i="80" s="1"/>
  <c r="H17" i="80" s="1"/>
  <c r="H18" i="80" s="1"/>
  <c r="F31" i="102"/>
  <c r="H10" i="102"/>
  <c r="G19" i="80"/>
  <c r="H19" i="80" s="1"/>
  <c r="H21" i="80" s="1"/>
  <c r="H22" i="80" s="1"/>
  <c r="H23" i="80" s="1"/>
  <c r="E80" i="2"/>
  <c r="E150" i="80"/>
  <c r="G11" i="100"/>
  <c r="G12" i="100" s="1"/>
  <c r="G66" i="6" l="1"/>
  <c r="G23" i="104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H11" i="102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G13" i="100"/>
  <c r="G14" i="100" s="1"/>
  <c r="C186" i="8"/>
  <c r="C214" i="6"/>
  <c r="G146" i="8" l="1"/>
  <c r="G147" i="8" s="1"/>
  <c r="G148" i="8" s="1"/>
  <c r="G149" i="8" s="1"/>
  <c r="G150" i="8" s="1"/>
  <c r="G145" i="8"/>
  <c r="C4" i="26"/>
  <c r="E213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1" i="104"/>
  <c r="H22" i="104" s="1"/>
  <c r="F46" i="2"/>
  <c r="G46" i="2" s="1"/>
  <c r="G47" i="2" s="1"/>
  <c r="G48" i="2" s="1"/>
  <c r="G49" i="2" s="1"/>
  <c r="G50" i="2" s="1"/>
  <c r="G51" i="2" s="1"/>
  <c r="G52" i="2" s="1"/>
  <c r="G53" i="2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35" i="109"/>
  <c r="H35" i="109" s="1"/>
  <c r="C20" i="26" s="1"/>
  <c r="G25" i="107"/>
  <c r="H25" i="107" s="1"/>
  <c r="C18" i="26" s="1"/>
  <c r="H18" i="102"/>
  <c r="H19" i="102" s="1"/>
  <c r="H20" i="102" s="1"/>
  <c r="H21" i="102" s="1"/>
  <c r="H22" i="102" s="1"/>
  <c r="H23" i="102" s="1"/>
  <c r="H24" i="102" s="1"/>
  <c r="H25" i="102" s="1"/>
  <c r="H26" i="102" s="1"/>
  <c r="F25" i="100"/>
  <c r="G25" i="100" s="1"/>
  <c r="C8" i="26" s="1"/>
  <c r="H24" i="80"/>
  <c r="H25" i="80" s="1"/>
  <c r="I82" i="111" l="1"/>
  <c r="I83" i="111" s="1"/>
  <c r="I84" i="111" s="1"/>
  <c r="I85" i="111" s="1"/>
  <c r="I86" i="111" s="1"/>
  <c r="I87" i="111" s="1"/>
  <c r="H82" i="11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26" i="80"/>
  <c r="E27" i="100"/>
  <c r="C28" i="100"/>
  <c r="I88" i="111" l="1"/>
  <c r="I89" i="111"/>
  <c r="I90" i="111" s="1"/>
  <c r="I91" i="111" s="1"/>
  <c r="F80" i="2"/>
  <c r="G80" i="2" s="1"/>
  <c r="C14" i="26" s="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92" i="111" l="1"/>
  <c r="I92" i="111"/>
  <c r="I93" i="111" s="1"/>
  <c r="H94" i="111" s="1"/>
  <c r="I94" i="111" s="1"/>
  <c r="I95" i="111" s="1"/>
  <c r="I96" i="111" s="1"/>
  <c r="H23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H103" i="111" l="1"/>
  <c r="I103" i="111" s="1"/>
  <c r="C7" i="26" s="1"/>
  <c r="G150" i="80"/>
  <c r="H150" i="80" s="1"/>
  <c r="H27" i="102"/>
  <c r="H28" i="102" s="1"/>
  <c r="H29" i="102" s="1"/>
  <c r="C13" i="26" l="1"/>
  <c r="A4" i="26" a="1"/>
  <c r="A4" i="26" s="1"/>
  <c r="D34" i="102"/>
  <c r="G31" i="102" l="1"/>
  <c r="H31" i="102" s="1"/>
  <c r="C21" i="26" s="1"/>
  <c r="F33" i="102" l="1"/>
  <c r="G151" i="8" l="1"/>
  <c r="F152" i="8" l="1"/>
  <c r="F183" i="8" l="1"/>
  <c r="G183" i="8" s="1"/>
  <c r="C5" i="26" s="1"/>
  <c r="A23" i="26" a="1"/>
  <c r="A23" i="26" s="1"/>
  <c r="A6" i="26" a="1"/>
  <c r="A6" i="26" s="1"/>
  <c r="G152" i="8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E185" i="8" l="1"/>
  <c r="A25" i="26" a="1"/>
  <c r="A25" i="26" s="1"/>
  <c r="A15" i="26" a="1"/>
  <c r="A15" i="26" s="1"/>
  <c r="A16" i="26" a="1"/>
  <c r="A16" i="26" s="1"/>
  <c r="A20" i="26" a="1"/>
  <c r="A20" i="26" s="1"/>
  <c r="A13" i="26" a="1"/>
  <c r="A13" i="26" s="1"/>
  <c r="A5" i="26" a="1"/>
  <c r="A5" i="26" s="1"/>
  <c r="A11" i="26" a="1"/>
  <c r="A11" i="26" s="1"/>
  <c r="A12" i="26" a="1"/>
  <c r="A12" i="26" s="1"/>
  <c r="A9" i="26" a="1"/>
  <c r="A9" i="26" s="1"/>
  <c r="A10" i="26" a="1"/>
  <c r="A10" i="26" s="1"/>
  <c r="A21" i="26" a="1"/>
  <c r="A21" i="26" s="1"/>
  <c r="A24" i="26" a="1"/>
  <c r="A24" i="26" s="1"/>
  <c r="A19" i="26" a="1"/>
  <c r="A19" i="26" s="1"/>
  <c r="A18" i="26" a="1"/>
  <c r="A18" i="26" s="1"/>
  <c r="A14" i="26" a="1"/>
  <c r="A14" i="26" s="1"/>
  <c r="A8" i="26" a="1"/>
  <c r="A8" i="26" s="1"/>
  <c r="A22" i="26" a="1"/>
  <c r="A22" i="26" s="1"/>
  <c r="A7" i="26" a="1"/>
  <c r="A7" i="26" s="1"/>
  <c r="A17" i="26" a="1"/>
  <c r="A17" i="26" s="1"/>
  <c r="C29" i="26"/>
  <c r="G165" i="8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</calcChain>
</file>

<file path=xl/sharedStrings.xml><?xml version="1.0" encoding="utf-8"?>
<sst xmlns="http://schemas.openxmlformats.org/spreadsheetml/2006/main" count="1547" uniqueCount="308">
  <si>
    <t xml:space="preserve">NGÀY </t>
  </si>
  <si>
    <t>DIỄN GIẢI</t>
  </si>
  <si>
    <t>CÒN LẠI</t>
  </si>
  <si>
    <t>GHI CHÚ</t>
  </si>
  <si>
    <t>STT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</si>
  <si>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</si>
  <si>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</si>
  <si>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</si>
  <si>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</si>
  <si>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</si>
  <si>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</si>
  <si>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</si>
  <si>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</si>
  <si>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</si>
  <si>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</si>
  <si>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</si>
  <si>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</si>
  <si>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</si>
  <si>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</si>
  <si>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</si>
  <si>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</si>
  <si>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</si>
  <si>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</si>
  <si>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</si>
  <si>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</si>
  <si>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0919 693 638</t>
  </si>
  <si>
    <t>ĐT:</t>
  </si>
  <si>
    <t xml:space="preserve">Fax: </t>
  </si>
  <si>
    <t>cá cơm xô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</si>
  <si>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</si>
  <si>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</si>
  <si>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</si>
  <si>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</si>
  <si>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</si>
  <si>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</si>
  <si>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</si>
  <si>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</si>
  <si>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</si>
  <si>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</si>
  <si>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AL</t>
  </si>
  <si>
    <t>Ngân NL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</si>
  <si>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</si>
  <si>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</si>
  <si>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</si>
  <si>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</si>
  <si>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</si>
  <si>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</si>
  <si>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</si>
  <si>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</si>
  <si>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</si>
  <si>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</si>
  <si>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</si>
  <si>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</si>
  <si>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</si>
  <si>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</si>
  <si>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</si>
  <si>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</si>
  <si>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</si>
  <si>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</si>
  <si>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</si>
  <si>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</si>
  <si>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</si>
  <si>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</si>
  <si>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</si>
  <si>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LÙN
TV</t>
  </si>
  <si>
    <t>đ</t>
  </si>
  <si>
    <t xml:space="preserve">Bằng chữ : </t>
  </si>
  <si>
    <t>Nhập: 5620kg - 281kg cá tạp</t>
  </si>
  <si>
    <t>CHỊ NGUYỆT</t>
  </si>
  <si>
    <t>NAM
CÁ VIỆT</t>
  </si>
  <si>
    <t>C.HÒA
Z30D</t>
  </si>
  <si>
    <t>HẠNH
KG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</si>
  <si>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</si>
  <si>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</si>
  <si>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</si>
  <si>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</si>
  <si>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</si>
  <si>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</si>
  <si>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</si>
  <si>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</si>
  <si>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</si>
  <si>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</si>
  <si>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</si>
  <si>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</si>
  <si>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</si>
  <si>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</si>
  <si>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</si>
  <si>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</si>
  <si>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</si>
  <si>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</si>
  <si>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</si>
  <si>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</si>
  <si>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</si>
  <si>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</si>
  <si>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</si>
  <si>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</si>
  <si>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</si>
  <si>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</si>
  <si>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</si>
  <si>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</si>
  <si>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</si>
  <si>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</si>
  <si>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</si>
  <si>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</si>
  <si>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</si>
  <si>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</si>
  <si>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</si>
  <si>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</si>
  <si>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</si>
  <si>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</si>
  <si>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</si>
  <si>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</si>
  <si>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</si>
  <si>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</si>
  <si>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</si>
  <si>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</si>
  <si>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</si>
  <si>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</si>
  <si>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</si>
  <si>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</si>
  <si>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</si>
  <si>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</si>
  <si>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</si>
  <si>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</si>
  <si>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Chai file</t>
  </si>
  <si>
    <t>NHU
(P.QUỐC)</t>
  </si>
  <si>
    <t>CHỊ HÒA
(Z30D)</t>
  </si>
  <si>
    <t>Tôm sắt NL</t>
  </si>
  <si>
    <t>9 TUY</t>
  </si>
  <si>
    <t>Chỉ file</t>
  </si>
  <si>
    <t xml:space="preserve">Chỉ mặn </t>
  </si>
  <si>
    <t>DŨNG
KG</t>
  </si>
  <si>
    <t xml:space="preserve">Mai file </t>
  </si>
  <si>
    <t>Ngân file</t>
  </si>
  <si>
    <t>Chỉ mặn B</t>
  </si>
  <si>
    <t>6
NHẨM</t>
  </si>
  <si>
    <t>8
HỒNG</t>
  </si>
  <si>
    <t>MẠNH
VT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</si>
  <si>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</si>
  <si>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</si>
  <si>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</si>
  <si>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</si>
  <si>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</si>
  <si>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</si>
  <si>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</si>
  <si>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</si>
  <si>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</si>
  <si>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</si>
  <si>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</si>
  <si>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</si>
  <si>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</si>
  <si>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</si>
  <si>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</si>
  <si>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</si>
  <si>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</si>
  <si>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</si>
  <si>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</si>
  <si>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</si>
  <si>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</si>
  <si>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</si>
  <si>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</si>
  <si>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</si>
  <si>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</si>
  <si>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</si>
  <si>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</si>
  <si>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</si>
  <si>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</si>
  <si>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</si>
  <si>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</si>
  <si>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</si>
  <si>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</si>
  <si>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</si>
  <si>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</si>
  <si>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</si>
  <si>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</si>
  <si>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</si>
  <si>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</si>
  <si>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</si>
  <si>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</si>
  <si>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</si>
  <si>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</si>
  <si>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</si>
  <si>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</si>
  <si>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</si>
  <si>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</si>
  <si>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</si>
  <si>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</si>
  <si>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</si>
  <si>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LIÊN
CÀ NÁ</t>
  </si>
  <si>
    <t>THẢO
VL</t>
  </si>
  <si>
    <t>TRANG
VT</t>
  </si>
  <si>
    <t>LINH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</si>
  <si>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</si>
  <si>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</si>
  <si>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</si>
  <si>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</si>
  <si>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</si>
  <si>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</si>
  <si>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</si>
  <si>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</si>
  <si>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</si>
  <si>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</si>
  <si>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</si>
  <si>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</si>
  <si>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</si>
  <si>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</si>
  <si>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</si>
  <si>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</si>
  <si>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</si>
  <si>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</si>
  <si>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</si>
  <si>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</si>
  <si>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Cơm C/đầu</t>
  </si>
  <si>
    <t>Cơm C/đầu (GC)</t>
  </si>
  <si>
    <t>Mai file N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</si>
  <si>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</si>
  <si>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</si>
  <si>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</si>
  <si>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</si>
  <si>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</si>
  <si>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</si>
  <si>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</si>
  <si>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</si>
  <si>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</si>
  <si>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</si>
  <si>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</si>
  <si>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</si>
  <si>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</si>
  <si>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>Bò VN</t>
  </si>
  <si>
    <t>TRẮNG VL</t>
  </si>
  <si>
    <t>CÚC
VT</t>
  </si>
  <si>
    <t>CÔNG NỢ NGUYÊN LIỆU CÁ - LONG AN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</si>
  <si>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</si>
  <si>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</si>
  <si>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</si>
  <si>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</si>
  <si>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</si>
  <si>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</si>
  <si>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</si>
  <si>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</si>
  <si>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</si>
  <si>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HƯƠNG (ST)</t>
  </si>
  <si>
    <t>TRẮNG (VL)</t>
  </si>
  <si>
    <t>Cơm cắt (ẩm)</t>
  </si>
  <si>
    <t>Cơm cắt xấu</t>
  </si>
  <si>
    <t>HƯƠNG ( SÓC TRĂNG )</t>
  </si>
  <si>
    <t>DŨNG KG</t>
  </si>
  <si>
    <t>ĐT: 0977 066 255</t>
  </si>
  <si>
    <t>THỦY KG</t>
  </si>
  <si>
    <t>Trà Vinh</t>
  </si>
  <si>
    <t>PHÁN
VT</t>
  </si>
  <si>
    <t>7
NGHĨA</t>
  </si>
  <si>
    <t>8
LẬP</t>
  </si>
  <si>
    <t>7 NGHĨA</t>
  </si>
  <si>
    <t>LÙN TV</t>
  </si>
  <si>
    <t>NAM (C.ViỆT)</t>
  </si>
  <si>
    <t>NAM C.VIỆT</t>
  </si>
  <si>
    <t>Trả cơm ko đầu</t>
  </si>
  <si>
    <t>Chỉ mặn A</t>
  </si>
  <si>
    <t>Đục NL</t>
  </si>
  <si>
    <t>SỔ CÁ 02
2016</t>
  </si>
  <si>
    <t>LÃI VAY&amp; HỤI 
2016</t>
  </si>
  <si>
    <t>Trả chỉ mặn</t>
  </si>
  <si>
    <t>Cơm mốc</t>
  </si>
  <si>
    <t>Chuyển tiền Trang VT</t>
  </si>
  <si>
    <t>GC cá bò đông</t>
  </si>
  <si>
    <t>HIẾU
CÁ BÒ</t>
  </si>
  <si>
    <t>Bán cá đục</t>
  </si>
  <si>
    <t>trừ giá cấp đông</t>
  </si>
  <si>
    <t>TỔNG KẾT CÒN NỢ  CUỐI NĂM 2015</t>
  </si>
  <si>
    <t>DANH HT</t>
  </si>
  <si>
    <t>Chỉ A</t>
  </si>
  <si>
    <t>Mai cắt đầu</t>
  </si>
  <si>
    <t>Mai xẻ</t>
  </si>
  <si>
    <t>LÂM KG</t>
  </si>
  <si>
    <t>Đù file</t>
  </si>
  <si>
    <t>Đù file (xương)</t>
  </si>
  <si>
    <t>Đổng NL</t>
  </si>
  <si>
    <t>Đù file (1 dao)</t>
  </si>
  <si>
    <t>Đù NL</t>
  </si>
  <si>
    <t>CÚC BĐ</t>
  </si>
  <si>
    <t>Bù giá</t>
  </si>
  <si>
    <t>THẢO GC</t>
  </si>
  <si>
    <t>Chỉ NL (lớn)</t>
  </si>
  <si>
    <t>Chỉ NL (nhỏ)</t>
  </si>
  <si>
    <t>Đục NL xấu</t>
  </si>
  <si>
    <t>Mai NL</t>
  </si>
  <si>
    <t>Chỉ NL nhỏ</t>
  </si>
  <si>
    <t>Chỉ NL trung</t>
  </si>
  <si>
    <t>Chỉ NL xấu</t>
  </si>
  <si>
    <t>ĐÔNG TIẾN</t>
  </si>
  <si>
    <t>TRUNG PT</t>
  </si>
  <si>
    <t>Chai file tẩm (xấu)</t>
  </si>
  <si>
    <t>Chai ghép</t>
  </si>
  <si>
    <t>Chai ghép khô</t>
  </si>
  <si>
    <t>K. CƯƠNG BL</t>
  </si>
  <si>
    <t>Lạt NL</t>
  </si>
  <si>
    <t>Cá tạp</t>
  </si>
  <si>
    <t>TẤN TG</t>
  </si>
  <si>
    <t>LUÂN KG</t>
  </si>
  <si>
    <t>BẢY NGHĨA</t>
  </si>
  <si>
    <t>KIM CƯƠNG BL</t>
  </si>
  <si>
    <t>TIỀN HÀNG DẠT</t>
  </si>
  <si>
    <t>Ngân mặn dạt</t>
  </si>
  <si>
    <t>Ngân dạt</t>
  </si>
  <si>
    <t>Cơm ko đầu dạt</t>
  </si>
  <si>
    <t>Bống NL</t>
  </si>
  <si>
    <t>HUYỀN
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</si>
</sst>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4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 wrapText="1"/>
    </xf>
    <xf numFmtId="49" fontId="8" fillId="0" borderId="7" xfId="1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31" fillId="0" borderId="11" xfId="0" applyFont="1" applyBorder="1" applyAlignment="1">
      <alignment horizontal="center" wrapText="1"/>
    </xf>
    <xf numFmtId="0" fontId="30" fillId="0" borderId="12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4" fontId="11" fillId="0" borderId="4" xfId="1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10" fillId="0" borderId="5" xfId="1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3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D29"/>
  <sheetViews>
    <sheetView zoomScaleNormal="110" workbookViewId="0">
      <pane ySplit="3" topLeftCell="A4" activePane="bottomLeft" state="frozen"/>
      <selection pane="bottomLeft" activeCell="G28" sqref="G28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16384" width="9.140625" style="1"/>
  </cols>
  <sheetData>
    <row r="1" spans="1:4" s="114" customFormat="1" ht="23.25" customHeight="1" x14ac:dyDescent="0.25">
      <c r="A1" s="110" t="s">
        <v>231</v>
      </c>
      <c r="B1" s="111"/>
      <c r="C1" s="112"/>
      <c r="D1" s="113"/>
    </row>
    <row r="2" spans="1:4" s="89" customFormat="1" ht="10.5" customHeight="1" x14ac:dyDescent="0.3">
      <c r="A2" s="91"/>
      <c r="B2" s="92"/>
      <c r="C2" s="90"/>
      <c r="D2" s="88"/>
    </row>
    <row r="3" spans="1:4" s="3" customFormat="1" ht="26.25" customHeight="1" x14ac:dyDescent="0.25">
      <c r="A3" s="136" t="s">
        <v>4</v>
      </c>
      <c r="B3" s="137" t="s">
        <v>57</v>
      </c>
      <c r="C3" s="138" t="s">
        <v>56</v>
      </c>
    </row>
    <row r="4" spans="1:4" s="14" customFormat="1" ht="21.75" customHeight="1" x14ac:dyDescent="0.25">
      <c r="A4" s="139">
        <f t="array" ref="A4">IF(C4&lt;&gt;0,SUM(($C4:C$4&lt;&gt;0)*1),"")</f>
        <v>1</v>
      </c>
      <c r="B4" s="140" t="s">
        <v>7</v>
      </c>
      <c r="C4" s="141">
        <f>Q.TIÊN!$H$211</f>
        <v>364387</v>
      </c>
    </row>
    <row r="5" spans="1:4" s="14" customFormat="1" ht="21.75" customHeight="1" x14ac:dyDescent="0.25">
      <c r="A5" s="139">
        <f t="array" ref="A5">IF(C5&lt;&gt;0,SUM(($C$4:C5&lt;&gt;0)*1),"")</f>
        <v>2</v>
      </c>
      <c r="B5" s="140" t="s">
        <v>8</v>
      </c>
      <c r="C5" s="141">
        <f>'TỶ LIÊN'!$G$183</f>
        <v>474938</v>
      </c>
    </row>
    <row r="6" spans="1:4" s="14" customFormat="1" ht="21.75" hidden="1" customHeight="1" x14ac:dyDescent="0.25">
      <c r="A6" s="139" t="str">
        <f t="array" ref="A6">IF(C6&lt;&gt;0,SUM(($C$4:C6&lt;&gt;0)*1),"")</f>
        <v/>
      </c>
      <c r="B6" s="140" t="s">
        <v>270</v>
      </c>
      <c r="C6" s="141">
        <f>'DANH HT'!G41</f>
        <v>0</v>
      </c>
    </row>
    <row r="7" spans="1:4" s="14" customFormat="1" ht="21.75" customHeight="1" x14ac:dyDescent="0.25">
      <c r="A7" s="139">
        <f t="array" ref="A7">IF(C7&lt;&gt;0,SUM(($C$4:C7&lt;&gt;0)*1),"")</f>
        <v>3</v>
      </c>
      <c r="B7" s="140" t="s">
        <v>246</v>
      </c>
      <c r="C7" s="141">
        <f>'DŨNG KG'!I103</f>
        <v>315195</v>
      </c>
    </row>
    <row r="8" spans="1:4" s="14" customFormat="1" ht="21.75" customHeight="1" x14ac:dyDescent="0.25">
      <c r="A8" s="139">
        <f t="array" ref="A8">IF(C8&lt;&gt;0,SUM(($C$4:C8&lt;&gt;0)*1),"")</f>
        <v>4</v>
      </c>
      <c r="B8" s="140" t="s">
        <v>235</v>
      </c>
      <c r="C8" s="141">
        <f>'SÁCH VT'!G25</f>
        <v>145985</v>
      </c>
    </row>
    <row r="9" spans="1:4" s="14" customFormat="1" ht="21.75" customHeight="1" x14ac:dyDescent="0.25">
      <c r="A9" s="139">
        <f t="array" ref="A9">IF(C9&lt;&gt;0,SUM(($C$4:C9&lt;&gt;0)*1),"")</f>
        <v>5</v>
      </c>
      <c r="B9" s="140" t="s">
        <v>256</v>
      </c>
      <c r="C9" s="141">
        <f>'NAM CV'!$G$27</f>
        <v>134562.66000000003</v>
      </c>
    </row>
    <row r="10" spans="1:4" s="14" customFormat="1" ht="21.75" customHeight="1" x14ac:dyDescent="0.25">
      <c r="A10" s="139">
        <f t="array" ref="A10">IF(C10&lt;&gt;0,SUM(($C$4:C10&lt;&gt;0)*1),"")</f>
        <v>6</v>
      </c>
      <c r="B10" s="140" t="s">
        <v>274</v>
      </c>
      <c r="C10" s="141">
        <f>'LÂM KG'!G66</f>
        <v>195912.5</v>
      </c>
    </row>
    <row r="11" spans="1:4" s="14" customFormat="1" ht="21.75" customHeight="1" x14ac:dyDescent="0.25">
      <c r="A11" s="139">
        <f t="array" ref="A11">IF(C11&lt;&gt;0,SUM(($C$4:C11&lt;&gt;0)*1),"")</f>
        <v>7</v>
      </c>
      <c r="B11" s="140" t="s">
        <v>299</v>
      </c>
      <c r="C11" s="141">
        <f>'LUÂN KG'!G36</f>
        <v>65460</v>
      </c>
    </row>
    <row r="12" spans="1:4" s="14" customFormat="1" ht="21.75" customHeight="1" x14ac:dyDescent="0.25">
      <c r="A12" s="139">
        <f t="array" ref="A12">IF(C12&lt;&gt;0,SUM(($C$4:C12&lt;&gt;0)*1),"")</f>
        <v>8</v>
      </c>
      <c r="B12" s="140" t="s">
        <v>300</v>
      </c>
      <c r="C12" s="141">
        <f>'7 NGHĨA'!H22</f>
        <v>533724</v>
      </c>
    </row>
    <row r="13" spans="1:4" s="14" customFormat="1" ht="21.75" customHeight="1" x14ac:dyDescent="0.25">
      <c r="A13" s="139">
        <f t="array" ref="A13">IF(C13&lt;&gt;0,SUM(($C$4:C13&lt;&gt;0)*1),"")</f>
        <v>9</v>
      </c>
      <c r="B13" s="140" t="s">
        <v>91</v>
      </c>
      <c r="C13" s="141">
        <f>'HIỆP (PT)'!$H$150</f>
        <v>100670</v>
      </c>
    </row>
    <row r="14" spans="1:4" s="14" customFormat="1" ht="21.75" customHeight="1" x14ac:dyDescent="0.25">
      <c r="A14" s="139">
        <f t="array" ref="A14">IF(C14&lt;&gt;0,SUM(($C$4:C14&lt;&gt;0)*1),"")</f>
        <v>10</v>
      </c>
      <c r="B14" s="140" t="s">
        <v>240</v>
      </c>
      <c r="C14" s="141">
        <f>THANHMN!$G$80</f>
        <v>814932</v>
      </c>
    </row>
    <row r="15" spans="1:4" s="14" customFormat="1" ht="21.75" customHeight="1" x14ac:dyDescent="0.25">
      <c r="A15" s="139">
        <f t="array" ref="A15">IF(C15&lt;&gt;0,SUM(($C$4:C15&lt;&gt;0)*1),"")</f>
        <v>11</v>
      </c>
      <c r="B15" s="140" t="s">
        <v>280</v>
      </c>
      <c r="C15" s="141">
        <f>'CÚC BĐ'!H33</f>
        <v>173792</v>
      </c>
    </row>
    <row r="16" spans="1:4" s="14" customFormat="1" ht="21.75" customHeight="1" x14ac:dyDescent="0.25">
      <c r="A16" s="139">
        <f t="array" ref="A16">IF(C16&lt;&gt;0,SUM(($C$4:C16&lt;&gt;0)*1),"")</f>
        <v>12</v>
      </c>
      <c r="B16" s="140" t="s">
        <v>46</v>
      </c>
      <c r="C16" s="141">
        <f>'THẮM BT'!H33</f>
        <v>220712</v>
      </c>
    </row>
    <row r="17" spans="1:3" s="14" customFormat="1" ht="21.75" customHeight="1" x14ac:dyDescent="0.25">
      <c r="A17" s="139">
        <f t="array" ref="A17">IF(C17&lt;&gt;0,SUM(($C$4:C17&lt;&gt;0)*1),"")</f>
        <v>13</v>
      </c>
      <c r="B17" s="140" t="s">
        <v>241</v>
      </c>
      <c r="C17" s="141">
        <f>'HƯƠNG ST'!$H$23</f>
        <v>82258</v>
      </c>
    </row>
    <row r="18" spans="1:3" s="14" customFormat="1" ht="21.75" customHeight="1" x14ac:dyDescent="0.25">
      <c r="A18" s="139">
        <f t="array" ref="A18">IF(C18&lt;&gt;0,SUM(($C$4:C18&lt;&gt;0)*1),"")</f>
        <v>14</v>
      </c>
      <c r="B18" s="140" t="s">
        <v>254</v>
      </c>
      <c r="C18" s="141">
        <f>'LÙN TV'!H25</f>
        <v>230416</v>
      </c>
    </row>
    <row r="19" spans="1:3" s="14" customFormat="1" ht="21.75" customHeight="1" x14ac:dyDescent="0.25">
      <c r="A19" s="139">
        <f t="array" ref="A19">IF(C19&lt;&gt;0,SUM(($C$4:C19&lt;&gt;0)*1),"")</f>
        <v>15</v>
      </c>
      <c r="B19" s="140" t="s">
        <v>282</v>
      </c>
      <c r="C19" s="141">
        <f>'THẢO GC'!H25</f>
        <v>36849</v>
      </c>
    </row>
    <row r="20" spans="1:3" s="14" customFormat="1" ht="21.75" customHeight="1" x14ac:dyDescent="0.25">
      <c r="A20" s="139">
        <f t="array" ref="A20">IF(C20&lt;&gt;0,SUM(($C$4:C20&lt;&gt;0)*1),"")</f>
        <v>16</v>
      </c>
      <c r="B20" s="140" t="s">
        <v>248</v>
      </c>
      <c r="C20" s="141">
        <f>'THỦY KG'!H35</f>
        <v>294715.75</v>
      </c>
    </row>
    <row r="21" spans="1:3" s="14" customFormat="1" ht="21.75" customHeight="1" x14ac:dyDescent="0.25">
      <c r="A21" s="139">
        <f t="array" ref="A21">IF(C21&lt;&gt;0,SUM(($C$4:C21&lt;&gt;0)*1),"")</f>
        <v>17</v>
      </c>
      <c r="B21" s="140" t="s">
        <v>242</v>
      </c>
      <c r="C21" s="141">
        <f>'TRẮNG (VL)'!$H$31</f>
        <v>109349</v>
      </c>
    </row>
    <row r="22" spans="1:3" s="14" customFormat="1" ht="21.75" customHeight="1" x14ac:dyDescent="0.25">
      <c r="A22" s="139">
        <f t="array" ref="A22">IF(C22&lt;&gt;0,SUM(($C$4:C22&lt;&gt;0)*1),"")</f>
        <v>18</v>
      </c>
      <c r="B22" s="140" t="s">
        <v>290</v>
      </c>
      <c r="C22" s="141">
        <f>'ĐÔNG TIẾN'!H20</f>
        <v>187200</v>
      </c>
    </row>
    <row r="23" spans="1:3" s="14" customFormat="1" ht="21.75" hidden="1" customHeight="1" x14ac:dyDescent="0.25">
      <c r="A23" s="139" t="str">
        <f t="array" ref="A23">IF(C23&lt;&gt;0,SUM(($C$4:C23&lt;&gt;0)*1),"")</f>
        <v/>
      </c>
      <c r="B23" s="189" t="s">
        <v>291</v>
      </c>
      <c r="C23" s="190">
        <f>'TRUNG PT'!H32</f>
        <v>0</v>
      </c>
    </row>
    <row r="24" spans="1:3" s="14" customFormat="1" ht="21.75" customHeight="1" x14ac:dyDescent="0.25">
      <c r="A24" s="139">
        <f t="array" ref="A24">IF(C24&lt;&gt;0,SUM(($C$4:C24&lt;&gt;0)*1),"")</f>
        <v>19</v>
      </c>
      <c r="B24" s="189" t="s">
        <v>301</v>
      </c>
      <c r="C24" s="190">
        <f>'K.CUONG BL'!H32</f>
        <v>242974</v>
      </c>
    </row>
    <row r="25" spans="1:3" s="14" customFormat="1" ht="21.75" customHeight="1" x14ac:dyDescent="0.25">
      <c r="A25" s="139">
        <f t="array" ref="A25">IF(C25&lt;&gt;0,SUM(($C$4:C25&lt;&gt;0)*1),"")</f>
        <v>20</v>
      </c>
      <c r="B25" s="189" t="s">
        <v>298</v>
      </c>
      <c r="C25" s="190">
        <f>'TẤN TG'!H32</f>
        <v>610314</v>
      </c>
    </row>
    <row r="26" spans="1:3" s="14" customFormat="1" ht="21.75" customHeight="1" x14ac:dyDescent="0.25">
      <c r="A26" s="139" t="str">
        <f t="array" ref="A26">IF(C26&lt;&gt;0,SUM(($C$4:C26&lt;&gt;0)*1),"")</f>
        <v/>
      </c>
      <c r="B26" s="189"/>
      <c r="C26" s="190"/>
    </row>
    <row r="27" spans="1:3" s="14" customFormat="1" ht="21.75" customHeight="1" x14ac:dyDescent="0.25">
      <c r="A27" s="139" t="str">
        <f t="array" ref="A27">IF(C27&lt;&gt;0,SUM(($C$4:C27&lt;&gt;0)*1),"")</f>
        <v/>
      </c>
      <c r="B27" s="189"/>
      <c r="C27" s="190"/>
    </row>
    <row r="28" spans="1:3" s="14" customFormat="1" ht="21.75" customHeight="1" x14ac:dyDescent="0.25">
      <c r="A28" s="139" t="str">
        <f t="array" ref="A28">IF(C28&lt;&gt;0,SUM(($C$4:C28&lt;&gt;0)*1),"")</f>
        <v/>
      </c>
      <c r="B28" s="189"/>
      <c r="C28" s="190"/>
    </row>
    <row r="29" spans="1:3" s="14" customFormat="1" ht="24" customHeight="1" x14ac:dyDescent="0.25">
      <c r="A29" s="216" t="s">
        <v>13</v>
      </c>
      <c r="B29" s="216"/>
      <c r="C29" s="191">
        <f>SUM(C4:C28)</f>
        <v>5334345.91</v>
      </c>
    </row>
  </sheetData>
  <mergeCells count="1">
    <mergeCell ref="A29:B29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216"/>
  <sheetViews>
    <sheetView topLeftCell="A7" workbookViewId="0">
      <pane ySplit="3" topLeftCell="A200" activePane="bottomLeft" state="frozen"/>
      <selection activeCell="A184" sqref="A184"/>
      <selection pane="bottomLeft" activeCell="F205" sqref="F205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95" customWidth="1"/>
    <col min="10" max="16384" width="19.42578125" style="4"/>
  </cols>
  <sheetData>
    <row r="1" spans="1:9" s="56" customFormat="1" ht="18.75" customHeight="1" x14ac:dyDescent="0.25">
      <c r="A1" s="226" t="s">
        <v>35</v>
      </c>
      <c r="B1" s="226"/>
      <c r="C1" s="226"/>
      <c r="D1" s="226"/>
      <c r="G1" s="57"/>
      <c r="H1" s="58"/>
      <c r="I1" s="101"/>
    </row>
    <row r="2" spans="1:9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57"/>
      <c r="H2" s="58"/>
      <c r="I2" s="101"/>
    </row>
    <row r="3" spans="1:9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55"/>
      <c r="G3" s="57"/>
      <c r="H3" s="58"/>
      <c r="I3" s="101"/>
    </row>
    <row r="4" spans="1:9" ht="9.75" customHeight="1" x14ac:dyDescent="0.25">
      <c r="C4" s="4"/>
      <c r="D4" s="4"/>
      <c r="E4" s="4"/>
      <c r="F4" s="4"/>
    </row>
    <row r="5" spans="1:9" s="59" customFormat="1" ht="29.25" customHeight="1" x14ac:dyDescent="0.25">
      <c r="A5" s="227" t="s">
        <v>41</v>
      </c>
      <c r="B5" s="227"/>
      <c r="C5" s="227"/>
      <c r="D5" s="227"/>
      <c r="E5" s="227"/>
      <c r="F5" s="227"/>
      <c r="G5" s="227"/>
      <c r="H5" s="227"/>
      <c r="I5" s="227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19" t="s">
        <v>7</v>
      </c>
      <c r="B7" s="219"/>
      <c r="C7" s="218" t="s">
        <v>33</v>
      </c>
      <c r="D7" s="218"/>
    </row>
    <row r="8" spans="1:9" s="51" customFormat="1" ht="18" customHeight="1" x14ac:dyDescent="0.25">
      <c r="C8" s="53"/>
      <c r="D8" s="52"/>
      <c r="E8" s="52"/>
      <c r="F8" s="52"/>
      <c r="G8" s="52"/>
      <c r="H8" s="37"/>
      <c r="I8" s="96"/>
    </row>
    <row r="9" spans="1:9" s="71" customFormat="1" ht="47.25" customHeight="1" x14ac:dyDescent="0.25">
      <c r="A9" s="79" t="s">
        <v>0</v>
      </c>
      <c r="B9" s="80" t="s">
        <v>1</v>
      </c>
      <c r="C9" s="77" t="s">
        <v>23</v>
      </c>
      <c r="D9" s="77" t="s">
        <v>32</v>
      </c>
      <c r="E9" s="77" t="s">
        <v>62</v>
      </c>
      <c r="F9" s="78" t="s">
        <v>63</v>
      </c>
      <c r="G9" s="78" t="s">
        <v>14</v>
      </c>
      <c r="H9" s="81" t="s">
        <v>2</v>
      </c>
      <c r="I9" s="97" t="s">
        <v>3</v>
      </c>
    </row>
    <row r="10" spans="1:9" s="34" customFormat="1" ht="20.25" customHeight="1" x14ac:dyDescent="0.25">
      <c r="A10" s="220" t="s">
        <v>54</v>
      </c>
      <c r="B10" s="221"/>
      <c r="C10" s="221"/>
      <c r="D10" s="221"/>
      <c r="E10" s="221"/>
      <c r="F10" s="221"/>
      <c r="G10" s="222"/>
      <c r="H10" s="93">
        <v>2622054</v>
      </c>
      <c r="I10" s="98"/>
    </row>
    <row r="11" spans="1:9" s="34" customFormat="1" ht="20.25" customHeight="1" x14ac:dyDescent="0.25">
      <c r="A11" s="62">
        <v>41286</v>
      </c>
      <c r="B11" s="116" t="s">
        <v>19</v>
      </c>
      <c r="C11" s="117">
        <v>4470</v>
      </c>
      <c r="D11" s="118">
        <v>41</v>
      </c>
      <c r="E11" s="44">
        <f t="shared" ref="E11:E31" si="0">C11*D11</f>
        <v>183270</v>
      </c>
      <c r="F11" s="119"/>
      <c r="G11" s="120"/>
      <c r="H11" s="26">
        <f t="shared" ref="H11:H50" si="1">IF(B11&lt;&gt;"",H10+E11-F11-G11,0)</f>
        <v>2805324</v>
      </c>
      <c r="I11" s="99"/>
    </row>
    <row r="12" spans="1:9" s="34" customFormat="1" ht="20.25" customHeight="1" x14ac:dyDescent="0.25">
      <c r="A12" s="38">
        <v>41290</v>
      </c>
      <c r="B12" s="20" t="s">
        <v>19</v>
      </c>
      <c r="C12" s="39">
        <v>3700</v>
      </c>
      <c r="D12" s="40">
        <v>41</v>
      </c>
      <c r="E12" s="26">
        <f t="shared" si="0"/>
        <v>151700</v>
      </c>
      <c r="F12" s="60"/>
      <c r="G12" s="41"/>
      <c r="H12" s="26">
        <f t="shared" si="1"/>
        <v>2957024</v>
      </c>
      <c r="I12" s="99"/>
    </row>
    <row r="13" spans="1:9" s="34" customFormat="1" ht="20.25" customHeight="1" x14ac:dyDescent="0.25">
      <c r="A13" s="38"/>
      <c r="B13" s="20" t="s">
        <v>19</v>
      </c>
      <c r="C13" s="39">
        <v>350</v>
      </c>
      <c r="D13" s="40">
        <v>41</v>
      </c>
      <c r="E13" s="26">
        <f t="shared" si="0"/>
        <v>14350</v>
      </c>
      <c r="F13" s="60"/>
      <c r="G13" s="41"/>
      <c r="H13" s="26">
        <f t="shared" si="1"/>
        <v>2971374</v>
      </c>
      <c r="I13" s="99"/>
    </row>
    <row r="14" spans="1:9" s="34" customFormat="1" ht="20.25" customHeight="1" x14ac:dyDescent="0.25">
      <c r="A14" s="38">
        <v>41295</v>
      </c>
      <c r="B14" s="20" t="s">
        <v>19</v>
      </c>
      <c r="C14" s="39">
        <v>3510</v>
      </c>
      <c r="D14" s="40">
        <v>41</v>
      </c>
      <c r="E14" s="26">
        <f t="shared" si="0"/>
        <v>143910</v>
      </c>
      <c r="F14" s="60"/>
      <c r="G14" s="41"/>
      <c r="H14" s="26">
        <f t="shared" si="1"/>
        <v>3115284</v>
      </c>
      <c r="I14" s="99"/>
    </row>
    <row r="15" spans="1:9" s="34" customFormat="1" ht="20.25" customHeight="1" x14ac:dyDescent="0.25">
      <c r="A15" s="38">
        <v>41297</v>
      </c>
      <c r="B15" s="20" t="s">
        <v>19</v>
      </c>
      <c r="C15" s="39">
        <v>4090</v>
      </c>
      <c r="D15" s="40">
        <v>41</v>
      </c>
      <c r="E15" s="26">
        <f t="shared" si="0"/>
        <v>167690</v>
      </c>
      <c r="F15" s="60"/>
      <c r="G15" s="41"/>
      <c r="H15" s="26">
        <f t="shared" si="1"/>
        <v>3282974</v>
      </c>
      <c r="I15" s="99"/>
    </row>
    <row r="16" spans="1:9" s="34" customFormat="1" ht="20.25" customHeight="1" x14ac:dyDescent="0.25">
      <c r="A16" s="38"/>
      <c r="B16" s="20" t="s">
        <v>58</v>
      </c>
      <c r="C16" s="39">
        <v>20</v>
      </c>
      <c r="D16" s="40">
        <v>32</v>
      </c>
      <c r="E16" s="26">
        <f t="shared" si="0"/>
        <v>640</v>
      </c>
      <c r="F16" s="60"/>
      <c r="G16" s="41"/>
      <c r="H16" s="26">
        <f t="shared" si="1"/>
        <v>3283614</v>
      </c>
      <c r="I16" s="99"/>
    </row>
    <row r="17" spans="1:9" s="34" customFormat="1" ht="20.25" customHeight="1" x14ac:dyDescent="0.25">
      <c r="A17" s="38"/>
      <c r="B17" s="20" t="s">
        <v>59</v>
      </c>
      <c r="C17" s="39">
        <v>10</v>
      </c>
      <c r="D17" s="40">
        <v>32</v>
      </c>
      <c r="E17" s="26">
        <f t="shared" si="0"/>
        <v>320</v>
      </c>
      <c r="F17" s="60"/>
      <c r="G17" s="41"/>
      <c r="H17" s="26">
        <f t="shared" si="1"/>
        <v>3283934</v>
      </c>
      <c r="I17" s="99"/>
    </row>
    <row r="18" spans="1:9" s="34" customFormat="1" ht="20.25" customHeight="1" x14ac:dyDescent="0.25">
      <c r="A18" s="23"/>
      <c r="B18" s="24" t="s">
        <v>16</v>
      </c>
      <c r="C18" s="25"/>
      <c r="D18" s="26"/>
      <c r="E18" s="26">
        <f t="shared" si="0"/>
        <v>0</v>
      </c>
      <c r="F18" s="27"/>
      <c r="G18" s="28">
        <v>300000</v>
      </c>
      <c r="H18" s="26">
        <f t="shared" si="1"/>
        <v>2983934</v>
      </c>
      <c r="I18" s="98">
        <v>41284</v>
      </c>
    </row>
    <row r="19" spans="1:9" s="34" customFormat="1" ht="20.25" customHeight="1" x14ac:dyDescent="0.25">
      <c r="A19" s="23"/>
      <c r="B19" s="24" t="s">
        <v>16</v>
      </c>
      <c r="C19" s="25"/>
      <c r="D19" s="26"/>
      <c r="E19" s="26">
        <f t="shared" si="0"/>
        <v>0</v>
      </c>
      <c r="F19" s="27"/>
      <c r="G19" s="28">
        <v>300000</v>
      </c>
      <c r="H19" s="26">
        <f t="shared" si="1"/>
        <v>2683934</v>
      </c>
      <c r="I19" s="98">
        <v>41300</v>
      </c>
    </row>
    <row r="20" spans="1:9" s="34" customFormat="1" ht="20.25" customHeight="1" x14ac:dyDescent="0.25">
      <c r="A20" s="38"/>
      <c r="B20" s="24" t="s">
        <v>16</v>
      </c>
      <c r="C20" s="39"/>
      <c r="D20" s="40"/>
      <c r="E20" s="26">
        <f t="shared" si="0"/>
        <v>0</v>
      </c>
      <c r="F20" s="60"/>
      <c r="G20" s="28">
        <v>300000</v>
      </c>
      <c r="H20" s="26">
        <f t="shared" si="1"/>
        <v>2383934</v>
      </c>
      <c r="I20" s="98">
        <v>41305</v>
      </c>
    </row>
    <row r="21" spans="1:9" s="34" customFormat="1" ht="20.25" customHeight="1" x14ac:dyDescent="0.25">
      <c r="A21" s="38"/>
      <c r="B21" s="24" t="s">
        <v>16</v>
      </c>
      <c r="C21" s="39"/>
      <c r="D21" s="40"/>
      <c r="E21" s="26">
        <f t="shared" si="0"/>
        <v>0</v>
      </c>
      <c r="F21" s="60"/>
      <c r="G21" s="41">
        <v>200000</v>
      </c>
      <c r="H21" s="26">
        <f t="shared" si="1"/>
        <v>2183934</v>
      </c>
      <c r="I21" s="98">
        <v>41310</v>
      </c>
    </row>
    <row r="22" spans="1:9" s="34" customFormat="1" ht="20.25" customHeight="1" x14ac:dyDescent="0.25">
      <c r="A22" s="38"/>
      <c r="B22" s="24" t="s">
        <v>16</v>
      </c>
      <c r="C22" s="39"/>
      <c r="D22" s="40"/>
      <c r="E22" s="26">
        <f t="shared" si="0"/>
        <v>0</v>
      </c>
      <c r="F22" s="60"/>
      <c r="G22" s="41">
        <v>150000</v>
      </c>
      <c r="H22" s="26">
        <f t="shared" si="1"/>
        <v>2033934</v>
      </c>
      <c r="I22" s="98">
        <v>41328</v>
      </c>
    </row>
    <row r="23" spans="1:9" s="34" customFormat="1" ht="20.25" customHeight="1" x14ac:dyDescent="0.25">
      <c r="A23" s="38"/>
      <c r="B23" s="20" t="s">
        <v>19</v>
      </c>
      <c r="C23" s="39">
        <v>3900</v>
      </c>
      <c r="D23" s="40">
        <v>48</v>
      </c>
      <c r="E23" s="26">
        <f t="shared" si="0"/>
        <v>187200</v>
      </c>
      <c r="F23" s="60"/>
      <c r="G23" s="41"/>
      <c r="H23" s="26">
        <f t="shared" si="1"/>
        <v>2221134</v>
      </c>
      <c r="I23" s="99"/>
    </row>
    <row r="24" spans="1:9" s="34" customFormat="1" ht="20.25" customHeight="1" x14ac:dyDescent="0.25">
      <c r="A24" s="38"/>
      <c r="B24" s="20" t="s">
        <v>19</v>
      </c>
      <c r="C24" s="39">
        <v>3820</v>
      </c>
      <c r="D24" s="40">
        <v>46</v>
      </c>
      <c r="E24" s="26">
        <f t="shared" si="0"/>
        <v>175720</v>
      </c>
      <c r="F24" s="60"/>
      <c r="G24" s="41"/>
      <c r="H24" s="26">
        <f t="shared" si="1"/>
        <v>2396854</v>
      </c>
      <c r="I24" s="99"/>
    </row>
    <row r="25" spans="1:9" s="34" customFormat="1" ht="20.25" customHeight="1" x14ac:dyDescent="0.25">
      <c r="A25" s="38"/>
      <c r="B25" s="24" t="s">
        <v>16</v>
      </c>
      <c r="C25" s="39"/>
      <c r="D25" s="40"/>
      <c r="E25" s="26">
        <f t="shared" si="0"/>
        <v>0</v>
      </c>
      <c r="F25" s="60"/>
      <c r="G25" s="41">
        <v>200000</v>
      </c>
      <c r="H25" s="26">
        <f t="shared" si="1"/>
        <v>2196854</v>
      </c>
      <c r="I25" s="98">
        <v>41342</v>
      </c>
    </row>
    <row r="26" spans="1:9" s="34" customFormat="1" ht="20.25" customHeight="1" x14ac:dyDescent="0.25">
      <c r="A26" s="38"/>
      <c r="B26" s="24" t="s">
        <v>16</v>
      </c>
      <c r="C26" s="39"/>
      <c r="D26" s="40"/>
      <c r="E26" s="26">
        <f t="shared" si="0"/>
        <v>0</v>
      </c>
      <c r="F26" s="60"/>
      <c r="G26" s="41">
        <v>150000</v>
      </c>
      <c r="H26" s="26">
        <f t="shared" si="1"/>
        <v>2046854</v>
      </c>
      <c r="I26" s="98">
        <v>41355</v>
      </c>
    </row>
    <row r="27" spans="1:9" s="34" customFormat="1" ht="20.25" customHeight="1" x14ac:dyDescent="0.25">
      <c r="A27" s="38"/>
      <c r="B27" s="24" t="s">
        <v>16</v>
      </c>
      <c r="C27" s="39"/>
      <c r="D27" s="40"/>
      <c r="E27" s="26">
        <f>C27*D27</f>
        <v>0</v>
      </c>
      <c r="F27" s="60"/>
      <c r="G27" s="41">
        <v>200000</v>
      </c>
      <c r="H27" s="26">
        <f t="shared" si="1"/>
        <v>1846854</v>
      </c>
      <c r="I27" s="98">
        <v>41367</v>
      </c>
    </row>
    <row r="28" spans="1:9" s="34" customFormat="1" ht="20.25" customHeight="1" x14ac:dyDescent="0.25">
      <c r="A28" s="38"/>
      <c r="B28" s="24" t="s">
        <v>16</v>
      </c>
      <c r="C28" s="39"/>
      <c r="D28" s="40"/>
      <c r="E28" s="26">
        <f>C28*D28</f>
        <v>0</v>
      </c>
      <c r="F28" s="60"/>
      <c r="G28" s="41">
        <v>250000</v>
      </c>
      <c r="H28" s="26">
        <f t="shared" si="1"/>
        <v>1596854</v>
      </c>
      <c r="I28" s="98">
        <v>41382</v>
      </c>
    </row>
    <row r="29" spans="1:9" s="34" customFormat="1" ht="20.25" customHeight="1" x14ac:dyDescent="0.25">
      <c r="A29" s="38"/>
      <c r="B29" s="24" t="s">
        <v>16</v>
      </c>
      <c r="C29" s="39"/>
      <c r="D29" s="40"/>
      <c r="E29" s="26">
        <f t="shared" si="0"/>
        <v>0</v>
      </c>
      <c r="F29" s="60"/>
      <c r="G29" s="41">
        <v>150000</v>
      </c>
      <c r="H29" s="26">
        <f t="shared" si="1"/>
        <v>1446854</v>
      </c>
      <c r="I29" s="98">
        <v>41390</v>
      </c>
    </row>
    <row r="30" spans="1:9" s="34" customFormat="1" ht="20.25" customHeight="1" x14ac:dyDescent="0.25">
      <c r="A30" s="38"/>
      <c r="B30" s="24" t="s">
        <v>78</v>
      </c>
      <c r="C30" s="39"/>
      <c r="D30" s="40"/>
      <c r="E30" s="26">
        <f>C30*D30</f>
        <v>0</v>
      </c>
      <c r="F30" s="60"/>
      <c r="G30" s="41">
        <v>46854</v>
      </c>
      <c r="H30" s="26">
        <f t="shared" si="1"/>
        <v>1400000</v>
      </c>
      <c r="I30" s="99"/>
    </row>
    <row r="31" spans="1:9" s="34" customFormat="1" ht="20.25" customHeight="1" x14ac:dyDescent="0.25">
      <c r="A31" s="38"/>
      <c r="B31" s="24" t="s">
        <v>16</v>
      </c>
      <c r="C31" s="39"/>
      <c r="D31" s="40"/>
      <c r="E31" s="26">
        <f t="shared" si="0"/>
        <v>0</v>
      </c>
      <c r="F31" s="60"/>
      <c r="G31" s="41">
        <v>400000</v>
      </c>
      <c r="H31" s="26">
        <f t="shared" si="1"/>
        <v>1000000</v>
      </c>
      <c r="I31" s="98">
        <v>41403</v>
      </c>
    </row>
    <row r="32" spans="1:9" s="34" customFormat="1" ht="20.25" customHeight="1" x14ac:dyDescent="0.25">
      <c r="A32" s="38">
        <v>41388</v>
      </c>
      <c r="B32" s="20" t="s">
        <v>19</v>
      </c>
      <c r="C32" s="39">
        <v>5420</v>
      </c>
      <c r="D32" s="40">
        <v>47</v>
      </c>
      <c r="E32" s="26">
        <f t="shared" ref="E32:E38" si="2">C32*D32</f>
        <v>254740</v>
      </c>
      <c r="F32" s="60"/>
      <c r="G32" s="41"/>
      <c r="H32" s="26">
        <f t="shared" si="1"/>
        <v>1254740</v>
      </c>
      <c r="I32" s="99"/>
    </row>
    <row r="33" spans="1:9" s="34" customFormat="1" ht="20.25" customHeight="1" x14ac:dyDescent="0.25">
      <c r="A33" s="38">
        <v>41394</v>
      </c>
      <c r="B33" s="20" t="s">
        <v>19</v>
      </c>
      <c r="C33" s="39">
        <v>3590</v>
      </c>
      <c r="D33" s="40">
        <v>47</v>
      </c>
      <c r="E33" s="26">
        <f t="shared" si="2"/>
        <v>168730</v>
      </c>
      <c r="F33" s="60"/>
      <c r="G33" s="41"/>
      <c r="H33" s="26">
        <f t="shared" si="1"/>
        <v>1423470</v>
      </c>
      <c r="I33" s="99"/>
    </row>
    <row r="34" spans="1:9" s="34" customFormat="1" ht="20.25" customHeight="1" x14ac:dyDescent="0.25">
      <c r="A34" s="38">
        <v>41396</v>
      </c>
      <c r="B34" s="20" t="s">
        <v>19</v>
      </c>
      <c r="C34" s="39">
        <v>6080</v>
      </c>
      <c r="D34" s="40">
        <v>46</v>
      </c>
      <c r="E34" s="26">
        <f t="shared" si="2"/>
        <v>279680</v>
      </c>
      <c r="F34" s="60"/>
      <c r="G34" s="41"/>
      <c r="H34" s="26">
        <f t="shared" si="1"/>
        <v>1703150</v>
      </c>
    </row>
    <row r="35" spans="1:9" s="34" customFormat="1" ht="20.25" customHeight="1" x14ac:dyDescent="0.25">
      <c r="A35" s="38">
        <v>41398</v>
      </c>
      <c r="B35" s="20" t="s">
        <v>19</v>
      </c>
      <c r="C35" s="39">
        <v>6150</v>
      </c>
      <c r="D35" s="40">
        <v>46</v>
      </c>
      <c r="E35" s="26">
        <f t="shared" si="2"/>
        <v>282900</v>
      </c>
      <c r="F35" s="60"/>
      <c r="G35" s="41"/>
      <c r="H35" s="26">
        <f t="shared" si="1"/>
        <v>1986050</v>
      </c>
      <c r="I35" s="125" t="s">
        <v>83</v>
      </c>
    </row>
    <row r="36" spans="1:9" s="34" customFormat="1" ht="20.25" customHeight="1" x14ac:dyDescent="0.25">
      <c r="A36" s="38">
        <v>41400</v>
      </c>
      <c r="B36" s="20" t="s">
        <v>19</v>
      </c>
      <c r="C36" s="39">
        <v>4950</v>
      </c>
      <c r="D36" s="40">
        <v>46</v>
      </c>
      <c r="E36" s="26">
        <f t="shared" si="2"/>
        <v>227700</v>
      </c>
      <c r="F36" s="60"/>
      <c r="G36" s="41"/>
      <c r="H36" s="26">
        <f t="shared" si="1"/>
        <v>2213750</v>
      </c>
      <c r="I36" s="125" t="s">
        <v>83</v>
      </c>
    </row>
    <row r="37" spans="1:9" s="34" customFormat="1" ht="20.25" customHeight="1" x14ac:dyDescent="0.25">
      <c r="A37" s="38">
        <v>41410</v>
      </c>
      <c r="B37" s="20" t="s">
        <v>86</v>
      </c>
      <c r="C37" s="39">
        <v>2490</v>
      </c>
      <c r="D37" s="40">
        <v>43</v>
      </c>
      <c r="E37" s="26">
        <f t="shared" si="2"/>
        <v>107070</v>
      </c>
      <c r="F37" s="60"/>
      <c r="G37" s="41"/>
      <c r="H37" s="26">
        <f t="shared" si="1"/>
        <v>2320820</v>
      </c>
      <c r="I37" s="99"/>
    </row>
    <row r="38" spans="1:9" s="34" customFormat="1" ht="20.25" customHeight="1" x14ac:dyDescent="0.25">
      <c r="A38" s="38"/>
      <c r="B38" s="20" t="s">
        <v>85</v>
      </c>
      <c r="C38" s="39">
        <v>1410</v>
      </c>
      <c r="D38" s="40">
        <v>45</v>
      </c>
      <c r="E38" s="26">
        <f t="shared" si="2"/>
        <v>63450</v>
      </c>
      <c r="F38" s="60"/>
      <c r="G38" s="41"/>
      <c r="H38" s="26">
        <f t="shared" si="1"/>
        <v>2384270</v>
      </c>
      <c r="I38" s="99"/>
    </row>
    <row r="39" spans="1:9" s="34" customFormat="1" ht="20.25" customHeight="1" x14ac:dyDescent="0.25">
      <c r="A39" s="38">
        <v>41417</v>
      </c>
      <c r="B39" s="20" t="s">
        <v>19</v>
      </c>
      <c r="C39" s="39">
        <v>4820</v>
      </c>
      <c r="D39" s="40">
        <v>45</v>
      </c>
      <c r="E39" s="26">
        <f>C39*D39</f>
        <v>216900</v>
      </c>
      <c r="F39" s="60"/>
      <c r="G39" s="41"/>
      <c r="H39" s="26">
        <f t="shared" si="1"/>
        <v>2601170</v>
      </c>
      <c r="I39" s="99"/>
    </row>
    <row r="40" spans="1:9" s="34" customFormat="1" ht="20.25" customHeight="1" x14ac:dyDescent="0.25">
      <c r="A40" s="38">
        <v>41430</v>
      </c>
      <c r="B40" s="20" t="s">
        <v>86</v>
      </c>
      <c r="C40" s="39">
        <v>3570</v>
      </c>
      <c r="D40" s="40">
        <v>45</v>
      </c>
      <c r="E40" s="26">
        <f t="shared" ref="E40:E47" si="3">C40*D40</f>
        <v>160650</v>
      </c>
      <c r="F40" s="60"/>
      <c r="G40" s="41"/>
      <c r="H40" s="26">
        <f t="shared" ref="H40:H47" si="4">IF(B40&lt;&gt;"",H39+E40-F40-G40,0)</f>
        <v>2761820</v>
      </c>
      <c r="I40" s="99"/>
    </row>
    <row r="41" spans="1:9" s="34" customFormat="1" ht="20.25" customHeight="1" x14ac:dyDescent="0.25">
      <c r="A41" s="38"/>
      <c r="B41" s="20" t="s">
        <v>85</v>
      </c>
      <c r="C41" s="39">
        <v>1590</v>
      </c>
      <c r="D41" s="40">
        <v>46</v>
      </c>
      <c r="E41" s="26">
        <f t="shared" si="3"/>
        <v>73140</v>
      </c>
      <c r="F41" s="60"/>
      <c r="G41" s="41"/>
      <c r="H41" s="26">
        <f t="shared" si="4"/>
        <v>2834960</v>
      </c>
      <c r="I41" s="99"/>
    </row>
    <row r="42" spans="1:9" s="34" customFormat="1" ht="20.25" customHeight="1" x14ac:dyDescent="0.25">
      <c r="A42" s="38"/>
      <c r="B42" s="24" t="s">
        <v>16</v>
      </c>
      <c r="C42" s="39"/>
      <c r="D42" s="40"/>
      <c r="E42" s="26">
        <f t="shared" si="3"/>
        <v>0</v>
      </c>
      <c r="F42" s="60"/>
      <c r="G42" s="41">
        <v>300000</v>
      </c>
      <c r="H42" s="26">
        <f t="shared" si="4"/>
        <v>2534960</v>
      </c>
      <c r="I42" s="98">
        <v>41423</v>
      </c>
    </row>
    <row r="43" spans="1:9" s="34" customFormat="1" ht="20.25" customHeight="1" x14ac:dyDescent="0.25">
      <c r="A43" s="38"/>
      <c r="B43" s="24" t="s">
        <v>16</v>
      </c>
      <c r="C43" s="39"/>
      <c r="D43" s="40"/>
      <c r="E43" s="26">
        <f t="shared" si="3"/>
        <v>0</v>
      </c>
      <c r="F43" s="60"/>
      <c r="G43" s="41">
        <v>400000</v>
      </c>
      <c r="H43" s="26">
        <f t="shared" si="4"/>
        <v>2134960</v>
      </c>
      <c r="I43" s="98">
        <v>41437</v>
      </c>
    </row>
    <row r="44" spans="1:9" s="34" customFormat="1" ht="20.25" customHeight="1" x14ac:dyDescent="0.25">
      <c r="A44" s="38"/>
      <c r="B44" s="24" t="s">
        <v>16</v>
      </c>
      <c r="C44" s="39"/>
      <c r="D44" s="40"/>
      <c r="E44" s="26">
        <f>C44*D44</f>
        <v>0</v>
      </c>
      <c r="F44" s="60"/>
      <c r="G44" s="41">
        <v>200000</v>
      </c>
      <c r="H44" s="26">
        <f>IF(B44&lt;&gt;"",H43+E44-F44-G44,0)</f>
        <v>1934960</v>
      </c>
      <c r="I44" s="98">
        <v>41453</v>
      </c>
    </row>
    <row r="45" spans="1:9" s="34" customFormat="1" ht="20.25" customHeight="1" x14ac:dyDescent="0.25">
      <c r="A45" s="38"/>
      <c r="B45" s="24" t="s">
        <v>16</v>
      </c>
      <c r="C45" s="39"/>
      <c r="D45" s="40"/>
      <c r="E45" s="26">
        <f>C45*D45</f>
        <v>0</v>
      </c>
      <c r="F45" s="60"/>
      <c r="G45" s="41">
        <v>200000</v>
      </c>
      <c r="H45" s="26">
        <f>IF(B45&lt;&gt;"",H44+E45-F45-G45,0)</f>
        <v>1734960</v>
      </c>
      <c r="I45" s="98">
        <v>41461</v>
      </c>
    </row>
    <row r="46" spans="1:9" s="34" customFormat="1" ht="20.25" customHeight="1" x14ac:dyDescent="0.25">
      <c r="A46" s="38">
        <v>41461</v>
      </c>
      <c r="B46" s="20" t="s">
        <v>86</v>
      </c>
      <c r="C46" s="39">
        <v>700</v>
      </c>
      <c r="D46" s="40">
        <v>47</v>
      </c>
      <c r="E46" s="26">
        <f t="shared" si="3"/>
        <v>32900</v>
      </c>
      <c r="F46" s="60"/>
      <c r="G46" s="41"/>
      <c r="H46" s="26">
        <f t="shared" si="4"/>
        <v>1767860</v>
      </c>
      <c r="I46" s="99"/>
    </row>
    <row r="47" spans="1:9" s="34" customFormat="1" ht="20.25" customHeight="1" x14ac:dyDescent="0.25">
      <c r="A47" s="38"/>
      <c r="B47" s="20" t="s">
        <v>82</v>
      </c>
      <c r="C47" s="39">
        <v>3690</v>
      </c>
      <c r="D47" s="40">
        <v>26.5</v>
      </c>
      <c r="E47" s="26">
        <f t="shared" si="3"/>
        <v>97785</v>
      </c>
      <c r="F47" s="60"/>
      <c r="G47" s="41"/>
      <c r="H47" s="26">
        <f t="shared" si="4"/>
        <v>1865645</v>
      </c>
      <c r="I47" s="99"/>
    </row>
    <row r="48" spans="1:9" s="34" customFormat="1" ht="20.25" customHeight="1" x14ac:dyDescent="0.25">
      <c r="A48" s="38">
        <v>41465</v>
      </c>
      <c r="B48" s="20" t="s">
        <v>86</v>
      </c>
      <c r="C48" s="39">
        <v>1250</v>
      </c>
      <c r="D48" s="40">
        <v>47</v>
      </c>
      <c r="E48" s="26">
        <f t="shared" ref="E48:E53" si="5">C48*D48</f>
        <v>58750</v>
      </c>
      <c r="F48" s="60"/>
      <c r="G48" s="41"/>
      <c r="H48" s="26">
        <f t="shared" si="1"/>
        <v>1924395</v>
      </c>
      <c r="I48" s="99"/>
    </row>
    <row r="49" spans="1:9" s="34" customFormat="1" ht="20.25" customHeight="1" x14ac:dyDescent="0.25">
      <c r="A49" s="38"/>
      <c r="B49" s="20" t="s">
        <v>82</v>
      </c>
      <c r="C49" s="39">
        <v>2960</v>
      </c>
      <c r="D49" s="40">
        <v>26.5</v>
      </c>
      <c r="E49" s="26">
        <f t="shared" si="5"/>
        <v>78440</v>
      </c>
      <c r="F49" s="60"/>
      <c r="G49" s="41"/>
      <c r="H49" s="26">
        <f t="shared" si="1"/>
        <v>2002835</v>
      </c>
      <c r="I49" s="99"/>
    </row>
    <row r="50" spans="1:9" s="34" customFormat="1" ht="20.25" customHeight="1" x14ac:dyDescent="0.25">
      <c r="A50" s="38">
        <v>41467</v>
      </c>
      <c r="B50" s="20" t="s">
        <v>82</v>
      </c>
      <c r="C50" s="39">
        <v>5730</v>
      </c>
      <c r="D50" s="40">
        <v>26.5</v>
      </c>
      <c r="E50" s="26">
        <f t="shared" si="5"/>
        <v>151845</v>
      </c>
      <c r="F50" s="60"/>
      <c r="G50" s="41"/>
      <c r="H50" s="26">
        <f t="shared" si="1"/>
        <v>2154680</v>
      </c>
      <c r="I50" s="99"/>
    </row>
    <row r="51" spans="1:9" s="34" customFormat="1" ht="20.25" customHeight="1" x14ac:dyDescent="0.25">
      <c r="A51" s="38"/>
      <c r="B51" s="24" t="s">
        <v>16</v>
      </c>
      <c r="C51" s="39"/>
      <c r="D51" s="40"/>
      <c r="E51" s="26">
        <f t="shared" si="5"/>
        <v>0</v>
      </c>
      <c r="F51" s="60"/>
      <c r="G51" s="41">
        <v>400000</v>
      </c>
      <c r="H51" s="26">
        <f>IF(B51&lt;&gt;"",H50+E51-F51-G51,0)</f>
        <v>1754680</v>
      </c>
      <c r="I51" s="98">
        <v>41472</v>
      </c>
    </row>
    <row r="52" spans="1:9" s="34" customFormat="1" ht="20.25" customHeight="1" x14ac:dyDescent="0.25">
      <c r="A52" s="38"/>
      <c r="B52" s="24" t="s">
        <v>16</v>
      </c>
      <c r="C52" s="39"/>
      <c r="D52" s="40"/>
      <c r="E52" s="26">
        <f t="shared" si="5"/>
        <v>0</v>
      </c>
      <c r="F52" s="60"/>
      <c r="G52" s="41">
        <v>200000</v>
      </c>
      <c r="H52" s="26">
        <f>IF(B52&lt;&gt;"",H51+E52-F52-G52,0)</f>
        <v>1554680</v>
      </c>
      <c r="I52" s="98">
        <v>41484</v>
      </c>
    </row>
    <row r="53" spans="1:9" s="34" customFormat="1" ht="20.25" customHeight="1" x14ac:dyDescent="0.25">
      <c r="A53" s="38"/>
      <c r="B53" s="24" t="s">
        <v>16</v>
      </c>
      <c r="C53" s="39"/>
      <c r="D53" s="40"/>
      <c r="E53" s="26">
        <f t="shared" si="5"/>
        <v>0</v>
      </c>
      <c r="F53" s="60"/>
      <c r="G53" s="41">
        <v>300000</v>
      </c>
      <c r="H53" s="26">
        <f>IF(B53&lt;&gt;"",H52+E53-F53-G53,0)</f>
        <v>1254680</v>
      </c>
      <c r="I53" s="98">
        <v>41500</v>
      </c>
    </row>
    <row r="54" spans="1:9" s="34" customFormat="1" ht="20.25" customHeight="1" x14ac:dyDescent="0.25">
      <c r="A54" s="38">
        <v>41501</v>
      </c>
      <c r="B54" s="20" t="s">
        <v>129</v>
      </c>
      <c r="C54" s="39">
        <v>4140</v>
      </c>
      <c r="D54" s="40">
        <v>47</v>
      </c>
      <c r="E54" s="26">
        <f t="shared" ref="E54:E60" si="6">C54*D54</f>
        <v>194580</v>
      </c>
      <c r="F54" s="60"/>
      <c r="G54" s="41"/>
      <c r="H54" s="26">
        <f t="shared" ref="H54:H60" si="7">IF(B54&lt;&gt;"",H53+E54-F54-G54,0)</f>
        <v>1449260</v>
      </c>
      <c r="I54" s="99"/>
    </row>
    <row r="55" spans="1:9" s="34" customFormat="1" ht="20.25" customHeight="1" x14ac:dyDescent="0.25">
      <c r="A55" s="38"/>
      <c r="B55" s="20" t="s">
        <v>129</v>
      </c>
      <c r="C55" s="39">
        <v>3912</v>
      </c>
      <c r="D55" s="40">
        <v>45</v>
      </c>
      <c r="E55" s="26">
        <f t="shared" si="6"/>
        <v>176040</v>
      </c>
      <c r="F55" s="60"/>
      <c r="G55" s="41"/>
      <c r="H55" s="26">
        <f>IF(B55&lt;&gt;"",H54+E55-F55-G55,0)</f>
        <v>1625300</v>
      </c>
      <c r="I55" s="98"/>
    </row>
    <row r="56" spans="1:9" s="34" customFormat="1" ht="20.25" customHeight="1" x14ac:dyDescent="0.25">
      <c r="A56" s="38"/>
      <c r="B56" s="24" t="s">
        <v>16</v>
      </c>
      <c r="C56" s="39"/>
      <c r="D56" s="40"/>
      <c r="E56" s="26">
        <f>C56*D56</f>
        <v>0</v>
      </c>
      <c r="F56" s="60"/>
      <c r="G56" s="41">
        <v>300000</v>
      </c>
      <c r="H56" s="26">
        <f>IF(B56&lt;&gt;"",H55+E56-F56-G56,0)</f>
        <v>1325300</v>
      </c>
      <c r="I56" s="98">
        <v>41515</v>
      </c>
    </row>
    <row r="57" spans="1:9" s="34" customFormat="1" ht="20.25" customHeight="1" x14ac:dyDescent="0.25">
      <c r="A57" s="38"/>
      <c r="B57" s="24" t="s">
        <v>16</v>
      </c>
      <c r="C57" s="39"/>
      <c r="D57" s="40"/>
      <c r="E57" s="26">
        <f t="shared" si="6"/>
        <v>0</v>
      </c>
      <c r="F57" s="60"/>
      <c r="G57" s="41">
        <v>300000</v>
      </c>
      <c r="H57" s="26">
        <f t="shared" si="7"/>
        <v>1025300</v>
      </c>
      <c r="I57" s="98">
        <v>41522</v>
      </c>
    </row>
    <row r="58" spans="1:9" s="34" customFormat="1" ht="20.25" customHeight="1" x14ac:dyDescent="0.25">
      <c r="A58" s="38"/>
      <c r="B58" s="24" t="s">
        <v>16</v>
      </c>
      <c r="C58" s="39"/>
      <c r="D58" s="40"/>
      <c r="E58" s="26">
        <f>C58*D58</f>
        <v>0</v>
      </c>
      <c r="F58" s="60"/>
      <c r="G58" s="41">
        <v>200000</v>
      </c>
      <c r="H58" s="26">
        <f>IF(B58&lt;&gt;"",H57+E58-F58-G58,0)</f>
        <v>825300</v>
      </c>
      <c r="I58" s="98">
        <v>41544</v>
      </c>
    </row>
    <row r="59" spans="1:9" s="34" customFormat="1" ht="20.25" customHeight="1" x14ac:dyDescent="0.25">
      <c r="A59" s="38"/>
      <c r="B59" s="24" t="s">
        <v>16</v>
      </c>
      <c r="C59" s="39"/>
      <c r="D59" s="40"/>
      <c r="E59" s="26">
        <f>C59*D59</f>
        <v>0</v>
      </c>
      <c r="F59" s="60"/>
      <c r="G59" s="41">
        <v>200000</v>
      </c>
      <c r="H59" s="26">
        <f>IF(B59&lt;&gt;"",H58+E59-F59-G59,0)</f>
        <v>625300</v>
      </c>
      <c r="I59" s="98">
        <v>41555</v>
      </c>
    </row>
    <row r="60" spans="1:9" s="34" customFormat="1" ht="20.25" customHeight="1" x14ac:dyDescent="0.25">
      <c r="A60" s="38">
        <v>41557</v>
      </c>
      <c r="B60" s="20" t="s">
        <v>129</v>
      </c>
      <c r="C60" s="39">
        <v>3833</v>
      </c>
      <c r="D60" s="40">
        <v>40</v>
      </c>
      <c r="E60" s="26">
        <f t="shared" si="6"/>
        <v>153320</v>
      </c>
      <c r="F60" s="60"/>
      <c r="G60" s="41"/>
      <c r="H60" s="26">
        <f t="shared" si="7"/>
        <v>778620</v>
      </c>
      <c r="I60" s="99"/>
    </row>
    <row r="61" spans="1:9" s="34" customFormat="1" ht="20.25" customHeight="1" x14ac:dyDescent="0.25">
      <c r="A61" s="38">
        <v>41564</v>
      </c>
      <c r="B61" s="20" t="s">
        <v>129</v>
      </c>
      <c r="C61" s="39">
        <v>1628</v>
      </c>
      <c r="D61" s="40">
        <v>38</v>
      </c>
      <c r="E61" s="26">
        <f t="shared" ref="E61:E73" si="8">C61*D61</f>
        <v>61864</v>
      </c>
      <c r="F61" s="60"/>
      <c r="G61" s="41"/>
      <c r="H61" s="26">
        <f t="shared" ref="H61:H89" si="9">IF(B61&lt;&gt;"",H60+E61-F61-G61,0)</f>
        <v>840484</v>
      </c>
      <c r="I61" s="99"/>
    </row>
    <row r="62" spans="1:9" s="34" customFormat="1" ht="20.25" customHeight="1" x14ac:dyDescent="0.25">
      <c r="A62" s="38"/>
      <c r="B62" s="20" t="s">
        <v>19</v>
      </c>
      <c r="C62" s="39">
        <v>3159</v>
      </c>
      <c r="D62" s="40">
        <v>40</v>
      </c>
      <c r="E62" s="26">
        <f t="shared" si="8"/>
        <v>126360</v>
      </c>
      <c r="F62" s="60"/>
      <c r="G62" s="41"/>
      <c r="H62" s="26">
        <f t="shared" si="9"/>
        <v>966844</v>
      </c>
      <c r="I62" s="99"/>
    </row>
    <row r="63" spans="1:9" s="34" customFormat="1" ht="20.25" customHeight="1" x14ac:dyDescent="0.25">
      <c r="A63" s="38"/>
      <c r="B63" s="24" t="s">
        <v>16</v>
      </c>
      <c r="C63" s="39"/>
      <c r="D63" s="40"/>
      <c r="E63" s="26">
        <f t="shared" si="8"/>
        <v>0</v>
      </c>
      <c r="F63" s="60"/>
      <c r="G63" s="41">
        <v>200000</v>
      </c>
      <c r="H63" s="26">
        <f t="shared" si="9"/>
        <v>766844</v>
      </c>
      <c r="I63" s="98">
        <v>41576</v>
      </c>
    </row>
    <row r="64" spans="1:9" s="34" customFormat="1" ht="20.25" customHeight="1" x14ac:dyDescent="0.25">
      <c r="A64" s="38"/>
      <c r="B64" s="24" t="s">
        <v>16</v>
      </c>
      <c r="C64" s="39"/>
      <c r="D64" s="40"/>
      <c r="E64" s="26">
        <f t="shared" si="8"/>
        <v>0</v>
      </c>
      <c r="F64" s="60"/>
      <c r="G64" s="41">
        <v>200000</v>
      </c>
      <c r="H64" s="26">
        <f t="shared" si="9"/>
        <v>566844</v>
      </c>
      <c r="I64" s="98">
        <v>41591</v>
      </c>
    </row>
    <row r="65" spans="1:9" s="34" customFormat="1" ht="20.25" customHeight="1" x14ac:dyDescent="0.25">
      <c r="A65" s="38"/>
      <c r="B65" s="24" t="s">
        <v>16</v>
      </c>
      <c r="C65" s="39"/>
      <c r="D65" s="40"/>
      <c r="E65" s="26">
        <f t="shared" si="8"/>
        <v>0</v>
      </c>
      <c r="F65" s="60"/>
      <c r="G65" s="41">
        <v>266844</v>
      </c>
      <c r="H65" s="26">
        <f t="shared" si="9"/>
        <v>300000</v>
      </c>
      <c r="I65" s="98">
        <v>41606</v>
      </c>
    </row>
    <row r="66" spans="1:9" s="34" customFormat="1" ht="20.25" customHeight="1" x14ac:dyDescent="0.25">
      <c r="A66" s="38"/>
      <c r="B66" s="24" t="s">
        <v>16</v>
      </c>
      <c r="C66" s="39"/>
      <c r="D66" s="40"/>
      <c r="E66" s="26">
        <f>C66*D66</f>
        <v>0</v>
      </c>
      <c r="F66" s="60"/>
      <c r="G66" s="41">
        <f>H65</f>
        <v>300000</v>
      </c>
      <c r="H66" s="26">
        <f t="shared" si="9"/>
        <v>0</v>
      </c>
      <c r="I66" s="98">
        <v>41620</v>
      </c>
    </row>
    <row r="67" spans="1:9" s="34" customFormat="1" ht="20.25" customHeight="1" x14ac:dyDescent="0.25">
      <c r="A67" s="38">
        <v>41583</v>
      </c>
      <c r="B67" s="20" t="s">
        <v>133</v>
      </c>
      <c r="C67" s="39">
        <v>4960</v>
      </c>
      <c r="D67" s="40">
        <v>28</v>
      </c>
      <c r="E67" s="26">
        <f t="shared" si="8"/>
        <v>138880</v>
      </c>
      <c r="F67" s="60"/>
      <c r="G67" s="41"/>
      <c r="H67" s="26">
        <f t="shared" si="9"/>
        <v>138880</v>
      </c>
      <c r="I67" s="99"/>
    </row>
    <row r="68" spans="1:9" s="34" customFormat="1" ht="20.25" customHeight="1" x14ac:dyDescent="0.25">
      <c r="A68" s="38">
        <v>41584</v>
      </c>
      <c r="B68" s="20" t="s">
        <v>133</v>
      </c>
      <c r="C68" s="39">
        <v>4870</v>
      </c>
      <c r="D68" s="40">
        <v>28</v>
      </c>
      <c r="E68" s="26">
        <f t="shared" si="8"/>
        <v>136360</v>
      </c>
      <c r="F68" s="60"/>
      <c r="G68" s="41"/>
      <c r="H68" s="26">
        <f t="shared" si="9"/>
        <v>275240</v>
      </c>
      <c r="I68" s="99"/>
    </row>
    <row r="69" spans="1:9" s="34" customFormat="1" ht="20.25" customHeight="1" x14ac:dyDescent="0.25">
      <c r="A69" s="38">
        <v>41585</v>
      </c>
      <c r="B69" s="20" t="s">
        <v>133</v>
      </c>
      <c r="C69" s="39">
        <v>5680</v>
      </c>
      <c r="D69" s="40">
        <v>28</v>
      </c>
      <c r="E69" s="26">
        <f t="shared" si="8"/>
        <v>159040</v>
      </c>
      <c r="F69" s="60"/>
      <c r="G69" s="41"/>
      <c r="H69" s="26">
        <f t="shared" si="9"/>
        <v>434280</v>
      </c>
      <c r="I69" s="99"/>
    </row>
    <row r="70" spans="1:9" s="34" customFormat="1" ht="20.25" customHeight="1" x14ac:dyDescent="0.25">
      <c r="A70" s="38">
        <v>41587</v>
      </c>
      <c r="B70" s="20" t="s">
        <v>133</v>
      </c>
      <c r="C70" s="39">
        <f>6840-400</f>
        <v>6440</v>
      </c>
      <c r="D70" s="40">
        <v>28</v>
      </c>
      <c r="E70" s="26">
        <f t="shared" si="8"/>
        <v>180320</v>
      </c>
      <c r="F70" s="60"/>
      <c r="G70" s="41"/>
      <c r="H70" s="26">
        <f t="shared" si="9"/>
        <v>614600</v>
      </c>
      <c r="I70" s="99"/>
    </row>
    <row r="71" spans="1:9" s="34" customFormat="1" ht="20.25" customHeight="1" x14ac:dyDescent="0.25">
      <c r="A71" s="38">
        <v>41590</v>
      </c>
      <c r="B71" s="20" t="s">
        <v>133</v>
      </c>
      <c r="C71" s="39">
        <v>6570</v>
      </c>
      <c r="D71" s="40">
        <v>27</v>
      </c>
      <c r="E71" s="26">
        <f t="shared" si="8"/>
        <v>177390</v>
      </c>
      <c r="F71" s="60"/>
      <c r="G71" s="41"/>
      <c r="H71" s="26">
        <f t="shared" si="9"/>
        <v>791990</v>
      </c>
      <c r="I71" s="99"/>
    </row>
    <row r="72" spans="1:9" s="34" customFormat="1" ht="20.25" customHeight="1" x14ac:dyDescent="0.25">
      <c r="A72" s="38">
        <v>41593</v>
      </c>
      <c r="B72" s="20" t="s">
        <v>133</v>
      </c>
      <c r="C72" s="39">
        <v>6930</v>
      </c>
      <c r="D72" s="40">
        <v>27</v>
      </c>
      <c r="E72" s="26">
        <f t="shared" si="8"/>
        <v>187110</v>
      </c>
      <c r="F72" s="60"/>
      <c r="G72" s="41"/>
      <c r="H72" s="26">
        <f t="shared" si="9"/>
        <v>979100</v>
      </c>
      <c r="I72" s="99"/>
    </row>
    <row r="73" spans="1:9" s="34" customFormat="1" ht="20.25" customHeight="1" x14ac:dyDescent="0.25">
      <c r="A73" s="38">
        <v>41600</v>
      </c>
      <c r="B73" s="20" t="s">
        <v>129</v>
      </c>
      <c r="C73" s="39">
        <v>1895</v>
      </c>
      <c r="D73" s="40">
        <v>40</v>
      </c>
      <c r="E73" s="26">
        <f t="shared" si="8"/>
        <v>75800</v>
      </c>
      <c r="F73" s="60"/>
      <c r="G73" s="41"/>
      <c r="H73" s="26">
        <f t="shared" si="9"/>
        <v>1054900</v>
      </c>
      <c r="I73" s="99"/>
    </row>
    <row r="74" spans="1:9" s="34" customFormat="1" ht="20.25" customHeight="1" x14ac:dyDescent="0.25">
      <c r="A74" s="38"/>
      <c r="B74" s="20" t="s">
        <v>19</v>
      </c>
      <c r="C74" s="39">
        <v>1140</v>
      </c>
      <c r="D74" s="40">
        <v>43</v>
      </c>
      <c r="E74" s="26">
        <f t="shared" ref="E74:E82" si="10">C74*D74</f>
        <v>49020</v>
      </c>
      <c r="F74" s="60"/>
      <c r="G74" s="41"/>
      <c r="H74" s="26">
        <f t="shared" si="9"/>
        <v>1103920</v>
      </c>
      <c r="I74" s="99"/>
    </row>
    <row r="75" spans="1:9" s="34" customFormat="1" ht="20.25" customHeight="1" x14ac:dyDescent="0.25">
      <c r="A75" s="38">
        <v>41605</v>
      </c>
      <c r="B75" s="20" t="s">
        <v>129</v>
      </c>
      <c r="C75" s="39">
        <v>4344</v>
      </c>
      <c r="D75" s="40">
        <v>44</v>
      </c>
      <c r="E75" s="26">
        <f t="shared" si="10"/>
        <v>191136</v>
      </c>
      <c r="F75" s="60"/>
      <c r="G75" s="41"/>
      <c r="H75" s="26">
        <f t="shared" si="9"/>
        <v>1295056</v>
      </c>
      <c r="I75" s="99"/>
    </row>
    <row r="76" spans="1:9" s="34" customFormat="1" ht="20.25" customHeight="1" x14ac:dyDescent="0.25">
      <c r="A76" s="38">
        <v>41607</v>
      </c>
      <c r="B76" s="20" t="s">
        <v>129</v>
      </c>
      <c r="C76" s="39">
        <v>1997</v>
      </c>
      <c r="D76" s="40">
        <v>44</v>
      </c>
      <c r="E76" s="26">
        <f t="shared" si="10"/>
        <v>87868</v>
      </c>
      <c r="F76" s="60"/>
      <c r="G76" s="41"/>
      <c r="H76" s="26">
        <f t="shared" si="9"/>
        <v>1382924</v>
      </c>
      <c r="I76" s="99"/>
    </row>
    <row r="77" spans="1:9" s="34" customFormat="1" ht="20.25" customHeight="1" x14ac:dyDescent="0.25">
      <c r="A77" s="38"/>
      <c r="B77" s="20" t="s">
        <v>19</v>
      </c>
      <c r="C77" s="39">
        <v>2080</v>
      </c>
      <c r="D77" s="40">
        <v>40</v>
      </c>
      <c r="E77" s="26">
        <f t="shared" si="10"/>
        <v>83200</v>
      </c>
      <c r="F77" s="60"/>
      <c r="G77" s="41"/>
      <c r="H77" s="26">
        <f t="shared" si="9"/>
        <v>1466124</v>
      </c>
      <c r="I77" s="99"/>
    </row>
    <row r="78" spans="1:9" s="34" customFormat="1" ht="20.25" customHeight="1" x14ac:dyDescent="0.25">
      <c r="A78" s="38">
        <v>41621</v>
      </c>
      <c r="B78" s="20" t="s">
        <v>184</v>
      </c>
      <c r="C78" s="39">
        <v>510</v>
      </c>
      <c r="D78" s="40">
        <v>45</v>
      </c>
      <c r="E78" s="26">
        <f t="shared" si="10"/>
        <v>22950</v>
      </c>
      <c r="F78" s="60"/>
      <c r="G78" s="41"/>
      <c r="H78" s="26">
        <f t="shared" si="9"/>
        <v>1489074</v>
      </c>
      <c r="I78" s="99"/>
    </row>
    <row r="79" spans="1:9" s="34" customFormat="1" ht="20.25" customHeight="1" x14ac:dyDescent="0.25">
      <c r="A79" s="38"/>
      <c r="B79" s="20" t="s">
        <v>133</v>
      </c>
      <c r="C79" s="39">
        <v>1250</v>
      </c>
      <c r="D79" s="40">
        <v>27</v>
      </c>
      <c r="E79" s="26">
        <f t="shared" si="10"/>
        <v>33750</v>
      </c>
      <c r="F79" s="60"/>
      <c r="G79" s="41"/>
      <c r="H79" s="26">
        <f t="shared" si="9"/>
        <v>1522824</v>
      </c>
      <c r="I79" s="99"/>
    </row>
    <row r="80" spans="1:9" s="34" customFormat="1" ht="20.25" customHeight="1" x14ac:dyDescent="0.25">
      <c r="A80" s="38"/>
      <c r="B80" s="20" t="s">
        <v>185</v>
      </c>
      <c r="C80" s="39">
        <v>4650</v>
      </c>
      <c r="D80" s="40">
        <v>48</v>
      </c>
      <c r="E80" s="26">
        <f t="shared" si="10"/>
        <v>223200</v>
      </c>
      <c r="F80" s="60"/>
      <c r="G80" s="41"/>
      <c r="H80" s="26">
        <f t="shared" si="9"/>
        <v>1746024</v>
      </c>
      <c r="I80" s="99"/>
    </row>
    <row r="81" spans="1:9" s="34" customFormat="1" ht="20.25" customHeight="1" x14ac:dyDescent="0.25">
      <c r="A81" s="38">
        <v>41624</v>
      </c>
      <c r="B81" s="20" t="s">
        <v>19</v>
      </c>
      <c r="C81" s="39">
        <v>1010</v>
      </c>
      <c r="D81" s="40">
        <v>45</v>
      </c>
      <c r="E81" s="26">
        <f t="shared" si="10"/>
        <v>45450</v>
      </c>
      <c r="F81" s="60"/>
      <c r="G81" s="41"/>
      <c r="H81" s="26">
        <f t="shared" si="9"/>
        <v>1791474</v>
      </c>
      <c r="I81" s="99"/>
    </row>
    <row r="82" spans="1:9" s="34" customFormat="1" ht="20.25" customHeight="1" x14ac:dyDescent="0.25">
      <c r="A82" s="38"/>
      <c r="B82" s="20" t="s">
        <v>142</v>
      </c>
      <c r="C82" s="39">
        <v>3748</v>
      </c>
      <c r="D82" s="40"/>
      <c r="E82" s="26">
        <f t="shared" si="10"/>
        <v>0</v>
      </c>
      <c r="F82" s="60"/>
      <c r="G82" s="41"/>
      <c r="H82" s="26">
        <f t="shared" si="9"/>
        <v>1791474</v>
      </c>
      <c r="I82" s="99"/>
    </row>
    <row r="83" spans="1:9" s="34" customFormat="1" ht="20.25" customHeight="1" x14ac:dyDescent="0.25">
      <c r="A83" s="38"/>
      <c r="B83" s="20" t="s">
        <v>143</v>
      </c>
      <c r="C83" s="39">
        <v>214</v>
      </c>
      <c r="D83" s="40"/>
      <c r="E83" s="26">
        <v>13560</v>
      </c>
      <c r="F83" s="60"/>
      <c r="G83" s="41"/>
      <c r="H83" s="26">
        <f t="shared" si="9"/>
        <v>1805034</v>
      </c>
      <c r="I83" s="99"/>
    </row>
    <row r="84" spans="1:9" s="34" customFormat="1" ht="20.25" customHeight="1" x14ac:dyDescent="0.25">
      <c r="A84" s="38">
        <v>41626</v>
      </c>
      <c r="B84" s="20" t="s">
        <v>144</v>
      </c>
      <c r="C84" s="39">
        <v>3850</v>
      </c>
      <c r="D84" s="40">
        <v>48</v>
      </c>
      <c r="E84" s="26">
        <f>C84*D84</f>
        <v>184800</v>
      </c>
      <c r="F84" s="60"/>
      <c r="G84" s="41"/>
      <c r="H84" s="26">
        <f t="shared" si="9"/>
        <v>1989834</v>
      </c>
      <c r="I84" s="99"/>
    </row>
    <row r="85" spans="1:9" s="34" customFormat="1" ht="20.25" customHeight="1" x14ac:dyDescent="0.25">
      <c r="A85" s="38"/>
      <c r="B85" s="20" t="s">
        <v>145</v>
      </c>
      <c r="C85" s="39">
        <v>2230</v>
      </c>
      <c r="D85" s="40">
        <v>45</v>
      </c>
      <c r="E85" s="26">
        <f>C85*D85</f>
        <v>100350</v>
      </c>
      <c r="F85" s="60"/>
      <c r="G85" s="41"/>
      <c r="H85" s="26">
        <f t="shared" si="9"/>
        <v>2090184</v>
      </c>
      <c r="I85" s="99"/>
    </row>
    <row r="86" spans="1:9" s="147" customFormat="1" ht="20.25" customHeight="1" x14ac:dyDescent="0.25">
      <c r="A86" s="46"/>
      <c r="B86" s="63" t="s">
        <v>146</v>
      </c>
      <c r="C86" s="146">
        <v>6403</v>
      </c>
      <c r="D86" s="41"/>
      <c r="E86" s="28">
        <f>C86*D86</f>
        <v>0</v>
      </c>
      <c r="F86" s="41"/>
      <c r="G86" s="41"/>
      <c r="H86" s="26">
        <f t="shared" si="9"/>
        <v>2090184</v>
      </c>
      <c r="I86" s="99"/>
    </row>
    <row r="87" spans="1:9" s="34" customFormat="1" ht="20.25" customHeight="1" x14ac:dyDescent="0.25">
      <c r="A87" s="38"/>
      <c r="B87" s="20" t="s">
        <v>142</v>
      </c>
      <c r="C87" s="39">
        <v>2687</v>
      </c>
      <c r="D87" s="40"/>
      <c r="E87" s="26">
        <v>13100</v>
      </c>
      <c r="F87" s="60"/>
      <c r="G87" s="41"/>
      <c r="H87" s="26">
        <f t="shared" si="9"/>
        <v>2103284</v>
      </c>
      <c r="I87" s="99" t="s">
        <v>148</v>
      </c>
    </row>
    <row r="88" spans="1:9" s="34" customFormat="1" ht="20.25" customHeight="1" x14ac:dyDescent="0.25">
      <c r="A88" s="38"/>
      <c r="B88" s="20" t="s">
        <v>143</v>
      </c>
      <c r="C88" s="39">
        <v>611</v>
      </c>
      <c r="D88" s="40"/>
      <c r="E88" s="26">
        <f>C88*D88</f>
        <v>0</v>
      </c>
      <c r="F88" s="60"/>
      <c r="G88" s="41"/>
      <c r="H88" s="26">
        <f t="shared" si="9"/>
        <v>2103284</v>
      </c>
      <c r="I88" s="99" t="s">
        <v>148</v>
      </c>
    </row>
    <row r="89" spans="1:9" s="34" customFormat="1" ht="20.25" customHeight="1" x14ac:dyDescent="0.25">
      <c r="A89" s="38">
        <v>41625</v>
      </c>
      <c r="B89" s="20" t="s">
        <v>144</v>
      </c>
      <c r="C89" s="39">
        <v>6430</v>
      </c>
      <c r="D89" s="40">
        <v>48</v>
      </c>
      <c r="E89" s="26">
        <f>C89*D89</f>
        <v>308640</v>
      </c>
      <c r="F89" s="60"/>
      <c r="G89" s="41"/>
      <c r="H89" s="26">
        <f t="shared" si="9"/>
        <v>2411924</v>
      </c>
      <c r="I89" s="99" t="s">
        <v>83</v>
      </c>
    </row>
    <row r="90" spans="1:9" s="34" customFormat="1" ht="20.25" customHeight="1" x14ac:dyDescent="0.25">
      <c r="A90" s="220" t="s">
        <v>186</v>
      </c>
      <c r="B90" s="221"/>
      <c r="C90" s="221"/>
      <c r="D90" s="221"/>
      <c r="E90" s="221"/>
      <c r="F90" s="221"/>
      <c r="G90" s="222"/>
      <c r="H90" s="93">
        <f>H89</f>
        <v>2411924</v>
      </c>
      <c r="I90" s="98"/>
    </row>
    <row r="91" spans="1:9" s="34" customFormat="1" ht="20.25" customHeight="1" x14ac:dyDescent="0.25">
      <c r="A91" s="38"/>
      <c r="B91" s="24" t="s">
        <v>16</v>
      </c>
      <c r="C91" s="39"/>
      <c r="D91" s="40"/>
      <c r="E91" s="26">
        <f>C91*D91</f>
        <v>0</v>
      </c>
      <c r="F91" s="60"/>
      <c r="G91" s="41">
        <v>1000000</v>
      </c>
      <c r="H91" s="26">
        <f t="shared" ref="H91:H98" si="11">IF(B91&lt;&gt;"",H90+E91-F91-G91,0)</f>
        <v>1411924</v>
      </c>
      <c r="I91" s="98">
        <v>41654</v>
      </c>
    </row>
    <row r="92" spans="1:9" s="34" customFormat="1" ht="20.25" customHeight="1" x14ac:dyDescent="0.25">
      <c r="A92" s="38"/>
      <c r="B92" s="24" t="s">
        <v>16</v>
      </c>
      <c r="C92" s="39"/>
      <c r="D92" s="40"/>
      <c r="E92" s="26">
        <f>C92*D92</f>
        <v>0</v>
      </c>
      <c r="F92" s="60"/>
      <c r="G92" s="41">
        <v>200000</v>
      </c>
      <c r="H92" s="26">
        <f t="shared" si="11"/>
        <v>1211924</v>
      </c>
      <c r="I92" s="98">
        <v>41682</v>
      </c>
    </row>
    <row r="93" spans="1:9" s="34" customFormat="1" ht="20.25" customHeight="1" x14ac:dyDescent="0.25">
      <c r="A93" s="38"/>
      <c r="B93" s="24" t="s">
        <v>16</v>
      </c>
      <c r="C93" s="39"/>
      <c r="D93" s="40"/>
      <c r="E93" s="26">
        <f>C93*D93</f>
        <v>0</v>
      </c>
      <c r="F93" s="60"/>
      <c r="G93" s="41">
        <v>200000</v>
      </c>
      <c r="H93" s="26">
        <f t="shared" si="11"/>
        <v>1011924</v>
      </c>
      <c r="I93" s="98">
        <v>41684</v>
      </c>
    </row>
    <row r="94" spans="1:9" s="34" customFormat="1" ht="20.25" customHeight="1" x14ac:dyDescent="0.25">
      <c r="A94" s="38">
        <v>41680</v>
      </c>
      <c r="B94" s="20" t="s">
        <v>19</v>
      </c>
      <c r="C94" s="39">
        <v>3560</v>
      </c>
      <c r="D94" s="40">
        <v>52</v>
      </c>
      <c r="E94" s="26">
        <f t="shared" ref="E94:E131" si="12">C94*D94</f>
        <v>185120</v>
      </c>
      <c r="F94" s="60"/>
      <c r="G94" s="41"/>
      <c r="H94" s="26">
        <f t="shared" si="11"/>
        <v>1197044</v>
      </c>
      <c r="I94" s="99" t="s">
        <v>39</v>
      </c>
    </row>
    <row r="95" spans="1:9" s="34" customFormat="1" ht="20.25" customHeight="1" x14ac:dyDescent="0.25">
      <c r="A95" s="38"/>
      <c r="B95" s="20" t="s">
        <v>19</v>
      </c>
      <c r="C95" s="39">
        <v>5210</v>
      </c>
      <c r="D95" s="40">
        <v>50</v>
      </c>
      <c r="E95" s="26">
        <f t="shared" si="12"/>
        <v>260500</v>
      </c>
      <c r="F95" s="60"/>
      <c r="G95" s="41"/>
      <c r="H95" s="26">
        <f t="shared" si="11"/>
        <v>1457544</v>
      </c>
      <c r="I95" s="99" t="s">
        <v>83</v>
      </c>
    </row>
    <row r="96" spans="1:9" s="34" customFormat="1" ht="20.25" customHeight="1" x14ac:dyDescent="0.25">
      <c r="A96" s="38">
        <v>41685</v>
      </c>
      <c r="B96" s="20" t="s">
        <v>19</v>
      </c>
      <c r="C96" s="39">
        <v>3420</v>
      </c>
      <c r="D96" s="40">
        <v>50</v>
      </c>
      <c r="E96" s="26">
        <f t="shared" si="12"/>
        <v>171000</v>
      </c>
      <c r="F96" s="60"/>
      <c r="G96" s="41"/>
      <c r="H96" s="26">
        <f t="shared" si="11"/>
        <v>1628544</v>
      </c>
      <c r="I96" s="99" t="s">
        <v>83</v>
      </c>
    </row>
    <row r="97" spans="1:9" s="34" customFormat="1" ht="20.25" customHeight="1" x14ac:dyDescent="0.25">
      <c r="A97" s="38">
        <v>41707</v>
      </c>
      <c r="B97" s="20" t="s">
        <v>19</v>
      </c>
      <c r="C97" s="39">
        <v>940</v>
      </c>
      <c r="D97" s="40">
        <v>50</v>
      </c>
      <c r="E97" s="26">
        <f t="shared" si="12"/>
        <v>47000</v>
      </c>
      <c r="F97" s="60"/>
      <c r="G97" s="41"/>
      <c r="H97" s="26">
        <f t="shared" si="11"/>
        <v>1675544</v>
      </c>
      <c r="I97" s="99"/>
    </row>
    <row r="98" spans="1:9" s="34" customFormat="1" ht="20.25" customHeight="1" x14ac:dyDescent="0.25">
      <c r="A98" s="38"/>
      <c r="B98" s="24" t="s">
        <v>16</v>
      </c>
      <c r="C98" s="39"/>
      <c r="D98" s="40"/>
      <c r="E98" s="26">
        <f>C98*D98</f>
        <v>0</v>
      </c>
      <c r="F98" s="60"/>
      <c r="G98" s="41">
        <v>200000</v>
      </c>
      <c r="H98" s="26">
        <f t="shared" si="11"/>
        <v>1475544</v>
      </c>
      <c r="I98" s="98">
        <v>41704</v>
      </c>
    </row>
    <row r="99" spans="1:9" s="34" customFormat="1" ht="20.25" customHeight="1" x14ac:dyDescent="0.25">
      <c r="A99" s="38"/>
      <c r="B99" s="24" t="s">
        <v>16</v>
      </c>
      <c r="C99" s="39"/>
      <c r="D99" s="40"/>
      <c r="E99" s="26">
        <f>C99*D99</f>
        <v>0</v>
      </c>
      <c r="F99" s="60"/>
      <c r="G99" s="41">
        <v>200000</v>
      </c>
      <c r="H99" s="26">
        <f t="shared" ref="H99:H109" si="13">IF(B99&lt;&gt;"",H98+E99-F99-G99,0)</f>
        <v>1275544</v>
      </c>
      <c r="I99" s="98">
        <v>41713</v>
      </c>
    </row>
    <row r="100" spans="1:9" s="34" customFormat="1" ht="20.25" customHeight="1" x14ac:dyDescent="0.25">
      <c r="A100" s="38"/>
      <c r="B100" s="24" t="s">
        <v>16</v>
      </c>
      <c r="C100" s="39"/>
      <c r="D100" s="40"/>
      <c r="E100" s="26">
        <f>C100*D100</f>
        <v>0</v>
      </c>
      <c r="F100" s="60"/>
      <c r="G100" s="41">
        <v>300000</v>
      </c>
      <c r="H100" s="26">
        <f t="shared" si="13"/>
        <v>975544</v>
      </c>
      <c r="I100" s="98">
        <v>41724</v>
      </c>
    </row>
    <row r="101" spans="1:9" s="34" customFormat="1" ht="20.25" customHeight="1" x14ac:dyDescent="0.25">
      <c r="A101" s="38"/>
      <c r="B101" s="24" t="s">
        <v>16</v>
      </c>
      <c r="C101" s="39"/>
      <c r="D101" s="40"/>
      <c r="E101" s="26">
        <f>C101*D101</f>
        <v>0</v>
      </c>
      <c r="F101" s="60"/>
      <c r="G101" s="41">
        <v>200000</v>
      </c>
      <c r="H101" s="26">
        <f t="shared" si="13"/>
        <v>775544</v>
      </c>
      <c r="I101" s="98">
        <v>41736</v>
      </c>
    </row>
    <row r="102" spans="1:9" s="34" customFormat="1" ht="20.25" customHeight="1" x14ac:dyDescent="0.25">
      <c r="A102" s="38"/>
      <c r="B102" s="24" t="s">
        <v>16</v>
      </c>
      <c r="C102" s="39"/>
      <c r="D102" s="40"/>
      <c r="E102" s="26">
        <f>C102*D102</f>
        <v>0</v>
      </c>
      <c r="F102" s="60"/>
      <c r="G102" s="41">
        <v>300000</v>
      </c>
      <c r="H102" s="26">
        <f t="shared" si="13"/>
        <v>475544</v>
      </c>
      <c r="I102" s="98">
        <v>41747</v>
      </c>
    </row>
    <row r="103" spans="1:9" s="34" customFormat="1" ht="20.25" customHeight="1" x14ac:dyDescent="0.25">
      <c r="A103" s="38">
        <v>41718</v>
      </c>
      <c r="B103" s="20" t="s">
        <v>17</v>
      </c>
      <c r="C103" s="39">
        <v>300</v>
      </c>
      <c r="D103" s="40">
        <v>147</v>
      </c>
      <c r="E103" s="26">
        <f t="shared" si="12"/>
        <v>44100</v>
      </c>
      <c r="F103" s="60"/>
      <c r="G103" s="41"/>
      <c r="H103" s="26">
        <f t="shared" si="13"/>
        <v>519644</v>
      </c>
      <c r="I103" s="99"/>
    </row>
    <row r="104" spans="1:9" s="34" customFormat="1" ht="20.25" customHeight="1" x14ac:dyDescent="0.25">
      <c r="A104" s="38"/>
      <c r="B104" s="20" t="s">
        <v>192</v>
      </c>
      <c r="C104" s="39"/>
      <c r="D104" s="40"/>
      <c r="E104" s="26">
        <v>40215</v>
      </c>
      <c r="F104" s="60"/>
      <c r="G104" s="41"/>
      <c r="H104" s="26">
        <f t="shared" si="13"/>
        <v>559859</v>
      </c>
      <c r="I104" s="99"/>
    </row>
    <row r="105" spans="1:9" s="34" customFormat="1" ht="20.25" customHeight="1" x14ac:dyDescent="0.25">
      <c r="A105" s="38">
        <v>41722</v>
      </c>
      <c r="B105" s="20" t="s">
        <v>17</v>
      </c>
      <c r="C105" s="39">
        <v>3540</v>
      </c>
      <c r="D105" s="40">
        <v>147</v>
      </c>
      <c r="E105" s="26">
        <f t="shared" si="12"/>
        <v>520380</v>
      </c>
      <c r="F105" s="60"/>
      <c r="G105" s="41"/>
      <c r="H105" s="26">
        <f t="shared" si="13"/>
        <v>1080239</v>
      </c>
      <c r="I105" s="99"/>
    </row>
    <row r="106" spans="1:9" s="34" customFormat="1" ht="20.25" customHeight="1" x14ac:dyDescent="0.25">
      <c r="A106" s="38">
        <v>41726</v>
      </c>
      <c r="B106" s="20" t="s">
        <v>129</v>
      </c>
      <c r="C106" s="39">
        <v>804</v>
      </c>
      <c r="D106" s="40">
        <v>58</v>
      </c>
      <c r="E106" s="26">
        <f t="shared" si="12"/>
        <v>46632</v>
      </c>
      <c r="F106" s="60"/>
      <c r="G106" s="41"/>
      <c r="H106" s="26">
        <f t="shared" si="13"/>
        <v>1126871</v>
      </c>
      <c r="I106" s="99"/>
    </row>
    <row r="107" spans="1:9" s="34" customFormat="1" ht="20.25" customHeight="1" x14ac:dyDescent="0.25">
      <c r="A107" s="38">
        <v>41731</v>
      </c>
      <c r="B107" s="20" t="s">
        <v>129</v>
      </c>
      <c r="C107" s="39">
        <v>1489</v>
      </c>
      <c r="D107" s="40">
        <v>59</v>
      </c>
      <c r="E107" s="26">
        <f t="shared" si="12"/>
        <v>87851</v>
      </c>
      <c r="F107" s="60"/>
      <c r="G107" s="41"/>
      <c r="H107" s="26">
        <f t="shared" si="13"/>
        <v>1214722</v>
      </c>
      <c r="I107" s="99"/>
    </row>
    <row r="108" spans="1:9" s="34" customFormat="1" ht="20.25" customHeight="1" x14ac:dyDescent="0.25">
      <c r="A108" s="38"/>
      <c r="B108" s="20" t="s">
        <v>193</v>
      </c>
      <c r="C108" s="39">
        <v>15</v>
      </c>
      <c r="D108" s="40">
        <v>25</v>
      </c>
      <c r="E108" s="26">
        <f t="shared" si="12"/>
        <v>375</v>
      </c>
      <c r="F108" s="60"/>
      <c r="G108" s="41"/>
      <c r="H108" s="26">
        <f t="shared" si="13"/>
        <v>1215097</v>
      </c>
      <c r="I108" s="99"/>
    </row>
    <row r="109" spans="1:9" s="34" customFormat="1" ht="20.25" customHeight="1" x14ac:dyDescent="0.25">
      <c r="A109" s="38"/>
      <c r="B109" s="20" t="s">
        <v>17</v>
      </c>
      <c r="C109" s="39">
        <v>330</v>
      </c>
      <c r="D109" s="40">
        <v>147</v>
      </c>
      <c r="E109" s="26">
        <f t="shared" si="12"/>
        <v>48510</v>
      </c>
      <c r="F109" s="60"/>
      <c r="G109" s="41"/>
      <c r="H109" s="26">
        <f t="shared" si="13"/>
        <v>1263607</v>
      </c>
      <c r="I109" s="99"/>
    </row>
    <row r="110" spans="1:9" s="34" customFormat="1" ht="20.25" customHeight="1" x14ac:dyDescent="0.25">
      <c r="A110" s="38"/>
      <c r="B110" s="20" t="s">
        <v>18</v>
      </c>
      <c r="C110" s="39">
        <v>1215</v>
      </c>
      <c r="D110" s="40">
        <v>112</v>
      </c>
      <c r="E110" s="26">
        <f t="shared" si="12"/>
        <v>136080</v>
      </c>
      <c r="F110" s="60"/>
      <c r="G110" s="41"/>
      <c r="H110" s="26">
        <f t="shared" ref="H110:H121" si="14">IF(B110&lt;&gt;"",H109+E110-F110-G110,0)</f>
        <v>1399687</v>
      </c>
      <c r="I110" s="99"/>
    </row>
    <row r="111" spans="1:9" s="34" customFormat="1" ht="20.25" customHeight="1" x14ac:dyDescent="0.25">
      <c r="A111" s="38">
        <v>41741</v>
      </c>
      <c r="B111" s="20" t="s">
        <v>19</v>
      </c>
      <c r="C111" s="39">
        <v>3000</v>
      </c>
      <c r="D111" s="40">
        <v>53</v>
      </c>
      <c r="E111" s="26">
        <f t="shared" si="12"/>
        <v>159000</v>
      </c>
      <c r="F111" s="60"/>
      <c r="G111" s="41"/>
      <c r="H111" s="26">
        <f t="shared" si="14"/>
        <v>1558687</v>
      </c>
      <c r="I111" s="99"/>
    </row>
    <row r="112" spans="1:9" s="34" customFormat="1" ht="20.25" customHeight="1" x14ac:dyDescent="0.25">
      <c r="A112" s="38"/>
      <c r="B112" s="20" t="s">
        <v>17</v>
      </c>
      <c r="C112" s="39">
        <v>1080</v>
      </c>
      <c r="D112" s="40">
        <v>147</v>
      </c>
      <c r="E112" s="26">
        <f t="shared" si="12"/>
        <v>158760</v>
      </c>
      <c r="F112" s="60"/>
      <c r="G112" s="41"/>
      <c r="H112" s="26">
        <f t="shared" si="14"/>
        <v>1717447</v>
      </c>
      <c r="I112" s="99"/>
    </row>
    <row r="113" spans="1:9" s="34" customFormat="1" ht="20.25" customHeight="1" x14ac:dyDescent="0.25">
      <c r="A113" s="38">
        <v>41742</v>
      </c>
      <c r="B113" s="20" t="s">
        <v>19</v>
      </c>
      <c r="C113" s="39">
        <v>5160</v>
      </c>
      <c r="D113" s="40">
        <v>53</v>
      </c>
      <c r="E113" s="26">
        <f t="shared" si="12"/>
        <v>273480</v>
      </c>
      <c r="F113" s="60"/>
      <c r="G113" s="41"/>
      <c r="H113" s="26">
        <f t="shared" si="14"/>
        <v>1990927</v>
      </c>
      <c r="I113" s="99"/>
    </row>
    <row r="114" spans="1:9" s="34" customFormat="1" ht="20.25" customHeight="1" x14ac:dyDescent="0.25">
      <c r="A114" s="38">
        <v>41749</v>
      </c>
      <c r="B114" s="20" t="s">
        <v>129</v>
      </c>
      <c r="C114" s="39">
        <v>3582</v>
      </c>
      <c r="D114" s="40">
        <v>53</v>
      </c>
      <c r="E114" s="26">
        <f t="shared" si="12"/>
        <v>189846</v>
      </c>
      <c r="F114" s="60"/>
      <c r="G114" s="41"/>
      <c r="H114" s="26">
        <f t="shared" si="14"/>
        <v>2180773</v>
      </c>
      <c r="I114" s="99"/>
    </row>
    <row r="115" spans="1:9" s="34" customFormat="1" ht="20.25" customHeight="1" x14ac:dyDescent="0.25">
      <c r="A115" s="38">
        <v>41771</v>
      </c>
      <c r="B115" s="20" t="s">
        <v>129</v>
      </c>
      <c r="C115" s="39">
        <v>3254</v>
      </c>
      <c r="D115" s="40">
        <v>53</v>
      </c>
      <c r="E115" s="26">
        <f t="shared" si="12"/>
        <v>172462</v>
      </c>
      <c r="F115" s="60"/>
      <c r="G115" s="41"/>
      <c r="H115" s="26">
        <f t="shared" si="14"/>
        <v>2353235</v>
      </c>
      <c r="I115" s="99"/>
    </row>
    <row r="116" spans="1:9" s="34" customFormat="1" ht="20.25" customHeight="1" x14ac:dyDescent="0.25">
      <c r="A116" s="38">
        <v>41775</v>
      </c>
      <c r="B116" s="20" t="s">
        <v>129</v>
      </c>
      <c r="C116" s="39">
        <v>2183</v>
      </c>
      <c r="D116" s="40">
        <v>49</v>
      </c>
      <c r="E116" s="26">
        <f t="shared" si="12"/>
        <v>106967</v>
      </c>
      <c r="F116" s="60"/>
      <c r="G116" s="41"/>
      <c r="H116" s="26">
        <f t="shared" si="14"/>
        <v>2460202</v>
      </c>
      <c r="I116" s="99"/>
    </row>
    <row r="117" spans="1:9" s="34" customFormat="1" ht="20.25" customHeight="1" x14ac:dyDescent="0.25">
      <c r="A117" s="38"/>
      <c r="B117" s="24" t="s">
        <v>16</v>
      </c>
      <c r="C117" s="39"/>
      <c r="D117" s="40"/>
      <c r="E117" s="26">
        <f t="shared" si="12"/>
        <v>0</v>
      </c>
      <c r="F117" s="60"/>
      <c r="G117" s="41">
        <v>200000</v>
      </c>
      <c r="H117" s="26">
        <f t="shared" si="14"/>
        <v>2260202</v>
      </c>
      <c r="I117" s="98">
        <v>41754</v>
      </c>
    </row>
    <row r="118" spans="1:9" s="34" customFormat="1" ht="20.25" customHeight="1" x14ac:dyDescent="0.25">
      <c r="A118" s="38"/>
      <c r="B118" s="24" t="s">
        <v>16</v>
      </c>
      <c r="C118" s="39"/>
      <c r="D118" s="40"/>
      <c r="E118" s="26">
        <f t="shared" si="12"/>
        <v>0</v>
      </c>
      <c r="F118" s="60"/>
      <c r="G118" s="41">
        <v>200000</v>
      </c>
      <c r="H118" s="26">
        <f t="shared" si="14"/>
        <v>2060202</v>
      </c>
      <c r="I118" s="98">
        <v>41766</v>
      </c>
    </row>
    <row r="119" spans="1:9" s="34" customFormat="1" ht="20.25" customHeight="1" x14ac:dyDescent="0.25">
      <c r="A119" s="38"/>
      <c r="B119" s="24" t="s">
        <v>16</v>
      </c>
      <c r="C119" s="39"/>
      <c r="D119" s="40"/>
      <c r="E119" s="26">
        <f t="shared" si="12"/>
        <v>0</v>
      </c>
      <c r="F119" s="60"/>
      <c r="G119" s="41">
        <v>200000</v>
      </c>
      <c r="H119" s="26">
        <f t="shared" si="14"/>
        <v>1860202</v>
      </c>
      <c r="I119" s="98">
        <v>41780</v>
      </c>
    </row>
    <row r="120" spans="1:9" s="34" customFormat="1" ht="20.25" customHeight="1" x14ac:dyDescent="0.25">
      <c r="A120" s="38"/>
      <c r="B120" s="24" t="s">
        <v>16</v>
      </c>
      <c r="C120" s="39"/>
      <c r="D120" s="40"/>
      <c r="E120" s="26">
        <f t="shared" ref="E120:E130" si="15">C120*D120</f>
        <v>0</v>
      </c>
      <c r="F120" s="60"/>
      <c r="G120" s="41">
        <v>200000</v>
      </c>
      <c r="H120" s="26">
        <f t="shared" si="14"/>
        <v>1660202</v>
      </c>
      <c r="I120" s="98">
        <v>41793</v>
      </c>
    </row>
    <row r="121" spans="1:9" s="34" customFormat="1" ht="20.25" customHeight="1" x14ac:dyDescent="0.25">
      <c r="A121" s="38"/>
      <c r="B121" s="24" t="s">
        <v>16</v>
      </c>
      <c r="C121" s="39"/>
      <c r="D121" s="40"/>
      <c r="E121" s="26">
        <f t="shared" si="15"/>
        <v>0</v>
      </c>
      <c r="F121" s="60"/>
      <c r="G121" s="41">
        <v>200000</v>
      </c>
      <c r="H121" s="26">
        <f t="shared" si="14"/>
        <v>1460202</v>
      </c>
      <c r="I121" s="98">
        <v>41803</v>
      </c>
    </row>
    <row r="122" spans="1:9" s="34" customFormat="1" ht="20.25" customHeight="1" x14ac:dyDescent="0.25">
      <c r="A122" s="38"/>
      <c r="B122" s="24" t="s">
        <v>16</v>
      </c>
      <c r="C122" s="39"/>
      <c r="D122" s="40"/>
      <c r="E122" s="26">
        <f t="shared" si="15"/>
        <v>0</v>
      </c>
      <c r="F122" s="60"/>
      <c r="G122" s="41">
        <v>200000</v>
      </c>
      <c r="H122" s="26">
        <f t="shared" ref="H122:H132" si="16">IF(B122&lt;&gt;"",H121+E122-F122-G122,0)</f>
        <v>1260202</v>
      </c>
      <c r="I122" s="98">
        <v>41814</v>
      </c>
    </row>
    <row r="123" spans="1:9" s="34" customFormat="1" ht="20.25" customHeight="1" x14ac:dyDescent="0.25">
      <c r="A123" s="38"/>
      <c r="B123" s="24" t="s">
        <v>16</v>
      </c>
      <c r="C123" s="39"/>
      <c r="D123" s="40"/>
      <c r="E123" s="26">
        <f t="shared" si="15"/>
        <v>0</v>
      </c>
      <c r="F123" s="60"/>
      <c r="G123" s="41">
        <v>200000</v>
      </c>
      <c r="H123" s="26">
        <f t="shared" si="16"/>
        <v>1060202</v>
      </c>
      <c r="I123" s="98">
        <v>41829</v>
      </c>
    </row>
    <row r="124" spans="1:9" s="34" customFormat="1" ht="20.25" customHeight="1" x14ac:dyDescent="0.25">
      <c r="A124" s="38">
        <v>41823</v>
      </c>
      <c r="B124" s="20" t="s">
        <v>17</v>
      </c>
      <c r="C124" s="39">
        <v>150</v>
      </c>
      <c r="D124" s="40">
        <v>150</v>
      </c>
      <c r="E124" s="26">
        <f t="shared" si="15"/>
        <v>22500</v>
      </c>
      <c r="F124" s="60"/>
      <c r="G124" s="41"/>
      <c r="H124" s="26">
        <f t="shared" si="16"/>
        <v>1082702</v>
      </c>
      <c r="I124" s="99"/>
    </row>
    <row r="125" spans="1:9" s="34" customFormat="1" ht="20.25" customHeight="1" x14ac:dyDescent="0.25">
      <c r="A125" s="38"/>
      <c r="B125" s="20" t="s">
        <v>203</v>
      </c>
      <c r="C125" s="39">
        <v>615</v>
      </c>
      <c r="D125" s="40">
        <v>88</v>
      </c>
      <c r="E125" s="26">
        <f t="shared" si="15"/>
        <v>54120</v>
      </c>
      <c r="F125" s="60"/>
      <c r="G125" s="41"/>
      <c r="H125" s="26">
        <f t="shared" si="16"/>
        <v>1136822</v>
      </c>
      <c r="I125" s="99"/>
    </row>
    <row r="126" spans="1:9" s="34" customFormat="1" ht="20.25" customHeight="1" x14ac:dyDescent="0.25">
      <c r="A126" s="38">
        <v>41824</v>
      </c>
      <c r="B126" s="20" t="s">
        <v>204</v>
      </c>
      <c r="C126" s="39">
        <v>3970</v>
      </c>
      <c r="D126" s="40">
        <v>28.5</v>
      </c>
      <c r="E126" s="26">
        <f t="shared" si="15"/>
        <v>113145</v>
      </c>
      <c r="F126" s="60"/>
      <c r="G126" s="41"/>
      <c r="H126" s="26">
        <f t="shared" si="16"/>
        <v>1249967</v>
      </c>
      <c r="I126" s="99"/>
    </row>
    <row r="127" spans="1:9" s="34" customFormat="1" ht="20.25" customHeight="1" x14ac:dyDescent="0.25">
      <c r="A127" s="38"/>
      <c r="B127" s="20" t="s">
        <v>203</v>
      </c>
      <c r="C127" s="39">
        <v>1035</v>
      </c>
      <c r="D127" s="40">
        <v>88</v>
      </c>
      <c r="E127" s="26">
        <f t="shared" si="15"/>
        <v>91080</v>
      </c>
      <c r="F127" s="60"/>
      <c r="G127" s="41"/>
      <c r="H127" s="26">
        <f t="shared" si="16"/>
        <v>1341047</v>
      </c>
      <c r="I127" s="99"/>
    </row>
    <row r="128" spans="1:9" s="34" customFormat="1" ht="20.25" customHeight="1" x14ac:dyDescent="0.25">
      <c r="A128" s="38"/>
      <c r="B128" s="24" t="s">
        <v>16</v>
      </c>
      <c r="C128" s="39"/>
      <c r="D128" s="40"/>
      <c r="E128" s="26">
        <f t="shared" si="15"/>
        <v>0</v>
      </c>
      <c r="F128" s="60"/>
      <c r="G128" s="41">
        <v>200000</v>
      </c>
      <c r="H128" s="26">
        <f t="shared" si="16"/>
        <v>1141047</v>
      </c>
      <c r="I128" s="98">
        <v>41837</v>
      </c>
    </row>
    <row r="129" spans="1:9" s="34" customFormat="1" ht="20.25" customHeight="1" x14ac:dyDescent="0.25">
      <c r="A129" s="38"/>
      <c r="B129" s="24" t="s">
        <v>16</v>
      </c>
      <c r="C129" s="39"/>
      <c r="D129" s="40"/>
      <c r="E129" s="26">
        <f t="shared" si="15"/>
        <v>0</v>
      </c>
      <c r="F129" s="60"/>
      <c r="G129" s="41">
        <v>200000</v>
      </c>
      <c r="H129" s="26">
        <f t="shared" si="16"/>
        <v>941047</v>
      </c>
      <c r="I129" s="98">
        <v>41850</v>
      </c>
    </row>
    <row r="130" spans="1:9" s="34" customFormat="1" ht="20.25" customHeight="1" x14ac:dyDescent="0.25">
      <c r="A130" s="38"/>
      <c r="B130" s="24" t="s">
        <v>16</v>
      </c>
      <c r="C130" s="39"/>
      <c r="D130" s="40"/>
      <c r="E130" s="26">
        <f t="shared" si="15"/>
        <v>0</v>
      </c>
      <c r="F130" s="60"/>
      <c r="G130" s="41">
        <v>200000</v>
      </c>
      <c r="H130" s="26">
        <f t="shared" si="16"/>
        <v>741047</v>
      </c>
      <c r="I130" s="98">
        <v>41858</v>
      </c>
    </row>
    <row r="131" spans="1:9" s="34" customFormat="1" ht="20.25" customHeight="1" x14ac:dyDescent="0.25">
      <c r="A131" s="38">
        <v>41860</v>
      </c>
      <c r="B131" s="20" t="s">
        <v>17</v>
      </c>
      <c r="C131" s="39">
        <v>1830</v>
      </c>
      <c r="D131" s="40">
        <v>150</v>
      </c>
      <c r="E131" s="26">
        <f t="shared" si="12"/>
        <v>274500</v>
      </c>
      <c r="F131" s="60"/>
      <c r="G131" s="41"/>
      <c r="H131" s="26">
        <f t="shared" si="16"/>
        <v>1015547</v>
      </c>
      <c r="I131" s="99"/>
    </row>
    <row r="132" spans="1:9" s="34" customFormat="1" ht="20.25" customHeight="1" x14ac:dyDescent="0.25">
      <c r="A132" s="38">
        <v>41882</v>
      </c>
      <c r="B132" s="20" t="s">
        <v>129</v>
      </c>
      <c r="C132" s="39">
        <v>3450</v>
      </c>
      <c r="D132" s="40">
        <v>46</v>
      </c>
      <c r="E132" s="26">
        <f t="shared" ref="E132:E142" si="17">C132*D132</f>
        <v>158700</v>
      </c>
      <c r="F132" s="60"/>
      <c r="G132" s="41"/>
      <c r="H132" s="26">
        <f t="shared" si="16"/>
        <v>1174247</v>
      </c>
      <c r="I132" s="98"/>
    </row>
    <row r="133" spans="1:9" s="34" customFormat="1" ht="20.25" customHeight="1" x14ac:dyDescent="0.25">
      <c r="A133" s="38"/>
      <c r="B133" s="24" t="s">
        <v>16</v>
      </c>
      <c r="C133" s="39"/>
      <c r="D133" s="40"/>
      <c r="E133" s="26">
        <f t="shared" si="17"/>
        <v>0</v>
      </c>
      <c r="F133" s="60"/>
      <c r="G133" s="41">
        <v>200000</v>
      </c>
      <c r="H133" s="26">
        <f>IF(B133&lt;&gt;"",H132+E133-F133-G133,0)</f>
        <v>974247</v>
      </c>
      <c r="I133" s="98">
        <v>41872</v>
      </c>
    </row>
    <row r="134" spans="1:9" s="34" customFormat="1" ht="20.25" customHeight="1" x14ac:dyDescent="0.25">
      <c r="A134" s="38"/>
      <c r="B134" s="24" t="s">
        <v>16</v>
      </c>
      <c r="C134" s="39"/>
      <c r="D134" s="40"/>
      <c r="E134" s="26">
        <f t="shared" si="17"/>
        <v>0</v>
      </c>
      <c r="F134" s="60"/>
      <c r="G134" s="41">
        <v>200000</v>
      </c>
      <c r="H134" s="26">
        <f t="shared" ref="H134:H142" si="18">IF(B134&lt;&gt;"",H133+E134-F134-G134,0)</f>
        <v>774247</v>
      </c>
      <c r="I134" s="98">
        <v>41893</v>
      </c>
    </row>
    <row r="135" spans="1:9" s="34" customFormat="1" ht="20.25" customHeight="1" x14ac:dyDescent="0.25">
      <c r="A135" s="38"/>
      <c r="B135" s="24" t="s">
        <v>16</v>
      </c>
      <c r="C135" s="39"/>
      <c r="D135" s="40"/>
      <c r="E135" s="26">
        <f t="shared" si="17"/>
        <v>0</v>
      </c>
      <c r="F135" s="60"/>
      <c r="G135" s="41">
        <v>200000</v>
      </c>
      <c r="H135" s="26">
        <f>IF(B135&lt;&gt;"",H134+E135-F135-G135,0)</f>
        <v>574247</v>
      </c>
      <c r="I135" s="98">
        <v>41907</v>
      </c>
    </row>
    <row r="136" spans="1:9" s="34" customFormat="1" ht="20.25" customHeight="1" x14ac:dyDescent="0.25">
      <c r="A136" s="223"/>
      <c r="B136" s="224"/>
      <c r="C136" s="224"/>
      <c r="D136" s="224"/>
      <c r="E136" s="224"/>
      <c r="F136" s="224"/>
      <c r="G136" s="224"/>
      <c r="H136" s="224"/>
      <c r="I136" s="225"/>
    </row>
    <row r="137" spans="1:9" s="34" customFormat="1" ht="20.25" customHeight="1" x14ac:dyDescent="0.25">
      <c r="A137" s="38"/>
      <c r="B137" s="24" t="s">
        <v>16</v>
      </c>
      <c r="C137" s="39"/>
      <c r="D137" s="40"/>
      <c r="E137" s="26">
        <f t="shared" si="17"/>
        <v>0</v>
      </c>
      <c r="F137" s="60"/>
      <c r="G137" s="41">
        <v>200000</v>
      </c>
      <c r="H137" s="26">
        <f>IF(B137&lt;&gt;"",H135+E137-F137-G137,0)</f>
        <v>374247</v>
      </c>
      <c r="I137" s="98">
        <v>41932</v>
      </c>
    </row>
    <row r="138" spans="1:9" s="34" customFormat="1" ht="20.25" customHeight="1" x14ac:dyDescent="0.25">
      <c r="A138" s="38"/>
      <c r="B138" s="24" t="s">
        <v>16</v>
      </c>
      <c r="C138" s="39"/>
      <c r="D138" s="40"/>
      <c r="E138" s="26">
        <f t="shared" si="17"/>
        <v>0</v>
      </c>
      <c r="F138" s="60"/>
      <c r="G138" s="41">
        <v>200000</v>
      </c>
      <c r="H138" s="26">
        <f t="shared" si="18"/>
        <v>174247</v>
      </c>
      <c r="I138" s="98">
        <v>41946</v>
      </c>
    </row>
    <row r="139" spans="1:9" s="34" customFormat="1" ht="20.25" customHeight="1" x14ac:dyDescent="0.25">
      <c r="A139" s="38">
        <v>41931</v>
      </c>
      <c r="B139" s="20" t="s">
        <v>19</v>
      </c>
      <c r="C139" s="39">
        <v>3420</v>
      </c>
      <c r="D139" s="40">
        <v>42.5</v>
      </c>
      <c r="E139" s="26">
        <f t="shared" si="17"/>
        <v>145350</v>
      </c>
      <c r="F139" s="60"/>
      <c r="G139" s="41"/>
      <c r="H139" s="26">
        <f t="shared" si="18"/>
        <v>319597</v>
      </c>
      <c r="I139" s="99"/>
    </row>
    <row r="140" spans="1:9" s="34" customFormat="1" ht="20.25" customHeight="1" x14ac:dyDescent="0.25">
      <c r="A140" s="38">
        <v>41932</v>
      </c>
      <c r="B140" s="20" t="s">
        <v>19</v>
      </c>
      <c r="C140" s="39">
        <v>4730</v>
      </c>
      <c r="D140" s="40">
        <v>42.5</v>
      </c>
      <c r="E140" s="26">
        <f t="shared" si="17"/>
        <v>201025</v>
      </c>
      <c r="F140" s="60"/>
      <c r="G140" s="41"/>
      <c r="H140" s="26">
        <f t="shared" si="18"/>
        <v>520622</v>
      </c>
      <c r="I140" s="99"/>
    </row>
    <row r="141" spans="1:9" s="34" customFormat="1" ht="20.25" customHeight="1" x14ac:dyDescent="0.25">
      <c r="A141" s="38">
        <v>41942</v>
      </c>
      <c r="B141" s="20" t="s">
        <v>19</v>
      </c>
      <c r="C141" s="39">
        <v>3730</v>
      </c>
      <c r="D141" s="40">
        <v>42</v>
      </c>
      <c r="E141" s="26">
        <f t="shared" si="17"/>
        <v>156660</v>
      </c>
      <c r="F141" s="60"/>
      <c r="G141" s="41"/>
      <c r="H141" s="26">
        <f t="shared" si="18"/>
        <v>677282</v>
      </c>
      <c r="I141" s="99"/>
    </row>
    <row r="142" spans="1:9" s="34" customFormat="1" ht="20.25" customHeight="1" x14ac:dyDescent="0.25">
      <c r="A142" s="38">
        <v>41950</v>
      </c>
      <c r="B142" s="20" t="s">
        <v>19</v>
      </c>
      <c r="C142" s="39">
        <v>3920</v>
      </c>
      <c r="D142" s="40">
        <v>39</v>
      </c>
      <c r="E142" s="26">
        <f t="shared" si="17"/>
        <v>152880</v>
      </c>
      <c r="F142" s="60"/>
      <c r="G142" s="41"/>
      <c r="H142" s="26">
        <f t="shared" si="18"/>
        <v>830162</v>
      </c>
      <c r="I142" s="99"/>
    </row>
    <row r="143" spans="1:9" s="34" customFormat="1" ht="20.25" customHeight="1" x14ac:dyDescent="0.25">
      <c r="A143" s="38">
        <v>41948</v>
      </c>
      <c r="B143" s="20" t="s">
        <v>17</v>
      </c>
      <c r="C143" s="39">
        <v>1500</v>
      </c>
      <c r="D143" s="40">
        <v>136</v>
      </c>
      <c r="E143" s="26">
        <f t="shared" ref="E143:E149" si="19">C143*D143</f>
        <v>204000</v>
      </c>
      <c r="F143" s="60"/>
      <c r="G143" s="41"/>
      <c r="H143" s="26">
        <f t="shared" ref="H143:H149" si="20">IF(B143&lt;&gt;"",H142+E143-F143-G143,0)</f>
        <v>1034162</v>
      </c>
      <c r="I143" s="99"/>
    </row>
    <row r="144" spans="1:9" s="34" customFormat="1" ht="20.25" customHeight="1" x14ac:dyDescent="0.25">
      <c r="A144" s="38">
        <v>41956</v>
      </c>
      <c r="B144" s="20" t="s">
        <v>19</v>
      </c>
      <c r="C144" s="39">
        <v>4510</v>
      </c>
      <c r="D144" s="40">
        <v>39</v>
      </c>
      <c r="E144" s="26">
        <f t="shared" si="19"/>
        <v>175890</v>
      </c>
      <c r="F144" s="60"/>
      <c r="G144" s="41"/>
      <c r="H144" s="26">
        <f t="shared" si="20"/>
        <v>1210052</v>
      </c>
      <c r="I144" s="99"/>
    </row>
    <row r="145" spans="1:9" s="34" customFormat="1" ht="20.25" customHeight="1" x14ac:dyDescent="0.25">
      <c r="A145" s="38"/>
      <c r="B145" s="24" t="s">
        <v>16</v>
      </c>
      <c r="C145" s="39"/>
      <c r="D145" s="40"/>
      <c r="E145" s="26">
        <f t="shared" si="19"/>
        <v>0</v>
      </c>
      <c r="F145" s="60"/>
      <c r="G145" s="41">
        <v>200000</v>
      </c>
      <c r="H145" s="26">
        <f>IF(B145&lt;&gt;"",H144+E145-F145-G145,0)</f>
        <v>1010052</v>
      </c>
      <c r="I145" s="98">
        <v>41963</v>
      </c>
    </row>
    <row r="146" spans="1:9" s="34" customFormat="1" ht="20.25" customHeight="1" x14ac:dyDescent="0.25">
      <c r="A146" s="38"/>
      <c r="B146" s="24" t="s">
        <v>16</v>
      </c>
      <c r="C146" s="39"/>
      <c r="D146" s="40"/>
      <c r="E146" s="26">
        <f t="shared" si="19"/>
        <v>0</v>
      </c>
      <c r="F146" s="60"/>
      <c r="G146" s="41">
        <v>200000</v>
      </c>
      <c r="H146" s="26">
        <f>IF(B146&lt;&gt;"",H145+E146-F146-G146,0)</f>
        <v>810052</v>
      </c>
      <c r="I146" s="98">
        <v>41985</v>
      </c>
    </row>
    <row r="147" spans="1:9" s="34" customFormat="1" ht="20.25" customHeight="1" x14ac:dyDescent="0.25">
      <c r="A147" s="38">
        <v>41968</v>
      </c>
      <c r="B147" s="20" t="s">
        <v>17</v>
      </c>
      <c r="C147" s="39">
        <v>3000</v>
      </c>
      <c r="D147" s="40">
        <v>130</v>
      </c>
      <c r="E147" s="26">
        <f t="shared" si="19"/>
        <v>390000</v>
      </c>
      <c r="F147" s="60"/>
      <c r="G147" s="41"/>
      <c r="H147" s="26">
        <f t="shared" si="20"/>
        <v>1200052</v>
      </c>
      <c r="I147" s="99"/>
    </row>
    <row r="148" spans="1:9" s="34" customFormat="1" ht="20.25" customHeight="1" x14ac:dyDescent="0.25">
      <c r="A148" s="38">
        <v>41982</v>
      </c>
      <c r="B148" s="20" t="s">
        <v>129</v>
      </c>
      <c r="C148" s="39">
        <v>5890</v>
      </c>
      <c r="D148" s="40">
        <v>42</v>
      </c>
      <c r="E148" s="26">
        <f t="shared" si="19"/>
        <v>247380</v>
      </c>
      <c r="F148" s="60"/>
      <c r="G148" s="41"/>
      <c r="H148" s="26">
        <f t="shared" si="20"/>
        <v>1447432</v>
      </c>
      <c r="I148" s="99"/>
    </row>
    <row r="149" spans="1:9" s="34" customFormat="1" ht="20.25" customHeight="1" x14ac:dyDescent="0.25">
      <c r="A149" s="38">
        <v>41986</v>
      </c>
      <c r="B149" s="20" t="s">
        <v>129</v>
      </c>
      <c r="C149" s="39">
        <v>6000</v>
      </c>
      <c r="D149" s="40">
        <v>38</v>
      </c>
      <c r="E149" s="26">
        <f t="shared" si="19"/>
        <v>228000</v>
      </c>
      <c r="F149" s="60"/>
      <c r="G149" s="41"/>
      <c r="H149" s="26">
        <f t="shared" si="20"/>
        <v>1675432</v>
      </c>
      <c r="I149" s="99"/>
    </row>
    <row r="150" spans="1:9" s="34" customFormat="1" ht="20.25" customHeight="1" x14ac:dyDescent="0.25">
      <c r="A150" s="38">
        <v>41984</v>
      </c>
      <c r="B150" s="20" t="s">
        <v>31</v>
      </c>
      <c r="C150" s="39">
        <v>7050</v>
      </c>
      <c r="D150" s="40">
        <v>90</v>
      </c>
      <c r="E150" s="26">
        <f t="shared" ref="E150:E159" si="21">C150*D150</f>
        <v>634500</v>
      </c>
      <c r="F150" s="60"/>
      <c r="G150" s="41"/>
      <c r="H150" s="26">
        <f t="shared" ref="H150:H159" si="22">IF(B150&lt;&gt;"",H149+E150-F150-G150,0)</f>
        <v>2309932</v>
      </c>
      <c r="I150" s="99"/>
    </row>
    <row r="151" spans="1:9" s="34" customFormat="1" ht="20.25" customHeight="1" x14ac:dyDescent="0.25">
      <c r="A151" s="38">
        <v>41986</v>
      </c>
      <c r="B151" s="20" t="s">
        <v>17</v>
      </c>
      <c r="C151" s="39">
        <v>2400</v>
      </c>
      <c r="D151" s="40">
        <v>130</v>
      </c>
      <c r="E151" s="26">
        <f t="shared" si="21"/>
        <v>312000</v>
      </c>
      <c r="F151" s="60"/>
      <c r="G151" s="41"/>
      <c r="H151" s="26">
        <f t="shared" si="22"/>
        <v>2621932</v>
      </c>
      <c r="I151" s="99"/>
    </row>
    <row r="152" spans="1:9" s="34" customFormat="1" ht="20.25" customHeight="1" x14ac:dyDescent="0.25">
      <c r="A152" s="38"/>
      <c r="B152" s="20" t="s">
        <v>31</v>
      </c>
      <c r="C152" s="39">
        <v>5100</v>
      </c>
      <c r="D152" s="40">
        <v>90</v>
      </c>
      <c r="E152" s="26">
        <f t="shared" si="21"/>
        <v>459000</v>
      </c>
      <c r="F152" s="60"/>
      <c r="G152" s="41"/>
      <c r="H152" s="26">
        <f t="shared" si="22"/>
        <v>3080932</v>
      </c>
      <c r="I152" s="99"/>
    </row>
    <row r="153" spans="1:9" s="34" customFormat="1" ht="20.25" customHeight="1" x14ac:dyDescent="0.25">
      <c r="A153" s="38">
        <v>41973</v>
      </c>
      <c r="B153" s="20" t="s">
        <v>133</v>
      </c>
      <c r="C153" s="39">
        <v>6080</v>
      </c>
      <c r="D153" s="40">
        <v>27</v>
      </c>
      <c r="E153" s="26">
        <f t="shared" si="21"/>
        <v>164160</v>
      </c>
      <c r="F153" s="60"/>
      <c r="G153" s="41"/>
      <c r="H153" s="26">
        <f t="shared" si="22"/>
        <v>3245092</v>
      </c>
      <c r="I153" s="99" t="s">
        <v>83</v>
      </c>
    </row>
    <row r="154" spans="1:9" s="34" customFormat="1" ht="20.25" customHeight="1" x14ac:dyDescent="0.25">
      <c r="A154" s="38"/>
      <c r="B154" s="20" t="s">
        <v>210</v>
      </c>
      <c r="C154" s="39">
        <v>4650</v>
      </c>
      <c r="D154" s="40">
        <v>42</v>
      </c>
      <c r="E154" s="26">
        <f t="shared" si="21"/>
        <v>195300</v>
      </c>
      <c r="F154" s="60"/>
      <c r="G154" s="41"/>
      <c r="H154" s="26">
        <f t="shared" si="22"/>
        <v>3440392</v>
      </c>
      <c r="I154" s="99" t="s">
        <v>83</v>
      </c>
    </row>
    <row r="155" spans="1:9" s="34" customFormat="1" ht="20.25" customHeight="1" x14ac:dyDescent="0.25">
      <c r="A155" s="38"/>
      <c r="B155" s="20" t="s">
        <v>211</v>
      </c>
      <c r="C155" s="39">
        <v>1210</v>
      </c>
      <c r="D155" s="40">
        <v>39</v>
      </c>
      <c r="E155" s="26">
        <f t="shared" si="21"/>
        <v>47190</v>
      </c>
      <c r="F155" s="60"/>
      <c r="G155" s="41"/>
      <c r="H155" s="26">
        <f t="shared" si="22"/>
        <v>3487582</v>
      </c>
      <c r="I155" s="99" t="s">
        <v>83</v>
      </c>
    </row>
    <row r="156" spans="1:9" s="34" customFormat="1" ht="20.25" customHeight="1" x14ac:dyDescent="0.25">
      <c r="A156" s="38"/>
      <c r="B156" s="24" t="s">
        <v>16</v>
      </c>
      <c r="C156" s="39"/>
      <c r="D156" s="40"/>
      <c r="E156" s="26">
        <f t="shared" si="21"/>
        <v>0</v>
      </c>
      <c r="F156" s="60"/>
      <c r="G156" s="41">
        <v>200000</v>
      </c>
      <c r="H156" s="26">
        <f>IF(B156&lt;&gt;"",H155+E156-F156-G156,0)</f>
        <v>3287582</v>
      </c>
      <c r="I156" s="98">
        <v>41991</v>
      </c>
    </row>
    <row r="157" spans="1:9" s="34" customFormat="1" ht="20.25" customHeight="1" x14ac:dyDescent="0.25">
      <c r="A157" s="38"/>
      <c r="B157" s="24" t="s">
        <v>16</v>
      </c>
      <c r="C157" s="39"/>
      <c r="D157" s="40"/>
      <c r="E157" s="26">
        <f t="shared" si="21"/>
        <v>0</v>
      </c>
      <c r="F157" s="60"/>
      <c r="G157" s="41">
        <v>200000</v>
      </c>
      <c r="H157" s="26">
        <f>IF(B157&lt;&gt;"",H156+E157-F157-G157,0)</f>
        <v>3087582</v>
      </c>
      <c r="I157" s="98">
        <v>41998</v>
      </c>
    </row>
    <row r="158" spans="1:9" s="34" customFormat="1" ht="20.25" customHeight="1" x14ac:dyDescent="0.25">
      <c r="A158" s="38">
        <v>42014</v>
      </c>
      <c r="B158" s="20" t="s">
        <v>17</v>
      </c>
      <c r="C158" s="39">
        <v>7500</v>
      </c>
      <c r="D158" s="40">
        <v>120</v>
      </c>
      <c r="E158" s="26">
        <f t="shared" si="21"/>
        <v>900000</v>
      </c>
      <c r="F158" s="60"/>
      <c r="G158" s="41"/>
      <c r="H158" s="26">
        <f t="shared" si="22"/>
        <v>3987582</v>
      </c>
      <c r="I158" s="99"/>
    </row>
    <row r="159" spans="1:9" s="34" customFormat="1" ht="20.25" customHeight="1" x14ac:dyDescent="0.25">
      <c r="A159" s="38">
        <v>42026</v>
      </c>
      <c r="B159" s="20" t="s">
        <v>17</v>
      </c>
      <c r="C159" s="39">
        <v>3000</v>
      </c>
      <c r="D159" s="40">
        <v>115</v>
      </c>
      <c r="E159" s="26">
        <f t="shared" si="21"/>
        <v>345000</v>
      </c>
      <c r="F159" s="60"/>
      <c r="G159" s="41"/>
      <c r="H159" s="26">
        <f t="shared" si="22"/>
        <v>4332582</v>
      </c>
      <c r="I159" s="99"/>
    </row>
    <row r="160" spans="1:9" s="34" customFormat="1" ht="20.25" customHeight="1" x14ac:dyDescent="0.25">
      <c r="A160" s="38"/>
      <c r="B160" s="20" t="s">
        <v>31</v>
      </c>
      <c r="C160" s="39">
        <v>75</v>
      </c>
      <c r="D160" s="40">
        <v>90</v>
      </c>
      <c r="E160" s="26">
        <f t="shared" ref="E160:E167" si="23">C160*D160</f>
        <v>6750</v>
      </c>
      <c r="F160" s="60"/>
      <c r="G160" s="41"/>
      <c r="H160" s="26">
        <f t="shared" ref="H160:H167" si="24">IF(B160&lt;&gt;"",H159+E160-F160-G160,0)</f>
        <v>4339332</v>
      </c>
      <c r="I160" s="99"/>
    </row>
    <row r="161" spans="1:9" s="34" customFormat="1" ht="20.25" customHeight="1" x14ac:dyDescent="0.25">
      <c r="A161" s="38">
        <v>42038</v>
      </c>
      <c r="B161" s="20" t="s">
        <v>17</v>
      </c>
      <c r="C161" s="39">
        <v>7530</v>
      </c>
      <c r="D161" s="40">
        <v>120</v>
      </c>
      <c r="E161" s="26">
        <f t="shared" si="23"/>
        <v>903600</v>
      </c>
      <c r="F161" s="60"/>
      <c r="G161" s="41"/>
      <c r="H161" s="26">
        <f t="shared" si="24"/>
        <v>5242932</v>
      </c>
      <c r="I161" s="99"/>
    </row>
    <row r="162" spans="1:9" s="34" customFormat="1" ht="20.25" customHeight="1" x14ac:dyDescent="0.25">
      <c r="A162" s="38"/>
      <c r="B162" s="24" t="s">
        <v>16</v>
      </c>
      <c r="C162" s="39"/>
      <c r="D162" s="40"/>
      <c r="E162" s="26">
        <f t="shared" si="23"/>
        <v>0</v>
      </c>
      <c r="F162" s="60"/>
      <c r="G162" s="41">
        <v>300000</v>
      </c>
      <c r="H162" s="26">
        <f>IF(B162&lt;&gt;"",H161+E162-F162-G162,0)</f>
        <v>4942932</v>
      </c>
      <c r="I162" s="98">
        <v>42018</v>
      </c>
    </row>
    <row r="163" spans="1:9" s="34" customFormat="1" ht="20.25" customHeight="1" x14ac:dyDescent="0.25">
      <c r="A163" s="38"/>
      <c r="B163" s="24" t="s">
        <v>16</v>
      </c>
      <c r="C163" s="39"/>
      <c r="D163" s="40"/>
      <c r="E163" s="26">
        <f t="shared" si="23"/>
        <v>0</v>
      </c>
      <c r="F163" s="60"/>
      <c r="G163" s="41">
        <v>200000</v>
      </c>
      <c r="H163" s="26">
        <f>IF(B163&lt;&gt;"",H162+E163-F163-G163,0)</f>
        <v>4742932</v>
      </c>
      <c r="I163" s="98">
        <v>42024</v>
      </c>
    </row>
    <row r="164" spans="1:9" s="34" customFormat="1" ht="20.25" customHeight="1" x14ac:dyDescent="0.25">
      <c r="A164" s="38"/>
      <c r="B164" s="24" t="s">
        <v>16</v>
      </c>
      <c r="C164" s="39"/>
      <c r="D164" s="40"/>
      <c r="E164" s="26">
        <f>C164*D164</f>
        <v>0</v>
      </c>
      <c r="F164" s="60"/>
      <c r="G164" s="41">
        <v>500000</v>
      </c>
      <c r="H164" s="26">
        <f>IF(B164&lt;&gt;"",H163+E164-F164-G164,0)</f>
        <v>4242932</v>
      </c>
      <c r="I164" s="98">
        <v>42040</v>
      </c>
    </row>
    <row r="165" spans="1:9" s="34" customFormat="1" ht="20.25" customHeight="1" x14ac:dyDescent="0.25">
      <c r="A165" s="38"/>
      <c r="B165" s="24" t="s">
        <v>16</v>
      </c>
      <c r="C165" s="39"/>
      <c r="D165" s="40"/>
      <c r="E165" s="26">
        <f t="shared" si="23"/>
        <v>0</v>
      </c>
      <c r="F165" s="60"/>
      <c r="G165" s="41">
        <v>1000000</v>
      </c>
      <c r="H165" s="26">
        <f t="shared" si="24"/>
        <v>3242932</v>
      </c>
      <c r="I165" s="98">
        <v>42049</v>
      </c>
    </row>
    <row r="166" spans="1:9" s="34" customFormat="1" ht="20.25" customHeight="1" x14ac:dyDescent="0.25">
      <c r="A166" s="38"/>
      <c r="B166" s="24" t="s">
        <v>16</v>
      </c>
      <c r="C166" s="39"/>
      <c r="D166" s="40"/>
      <c r="E166" s="26">
        <f t="shared" si="23"/>
        <v>0</v>
      </c>
      <c r="F166" s="60"/>
      <c r="G166" s="41">
        <v>400000</v>
      </c>
      <c r="H166" s="26">
        <f t="shared" si="24"/>
        <v>2842932</v>
      </c>
      <c r="I166" s="98">
        <v>42060</v>
      </c>
    </row>
    <row r="167" spans="1:9" s="34" customFormat="1" ht="20.25" customHeight="1" x14ac:dyDescent="0.25">
      <c r="A167" s="38">
        <v>42059</v>
      </c>
      <c r="B167" s="20" t="s">
        <v>17</v>
      </c>
      <c r="C167" s="39">
        <v>3657</v>
      </c>
      <c r="D167" s="40">
        <v>120</v>
      </c>
      <c r="E167" s="26">
        <f t="shared" si="23"/>
        <v>438840</v>
      </c>
      <c r="F167" s="60"/>
      <c r="G167" s="41"/>
      <c r="H167" s="26">
        <f t="shared" si="24"/>
        <v>3281772</v>
      </c>
      <c r="I167" s="98"/>
    </row>
    <row r="168" spans="1:9" s="34" customFormat="1" ht="20.25" customHeight="1" x14ac:dyDescent="0.25">
      <c r="A168" s="38"/>
      <c r="B168" s="24" t="s">
        <v>16</v>
      </c>
      <c r="C168" s="39"/>
      <c r="D168" s="40"/>
      <c r="E168" s="26">
        <f t="shared" ref="E168" si="25">C168*D168</f>
        <v>0</v>
      </c>
      <c r="F168" s="60"/>
      <c r="G168" s="41">
        <v>400000</v>
      </c>
      <c r="H168" s="26">
        <f t="shared" ref="H168" si="26">IF(B168&lt;&gt;"",H167+E168-F168-G168,0)</f>
        <v>2881772</v>
      </c>
      <c r="I168" s="98">
        <v>42074</v>
      </c>
    </row>
    <row r="169" spans="1:9" s="34" customFormat="1" ht="20.25" customHeight="1" x14ac:dyDescent="0.25">
      <c r="A169" s="38">
        <v>42083</v>
      </c>
      <c r="B169" s="20" t="s">
        <v>17</v>
      </c>
      <c r="C169" s="39">
        <v>1530</v>
      </c>
      <c r="D169" s="40">
        <v>125</v>
      </c>
      <c r="E169" s="26">
        <f>C169*D169</f>
        <v>191250</v>
      </c>
      <c r="F169" s="60"/>
      <c r="G169" s="41"/>
      <c r="H169" s="26">
        <f>IF(B169&lt;&gt;"",H168+E169-F169-G169,0)</f>
        <v>3073022</v>
      </c>
      <c r="I169" s="99"/>
    </row>
    <row r="170" spans="1:9" s="34" customFormat="1" ht="20.25" customHeight="1" x14ac:dyDescent="0.25">
      <c r="A170" s="38"/>
      <c r="B170" s="24" t="s">
        <v>16</v>
      </c>
      <c r="C170" s="39"/>
      <c r="D170" s="40"/>
      <c r="E170" s="26">
        <f t="shared" ref="E170:E171" si="27">C170*D170</f>
        <v>0</v>
      </c>
      <c r="F170" s="60"/>
      <c r="G170" s="41">
        <v>300000</v>
      </c>
      <c r="H170" s="26">
        <f t="shared" ref="H170:H171" si="28">IF(B170&lt;&gt;"",H169+E170-F170-G170,0)</f>
        <v>2773022</v>
      </c>
      <c r="I170" s="98">
        <v>42086</v>
      </c>
    </row>
    <row r="171" spans="1:9" s="34" customFormat="1" ht="20.25" customHeight="1" x14ac:dyDescent="0.25">
      <c r="A171" s="38"/>
      <c r="B171" s="24" t="s">
        <v>16</v>
      </c>
      <c r="C171" s="39"/>
      <c r="D171" s="40"/>
      <c r="E171" s="26">
        <f t="shared" si="27"/>
        <v>0</v>
      </c>
      <c r="F171" s="60"/>
      <c r="G171" s="41">
        <v>300000</v>
      </c>
      <c r="H171" s="26">
        <f t="shared" si="28"/>
        <v>2473022</v>
      </c>
      <c r="I171" s="98">
        <v>42098</v>
      </c>
    </row>
    <row r="172" spans="1:9" s="34" customFormat="1" ht="20.25" customHeight="1" x14ac:dyDescent="0.25">
      <c r="A172" s="38">
        <v>42100</v>
      </c>
      <c r="B172" s="20" t="s">
        <v>17</v>
      </c>
      <c r="C172" s="39">
        <v>7500</v>
      </c>
      <c r="D172" s="40">
        <v>125</v>
      </c>
      <c r="E172" s="26">
        <f t="shared" ref="E172:E210" si="29">C172*D172</f>
        <v>937500</v>
      </c>
      <c r="F172" s="60"/>
      <c r="G172" s="41"/>
      <c r="H172" s="26">
        <f t="shared" ref="H172:H210" si="30">IF(B172&lt;&gt;"",H171+E172-F172-G172,0)</f>
        <v>3410522</v>
      </c>
      <c r="I172" s="98"/>
    </row>
    <row r="173" spans="1:9" s="34" customFormat="1" ht="20.25" customHeight="1" x14ac:dyDescent="0.25">
      <c r="A173" s="38"/>
      <c r="B173" s="24" t="s">
        <v>16</v>
      </c>
      <c r="C173" s="39"/>
      <c r="D173" s="40"/>
      <c r="E173" s="26">
        <f t="shared" si="29"/>
        <v>0</v>
      </c>
      <c r="F173" s="60"/>
      <c r="G173" s="41">
        <v>200000</v>
      </c>
      <c r="H173" s="26">
        <f t="shared" si="30"/>
        <v>3210522</v>
      </c>
      <c r="I173" s="98">
        <v>42118</v>
      </c>
    </row>
    <row r="174" spans="1:9" s="34" customFormat="1" ht="20.25" customHeight="1" x14ac:dyDescent="0.25">
      <c r="A174" s="38"/>
      <c r="B174" s="24" t="s">
        <v>16</v>
      </c>
      <c r="C174" s="39"/>
      <c r="D174" s="40"/>
      <c r="E174" s="26">
        <f t="shared" si="29"/>
        <v>0</v>
      </c>
      <c r="F174" s="60"/>
      <c r="G174" s="41">
        <v>200000</v>
      </c>
      <c r="H174" s="26">
        <f t="shared" si="30"/>
        <v>3010522</v>
      </c>
      <c r="I174" s="98">
        <v>42139</v>
      </c>
    </row>
    <row r="175" spans="1:9" s="34" customFormat="1" ht="20.25" customHeight="1" x14ac:dyDescent="0.25">
      <c r="A175" s="38"/>
      <c r="B175" s="24" t="s">
        <v>16</v>
      </c>
      <c r="C175" s="39"/>
      <c r="D175" s="40"/>
      <c r="E175" s="26">
        <f t="shared" si="29"/>
        <v>0</v>
      </c>
      <c r="F175" s="60"/>
      <c r="G175" s="41">
        <v>250000</v>
      </c>
      <c r="H175" s="26">
        <f t="shared" si="30"/>
        <v>2760522</v>
      </c>
      <c r="I175" s="98">
        <v>42146</v>
      </c>
    </row>
    <row r="176" spans="1:9" s="34" customFormat="1" ht="20.25" customHeight="1" x14ac:dyDescent="0.25">
      <c r="A176" s="38"/>
      <c r="B176" s="24" t="s">
        <v>16</v>
      </c>
      <c r="C176" s="39"/>
      <c r="D176" s="40"/>
      <c r="E176" s="26">
        <f t="shared" ref="E176:E185" si="31">C176*D176</f>
        <v>0</v>
      </c>
      <c r="F176" s="60"/>
      <c r="G176" s="41">
        <v>300000</v>
      </c>
      <c r="H176" s="26">
        <f t="shared" ref="H176:H186" si="32">IF(B176&lt;&gt;"",H175+E176-F176-G176,0)</f>
        <v>2460522</v>
      </c>
      <c r="I176" s="98">
        <v>42152</v>
      </c>
    </row>
    <row r="177" spans="1:9" s="34" customFormat="1" ht="20.25" customHeight="1" x14ac:dyDescent="0.25">
      <c r="A177" s="38"/>
      <c r="B177" s="24" t="s">
        <v>16</v>
      </c>
      <c r="C177" s="39"/>
      <c r="D177" s="40"/>
      <c r="E177" s="26">
        <f t="shared" si="31"/>
        <v>0</v>
      </c>
      <c r="F177" s="60"/>
      <c r="G177" s="41">
        <v>250000</v>
      </c>
      <c r="H177" s="26">
        <f t="shared" si="32"/>
        <v>2210522</v>
      </c>
      <c r="I177" s="98">
        <v>42165</v>
      </c>
    </row>
    <row r="178" spans="1:9" s="34" customFormat="1" ht="20.25" customHeight="1" x14ac:dyDescent="0.25">
      <c r="A178" s="38"/>
      <c r="B178" s="24" t="s">
        <v>16</v>
      </c>
      <c r="C178" s="39"/>
      <c r="D178" s="40"/>
      <c r="E178" s="26">
        <f t="shared" si="31"/>
        <v>0</v>
      </c>
      <c r="F178" s="60"/>
      <c r="G178" s="41">
        <v>300000</v>
      </c>
      <c r="H178" s="26">
        <f t="shared" si="32"/>
        <v>1910522</v>
      </c>
      <c r="I178" s="98">
        <v>42180</v>
      </c>
    </row>
    <row r="179" spans="1:9" s="34" customFormat="1" ht="20.25" customHeight="1" x14ac:dyDescent="0.25">
      <c r="A179" s="38"/>
      <c r="B179" s="24" t="s">
        <v>16</v>
      </c>
      <c r="C179" s="39"/>
      <c r="D179" s="40"/>
      <c r="E179" s="26">
        <f t="shared" si="31"/>
        <v>0</v>
      </c>
      <c r="F179" s="60"/>
      <c r="G179" s="41">
        <v>200000</v>
      </c>
      <c r="H179" s="26">
        <f t="shared" si="32"/>
        <v>1710522</v>
      </c>
      <c r="I179" s="98">
        <v>42209</v>
      </c>
    </row>
    <row r="180" spans="1:9" s="34" customFormat="1" ht="20.25" customHeight="1" x14ac:dyDescent="0.25">
      <c r="A180" s="38">
        <v>42176</v>
      </c>
      <c r="B180" s="20" t="s">
        <v>19</v>
      </c>
      <c r="C180" s="39">
        <v>4060</v>
      </c>
      <c r="D180" s="40">
        <v>32</v>
      </c>
      <c r="E180" s="26">
        <f t="shared" si="31"/>
        <v>129920</v>
      </c>
      <c r="F180" s="60"/>
      <c r="G180" s="41"/>
      <c r="H180" s="26">
        <f t="shared" si="32"/>
        <v>1840442</v>
      </c>
      <c r="I180" s="98"/>
    </row>
    <row r="181" spans="1:9" s="34" customFormat="1" ht="20.25" customHeight="1" x14ac:dyDescent="0.25">
      <c r="A181" s="38"/>
      <c r="B181" s="24" t="s">
        <v>16</v>
      </c>
      <c r="C181" s="39"/>
      <c r="D181" s="40"/>
      <c r="E181" s="26">
        <f t="shared" si="31"/>
        <v>0</v>
      </c>
      <c r="F181" s="60"/>
      <c r="G181" s="41">
        <v>200000</v>
      </c>
      <c r="H181" s="26">
        <f t="shared" si="32"/>
        <v>1640442</v>
      </c>
      <c r="I181" s="98">
        <v>42229</v>
      </c>
    </row>
    <row r="182" spans="1:9" s="34" customFormat="1" ht="20.25" customHeight="1" x14ac:dyDescent="0.25">
      <c r="A182" s="38"/>
      <c r="B182" s="24" t="s">
        <v>16</v>
      </c>
      <c r="C182" s="39"/>
      <c r="D182" s="40"/>
      <c r="E182" s="26">
        <f t="shared" si="31"/>
        <v>0</v>
      </c>
      <c r="F182" s="60"/>
      <c r="G182" s="41">
        <v>200000</v>
      </c>
      <c r="H182" s="26">
        <f t="shared" si="32"/>
        <v>1440442</v>
      </c>
      <c r="I182" s="98">
        <v>42340</v>
      </c>
    </row>
    <row r="183" spans="1:9" s="34" customFormat="1" ht="20.25" customHeight="1" x14ac:dyDescent="0.25">
      <c r="A183" s="38"/>
      <c r="B183" s="24" t="s">
        <v>16</v>
      </c>
      <c r="C183" s="39"/>
      <c r="D183" s="40"/>
      <c r="E183" s="26">
        <f t="shared" si="31"/>
        <v>0</v>
      </c>
      <c r="F183" s="60"/>
      <c r="G183" s="41">
        <v>200000</v>
      </c>
      <c r="H183" s="26">
        <f t="shared" si="32"/>
        <v>1240442</v>
      </c>
      <c r="I183" s="98"/>
    </row>
    <row r="184" spans="1:9" s="34" customFormat="1" ht="20.25" customHeight="1" x14ac:dyDescent="0.25">
      <c r="A184" s="223"/>
      <c r="B184" s="224"/>
      <c r="C184" s="224"/>
      <c r="D184" s="224"/>
      <c r="E184" s="224"/>
      <c r="F184" s="224"/>
      <c r="G184" s="224"/>
      <c r="H184" s="224"/>
      <c r="I184" s="225"/>
    </row>
    <row r="185" spans="1:9" s="34" customFormat="1" ht="20.25" customHeight="1" x14ac:dyDescent="0.25">
      <c r="A185" s="38"/>
      <c r="B185" s="24" t="s">
        <v>16</v>
      </c>
      <c r="C185" s="39"/>
      <c r="D185" s="40"/>
      <c r="E185" s="26">
        <f t="shared" si="31"/>
        <v>0</v>
      </c>
      <c r="F185" s="60"/>
      <c r="G185" s="41">
        <v>200000</v>
      </c>
      <c r="H185" s="26">
        <f>IF(B185&lt;&gt;"",H183+E185-F185-G185,0)</f>
        <v>1040442</v>
      </c>
      <c r="I185" s="98">
        <v>42403</v>
      </c>
    </row>
    <row r="186" spans="1:9" s="34" customFormat="1" ht="20.25" customHeight="1" x14ac:dyDescent="0.25">
      <c r="A186" s="38">
        <v>42514</v>
      </c>
      <c r="B186" s="20" t="s">
        <v>258</v>
      </c>
      <c r="C186" s="39">
        <f>67*15</f>
        <v>1005</v>
      </c>
      <c r="D186" s="40">
        <v>115</v>
      </c>
      <c r="E186" s="26"/>
      <c r="F186" s="60">
        <f>C186*D186</f>
        <v>115575</v>
      </c>
      <c r="G186" s="41"/>
      <c r="H186" s="26">
        <f t="shared" si="32"/>
        <v>924867</v>
      </c>
      <c r="I186" s="98"/>
    </row>
    <row r="187" spans="1:9" s="34" customFormat="1" ht="20.25" customHeight="1" x14ac:dyDescent="0.25">
      <c r="A187" s="38">
        <v>42527</v>
      </c>
      <c r="B187" s="20" t="s">
        <v>258</v>
      </c>
      <c r="C187" s="39">
        <f>352*13</f>
        <v>4576</v>
      </c>
      <c r="D187" s="40">
        <v>110</v>
      </c>
      <c r="E187" s="26"/>
      <c r="F187" s="60">
        <f t="shared" ref="F187:F188" si="33">C187*D187</f>
        <v>503360</v>
      </c>
      <c r="G187" s="41"/>
      <c r="H187" s="26">
        <f t="shared" ref="H187:H208" si="34">IF(B187&lt;&gt;"",H186+E187-F187-G187,0)</f>
        <v>421507</v>
      </c>
      <c r="I187" s="98"/>
    </row>
    <row r="188" spans="1:9" s="34" customFormat="1" ht="20.25" customHeight="1" x14ac:dyDescent="0.25">
      <c r="A188" s="38">
        <v>42527</v>
      </c>
      <c r="B188" s="20" t="s">
        <v>258</v>
      </c>
      <c r="C188" s="39">
        <f>178*15</f>
        <v>2670</v>
      </c>
      <c r="D188" s="40">
        <v>110</v>
      </c>
      <c r="E188" s="26"/>
      <c r="F188" s="60">
        <f t="shared" si="33"/>
        <v>293700</v>
      </c>
      <c r="G188" s="41"/>
      <c r="H188" s="26">
        <f t="shared" si="34"/>
        <v>127807</v>
      </c>
      <c r="I188" s="98"/>
    </row>
    <row r="189" spans="1:9" s="34" customFormat="1" ht="20.25" customHeight="1" x14ac:dyDescent="0.25">
      <c r="A189" s="38">
        <v>42562</v>
      </c>
      <c r="B189" s="20" t="s">
        <v>19</v>
      </c>
      <c r="C189" s="39">
        <v>4860</v>
      </c>
      <c r="D189" s="40">
        <v>42</v>
      </c>
      <c r="E189" s="26">
        <f t="shared" ref="E189:E208" si="35">C189*D189</f>
        <v>204120</v>
      </c>
      <c r="F189" s="60"/>
      <c r="G189" s="41"/>
      <c r="H189" s="26">
        <f t="shared" si="34"/>
        <v>331927</v>
      </c>
      <c r="I189" s="98"/>
    </row>
    <row r="190" spans="1:9" s="34" customFormat="1" ht="20.25" customHeight="1" x14ac:dyDescent="0.25">
      <c r="A190" s="38">
        <v>42564</v>
      </c>
      <c r="B190" s="20" t="s">
        <v>19</v>
      </c>
      <c r="C190" s="39">
        <v>5010</v>
      </c>
      <c r="D190" s="40">
        <v>42</v>
      </c>
      <c r="E190" s="26">
        <f t="shared" si="35"/>
        <v>210420</v>
      </c>
      <c r="F190" s="60"/>
      <c r="G190" s="41"/>
      <c r="H190" s="26">
        <f t="shared" si="34"/>
        <v>542347</v>
      </c>
      <c r="I190" s="98"/>
    </row>
    <row r="191" spans="1:9" s="34" customFormat="1" ht="20.25" customHeight="1" x14ac:dyDescent="0.25">
      <c r="A191" s="38"/>
      <c r="B191" s="24" t="s">
        <v>16</v>
      </c>
      <c r="C191" s="39"/>
      <c r="D191" s="40"/>
      <c r="E191" s="26">
        <f t="shared" si="35"/>
        <v>0</v>
      </c>
      <c r="F191" s="60"/>
      <c r="G191" s="41">
        <v>200000</v>
      </c>
      <c r="H191" s="26">
        <f t="shared" si="34"/>
        <v>342347</v>
      </c>
      <c r="I191" s="98">
        <v>42564</v>
      </c>
    </row>
    <row r="192" spans="1:9" s="34" customFormat="1" ht="20.25" customHeight="1" x14ac:dyDescent="0.25">
      <c r="A192" s="38"/>
      <c r="B192" s="24" t="s">
        <v>16</v>
      </c>
      <c r="C192" s="39"/>
      <c r="D192" s="40"/>
      <c r="E192" s="26">
        <f t="shared" si="35"/>
        <v>0</v>
      </c>
      <c r="F192" s="60"/>
      <c r="G192" s="41">
        <v>150000</v>
      </c>
      <c r="H192" s="26">
        <f t="shared" si="34"/>
        <v>192347</v>
      </c>
      <c r="I192" s="98">
        <v>42572</v>
      </c>
    </row>
    <row r="193" spans="1:9" s="34" customFormat="1" ht="20.25" customHeight="1" x14ac:dyDescent="0.25">
      <c r="A193" s="38"/>
      <c r="B193" s="24" t="s">
        <v>16</v>
      </c>
      <c r="C193" s="39"/>
      <c r="D193" s="40"/>
      <c r="E193" s="26">
        <f t="shared" si="35"/>
        <v>0</v>
      </c>
      <c r="F193" s="60"/>
      <c r="G193" s="41">
        <v>54137</v>
      </c>
      <c r="H193" s="26">
        <f t="shared" si="34"/>
        <v>138210</v>
      </c>
      <c r="I193" s="98">
        <v>42586</v>
      </c>
    </row>
    <row r="194" spans="1:9" s="34" customFormat="1" ht="20.25" customHeight="1" x14ac:dyDescent="0.25">
      <c r="A194" s="38">
        <v>42596</v>
      </c>
      <c r="B194" s="20" t="s">
        <v>19</v>
      </c>
      <c r="C194" s="39">
        <v>6830</v>
      </c>
      <c r="D194" s="40">
        <v>44</v>
      </c>
      <c r="E194" s="26">
        <f t="shared" si="35"/>
        <v>300520</v>
      </c>
      <c r="F194" s="60"/>
      <c r="G194" s="41"/>
      <c r="H194" s="26">
        <f t="shared" si="34"/>
        <v>438730</v>
      </c>
      <c r="I194" s="98"/>
    </row>
    <row r="195" spans="1:9" s="34" customFormat="1" ht="20.25" customHeight="1" x14ac:dyDescent="0.25">
      <c r="A195" s="38"/>
      <c r="B195" s="24" t="s">
        <v>16</v>
      </c>
      <c r="C195" s="39"/>
      <c r="D195" s="40"/>
      <c r="E195" s="26">
        <f t="shared" si="35"/>
        <v>0</v>
      </c>
      <c r="F195" s="60"/>
      <c r="G195" s="41">
        <f>297263</f>
        <v>297263</v>
      </c>
      <c r="H195" s="26">
        <f t="shared" si="34"/>
        <v>141467</v>
      </c>
      <c r="I195" s="98">
        <v>42601</v>
      </c>
    </row>
    <row r="196" spans="1:9" s="34" customFormat="1" ht="20.25" customHeight="1" x14ac:dyDescent="0.25">
      <c r="A196" s="38">
        <v>42603</v>
      </c>
      <c r="B196" s="20" t="s">
        <v>258</v>
      </c>
      <c r="C196" s="39">
        <v>2250</v>
      </c>
      <c r="D196" s="40">
        <v>125</v>
      </c>
      <c r="E196" s="26">
        <f t="shared" si="35"/>
        <v>281250</v>
      </c>
      <c r="F196" s="60"/>
      <c r="G196" s="41"/>
      <c r="H196" s="26">
        <f t="shared" si="34"/>
        <v>422717</v>
      </c>
      <c r="I196" s="98"/>
    </row>
    <row r="197" spans="1:9" s="34" customFormat="1" ht="20.25" customHeight="1" x14ac:dyDescent="0.25">
      <c r="A197" s="38"/>
      <c r="B197" s="24" t="s">
        <v>16</v>
      </c>
      <c r="C197" s="39"/>
      <c r="D197" s="40"/>
      <c r="E197" s="26">
        <f t="shared" ref="E197:E206" si="36">C197*D197</f>
        <v>0</v>
      </c>
      <c r="F197" s="60"/>
      <c r="G197" s="41">
        <f>E196</f>
        <v>281250</v>
      </c>
      <c r="H197" s="26">
        <f t="shared" ref="H197:H206" si="37">IF(B197&lt;&gt;"",H196+E197-F197-G197,0)</f>
        <v>141467</v>
      </c>
      <c r="I197" s="98">
        <v>42613</v>
      </c>
    </row>
    <row r="198" spans="1:9" s="34" customFormat="1" ht="20.25" customHeight="1" x14ac:dyDescent="0.25">
      <c r="A198" s="38">
        <v>42614</v>
      </c>
      <c r="B198" s="20" t="s">
        <v>19</v>
      </c>
      <c r="C198" s="39">
        <v>4490</v>
      </c>
      <c r="D198" s="40">
        <v>42</v>
      </c>
      <c r="E198" s="26">
        <f t="shared" si="36"/>
        <v>188580</v>
      </c>
      <c r="F198" s="60"/>
      <c r="G198" s="41"/>
      <c r="H198" s="26">
        <f t="shared" si="37"/>
        <v>330047</v>
      </c>
      <c r="I198" s="98"/>
    </row>
    <row r="199" spans="1:9" s="34" customFormat="1" ht="20.25" customHeight="1" x14ac:dyDescent="0.25">
      <c r="A199" s="38">
        <v>42618</v>
      </c>
      <c r="B199" s="20" t="s">
        <v>19</v>
      </c>
      <c r="C199" s="39">
        <v>8820</v>
      </c>
      <c r="D199" s="40">
        <v>42</v>
      </c>
      <c r="E199" s="26">
        <f t="shared" si="36"/>
        <v>370440</v>
      </c>
      <c r="F199" s="60"/>
      <c r="G199" s="41"/>
      <c r="H199" s="26">
        <f t="shared" si="37"/>
        <v>700487</v>
      </c>
      <c r="I199" s="98"/>
    </row>
    <row r="200" spans="1:9" s="34" customFormat="1" ht="20.25" customHeight="1" x14ac:dyDescent="0.25">
      <c r="A200" s="38"/>
      <c r="B200" s="24" t="s">
        <v>16</v>
      </c>
      <c r="C200" s="39"/>
      <c r="D200" s="40"/>
      <c r="E200" s="26">
        <f t="shared" si="36"/>
        <v>0</v>
      </c>
      <c r="F200" s="60"/>
      <c r="G200" s="41">
        <v>200000</v>
      </c>
      <c r="H200" s="26">
        <f t="shared" si="37"/>
        <v>500487</v>
      </c>
      <c r="I200" s="98">
        <v>42622</v>
      </c>
    </row>
    <row r="201" spans="1:9" s="34" customFormat="1" ht="20.25" customHeight="1" x14ac:dyDescent="0.25">
      <c r="A201" s="38"/>
      <c r="B201" s="24" t="s">
        <v>16</v>
      </c>
      <c r="C201" s="39"/>
      <c r="D201" s="40"/>
      <c r="E201" s="26">
        <f t="shared" si="36"/>
        <v>0</v>
      </c>
      <c r="F201" s="60"/>
      <c r="G201" s="41">
        <v>359020</v>
      </c>
      <c r="H201" s="26">
        <f t="shared" si="37"/>
        <v>141467</v>
      </c>
      <c r="I201" s="98">
        <v>42650</v>
      </c>
    </row>
    <row r="202" spans="1:9" s="34" customFormat="1" ht="20.25" customHeight="1" x14ac:dyDescent="0.25">
      <c r="A202" s="38">
        <v>42654</v>
      </c>
      <c r="B202" s="20" t="s">
        <v>31</v>
      </c>
      <c r="C202" s="39">
        <v>2198</v>
      </c>
      <c r="D202" s="40">
        <v>100</v>
      </c>
      <c r="E202" s="26">
        <f t="shared" si="36"/>
        <v>219800</v>
      </c>
      <c r="F202" s="60"/>
      <c r="G202" s="41"/>
      <c r="H202" s="26">
        <f t="shared" si="37"/>
        <v>361267</v>
      </c>
      <c r="I202" s="98"/>
    </row>
    <row r="203" spans="1:9" s="34" customFormat="1" ht="20.25" customHeight="1" x14ac:dyDescent="0.25">
      <c r="A203" s="38">
        <v>42654</v>
      </c>
      <c r="B203" s="20" t="s">
        <v>303</v>
      </c>
      <c r="C203" s="39">
        <v>52</v>
      </c>
      <c r="D203" s="40">
        <v>60</v>
      </c>
      <c r="E203" s="26">
        <f t="shared" si="36"/>
        <v>3120</v>
      </c>
      <c r="F203" s="60"/>
      <c r="G203" s="41"/>
      <c r="H203" s="26">
        <f t="shared" si="37"/>
        <v>364387</v>
      </c>
      <c r="I203" s="98"/>
    </row>
    <row r="204" spans="1:9" s="34" customFormat="1" ht="20.25" customHeight="1" x14ac:dyDescent="0.25">
      <c r="A204" s="38">
        <v>42657</v>
      </c>
      <c r="B204" s="20" t="s">
        <v>31</v>
      </c>
      <c r="C204" s="39">
        <v>750</v>
      </c>
      <c r="D204" s="40">
        <v>95</v>
      </c>
      <c r="E204" s="26">
        <f t="shared" si="36"/>
        <v>71250</v>
      </c>
      <c r="F204" s="60"/>
      <c r="G204" s="41"/>
      <c r="H204" s="26">
        <f t="shared" si="37"/>
        <v>435637</v>
      </c>
      <c r="I204" s="98"/>
    </row>
    <row r="205" spans="1:9" s="34" customFormat="1" ht="20.25" customHeight="1" x14ac:dyDescent="0.25">
      <c r="A205" s="38"/>
      <c r="B205" s="20" t="s">
        <v>303</v>
      </c>
      <c r="C205" s="39">
        <v>750</v>
      </c>
      <c r="D205" s="40">
        <v>95</v>
      </c>
      <c r="E205" s="26"/>
      <c r="F205" s="60">
        <f t="shared" ref="F205" si="38">C205*D205</f>
        <v>71250</v>
      </c>
      <c r="G205" s="41"/>
      <c r="H205" s="26">
        <f t="shared" si="37"/>
        <v>364387</v>
      </c>
      <c r="I205" s="98"/>
    </row>
    <row r="206" spans="1:9" s="34" customFormat="1" ht="20.25" customHeight="1" x14ac:dyDescent="0.25">
      <c r="A206" s="38"/>
      <c r="B206" s="20"/>
      <c r="C206" s="39"/>
      <c r="D206" s="40"/>
      <c r="E206" s="26">
        <f t="shared" si="36"/>
        <v>0</v>
      </c>
      <c r="F206" s="60"/>
      <c r="G206" s="41"/>
      <c r="H206" s="26">
        <f t="shared" si="37"/>
        <v>0</v>
      </c>
      <c r="I206" s="98"/>
    </row>
    <row r="207" spans="1:9" s="34" customFormat="1" ht="20.25" customHeight="1" x14ac:dyDescent="0.25">
      <c r="A207" s="38"/>
      <c r="B207" s="20"/>
      <c r="C207" s="39"/>
      <c r="D207" s="40"/>
      <c r="E207" s="26">
        <f t="shared" si="35"/>
        <v>0</v>
      </c>
      <c r="F207" s="60"/>
      <c r="G207" s="41"/>
      <c r="H207" s="26">
        <f t="shared" si="34"/>
        <v>0</v>
      </c>
      <c r="I207" s="98"/>
    </row>
    <row r="208" spans="1:9" s="34" customFormat="1" ht="20.25" customHeight="1" x14ac:dyDescent="0.25">
      <c r="A208" s="38"/>
      <c r="B208" s="20"/>
      <c r="C208" s="39"/>
      <c r="D208" s="40"/>
      <c r="E208" s="26">
        <f t="shared" si="35"/>
        <v>0</v>
      </c>
      <c r="F208" s="60"/>
      <c r="G208" s="41"/>
      <c r="H208" s="26">
        <f t="shared" si="34"/>
        <v>0</v>
      </c>
      <c r="I208" s="98"/>
    </row>
    <row r="209" spans="1:9" s="34" customFormat="1" ht="20.25" customHeight="1" x14ac:dyDescent="0.25">
      <c r="A209" s="38"/>
      <c r="B209" s="20"/>
      <c r="C209" s="39"/>
      <c r="D209" s="40"/>
      <c r="E209" s="26">
        <f t="shared" ref="E209" si="39">C209*D209</f>
        <v>0</v>
      </c>
      <c r="F209" s="60"/>
      <c r="G209" s="41"/>
      <c r="H209" s="26">
        <f t="shared" ref="H209" si="40">IF(B209&lt;&gt;"",H208+E209-F209-G209,0)</f>
        <v>0</v>
      </c>
      <c r="I209" s="98"/>
    </row>
    <row r="210" spans="1:9" s="34" customFormat="1" ht="20.25" customHeight="1" x14ac:dyDescent="0.25">
      <c r="A210" s="38"/>
      <c r="B210" s="20"/>
      <c r="C210" s="39"/>
      <c r="D210" s="40"/>
      <c r="E210" s="26">
        <f t="shared" si="29"/>
        <v>0</v>
      </c>
      <c r="F210" s="60"/>
      <c r="G210" s="41"/>
      <c r="H210" s="26">
        <f t="shared" si="30"/>
        <v>0</v>
      </c>
      <c r="I210" s="99"/>
    </row>
    <row r="211" spans="1:9" s="36" customFormat="1" ht="20.25" customHeight="1" x14ac:dyDescent="0.25">
      <c r="A211" s="216" t="s">
        <v>13</v>
      </c>
      <c r="B211" s="216"/>
      <c r="C211" s="216"/>
      <c r="D211" s="216"/>
      <c r="E211" s="64">
        <f>SUM(E185:E210)</f>
        <v>1849500</v>
      </c>
      <c r="F211" s="64">
        <f t="shared" ref="F211:G211" si="41">SUM(F185:F210)</f>
        <v>983885</v>
      </c>
      <c r="G211" s="64">
        <f t="shared" si="41"/>
        <v>1741670</v>
      </c>
      <c r="H211" s="64">
        <f>H183+E211-F211-G211</f>
        <v>364387</v>
      </c>
      <c r="I211" s="100"/>
    </row>
    <row r="212" spans="1:9" ht="20.25" customHeight="1" x14ac:dyDescent="0.25">
      <c r="G212" s="10"/>
      <c r="H212" s="7"/>
    </row>
    <row r="213" spans="1:9" s="105" customFormat="1" ht="21" customHeight="1" x14ac:dyDescent="0.25">
      <c r="A213" s="102"/>
      <c r="B213" s="108" t="s">
        <v>72</v>
      </c>
      <c r="C213" s="103"/>
      <c r="D213" s="104"/>
      <c r="E213" s="121">
        <f>H211*1000</f>
        <v>364387000</v>
      </c>
      <c r="F213" s="109" t="s">
        <v>65</v>
      </c>
      <c r="G213" s="109"/>
      <c r="H213" s="104"/>
      <c r="I213" s="104"/>
    </row>
    <row r="214" spans="1:9" s="105" customFormat="1" ht="21" customHeight="1" x14ac:dyDescent="0.25">
      <c r="A214" s="102"/>
      <c r="B214" s="108" t="s">
        <v>66</v>
      </c>
      <c r="C214" s="106" t="e">
        <f ca="1">[1]!VND(E213,TRUE)</f>
        <v>#NAME?</v>
      </c>
      <c r="D214" s="104"/>
      <c r="E214" s="104"/>
      <c r="F214" s="107"/>
      <c r="G214" s="104"/>
      <c r="H214" s="104"/>
      <c r="I214" s="104"/>
    </row>
    <row r="215" spans="1:9" ht="21.75" customHeight="1" x14ac:dyDescent="0.25">
      <c r="F215" s="9"/>
      <c r="G215" s="6"/>
      <c r="H215" s="4"/>
      <c r="I215" s="4"/>
    </row>
    <row r="216" spans="1:9" ht="21.75" customHeight="1" x14ac:dyDescent="0.25">
      <c r="A216" s="14"/>
      <c r="B216" s="13"/>
      <c r="E216" s="217"/>
      <c r="F216" s="217"/>
      <c r="G216" s="217"/>
      <c r="H216" s="217"/>
      <c r="I216" s="4"/>
    </row>
  </sheetData>
  <autoFilter ref="A185:I211"/>
  <mergeCells count="13">
    <mergeCell ref="A1:D1"/>
    <mergeCell ref="A2:F2"/>
    <mergeCell ref="A3:B3"/>
    <mergeCell ref="C3:E3"/>
    <mergeCell ref="A5:I5"/>
    <mergeCell ref="E216:H216"/>
    <mergeCell ref="A211:D211"/>
    <mergeCell ref="C7:D7"/>
    <mergeCell ref="A7:B7"/>
    <mergeCell ref="A90:G90"/>
    <mergeCell ref="A136:I136"/>
    <mergeCell ref="A10:G10"/>
    <mergeCell ref="A184:I184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86"/>
  <sheetViews>
    <sheetView topLeftCell="A7" workbookViewId="0">
      <pane ySplit="3" topLeftCell="A133" activePane="bottomLeft" state="frozen"/>
      <selection activeCell="A184" sqref="A184"/>
      <selection pane="bottomLeft" activeCell="A3" sqref="A3:B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49" customFormat="1" ht="18.75" customHeight="1" x14ac:dyDescent="0.25">
      <c r="A1" s="229" t="s">
        <v>35</v>
      </c>
      <c r="B1" s="229"/>
      <c r="C1" s="229"/>
      <c r="D1" s="229"/>
      <c r="G1" s="50"/>
      <c r="H1" s="50"/>
    </row>
    <row r="2" spans="1:8" s="49" customFormat="1" ht="18.75" customHeight="1" x14ac:dyDescent="0.25">
      <c r="A2" s="229" t="s">
        <v>34</v>
      </c>
      <c r="B2" s="229"/>
      <c r="C2" s="229"/>
      <c r="D2" s="229"/>
      <c r="E2" s="229"/>
      <c r="F2" s="229"/>
      <c r="G2" s="50"/>
      <c r="H2" s="50"/>
    </row>
    <row r="3" spans="1:8" s="49" customFormat="1" ht="18.75" customHeight="1" x14ac:dyDescent="0.25">
      <c r="A3" s="229" t="s">
        <v>37</v>
      </c>
      <c r="B3" s="229"/>
      <c r="C3" s="229" t="s">
        <v>38</v>
      </c>
      <c r="D3" s="229"/>
      <c r="E3" s="229"/>
      <c r="F3" s="48"/>
      <c r="G3" s="50"/>
      <c r="H3" s="50"/>
    </row>
    <row r="4" spans="1:8" ht="9.75" customHeight="1" x14ac:dyDescent="0.25">
      <c r="C4" s="4"/>
      <c r="D4" s="4"/>
      <c r="E4" s="4"/>
      <c r="F4" s="4"/>
      <c r="H4" s="6"/>
    </row>
    <row r="5" spans="1:8" s="47" customFormat="1" ht="29.25" customHeight="1" x14ac:dyDescent="0.25">
      <c r="A5" s="228" t="s">
        <v>36</v>
      </c>
      <c r="B5" s="228"/>
      <c r="C5" s="228"/>
      <c r="D5" s="228"/>
      <c r="E5" s="228"/>
      <c r="F5" s="228"/>
      <c r="G5" s="228"/>
      <c r="H5" s="22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19" t="s">
        <v>8</v>
      </c>
      <c r="B7" s="219"/>
      <c r="E7" s="171" t="s">
        <v>227</v>
      </c>
    </row>
    <row r="8" spans="1:8" ht="18.75" customHeight="1" x14ac:dyDescent="0.25">
      <c r="G8" s="7"/>
    </row>
    <row r="9" spans="1:8" s="71" customFormat="1" ht="35.25" customHeight="1" x14ac:dyDescent="0.25">
      <c r="A9" s="66" t="s">
        <v>0</v>
      </c>
      <c r="B9" s="66" t="s">
        <v>1</v>
      </c>
      <c r="C9" s="77" t="s">
        <v>23</v>
      </c>
      <c r="D9" s="77" t="s">
        <v>32</v>
      </c>
      <c r="E9" s="77" t="s">
        <v>62</v>
      </c>
      <c r="F9" s="68" t="s">
        <v>14</v>
      </c>
      <c r="G9" s="70" t="s">
        <v>2</v>
      </c>
      <c r="H9" s="66" t="s">
        <v>3</v>
      </c>
    </row>
    <row r="10" spans="1:8" ht="18" customHeight="1" x14ac:dyDescent="0.25">
      <c r="A10" s="23">
        <v>41299</v>
      </c>
      <c r="B10" s="30" t="s">
        <v>29</v>
      </c>
      <c r="C10" s="25">
        <v>2010</v>
      </c>
      <c r="D10" s="26">
        <v>135</v>
      </c>
      <c r="E10" s="26">
        <f>C10*D10</f>
        <v>271350</v>
      </c>
      <c r="F10" s="28"/>
      <c r="G10" s="26">
        <f>IF(B10&lt;&gt;"",E10-F10,0)</f>
        <v>271350</v>
      </c>
      <c r="H10" s="30"/>
    </row>
    <row r="11" spans="1:8" ht="18" customHeight="1" x14ac:dyDescent="0.25">
      <c r="A11" s="23"/>
      <c r="B11" s="30" t="s">
        <v>61</v>
      </c>
      <c r="C11" s="25">
        <f>313*15</f>
        <v>4695</v>
      </c>
      <c r="D11" s="26">
        <v>57</v>
      </c>
      <c r="E11" s="26"/>
      <c r="F11" s="28">
        <f>C11*D11</f>
        <v>267615</v>
      </c>
      <c r="G11" s="26">
        <f t="shared" ref="G11:G17" si="0">IF(B11&lt;&gt;"",G10+E11-F11,0)</f>
        <v>3735</v>
      </c>
      <c r="H11" s="30"/>
    </row>
    <row r="12" spans="1:8" ht="18" customHeight="1" x14ac:dyDescent="0.25">
      <c r="A12" s="23">
        <v>41368</v>
      </c>
      <c r="B12" s="30" t="s">
        <v>74</v>
      </c>
      <c r="C12" s="25">
        <v>29.5</v>
      </c>
      <c r="D12" s="26">
        <v>60</v>
      </c>
      <c r="E12" s="26">
        <f t="shared" ref="E12:E17" si="1">C12*D12</f>
        <v>1770</v>
      </c>
      <c r="F12" s="28"/>
      <c r="G12" s="26">
        <f t="shared" si="0"/>
        <v>5505</v>
      </c>
      <c r="H12" s="30"/>
    </row>
    <row r="13" spans="1:8" ht="18" customHeight="1" x14ac:dyDescent="0.25">
      <c r="A13" s="23">
        <v>41371</v>
      </c>
      <c r="B13" s="30" t="s">
        <v>74</v>
      </c>
      <c r="C13" s="25">
        <v>3000</v>
      </c>
      <c r="D13" s="26">
        <v>60</v>
      </c>
      <c r="E13" s="26">
        <f t="shared" si="1"/>
        <v>180000</v>
      </c>
      <c r="F13" s="28"/>
      <c r="G13" s="26">
        <f t="shared" si="0"/>
        <v>185505</v>
      </c>
      <c r="H13" s="30"/>
    </row>
    <row r="14" spans="1:8" ht="18" customHeight="1" x14ac:dyDescent="0.25">
      <c r="A14" s="23"/>
      <c r="B14" s="24" t="s">
        <v>16</v>
      </c>
      <c r="C14" s="25"/>
      <c r="D14" s="26"/>
      <c r="E14" s="26">
        <f t="shared" si="1"/>
        <v>0</v>
      </c>
      <c r="F14" s="28">
        <f>G13</f>
        <v>185505</v>
      </c>
      <c r="G14" s="26">
        <f t="shared" si="0"/>
        <v>0</v>
      </c>
      <c r="H14" s="29">
        <v>41390</v>
      </c>
    </row>
    <row r="15" spans="1:8" ht="18" customHeight="1" x14ac:dyDescent="0.25">
      <c r="A15" s="23">
        <v>41418</v>
      </c>
      <c r="B15" s="30" t="s">
        <v>74</v>
      </c>
      <c r="C15" s="25">
        <v>6734</v>
      </c>
      <c r="D15" s="26">
        <v>60</v>
      </c>
      <c r="E15" s="26">
        <f t="shared" si="1"/>
        <v>404040</v>
      </c>
      <c r="F15" s="28"/>
      <c r="G15" s="26">
        <f t="shared" si="0"/>
        <v>404040</v>
      </c>
      <c r="H15" s="30"/>
    </row>
    <row r="16" spans="1:8" ht="18" customHeight="1" x14ac:dyDescent="0.25">
      <c r="A16" s="23"/>
      <c r="B16" s="24" t="s">
        <v>16</v>
      </c>
      <c r="C16" s="25"/>
      <c r="D16" s="26"/>
      <c r="E16" s="26">
        <f t="shared" si="1"/>
        <v>0</v>
      </c>
      <c r="F16" s="28">
        <v>100000</v>
      </c>
      <c r="G16" s="26">
        <f t="shared" si="0"/>
        <v>304040</v>
      </c>
      <c r="H16" s="29">
        <v>41425</v>
      </c>
    </row>
    <row r="17" spans="1:8" ht="18" customHeight="1" x14ac:dyDescent="0.25">
      <c r="A17" s="23"/>
      <c r="B17" s="24" t="s">
        <v>16</v>
      </c>
      <c r="C17" s="25"/>
      <c r="D17" s="26"/>
      <c r="E17" s="26">
        <f t="shared" si="1"/>
        <v>0</v>
      </c>
      <c r="F17" s="28">
        <v>300000</v>
      </c>
      <c r="G17" s="26">
        <f t="shared" si="0"/>
        <v>4040</v>
      </c>
      <c r="H17" s="29">
        <v>41429</v>
      </c>
    </row>
    <row r="18" spans="1:8" ht="18" customHeight="1" x14ac:dyDescent="0.25">
      <c r="A18" s="23">
        <v>41621</v>
      </c>
      <c r="B18" s="30" t="s">
        <v>74</v>
      </c>
      <c r="C18" s="25">
        <v>40</v>
      </c>
      <c r="D18" s="26">
        <v>48</v>
      </c>
      <c r="E18" s="26">
        <f t="shared" ref="E18:E23" si="2">C18*D18</f>
        <v>1920</v>
      </c>
      <c r="F18" s="28"/>
      <c r="G18" s="26">
        <f>IF(B18&lt;&gt;"",G17+E18-F18,0)</f>
        <v>5960</v>
      </c>
      <c r="H18" s="30"/>
    </row>
    <row r="19" spans="1:8" ht="18" customHeight="1" x14ac:dyDescent="0.25">
      <c r="A19" s="23">
        <v>41622</v>
      </c>
      <c r="B19" s="30" t="s">
        <v>74</v>
      </c>
      <c r="C19" s="25">
        <v>6000</v>
      </c>
      <c r="D19" s="26">
        <v>48</v>
      </c>
      <c r="E19" s="26">
        <f t="shared" si="2"/>
        <v>288000</v>
      </c>
      <c r="F19" s="28"/>
      <c r="G19" s="26">
        <f t="shared" ref="G19:G28" si="3">IF(B19&lt;&gt;"",G18+E19-F19,0)</f>
        <v>293960</v>
      </c>
      <c r="H19" s="30"/>
    </row>
    <row r="20" spans="1:8" ht="18" customHeight="1" x14ac:dyDescent="0.25">
      <c r="A20" s="23"/>
      <c r="B20" s="30" t="s">
        <v>17</v>
      </c>
      <c r="C20" s="25">
        <v>3507</v>
      </c>
      <c r="D20" s="26">
        <v>142</v>
      </c>
      <c r="E20" s="26">
        <f t="shared" si="2"/>
        <v>497994</v>
      </c>
      <c r="F20" s="28"/>
      <c r="G20" s="26">
        <f t="shared" si="3"/>
        <v>791954</v>
      </c>
      <c r="H20" s="30"/>
    </row>
    <row r="21" spans="1:8" ht="18" customHeight="1" x14ac:dyDescent="0.25">
      <c r="A21" s="23">
        <v>41628</v>
      </c>
      <c r="B21" s="30" t="s">
        <v>17</v>
      </c>
      <c r="C21" s="25">
        <v>1050</v>
      </c>
      <c r="D21" s="26">
        <v>139</v>
      </c>
      <c r="E21" s="26">
        <f t="shared" si="2"/>
        <v>145950</v>
      </c>
      <c r="F21" s="28"/>
      <c r="G21" s="26">
        <f t="shared" si="3"/>
        <v>937904</v>
      </c>
      <c r="H21" s="30"/>
    </row>
    <row r="22" spans="1:8" ht="18" customHeight="1" x14ac:dyDescent="0.25">
      <c r="A22" s="23"/>
      <c r="B22" s="30" t="s">
        <v>147</v>
      </c>
      <c r="C22" s="25">
        <v>1543</v>
      </c>
      <c r="D22" s="26">
        <v>75</v>
      </c>
      <c r="E22" s="26">
        <f t="shared" si="2"/>
        <v>115725</v>
      </c>
      <c r="F22" s="28"/>
      <c r="G22" s="26">
        <f t="shared" si="3"/>
        <v>1053629</v>
      </c>
      <c r="H22" s="30"/>
    </row>
    <row r="23" spans="1:8" ht="18" customHeight="1" x14ac:dyDescent="0.25">
      <c r="A23" s="38"/>
      <c r="B23" s="63" t="s">
        <v>16</v>
      </c>
      <c r="C23" s="39"/>
      <c r="D23" s="40"/>
      <c r="E23" s="40">
        <f t="shared" si="2"/>
        <v>0</v>
      </c>
      <c r="F23" s="41">
        <v>200000</v>
      </c>
      <c r="G23" s="40">
        <f t="shared" si="3"/>
        <v>853629</v>
      </c>
      <c r="H23" s="46">
        <v>41635</v>
      </c>
    </row>
    <row r="24" spans="1:8" s="34" customFormat="1" ht="18" customHeight="1" x14ac:dyDescent="0.25">
      <c r="A24" s="230" t="s">
        <v>186</v>
      </c>
      <c r="B24" s="230"/>
      <c r="C24" s="230"/>
      <c r="D24" s="230"/>
      <c r="E24" s="230"/>
      <c r="F24" s="230"/>
      <c r="G24" s="159">
        <f>G23</f>
        <v>853629</v>
      </c>
      <c r="H24" s="142"/>
    </row>
    <row r="25" spans="1:8" ht="18" customHeight="1" x14ac:dyDescent="0.25">
      <c r="A25" s="38"/>
      <c r="B25" s="63" t="s">
        <v>16</v>
      </c>
      <c r="C25" s="39"/>
      <c r="D25" s="40"/>
      <c r="E25" s="40">
        <f t="shared" ref="E25:E41" si="4">C25*D25</f>
        <v>0</v>
      </c>
      <c r="F25" s="41">
        <v>50000</v>
      </c>
      <c r="G25" s="40">
        <f>IF(B25&lt;&gt;"",G24+E25-F25,0)</f>
        <v>803629</v>
      </c>
      <c r="H25" s="46">
        <v>41650</v>
      </c>
    </row>
    <row r="26" spans="1:8" ht="18" customHeight="1" x14ac:dyDescent="0.25">
      <c r="A26" s="38"/>
      <c r="B26" s="63" t="s">
        <v>16</v>
      </c>
      <c r="C26" s="39"/>
      <c r="D26" s="40"/>
      <c r="E26" s="40">
        <f t="shared" si="4"/>
        <v>0</v>
      </c>
      <c r="F26" s="41">
        <v>500000</v>
      </c>
      <c r="G26" s="40">
        <f>IF(B26&lt;&gt;"",G25+E26-F26,0)</f>
        <v>303629</v>
      </c>
      <c r="H26" s="46">
        <v>41653</v>
      </c>
    </row>
    <row r="27" spans="1:8" ht="18" customHeight="1" x14ac:dyDescent="0.25">
      <c r="A27" s="23"/>
      <c r="B27" s="63" t="s">
        <v>16</v>
      </c>
      <c r="C27" s="25"/>
      <c r="D27" s="26"/>
      <c r="E27" s="26">
        <f t="shared" si="4"/>
        <v>0</v>
      </c>
      <c r="F27" s="28">
        <v>299589</v>
      </c>
      <c r="G27" s="26">
        <f t="shared" si="3"/>
        <v>4040</v>
      </c>
      <c r="H27" s="46">
        <v>41659</v>
      </c>
    </row>
    <row r="28" spans="1:8" ht="18" customHeight="1" x14ac:dyDescent="0.25">
      <c r="A28" s="23">
        <v>41655</v>
      </c>
      <c r="B28" s="30" t="s">
        <v>17</v>
      </c>
      <c r="C28" s="25">
        <v>1500</v>
      </c>
      <c r="D28" s="26">
        <v>140</v>
      </c>
      <c r="E28" s="26">
        <f t="shared" si="4"/>
        <v>210000</v>
      </c>
      <c r="F28" s="28"/>
      <c r="G28" s="26">
        <f t="shared" si="3"/>
        <v>214040</v>
      </c>
      <c r="H28" s="30"/>
    </row>
    <row r="29" spans="1:8" ht="18" customHeight="1" x14ac:dyDescent="0.25">
      <c r="A29" s="23"/>
      <c r="B29" s="30" t="s">
        <v>31</v>
      </c>
      <c r="C29" s="25">
        <v>4605</v>
      </c>
      <c r="D29" s="26">
        <v>87</v>
      </c>
      <c r="E29" s="26">
        <f t="shared" si="4"/>
        <v>400635</v>
      </c>
      <c r="F29" s="28"/>
      <c r="G29" s="26">
        <f t="shared" ref="G29:G41" si="5">IF(B29&lt;&gt;"",G28+E29-F29,0)</f>
        <v>614675</v>
      </c>
      <c r="H29" s="30"/>
    </row>
    <row r="30" spans="1:8" ht="18" customHeight="1" x14ac:dyDescent="0.25">
      <c r="A30" s="23"/>
      <c r="B30" s="30" t="s">
        <v>74</v>
      </c>
      <c r="C30" s="25">
        <v>400</v>
      </c>
      <c r="D30" s="26">
        <v>48</v>
      </c>
      <c r="E30" s="26">
        <f t="shared" si="4"/>
        <v>19200</v>
      </c>
      <c r="F30" s="28"/>
      <c r="G30" s="26">
        <f t="shared" si="5"/>
        <v>633875</v>
      </c>
      <c r="H30" s="30"/>
    </row>
    <row r="31" spans="1:8" ht="18" customHeight="1" x14ac:dyDescent="0.25">
      <c r="A31" s="23">
        <v>41678</v>
      </c>
      <c r="B31" s="30" t="s">
        <v>17</v>
      </c>
      <c r="C31" s="25">
        <v>2700</v>
      </c>
      <c r="D31" s="26">
        <v>140</v>
      </c>
      <c r="E31" s="26">
        <f t="shared" si="4"/>
        <v>378000</v>
      </c>
      <c r="F31" s="28"/>
      <c r="G31" s="26">
        <f t="shared" si="5"/>
        <v>1011875</v>
      </c>
      <c r="H31" s="30"/>
    </row>
    <row r="32" spans="1:8" ht="18" customHeight="1" x14ac:dyDescent="0.25">
      <c r="A32" s="23"/>
      <c r="B32" s="30" t="s">
        <v>31</v>
      </c>
      <c r="C32" s="25">
        <v>2250</v>
      </c>
      <c r="D32" s="26">
        <v>87</v>
      </c>
      <c r="E32" s="26">
        <f t="shared" si="4"/>
        <v>195750</v>
      </c>
      <c r="F32" s="28"/>
      <c r="G32" s="26">
        <f t="shared" si="5"/>
        <v>1207625</v>
      </c>
      <c r="H32" s="30"/>
    </row>
    <row r="33" spans="1:8" ht="18" customHeight="1" x14ac:dyDescent="0.25">
      <c r="A33" s="23">
        <v>41686</v>
      </c>
      <c r="B33" s="30" t="s">
        <v>17</v>
      </c>
      <c r="C33" s="25">
        <v>30</v>
      </c>
      <c r="D33" s="26">
        <v>100</v>
      </c>
      <c r="E33" s="26">
        <f t="shared" si="4"/>
        <v>3000</v>
      </c>
      <c r="F33" s="28"/>
      <c r="G33" s="26">
        <f t="shared" si="5"/>
        <v>1210625</v>
      </c>
      <c r="H33" s="30"/>
    </row>
    <row r="34" spans="1:8" ht="18" customHeight="1" x14ac:dyDescent="0.25">
      <c r="A34" s="23">
        <v>41687</v>
      </c>
      <c r="B34" s="30" t="s">
        <v>31</v>
      </c>
      <c r="C34" s="25">
        <v>15</v>
      </c>
      <c r="D34" s="26">
        <v>87</v>
      </c>
      <c r="E34" s="26">
        <f t="shared" si="4"/>
        <v>1305</v>
      </c>
      <c r="F34" s="28"/>
      <c r="G34" s="26">
        <f t="shared" si="5"/>
        <v>1211930</v>
      </c>
      <c r="H34" s="30"/>
    </row>
    <row r="35" spans="1:8" ht="18" customHeight="1" x14ac:dyDescent="0.25">
      <c r="A35" s="23"/>
      <c r="B35" s="30" t="s">
        <v>134</v>
      </c>
      <c r="C35" s="25">
        <v>1980</v>
      </c>
      <c r="D35" s="26">
        <v>100</v>
      </c>
      <c r="E35" s="26">
        <f t="shared" si="4"/>
        <v>198000</v>
      </c>
      <c r="F35" s="28"/>
      <c r="G35" s="26">
        <f t="shared" si="5"/>
        <v>1409930</v>
      </c>
      <c r="H35" s="30"/>
    </row>
    <row r="36" spans="1:8" ht="18" customHeight="1" x14ac:dyDescent="0.25">
      <c r="A36" s="23"/>
      <c r="B36" s="30" t="s">
        <v>134</v>
      </c>
      <c r="C36" s="25">
        <v>1005</v>
      </c>
      <c r="D36" s="26">
        <v>90</v>
      </c>
      <c r="E36" s="26">
        <f t="shared" si="4"/>
        <v>90450</v>
      </c>
      <c r="F36" s="28"/>
      <c r="G36" s="26">
        <f t="shared" si="5"/>
        <v>1500380</v>
      </c>
      <c r="H36" s="30"/>
    </row>
    <row r="37" spans="1:8" ht="18" customHeight="1" x14ac:dyDescent="0.25">
      <c r="A37" s="38"/>
      <c r="B37" s="63" t="s">
        <v>16</v>
      </c>
      <c r="C37" s="39"/>
      <c r="D37" s="40"/>
      <c r="E37" s="40">
        <f t="shared" si="4"/>
        <v>0</v>
      </c>
      <c r="F37" s="41">
        <v>300000</v>
      </c>
      <c r="G37" s="40">
        <f t="shared" si="5"/>
        <v>1200380</v>
      </c>
      <c r="H37" s="46">
        <v>41682</v>
      </c>
    </row>
    <row r="38" spans="1:8" ht="18" customHeight="1" x14ac:dyDescent="0.25">
      <c r="A38" s="38"/>
      <c r="B38" s="63" t="s">
        <v>16</v>
      </c>
      <c r="C38" s="39"/>
      <c r="D38" s="40"/>
      <c r="E38" s="40">
        <f t="shared" si="4"/>
        <v>0</v>
      </c>
      <c r="F38" s="41">
        <v>200000</v>
      </c>
      <c r="G38" s="40">
        <f t="shared" si="5"/>
        <v>1000380</v>
      </c>
      <c r="H38" s="46">
        <v>41694</v>
      </c>
    </row>
    <row r="39" spans="1:8" ht="18" customHeight="1" x14ac:dyDescent="0.25">
      <c r="A39" s="38"/>
      <c r="B39" s="63" t="s">
        <v>16</v>
      </c>
      <c r="C39" s="39"/>
      <c r="D39" s="40"/>
      <c r="E39" s="40">
        <f t="shared" si="4"/>
        <v>0</v>
      </c>
      <c r="F39" s="41">
        <v>300000</v>
      </c>
      <c r="G39" s="40">
        <f t="shared" si="5"/>
        <v>700380</v>
      </c>
      <c r="H39" s="46">
        <v>41713</v>
      </c>
    </row>
    <row r="40" spans="1:8" ht="18" customHeight="1" x14ac:dyDescent="0.25">
      <c r="A40" s="38"/>
      <c r="B40" s="63" t="s">
        <v>16</v>
      </c>
      <c r="C40" s="39"/>
      <c r="D40" s="40"/>
      <c r="E40" s="40">
        <f t="shared" si="4"/>
        <v>0</v>
      </c>
      <c r="F40" s="41">
        <v>200000</v>
      </c>
      <c r="G40" s="40">
        <f t="shared" si="5"/>
        <v>500380</v>
      </c>
      <c r="H40" s="46">
        <v>41724</v>
      </c>
    </row>
    <row r="41" spans="1:8" ht="18" customHeight="1" x14ac:dyDescent="0.25">
      <c r="A41" s="23"/>
      <c r="B41" s="63" t="s">
        <v>16</v>
      </c>
      <c r="C41" s="25"/>
      <c r="D41" s="26"/>
      <c r="E41" s="26">
        <f t="shared" si="4"/>
        <v>0</v>
      </c>
      <c r="F41" s="41">
        <v>300000</v>
      </c>
      <c r="G41" s="26">
        <f t="shared" si="5"/>
        <v>200380</v>
      </c>
      <c r="H41" s="46">
        <v>41734</v>
      </c>
    </row>
    <row r="42" spans="1:8" ht="18" customHeight="1" x14ac:dyDescent="0.25">
      <c r="A42" s="23">
        <v>41725</v>
      </c>
      <c r="B42" s="30" t="s">
        <v>130</v>
      </c>
      <c r="C42" s="25">
        <v>3225</v>
      </c>
      <c r="D42" s="26">
        <v>145</v>
      </c>
      <c r="E42" s="26">
        <f t="shared" ref="E42:E48" si="6">C42*D42</f>
        <v>467625</v>
      </c>
      <c r="F42" s="28"/>
      <c r="G42" s="26">
        <f t="shared" ref="G42:G55" si="7">IF(B42&lt;&gt;"",G41+E42-F42,0)</f>
        <v>668005</v>
      </c>
      <c r="H42" s="46"/>
    </row>
    <row r="43" spans="1:8" ht="18" customHeight="1" x14ac:dyDescent="0.25">
      <c r="A43" s="23"/>
      <c r="B43" s="63" t="s">
        <v>16</v>
      </c>
      <c r="C43" s="25"/>
      <c r="D43" s="26"/>
      <c r="E43" s="26">
        <f t="shared" si="6"/>
        <v>0</v>
      </c>
      <c r="F43" s="41">
        <v>300000</v>
      </c>
      <c r="G43" s="26">
        <f>IF(B43&lt;&gt;"",G42+E43-F43,0)</f>
        <v>368005</v>
      </c>
      <c r="H43" s="46">
        <v>41747</v>
      </c>
    </row>
    <row r="44" spans="1:8" ht="18" customHeight="1" x14ac:dyDescent="0.25">
      <c r="A44" s="23"/>
      <c r="B44" s="63" t="s">
        <v>16</v>
      </c>
      <c r="C44" s="25"/>
      <c r="D44" s="26"/>
      <c r="E44" s="26">
        <f t="shared" si="6"/>
        <v>0</v>
      </c>
      <c r="F44" s="28">
        <v>150000</v>
      </c>
      <c r="G44" s="26">
        <f>IF(B44&lt;&gt;"",G43+E44-F44,0)</f>
        <v>218005</v>
      </c>
      <c r="H44" s="46">
        <v>41766</v>
      </c>
    </row>
    <row r="45" spans="1:8" ht="18" customHeight="1" x14ac:dyDescent="0.25">
      <c r="A45" s="23">
        <v>41776</v>
      </c>
      <c r="B45" s="30" t="s">
        <v>195</v>
      </c>
      <c r="C45" s="25">
        <v>420</v>
      </c>
      <c r="D45" s="26">
        <v>40</v>
      </c>
      <c r="E45" s="26">
        <f t="shared" si="6"/>
        <v>16800</v>
      </c>
      <c r="F45" s="28"/>
      <c r="G45" s="26">
        <f t="shared" si="7"/>
        <v>234805</v>
      </c>
      <c r="H45" s="30"/>
    </row>
    <row r="46" spans="1:8" ht="18" customHeight="1" x14ac:dyDescent="0.25">
      <c r="A46" s="23"/>
      <c r="B46" s="30" t="s">
        <v>129</v>
      </c>
      <c r="C46" s="25">
        <v>195</v>
      </c>
      <c r="D46" s="26">
        <v>47</v>
      </c>
      <c r="E46" s="26">
        <f t="shared" si="6"/>
        <v>9165</v>
      </c>
      <c r="F46" s="28"/>
      <c r="G46" s="26">
        <f t="shared" si="7"/>
        <v>243970</v>
      </c>
      <c r="H46" s="30"/>
    </row>
    <row r="47" spans="1:8" ht="18" customHeight="1" x14ac:dyDescent="0.25">
      <c r="A47" s="23">
        <v>41778</v>
      </c>
      <c r="B47" s="30" t="s">
        <v>129</v>
      </c>
      <c r="C47" s="25">
        <v>185</v>
      </c>
      <c r="D47" s="26">
        <v>47</v>
      </c>
      <c r="E47" s="26">
        <f t="shared" si="6"/>
        <v>8695</v>
      </c>
      <c r="F47" s="28"/>
      <c r="G47" s="26">
        <f t="shared" si="7"/>
        <v>252665</v>
      </c>
      <c r="H47" s="30"/>
    </row>
    <row r="48" spans="1:8" ht="18" customHeight="1" x14ac:dyDescent="0.25">
      <c r="A48" s="23">
        <v>41780</v>
      </c>
      <c r="B48" s="30" t="s">
        <v>129</v>
      </c>
      <c r="C48" s="25">
        <v>307</v>
      </c>
      <c r="D48" s="26">
        <v>47</v>
      </c>
      <c r="E48" s="26">
        <f t="shared" si="6"/>
        <v>14429</v>
      </c>
      <c r="F48" s="28"/>
      <c r="G48" s="26">
        <f t="shared" si="7"/>
        <v>267094</v>
      </c>
      <c r="H48" s="30"/>
    </row>
    <row r="49" spans="1:8" ht="18" customHeight="1" x14ac:dyDescent="0.25">
      <c r="A49" s="23">
        <v>41774</v>
      </c>
      <c r="B49" s="30" t="s">
        <v>196</v>
      </c>
      <c r="C49" s="25">
        <f>108*15</f>
        <v>1620</v>
      </c>
      <c r="D49" s="26">
        <v>60</v>
      </c>
      <c r="E49" s="26"/>
      <c r="F49" s="28">
        <f>C49*D49</f>
        <v>97200</v>
      </c>
      <c r="G49" s="26">
        <f t="shared" si="7"/>
        <v>169894</v>
      </c>
      <c r="H49" s="30"/>
    </row>
    <row r="50" spans="1:8" ht="18" customHeight="1" x14ac:dyDescent="0.25">
      <c r="A50" s="23"/>
      <c r="B50" s="30" t="s">
        <v>197</v>
      </c>
      <c r="C50" s="25">
        <f>5*15</f>
        <v>75</v>
      </c>
      <c r="D50" s="26">
        <v>70</v>
      </c>
      <c r="E50" s="26"/>
      <c r="F50" s="28">
        <f>C50*D50</f>
        <v>5250</v>
      </c>
      <c r="G50" s="26">
        <f t="shared" si="7"/>
        <v>164644</v>
      </c>
      <c r="H50" s="30"/>
    </row>
    <row r="51" spans="1:8" ht="18" customHeight="1" x14ac:dyDescent="0.25">
      <c r="A51" s="23"/>
      <c r="B51" s="30" t="s">
        <v>198</v>
      </c>
      <c r="C51" s="25">
        <f>2*15</f>
        <v>30</v>
      </c>
      <c r="D51" s="26">
        <v>90</v>
      </c>
      <c r="E51" s="26"/>
      <c r="F51" s="28">
        <f>C51*D51</f>
        <v>2700</v>
      </c>
      <c r="G51" s="26">
        <f t="shared" si="7"/>
        <v>161944</v>
      </c>
      <c r="H51" s="30"/>
    </row>
    <row r="52" spans="1:8" ht="18" customHeight="1" x14ac:dyDescent="0.25">
      <c r="A52" s="23"/>
      <c r="B52" s="63" t="s">
        <v>16</v>
      </c>
      <c r="C52" s="25"/>
      <c r="D52" s="26"/>
      <c r="E52" s="26">
        <f t="shared" ref="E52:E66" si="8">C52*D52</f>
        <v>0</v>
      </c>
      <c r="F52" s="28">
        <v>157904</v>
      </c>
      <c r="G52" s="26">
        <f>IF(B52&lt;&gt;"",G51+E52-F52,0)</f>
        <v>4040</v>
      </c>
      <c r="H52" s="46">
        <v>41780</v>
      </c>
    </row>
    <row r="53" spans="1:8" ht="18" customHeight="1" x14ac:dyDescent="0.25">
      <c r="A53" s="23">
        <v>41628</v>
      </c>
      <c r="B53" s="30" t="s">
        <v>74</v>
      </c>
      <c r="C53" s="25">
        <f>5*15</f>
        <v>75</v>
      </c>
      <c r="D53" s="26">
        <v>75</v>
      </c>
      <c r="E53" s="26">
        <f t="shared" si="8"/>
        <v>5625</v>
      </c>
      <c r="F53" s="28"/>
      <c r="G53" s="26">
        <f t="shared" si="7"/>
        <v>9665</v>
      </c>
      <c r="H53" s="30"/>
    </row>
    <row r="54" spans="1:8" ht="18" customHeight="1" x14ac:dyDescent="0.25">
      <c r="A54" s="23">
        <v>41782</v>
      </c>
      <c r="B54" s="30" t="s">
        <v>129</v>
      </c>
      <c r="C54" s="25">
        <v>385</v>
      </c>
      <c r="D54" s="26">
        <v>47</v>
      </c>
      <c r="E54" s="26">
        <f t="shared" si="8"/>
        <v>18095</v>
      </c>
      <c r="F54" s="28"/>
      <c r="G54" s="26">
        <f t="shared" si="7"/>
        <v>27760</v>
      </c>
      <c r="H54" s="30"/>
    </row>
    <row r="55" spans="1:8" ht="18" customHeight="1" x14ac:dyDescent="0.25">
      <c r="A55" s="23">
        <v>41785</v>
      </c>
      <c r="B55" s="30" t="s">
        <v>129</v>
      </c>
      <c r="C55" s="25">
        <v>220</v>
      </c>
      <c r="D55" s="26">
        <v>46</v>
      </c>
      <c r="E55" s="26">
        <f t="shared" si="8"/>
        <v>10120</v>
      </c>
      <c r="F55" s="28"/>
      <c r="G55" s="26">
        <f t="shared" si="7"/>
        <v>37880</v>
      </c>
      <c r="H55" s="30"/>
    </row>
    <row r="56" spans="1:8" ht="18" customHeight="1" x14ac:dyDescent="0.25">
      <c r="A56" s="23">
        <v>41787</v>
      </c>
      <c r="B56" s="30" t="s">
        <v>129</v>
      </c>
      <c r="C56" s="25">
        <v>545</v>
      </c>
      <c r="D56" s="26">
        <v>46</v>
      </c>
      <c r="E56" s="26">
        <f t="shared" si="8"/>
        <v>25070</v>
      </c>
      <c r="F56" s="28"/>
      <c r="G56" s="26">
        <f t="shared" ref="G56:G66" si="9">IF(B56&lt;&gt;"",G55+E56-F56,0)</f>
        <v>62950</v>
      </c>
      <c r="H56" s="30"/>
    </row>
    <row r="57" spans="1:8" ht="18" customHeight="1" x14ac:dyDescent="0.25">
      <c r="A57" s="23">
        <v>41788</v>
      </c>
      <c r="B57" s="30" t="s">
        <v>129</v>
      </c>
      <c r="C57" s="25">
        <v>315</v>
      </c>
      <c r="D57" s="26">
        <v>46</v>
      </c>
      <c r="E57" s="26">
        <f t="shared" si="8"/>
        <v>14490</v>
      </c>
      <c r="F57" s="28"/>
      <c r="G57" s="26">
        <f t="shared" si="9"/>
        <v>77440</v>
      </c>
      <c r="H57" s="30"/>
    </row>
    <row r="58" spans="1:8" ht="18" customHeight="1" x14ac:dyDescent="0.25">
      <c r="A58" s="23">
        <v>41789</v>
      </c>
      <c r="B58" s="30" t="s">
        <v>129</v>
      </c>
      <c r="C58" s="25">
        <v>450</v>
      </c>
      <c r="D58" s="26">
        <v>46</v>
      </c>
      <c r="E58" s="26">
        <f t="shared" si="8"/>
        <v>20700</v>
      </c>
      <c r="F58" s="28"/>
      <c r="G58" s="26">
        <f t="shared" si="9"/>
        <v>98140</v>
      </c>
      <c r="H58" s="30"/>
    </row>
    <row r="59" spans="1:8" ht="18" customHeight="1" x14ac:dyDescent="0.25">
      <c r="A59" s="23">
        <v>41790</v>
      </c>
      <c r="B59" s="30" t="s">
        <v>129</v>
      </c>
      <c r="C59" s="25">
        <v>335</v>
      </c>
      <c r="D59" s="26">
        <v>46</v>
      </c>
      <c r="E59" s="26">
        <f t="shared" si="8"/>
        <v>15410</v>
      </c>
      <c r="F59" s="28"/>
      <c r="G59" s="26">
        <f t="shared" si="9"/>
        <v>113550</v>
      </c>
      <c r="H59" s="30"/>
    </row>
    <row r="60" spans="1:8" ht="18" customHeight="1" x14ac:dyDescent="0.25">
      <c r="A60" s="23">
        <v>41792</v>
      </c>
      <c r="B60" s="30" t="s">
        <v>129</v>
      </c>
      <c r="C60" s="25">
        <v>270</v>
      </c>
      <c r="D60" s="26">
        <v>45</v>
      </c>
      <c r="E60" s="26">
        <f t="shared" si="8"/>
        <v>12150</v>
      </c>
      <c r="F60" s="28"/>
      <c r="G60" s="26">
        <f t="shared" si="9"/>
        <v>125700</v>
      </c>
      <c r="H60" s="30"/>
    </row>
    <row r="61" spans="1:8" ht="18" customHeight="1" x14ac:dyDescent="0.25">
      <c r="A61" s="23"/>
      <c r="B61" s="30" t="s">
        <v>133</v>
      </c>
      <c r="C61" s="25">
        <v>25</v>
      </c>
      <c r="D61" s="26">
        <v>32</v>
      </c>
      <c r="E61" s="26">
        <f t="shared" si="8"/>
        <v>800</v>
      </c>
      <c r="F61" s="28"/>
      <c r="G61" s="26">
        <f t="shared" si="9"/>
        <v>126500</v>
      </c>
      <c r="H61" s="30"/>
    </row>
    <row r="62" spans="1:8" ht="18" customHeight="1" x14ac:dyDescent="0.25">
      <c r="A62" s="23"/>
      <c r="B62" s="63" t="s">
        <v>16</v>
      </c>
      <c r="C62" s="25"/>
      <c r="D62" s="26"/>
      <c r="E62" s="26">
        <f t="shared" si="8"/>
        <v>0</v>
      </c>
      <c r="F62" s="28">
        <v>116915</v>
      </c>
      <c r="G62" s="26">
        <f t="shared" si="9"/>
        <v>9585</v>
      </c>
      <c r="H62" s="46">
        <v>41803</v>
      </c>
    </row>
    <row r="63" spans="1:8" ht="18" customHeight="1" x14ac:dyDescent="0.25">
      <c r="A63" s="23">
        <v>41809</v>
      </c>
      <c r="B63" s="30" t="s">
        <v>22</v>
      </c>
      <c r="C63" s="25">
        <v>750</v>
      </c>
      <c r="D63" s="26">
        <v>110</v>
      </c>
      <c r="E63" s="26">
        <f t="shared" si="8"/>
        <v>82500</v>
      </c>
      <c r="F63" s="28"/>
      <c r="G63" s="26">
        <f t="shared" si="9"/>
        <v>92085</v>
      </c>
      <c r="H63" s="30"/>
    </row>
    <row r="64" spans="1:8" ht="18" customHeight="1" x14ac:dyDescent="0.25">
      <c r="A64" s="23"/>
      <c r="B64" s="30" t="s">
        <v>200</v>
      </c>
      <c r="C64" s="25">
        <v>418</v>
      </c>
      <c r="D64" s="26">
        <v>85</v>
      </c>
      <c r="E64" s="26">
        <f t="shared" si="8"/>
        <v>35530</v>
      </c>
      <c r="F64" s="28"/>
      <c r="G64" s="26">
        <f t="shared" si="9"/>
        <v>127615</v>
      </c>
      <c r="H64" s="30"/>
    </row>
    <row r="65" spans="1:8" ht="18" customHeight="1" x14ac:dyDescent="0.25">
      <c r="A65" s="23">
        <v>41817</v>
      </c>
      <c r="B65" s="30" t="s">
        <v>30</v>
      </c>
      <c r="C65" s="25">
        <v>435</v>
      </c>
      <c r="D65" s="26">
        <v>90</v>
      </c>
      <c r="E65" s="26">
        <f t="shared" si="8"/>
        <v>39150</v>
      </c>
      <c r="F65" s="28"/>
      <c r="G65" s="26">
        <f t="shared" si="9"/>
        <v>166765</v>
      </c>
      <c r="H65" s="30"/>
    </row>
    <row r="66" spans="1:8" ht="18" customHeight="1" x14ac:dyDescent="0.25">
      <c r="A66" s="23">
        <v>41818</v>
      </c>
      <c r="B66" s="30" t="s">
        <v>30</v>
      </c>
      <c r="C66" s="25">
        <v>1410</v>
      </c>
      <c r="D66" s="26">
        <v>90</v>
      </c>
      <c r="E66" s="26">
        <f t="shared" si="8"/>
        <v>126900</v>
      </c>
      <c r="F66" s="28"/>
      <c r="G66" s="26">
        <f t="shared" si="9"/>
        <v>293665</v>
      </c>
      <c r="H66" s="30"/>
    </row>
    <row r="67" spans="1:8" ht="18" customHeight="1" x14ac:dyDescent="0.25">
      <c r="A67" s="23"/>
      <c r="B67" s="30" t="s">
        <v>93</v>
      </c>
      <c r="C67" s="25">
        <v>39.799999999999997</v>
      </c>
      <c r="D67" s="26">
        <v>40</v>
      </c>
      <c r="E67" s="26">
        <f t="shared" ref="E67:E97" si="10">C67*D67</f>
        <v>1592</v>
      </c>
      <c r="F67" s="28"/>
      <c r="G67" s="26">
        <f t="shared" ref="G67:G98" si="11">IF(B67&lt;&gt;"",G66+E67-F67,0)</f>
        <v>295257</v>
      </c>
      <c r="H67" s="30"/>
    </row>
    <row r="68" spans="1:8" ht="18" customHeight="1" x14ac:dyDescent="0.25">
      <c r="A68" s="23">
        <v>41821</v>
      </c>
      <c r="B68" s="30" t="s">
        <v>30</v>
      </c>
      <c r="C68" s="25">
        <v>840</v>
      </c>
      <c r="D68" s="26">
        <v>88</v>
      </c>
      <c r="E68" s="26">
        <f t="shared" si="10"/>
        <v>73920</v>
      </c>
      <c r="F68" s="28"/>
      <c r="G68" s="26">
        <f t="shared" si="11"/>
        <v>369177</v>
      </c>
      <c r="H68" s="30"/>
    </row>
    <row r="69" spans="1:8" ht="18" customHeight="1" x14ac:dyDescent="0.25">
      <c r="A69" s="23"/>
      <c r="B69" s="30" t="s">
        <v>205</v>
      </c>
      <c r="C69" s="25">
        <v>757</v>
      </c>
      <c r="D69" s="26">
        <v>9</v>
      </c>
      <c r="E69" s="26">
        <f t="shared" si="10"/>
        <v>6813</v>
      </c>
      <c r="F69" s="28"/>
      <c r="G69" s="26">
        <f t="shared" si="11"/>
        <v>375990</v>
      </c>
      <c r="H69" s="30"/>
    </row>
    <row r="70" spans="1:8" ht="18" customHeight="1" x14ac:dyDescent="0.25">
      <c r="A70" s="23">
        <v>41822</v>
      </c>
      <c r="B70" s="30" t="s">
        <v>30</v>
      </c>
      <c r="C70" s="25">
        <v>795</v>
      </c>
      <c r="D70" s="26">
        <v>88</v>
      </c>
      <c r="E70" s="26">
        <f t="shared" si="10"/>
        <v>69960</v>
      </c>
      <c r="F70" s="28"/>
      <c r="G70" s="26">
        <f t="shared" si="11"/>
        <v>445950</v>
      </c>
      <c r="H70" s="30"/>
    </row>
    <row r="71" spans="1:8" ht="18" customHeight="1" x14ac:dyDescent="0.25">
      <c r="A71" s="23"/>
      <c r="B71" s="30" t="s">
        <v>147</v>
      </c>
      <c r="C71" s="25">
        <v>13</v>
      </c>
      <c r="D71" s="26">
        <v>50</v>
      </c>
      <c r="E71" s="26">
        <f t="shared" si="10"/>
        <v>650</v>
      </c>
      <c r="F71" s="28"/>
      <c r="G71" s="26">
        <f t="shared" si="11"/>
        <v>446600</v>
      </c>
      <c r="H71" s="30"/>
    </row>
    <row r="72" spans="1:8" ht="18" customHeight="1" x14ac:dyDescent="0.25">
      <c r="A72" s="23"/>
      <c r="B72" s="30" t="s">
        <v>205</v>
      </c>
      <c r="C72" s="25">
        <v>41</v>
      </c>
      <c r="D72" s="26">
        <v>9</v>
      </c>
      <c r="E72" s="26">
        <f t="shared" si="10"/>
        <v>369</v>
      </c>
      <c r="F72" s="28"/>
      <c r="G72" s="26">
        <f t="shared" si="11"/>
        <v>446969</v>
      </c>
      <c r="H72" s="30"/>
    </row>
    <row r="73" spans="1:8" ht="18" customHeight="1" x14ac:dyDescent="0.25">
      <c r="A73" s="23">
        <v>41824</v>
      </c>
      <c r="B73" s="30" t="s">
        <v>30</v>
      </c>
      <c r="C73" s="25">
        <v>778</v>
      </c>
      <c r="D73" s="26">
        <v>90</v>
      </c>
      <c r="E73" s="26">
        <f t="shared" si="10"/>
        <v>70020</v>
      </c>
      <c r="F73" s="28"/>
      <c r="G73" s="26">
        <f t="shared" si="11"/>
        <v>516989</v>
      </c>
      <c r="H73" s="30"/>
    </row>
    <row r="74" spans="1:8" ht="18" customHeight="1" x14ac:dyDescent="0.25">
      <c r="A74" s="23"/>
      <c r="B74" s="30" t="s">
        <v>93</v>
      </c>
      <c r="C74" s="25">
        <v>2830</v>
      </c>
      <c r="D74" s="26">
        <v>40</v>
      </c>
      <c r="E74" s="26">
        <f t="shared" si="10"/>
        <v>113200</v>
      </c>
      <c r="F74" s="28"/>
      <c r="G74" s="26">
        <f t="shared" si="11"/>
        <v>630189</v>
      </c>
      <c r="H74" s="30"/>
    </row>
    <row r="75" spans="1:8" ht="18" customHeight="1" x14ac:dyDescent="0.25">
      <c r="A75" s="23">
        <v>41825</v>
      </c>
      <c r="B75" s="30" t="s">
        <v>30</v>
      </c>
      <c r="C75" s="25">
        <v>1080</v>
      </c>
      <c r="D75" s="26">
        <v>90</v>
      </c>
      <c r="E75" s="26">
        <f t="shared" si="10"/>
        <v>97200</v>
      </c>
      <c r="F75" s="28"/>
      <c r="G75" s="26">
        <f t="shared" si="11"/>
        <v>727389</v>
      </c>
      <c r="H75" s="30"/>
    </row>
    <row r="76" spans="1:8" ht="18" customHeight="1" x14ac:dyDescent="0.25">
      <c r="A76" s="23"/>
      <c r="B76" s="30" t="s">
        <v>147</v>
      </c>
      <c r="C76" s="25">
        <v>2860</v>
      </c>
      <c r="D76" s="26">
        <v>50</v>
      </c>
      <c r="E76" s="26">
        <f t="shared" si="10"/>
        <v>143000</v>
      </c>
      <c r="F76" s="28"/>
      <c r="G76" s="26">
        <f t="shared" si="11"/>
        <v>870389</v>
      </c>
      <c r="H76" s="30"/>
    </row>
    <row r="77" spans="1:8" ht="18" customHeight="1" x14ac:dyDescent="0.25">
      <c r="A77" s="23">
        <v>41834</v>
      </c>
      <c r="B77" s="30" t="s">
        <v>205</v>
      </c>
      <c r="C77" s="25">
        <v>745</v>
      </c>
      <c r="D77" s="26">
        <v>9</v>
      </c>
      <c r="E77" s="26">
        <f t="shared" si="10"/>
        <v>6705</v>
      </c>
      <c r="F77" s="28"/>
      <c r="G77" s="26">
        <f t="shared" si="11"/>
        <v>877094</v>
      </c>
      <c r="H77" s="30"/>
    </row>
    <row r="78" spans="1:8" ht="18" customHeight="1" x14ac:dyDescent="0.25">
      <c r="A78" s="23">
        <v>41860</v>
      </c>
      <c r="B78" s="30" t="s">
        <v>17</v>
      </c>
      <c r="C78" s="25">
        <v>300</v>
      </c>
      <c r="D78" s="26">
        <v>150</v>
      </c>
      <c r="E78" s="26">
        <f t="shared" si="10"/>
        <v>45000</v>
      </c>
      <c r="F78" s="28"/>
      <c r="G78" s="26">
        <f t="shared" si="11"/>
        <v>922094</v>
      </c>
      <c r="H78" s="30"/>
    </row>
    <row r="79" spans="1:8" ht="18" customHeight="1" x14ac:dyDescent="0.25">
      <c r="A79" s="23"/>
      <c r="B79" s="63" t="s">
        <v>16</v>
      </c>
      <c r="C79" s="25"/>
      <c r="D79" s="26"/>
      <c r="E79" s="26">
        <f t="shared" si="10"/>
        <v>0</v>
      </c>
      <c r="F79" s="28">
        <v>200000</v>
      </c>
      <c r="G79" s="26">
        <f t="shared" si="11"/>
        <v>722094</v>
      </c>
      <c r="H79" s="46">
        <v>41829</v>
      </c>
    </row>
    <row r="80" spans="1:8" ht="18" customHeight="1" x14ac:dyDescent="0.25">
      <c r="A80" s="23"/>
      <c r="B80" s="63" t="s">
        <v>16</v>
      </c>
      <c r="C80" s="25"/>
      <c r="D80" s="26"/>
      <c r="E80" s="26">
        <f>C80*D80</f>
        <v>0</v>
      </c>
      <c r="F80" s="28">
        <v>100000</v>
      </c>
      <c r="G80" s="26">
        <f>IF(B80&lt;&gt;"",G79+E80-F80,0)</f>
        <v>622094</v>
      </c>
      <c r="H80" s="46">
        <v>41858</v>
      </c>
    </row>
    <row r="81" spans="1:8" ht="18" customHeight="1" x14ac:dyDescent="0.25">
      <c r="A81" s="23"/>
      <c r="B81" s="63" t="s">
        <v>16</v>
      </c>
      <c r="C81" s="25"/>
      <c r="D81" s="26"/>
      <c r="E81" s="26">
        <f>C81*D81</f>
        <v>0</v>
      </c>
      <c r="F81" s="28">
        <v>100000</v>
      </c>
      <c r="G81" s="26">
        <f>IF(B81&lt;&gt;"",G80+E81-F81,0)</f>
        <v>522094</v>
      </c>
      <c r="H81" s="46">
        <v>41877</v>
      </c>
    </row>
    <row r="82" spans="1:8" ht="18" customHeight="1" x14ac:dyDescent="0.25">
      <c r="A82" s="23"/>
      <c r="B82" s="63" t="s">
        <v>207</v>
      </c>
      <c r="C82" s="25">
        <v>1209</v>
      </c>
      <c r="D82" s="26">
        <v>50</v>
      </c>
      <c r="E82" s="26"/>
      <c r="F82" s="28">
        <f>C82*D82</f>
        <v>60450</v>
      </c>
      <c r="G82" s="26">
        <f>IF(B82&lt;&gt;"",G81+E82-F82,0)</f>
        <v>461644</v>
      </c>
      <c r="H82" s="46">
        <v>41872</v>
      </c>
    </row>
    <row r="83" spans="1:8" ht="18" customHeight="1" x14ac:dyDescent="0.25">
      <c r="A83" s="23"/>
      <c r="B83" s="63" t="s">
        <v>16</v>
      </c>
      <c r="C83" s="25"/>
      <c r="D83" s="26"/>
      <c r="E83" s="26">
        <f>C83*D83</f>
        <v>0</v>
      </c>
      <c r="F83" s="28">
        <v>100000</v>
      </c>
      <c r="G83" s="26">
        <f>IF(B83&lt;&gt;"",G82+E83-F83,0)</f>
        <v>361644</v>
      </c>
      <c r="H83" s="46">
        <v>41894</v>
      </c>
    </row>
    <row r="84" spans="1:8" ht="18" customHeight="1" x14ac:dyDescent="0.25">
      <c r="A84" s="23"/>
      <c r="B84" s="63" t="s">
        <v>16</v>
      </c>
      <c r="C84" s="25"/>
      <c r="D84" s="26"/>
      <c r="E84" s="26">
        <f>C84*D84</f>
        <v>0</v>
      </c>
      <c r="F84" s="28">
        <v>200000</v>
      </c>
      <c r="G84" s="26">
        <f>IF(B84&lt;&gt;"",G83+E84-F84,0)</f>
        <v>161644</v>
      </c>
      <c r="H84" s="46">
        <v>41907</v>
      </c>
    </row>
    <row r="85" spans="1:8" ht="18" customHeight="1" x14ac:dyDescent="0.25">
      <c r="A85" s="23">
        <v>41894</v>
      </c>
      <c r="B85" s="30" t="s">
        <v>31</v>
      </c>
      <c r="C85" s="25">
        <v>3900</v>
      </c>
      <c r="D85" s="26">
        <v>105</v>
      </c>
      <c r="E85" s="26">
        <f t="shared" si="10"/>
        <v>409500</v>
      </c>
      <c r="F85" s="28"/>
      <c r="G85" s="26">
        <f t="shared" si="11"/>
        <v>571144</v>
      </c>
      <c r="H85" s="30"/>
    </row>
    <row r="86" spans="1:8" ht="18" customHeight="1" x14ac:dyDescent="0.25">
      <c r="A86" s="23"/>
      <c r="B86" s="30" t="s">
        <v>31</v>
      </c>
      <c r="C86" s="25">
        <v>3000</v>
      </c>
      <c r="D86" s="26">
        <v>100</v>
      </c>
      <c r="E86" s="26">
        <f t="shared" si="10"/>
        <v>300000</v>
      </c>
      <c r="F86" s="28"/>
      <c r="G86" s="26">
        <f t="shared" si="11"/>
        <v>871144</v>
      </c>
      <c r="H86" s="30"/>
    </row>
    <row r="87" spans="1:8" ht="18" customHeight="1" x14ac:dyDescent="0.25">
      <c r="A87" s="23"/>
      <c r="B87" s="63" t="s">
        <v>61</v>
      </c>
      <c r="C87" s="25">
        <v>145</v>
      </c>
      <c r="D87" s="26">
        <v>50</v>
      </c>
      <c r="E87" s="26"/>
      <c r="F87" s="28">
        <f>C87*D87</f>
        <v>7250</v>
      </c>
      <c r="G87" s="26">
        <f>IF(B87&lt;&gt;"",G86+E87-F87,0)</f>
        <v>863894</v>
      </c>
      <c r="H87" s="46">
        <v>41894</v>
      </c>
    </row>
    <row r="88" spans="1:8" ht="18" customHeight="1" x14ac:dyDescent="0.25">
      <c r="A88" s="23">
        <v>41897</v>
      </c>
      <c r="B88" s="30" t="s">
        <v>208</v>
      </c>
      <c r="C88" s="25">
        <v>29.8</v>
      </c>
      <c r="D88" s="26">
        <v>47</v>
      </c>
      <c r="E88" s="26">
        <f t="shared" si="10"/>
        <v>1400.6000000000001</v>
      </c>
      <c r="F88" s="28"/>
      <c r="G88" s="26">
        <f t="shared" si="11"/>
        <v>865294.6</v>
      </c>
      <c r="H88" s="30"/>
    </row>
    <row r="89" spans="1:8" ht="18" customHeight="1" x14ac:dyDescent="0.25">
      <c r="A89" s="23">
        <v>41899</v>
      </c>
      <c r="B89" s="30" t="s">
        <v>208</v>
      </c>
      <c r="C89" s="25">
        <v>5066</v>
      </c>
      <c r="D89" s="26">
        <v>47</v>
      </c>
      <c r="E89" s="26">
        <f t="shared" si="10"/>
        <v>238102</v>
      </c>
      <c r="F89" s="28"/>
      <c r="G89" s="26">
        <f t="shared" si="11"/>
        <v>1103396.6000000001</v>
      </c>
      <c r="H89" s="30"/>
    </row>
    <row r="90" spans="1:8" ht="18" customHeight="1" x14ac:dyDescent="0.25">
      <c r="A90" s="23">
        <v>41904</v>
      </c>
      <c r="B90" s="30" t="s">
        <v>31</v>
      </c>
      <c r="C90" s="25">
        <v>1200</v>
      </c>
      <c r="D90" s="26">
        <v>105</v>
      </c>
      <c r="E90" s="26">
        <f t="shared" si="10"/>
        <v>126000</v>
      </c>
      <c r="F90" s="28"/>
      <c r="G90" s="26">
        <f t="shared" si="11"/>
        <v>1229396.6000000001</v>
      </c>
      <c r="H90" s="30"/>
    </row>
    <row r="91" spans="1:8" ht="18" customHeight="1" x14ac:dyDescent="0.25">
      <c r="A91" s="23"/>
      <c r="B91" s="63" t="s">
        <v>16</v>
      </c>
      <c r="C91" s="25"/>
      <c r="D91" s="26"/>
      <c r="E91" s="26">
        <f>C91*D91</f>
        <v>0</v>
      </c>
      <c r="F91" s="28">
        <v>500000</v>
      </c>
      <c r="G91" s="26">
        <f t="shared" ref="G91:G96" si="12">IF(B91&lt;&gt;"",G90+E91-F91,0)</f>
        <v>729396.60000000009</v>
      </c>
      <c r="H91" s="46">
        <v>41921</v>
      </c>
    </row>
    <row r="92" spans="1:8" ht="18" customHeight="1" x14ac:dyDescent="0.25">
      <c r="A92" s="23"/>
      <c r="B92" s="63" t="s">
        <v>16</v>
      </c>
      <c r="C92" s="25"/>
      <c r="D92" s="26"/>
      <c r="E92" s="26">
        <f>C92*D92</f>
        <v>0</v>
      </c>
      <c r="F92" s="28">
        <v>200000</v>
      </c>
      <c r="G92" s="26">
        <f t="shared" si="12"/>
        <v>529396.60000000009</v>
      </c>
      <c r="H92" s="46">
        <v>41936</v>
      </c>
    </row>
    <row r="93" spans="1:8" ht="18" customHeight="1" x14ac:dyDescent="0.25">
      <c r="A93" s="23"/>
      <c r="B93" s="63" t="s">
        <v>16</v>
      </c>
      <c r="C93" s="25"/>
      <c r="D93" s="26"/>
      <c r="E93" s="26">
        <f t="shared" si="10"/>
        <v>0</v>
      </c>
      <c r="F93" s="28">
        <v>120000</v>
      </c>
      <c r="G93" s="26">
        <f t="shared" si="12"/>
        <v>409396.60000000009</v>
      </c>
      <c r="H93" s="23">
        <v>41964</v>
      </c>
    </row>
    <row r="94" spans="1:8" ht="18" customHeight="1" x14ac:dyDescent="0.25">
      <c r="A94" s="23"/>
      <c r="B94" s="63" t="s">
        <v>16</v>
      </c>
      <c r="C94" s="25"/>
      <c r="D94" s="26"/>
      <c r="E94" s="26">
        <f t="shared" si="10"/>
        <v>0</v>
      </c>
      <c r="F94" s="28">
        <v>200000</v>
      </c>
      <c r="G94" s="26">
        <f t="shared" si="12"/>
        <v>209396.60000000009</v>
      </c>
      <c r="H94" s="23">
        <v>41985</v>
      </c>
    </row>
    <row r="95" spans="1:8" ht="18" customHeight="1" x14ac:dyDescent="0.25">
      <c r="A95" s="23"/>
      <c r="B95" s="63" t="s">
        <v>16</v>
      </c>
      <c r="C95" s="25"/>
      <c r="D95" s="26"/>
      <c r="E95" s="26">
        <f t="shared" si="10"/>
        <v>0</v>
      </c>
      <c r="F95" s="28">
        <v>200000</v>
      </c>
      <c r="G95" s="26">
        <f t="shared" si="12"/>
        <v>9396.6000000000931</v>
      </c>
      <c r="H95" s="23">
        <v>41997</v>
      </c>
    </row>
    <row r="96" spans="1:8" ht="18" customHeight="1" x14ac:dyDescent="0.25">
      <c r="A96" s="23">
        <v>41982</v>
      </c>
      <c r="B96" s="30" t="s">
        <v>93</v>
      </c>
      <c r="C96" s="25">
        <v>5080</v>
      </c>
      <c r="D96" s="26">
        <v>42</v>
      </c>
      <c r="E96" s="26">
        <f t="shared" si="10"/>
        <v>213360</v>
      </c>
      <c r="F96" s="28"/>
      <c r="G96" s="26">
        <f t="shared" si="12"/>
        <v>222756.60000000009</v>
      </c>
      <c r="H96" s="30"/>
    </row>
    <row r="97" spans="1:8" ht="18" customHeight="1" x14ac:dyDescent="0.25">
      <c r="A97" s="23">
        <v>41991</v>
      </c>
      <c r="B97" s="30" t="s">
        <v>93</v>
      </c>
      <c r="C97" s="25">
        <v>6700</v>
      </c>
      <c r="D97" s="26">
        <v>42</v>
      </c>
      <c r="E97" s="26">
        <f t="shared" si="10"/>
        <v>281400</v>
      </c>
      <c r="F97" s="28"/>
      <c r="G97" s="26">
        <f t="shared" si="11"/>
        <v>504156.60000000009</v>
      </c>
      <c r="H97" s="30"/>
    </row>
    <row r="98" spans="1:8" ht="18" customHeight="1" x14ac:dyDescent="0.25">
      <c r="A98" s="23"/>
      <c r="B98" s="63" t="s">
        <v>16</v>
      </c>
      <c r="C98" s="25"/>
      <c r="D98" s="26"/>
      <c r="E98" s="26">
        <f>C98*D98</f>
        <v>0</v>
      </c>
      <c r="F98" s="28">
        <v>150000</v>
      </c>
      <c r="G98" s="26">
        <f t="shared" si="11"/>
        <v>354156.60000000009</v>
      </c>
      <c r="H98" s="23">
        <v>42018</v>
      </c>
    </row>
    <row r="99" spans="1:8" ht="18" customHeight="1" x14ac:dyDescent="0.25">
      <c r="A99" s="23">
        <v>42023</v>
      </c>
      <c r="B99" s="30" t="s">
        <v>93</v>
      </c>
      <c r="C99" s="25">
        <v>6400</v>
      </c>
      <c r="D99" s="26">
        <v>48</v>
      </c>
      <c r="E99" s="26">
        <f t="shared" ref="E99:E107" si="13">C99*D99</f>
        <v>307200</v>
      </c>
      <c r="F99" s="28"/>
      <c r="G99" s="26">
        <f t="shared" ref="G99:G120" si="14">IF(B99&lt;&gt;"",G98+E99-F99,0)</f>
        <v>661356.60000000009</v>
      </c>
      <c r="H99" s="30"/>
    </row>
    <row r="100" spans="1:8" ht="18" customHeight="1" x14ac:dyDescent="0.25">
      <c r="A100" s="23">
        <v>42020</v>
      </c>
      <c r="B100" s="30" t="s">
        <v>93</v>
      </c>
      <c r="C100" s="25">
        <v>13</v>
      </c>
      <c r="D100" s="26">
        <v>48</v>
      </c>
      <c r="E100" s="26">
        <f t="shared" si="13"/>
        <v>624</v>
      </c>
      <c r="F100" s="28"/>
      <c r="G100" s="26">
        <f t="shared" si="14"/>
        <v>661980.60000000009</v>
      </c>
      <c r="H100" s="30"/>
    </row>
    <row r="101" spans="1:8" ht="18" customHeight="1" x14ac:dyDescent="0.25">
      <c r="A101" s="23"/>
      <c r="B101" s="30" t="s">
        <v>208</v>
      </c>
      <c r="C101" s="25">
        <v>26</v>
      </c>
      <c r="D101" s="26">
        <v>52</v>
      </c>
      <c r="E101" s="26">
        <f t="shared" si="13"/>
        <v>1352</v>
      </c>
      <c r="F101" s="28"/>
      <c r="G101" s="26">
        <f t="shared" si="14"/>
        <v>663332.60000000009</v>
      </c>
      <c r="H101" s="30"/>
    </row>
    <row r="102" spans="1:8" ht="18" customHeight="1" x14ac:dyDescent="0.25">
      <c r="A102" s="23">
        <v>42024</v>
      </c>
      <c r="B102" s="30" t="s">
        <v>93</v>
      </c>
      <c r="C102" s="25">
        <v>4288.5</v>
      </c>
      <c r="D102" s="26">
        <v>48</v>
      </c>
      <c r="E102" s="26">
        <f t="shared" si="13"/>
        <v>205848</v>
      </c>
      <c r="F102" s="28"/>
      <c r="G102" s="26">
        <f t="shared" si="14"/>
        <v>869180.60000000009</v>
      </c>
      <c r="H102" s="30"/>
    </row>
    <row r="103" spans="1:8" ht="18" customHeight="1" x14ac:dyDescent="0.25">
      <c r="A103" s="23"/>
      <c r="B103" s="30" t="s">
        <v>208</v>
      </c>
      <c r="C103" s="25">
        <v>910</v>
      </c>
      <c r="D103" s="26">
        <v>52</v>
      </c>
      <c r="E103" s="26">
        <f t="shared" si="13"/>
        <v>47320</v>
      </c>
      <c r="F103" s="28"/>
      <c r="G103" s="26">
        <f t="shared" si="14"/>
        <v>916500.60000000009</v>
      </c>
      <c r="H103" s="30"/>
    </row>
    <row r="104" spans="1:8" ht="18" customHeight="1" x14ac:dyDescent="0.25">
      <c r="A104" s="23"/>
      <c r="B104" s="63" t="s">
        <v>16</v>
      </c>
      <c r="C104" s="25"/>
      <c r="D104" s="26"/>
      <c r="E104" s="26">
        <f t="shared" si="13"/>
        <v>0</v>
      </c>
      <c r="F104" s="28">
        <v>562344</v>
      </c>
      <c r="G104" s="26">
        <f t="shared" si="14"/>
        <v>354156.60000000009</v>
      </c>
      <c r="H104" s="23">
        <v>42027</v>
      </c>
    </row>
    <row r="105" spans="1:8" ht="18" customHeight="1" x14ac:dyDescent="0.25">
      <c r="A105" s="23">
        <v>42032</v>
      </c>
      <c r="B105" s="30" t="s">
        <v>93</v>
      </c>
      <c r="C105" s="25">
        <v>4966</v>
      </c>
      <c r="D105" s="26">
        <v>51.5</v>
      </c>
      <c r="E105" s="26">
        <f t="shared" si="13"/>
        <v>255749</v>
      </c>
      <c r="F105" s="28"/>
      <c r="G105" s="26">
        <f t="shared" si="14"/>
        <v>609905.60000000009</v>
      </c>
      <c r="H105" s="23"/>
    </row>
    <row r="106" spans="1:8" ht="18" customHeight="1" x14ac:dyDescent="0.25">
      <c r="A106" s="23"/>
      <c r="B106" s="30" t="s">
        <v>208</v>
      </c>
      <c r="C106" s="25">
        <v>13</v>
      </c>
      <c r="D106" s="26">
        <v>58</v>
      </c>
      <c r="E106" s="26">
        <f t="shared" si="13"/>
        <v>754</v>
      </c>
      <c r="F106" s="28"/>
      <c r="G106" s="26">
        <f t="shared" si="14"/>
        <v>610659.60000000009</v>
      </c>
      <c r="H106" s="23"/>
    </row>
    <row r="107" spans="1:8" ht="18" customHeight="1" x14ac:dyDescent="0.25">
      <c r="A107" s="23"/>
      <c r="B107" s="63" t="s">
        <v>16</v>
      </c>
      <c r="C107" s="25"/>
      <c r="D107" s="26"/>
      <c r="E107" s="26">
        <f t="shared" si="13"/>
        <v>0</v>
      </c>
      <c r="F107" s="28">
        <v>256503</v>
      </c>
      <c r="G107" s="26">
        <f t="shared" si="14"/>
        <v>354156.60000000009</v>
      </c>
      <c r="H107" s="23">
        <v>42033</v>
      </c>
    </row>
    <row r="108" spans="1:8" ht="18" customHeight="1" x14ac:dyDescent="0.25">
      <c r="A108" s="23">
        <v>42033</v>
      </c>
      <c r="B108" s="30" t="s">
        <v>93</v>
      </c>
      <c r="C108" s="25">
        <v>996</v>
      </c>
      <c r="D108" s="26">
        <v>51.5</v>
      </c>
      <c r="E108" s="26">
        <f t="shared" ref="E108:E119" si="15">C108*D108</f>
        <v>51294</v>
      </c>
      <c r="F108" s="28"/>
      <c r="G108" s="26">
        <f t="shared" ref="G108:G119" si="16">IF(B108&lt;&gt;"",G107+E108-F108,0)</f>
        <v>405450.60000000009</v>
      </c>
      <c r="H108" s="23"/>
    </row>
    <row r="109" spans="1:8" ht="18" customHeight="1" x14ac:dyDescent="0.25">
      <c r="A109" s="23"/>
      <c r="B109" s="30" t="s">
        <v>208</v>
      </c>
      <c r="C109" s="25">
        <v>2106</v>
      </c>
      <c r="D109" s="26">
        <v>58</v>
      </c>
      <c r="E109" s="26">
        <f t="shared" si="15"/>
        <v>122148</v>
      </c>
      <c r="F109" s="28"/>
      <c r="G109" s="26">
        <f t="shared" si="16"/>
        <v>527598.60000000009</v>
      </c>
      <c r="H109" s="23"/>
    </row>
    <row r="110" spans="1:8" ht="18" customHeight="1" x14ac:dyDescent="0.25">
      <c r="A110" s="23"/>
      <c r="B110" s="63" t="s">
        <v>16</v>
      </c>
      <c r="C110" s="25"/>
      <c r="D110" s="26"/>
      <c r="E110" s="26">
        <f t="shared" si="15"/>
        <v>0</v>
      </c>
      <c r="F110" s="28">
        <v>173442</v>
      </c>
      <c r="G110" s="26">
        <f t="shared" si="16"/>
        <v>354156.60000000009</v>
      </c>
      <c r="H110" s="23">
        <v>42039</v>
      </c>
    </row>
    <row r="111" spans="1:8" ht="18" customHeight="1" x14ac:dyDescent="0.25">
      <c r="A111" s="23">
        <v>42045</v>
      </c>
      <c r="B111" s="30" t="s">
        <v>93</v>
      </c>
      <c r="C111" s="25">
        <v>2620</v>
      </c>
      <c r="D111" s="26">
        <v>42</v>
      </c>
      <c r="E111" s="26">
        <f t="shared" si="15"/>
        <v>110040</v>
      </c>
      <c r="F111" s="28"/>
      <c r="G111" s="26">
        <f t="shared" si="16"/>
        <v>464196.60000000009</v>
      </c>
      <c r="H111" s="23"/>
    </row>
    <row r="112" spans="1:8" ht="18" customHeight="1" x14ac:dyDescent="0.25">
      <c r="A112" s="23"/>
      <c r="B112" s="30" t="s">
        <v>17</v>
      </c>
      <c r="C112" s="25">
        <v>8685</v>
      </c>
      <c r="D112" s="26">
        <v>120</v>
      </c>
      <c r="E112" s="26">
        <f t="shared" si="15"/>
        <v>1042200</v>
      </c>
      <c r="F112" s="28"/>
      <c r="G112" s="26">
        <f t="shared" si="16"/>
        <v>1506396.6</v>
      </c>
      <c r="H112" s="23"/>
    </row>
    <row r="113" spans="1:8" ht="18" customHeight="1" x14ac:dyDescent="0.25">
      <c r="A113" s="23"/>
      <c r="B113" s="30" t="s">
        <v>16</v>
      </c>
      <c r="C113" s="25"/>
      <c r="D113" s="26"/>
      <c r="E113" s="26">
        <f t="shared" si="15"/>
        <v>0</v>
      </c>
      <c r="F113" s="28">
        <v>300000</v>
      </c>
      <c r="G113" s="26">
        <f t="shared" si="16"/>
        <v>1206396.6000000001</v>
      </c>
      <c r="H113" s="23">
        <v>42060</v>
      </c>
    </row>
    <row r="114" spans="1:8" ht="18" customHeight="1" x14ac:dyDescent="0.25">
      <c r="A114" s="23">
        <v>42059</v>
      </c>
      <c r="B114" s="30" t="s">
        <v>31</v>
      </c>
      <c r="C114" s="25">
        <v>6015</v>
      </c>
      <c r="D114" s="26">
        <v>90</v>
      </c>
      <c r="E114" s="26">
        <f t="shared" si="15"/>
        <v>541350</v>
      </c>
      <c r="F114" s="28"/>
      <c r="G114" s="26">
        <f t="shared" si="16"/>
        <v>1747746.6</v>
      </c>
      <c r="H114" s="23"/>
    </row>
    <row r="115" spans="1:8" ht="18" customHeight="1" x14ac:dyDescent="0.25">
      <c r="A115" s="23"/>
      <c r="B115" s="30" t="s">
        <v>16</v>
      </c>
      <c r="C115" s="25"/>
      <c r="D115" s="26"/>
      <c r="E115" s="26">
        <f t="shared" si="15"/>
        <v>0</v>
      </c>
      <c r="F115" s="28">
        <v>200000</v>
      </c>
      <c r="G115" s="26">
        <f t="shared" si="16"/>
        <v>1547746.6</v>
      </c>
      <c r="H115" s="23">
        <v>42068</v>
      </c>
    </row>
    <row r="116" spans="1:8" ht="18" customHeight="1" x14ac:dyDescent="0.25">
      <c r="A116" s="23"/>
      <c r="B116" s="30" t="s">
        <v>16</v>
      </c>
      <c r="C116" s="25"/>
      <c r="D116" s="26"/>
      <c r="E116" s="26">
        <f t="shared" si="15"/>
        <v>0</v>
      </c>
      <c r="F116" s="28">
        <v>300000</v>
      </c>
      <c r="G116" s="26">
        <f t="shared" si="16"/>
        <v>1247746.6000000001</v>
      </c>
      <c r="H116" s="23">
        <v>42074</v>
      </c>
    </row>
    <row r="117" spans="1:8" ht="18" customHeight="1" x14ac:dyDescent="0.25">
      <c r="A117" s="23"/>
      <c r="B117" s="30" t="s">
        <v>16</v>
      </c>
      <c r="C117" s="25"/>
      <c r="D117" s="26"/>
      <c r="E117" s="26">
        <f t="shared" si="15"/>
        <v>0</v>
      </c>
      <c r="F117" s="28">
        <v>200000</v>
      </c>
      <c r="G117" s="26">
        <f t="shared" si="16"/>
        <v>1047746.6000000001</v>
      </c>
      <c r="H117" s="23">
        <v>42087</v>
      </c>
    </row>
    <row r="118" spans="1:8" ht="18" customHeight="1" x14ac:dyDescent="0.25">
      <c r="A118" s="23"/>
      <c r="B118" s="30" t="s">
        <v>16</v>
      </c>
      <c r="C118" s="25"/>
      <c r="D118" s="26"/>
      <c r="E118" s="26">
        <f t="shared" si="15"/>
        <v>0</v>
      </c>
      <c r="F118" s="28">
        <v>200000</v>
      </c>
      <c r="G118" s="26">
        <f t="shared" si="16"/>
        <v>847746.60000000009</v>
      </c>
      <c r="H118" s="23">
        <v>42098</v>
      </c>
    </row>
    <row r="119" spans="1:8" ht="18" customHeight="1" x14ac:dyDescent="0.25">
      <c r="A119" s="23">
        <v>42098</v>
      </c>
      <c r="B119" s="30" t="s">
        <v>31</v>
      </c>
      <c r="C119" s="25">
        <v>2243.5</v>
      </c>
      <c r="D119" s="26">
        <v>90</v>
      </c>
      <c r="E119" s="26">
        <f t="shared" si="15"/>
        <v>201915</v>
      </c>
      <c r="F119" s="28"/>
      <c r="G119" s="26">
        <f t="shared" si="16"/>
        <v>1049661.6000000001</v>
      </c>
      <c r="H119" s="23"/>
    </row>
    <row r="120" spans="1:8" ht="18" customHeight="1" x14ac:dyDescent="0.25">
      <c r="A120" s="23">
        <v>42107</v>
      </c>
      <c r="B120" s="30" t="s">
        <v>232</v>
      </c>
      <c r="C120" s="25">
        <v>1419</v>
      </c>
      <c r="D120" s="26">
        <v>120</v>
      </c>
      <c r="E120" s="26"/>
      <c r="F120" s="28">
        <f t="shared" ref="F120:F122" si="17">C120*D120</f>
        <v>170280</v>
      </c>
      <c r="G120" s="26">
        <f t="shared" si="14"/>
        <v>879381.60000000009</v>
      </c>
      <c r="H120" s="23"/>
    </row>
    <row r="121" spans="1:8" ht="18" customHeight="1" x14ac:dyDescent="0.25">
      <c r="A121" s="23"/>
      <c r="B121" s="30" t="s">
        <v>196</v>
      </c>
      <c r="C121" s="25">
        <v>975</v>
      </c>
      <c r="D121" s="26">
        <v>55</v>
      </c>
      <c r="E121" s="26"/>
      <c r="F121" s="28">
        <f t="shared" si="17"/>
        <v>53625</v>
      </c>
      <c r="G121" s="26">
        <f t="shared" ref="G121:G137" si="18">IF(B121&lt;&gt;"",G120+E121-F121,0)</f>
        <v>825756.60000000009</v>
      </c>
      <c r="H121" s="23"/>
    </row>
    <row r="122" spans="1:8" ht="18" customHeight="1" x14ac:dyDescent="0.25">
      <c r="A122" s="23"/>
      <c r="B122" s="30" t="s">
        <v>233</v>
      </c>
      <c r="C122" s="25">
        <v>525</v>
      </c>
      <c r="D122" s="26">
        <v>40</v>
      </c>
      <c r="E122" s="26"/>
      <c r="F122" s="28">
        <f t="shared" si="17"/>
        <v>21000</v>
      </c>
      <c r="G122" s="26">
        <f t="shared" si="18"/>
        <v>804756.60000000009</v>
      </c>
      <c r="H122" s="23"/>
    </row>
    <row r="123" spans="1:8" ht="18" customHeight="1" x14ac:dyDescent="0.25">
      <c r="A123" s="23"/>
      <c r="B123" s="30" t="s">
        <v>16</v>
      </c>
      <c r="C123" s="25"/>
      <c r="D123" s="26"/>
      <c r="E123" s="26">
        <f t="shared" ref="E123:E137" si="19">C123*D123</f>
        <v>0</v>
      </c>
      <c r="F123" s="28">
        <v>150000</v>
      </c>
      <c r="G123" s="26">
        <f t="shared" si="18"/>
        <v>654756.60000000009</v>
      </c>
      <c r="H123" s="23">
        <v>42139</v>
      </c>
    </row>
    <row r="124" spans="1:8" ht="18" customHeight="1" x14ac:dyDescent="0.25">
      <c r="A124" s="23"/>
      <c r="B124" s="30" t="s">
        <v>16</v>
      </c>
      <c r="C124" s="25"/>
      <c r="D124" s="26"/>
      <c r="E124" s="26">
        <f t="shared" si="19"/>
        <v>0</v>
      </c>
      <c r="F124" s="28">
        <v>150000</v>
      </c>
      <c r="G124" s="26">
        <f t="shared" si="18"/>
        <v>504756.60000000009</v>
      </c>
      <c r="H124" s="23">
        <v>42146</v>
      </c>
    </row>
    <row r="125" spans="1:8" ht="18" customHeight="1" x14ac:dyDescent="0.25">
      <c r="A125" s="23"/>
      <c r="B125" s="30" t="s">
        <v>16</v>
      </c>
      <c r="C125" s="25"/>
      <c r="D125" s="26"/>
      <c r="E125" s="26">
        <f t="shared" si="19"/>
        <v>0</v>
      </c>
      <c r="F125" s="28">
        <v>200000</v>
      </c>
      <c r="G125" s="26">
        <f t="shared" si="18"/>
        <v>304756.60000000009</v>
      </c>
      <c r="H125" s="23">
        <v>42152</v>
      </c>
    </row>
    <row r="126" spans="1:8" ht="18" customHeight="1" x14ac:dyDescent="0.25">
      <c r="A126" s="23"/>
      <c r="B126" s="30" t="s">
        <v>16</v>
      </c>
      <c r="C126" s="25"/>
      <c r="D126" s="26"/>
      <c r="E126" s="26">
        <f t="shared" si="19"/>
        <v>0</v>
      </c>
      <c r="F126" s="28">
        <v>200000</v>
      </c>
      <c r="G126" s="26">
        <f t="shared" si="18"/>
        <v>104756.60000000009</v>
      </c>
      <c r="H126" s="23">
        <v>42165</v>
      </c>
    </row>
    <row r="127" spans="1:8" ht="18" customHeight="1" x14ac:dyDescent="0.25">
      <c r="A127" s="23">
        <v>42151</v>
      </c>
      <c r="B127" s="30" t="s">
        <v>208</v>
      </c>
      <c r="C127" s="25">
        <v>25.6</v>
      </c>
      <c r="D127" s="26">
        <v>49</v>
      </c>
      <c r="E127" s="26">
        <f t="shared" si="19"/>
        <v>1254.4000000000001</v>
      </c>
      <c r="F127" s="28"/>
      <c r="G127" s="26">
        <f t="shared" si="18"/>
        <v>106011.00000000009</v>
      </c>
      <c r="H127" s="23"/>
    </row>
    <row r="128" spans="1:8" ht="18" customHeight="1" x14ac:dyDescent="0.25">
      <c r="A128" s="23">
        <v>42156</v>
      </c>
      <c r="B128" s="30" t="s">
        <v>208</v>
      </c>
      <c r="C128" s="25">
        <v>2838</v>
      </c>
      <c r="D128" s="26">
        <v>49</v>
      </c>
      <c r="E128" s="26">
        <f t="shared" si="19"/>
        <v>139062</v>
      </c>
      <c r="F128" s="28"/>
      <c r="G128" s="26">
        <f t="shared" si="18"/>
        <v>245073.00000000009</v>
      </c>
      <c r="H128" s="23"/>
    </row>
    <row r="129" spans="1:8" ht="18" customHeight="1" x14ac:dyDescent="0.25">
      <c r="A129" s="23">
        <v>42161</v>
      </c>
      <c r="B129" s="30" t="s">
        <v>208</v>
      </c>
      <c r="C129" s="25">
        <v>3510</v>
      </c>
      <c r="D129" s="26">
        <v>47</v>
      </c>
      <c r="E129" s="26">
        <f t="shared" si="19"/>
        <v>164970</v>
      </c>
      <c r="F129" s="28"/>
      <c r="G129" s="26">
        <f t="shared" si="18"/>
        <v>410043.00000000012</v>
      </c>
      <c r="H129" s="23"/>
    </row>
    <row r="130" spans="1:8" ht="18" customHeight="1" x14ac:dyDescent="0.25">
      <c r="A130" s="23"/>
      <c r="B130" s="30" t="s">
        <v>93</v>
      </c>
      <c r="C130" s="25">
        <v>1740</v>
      </c>
      <c r="D130" s="26">
        <v>40</v>
      </c>
      <c r="E130" s="26">
        <f t="shared" si="19"/>
        <v>69600</v>
      </c>
      <c r="F130" s="28"/>
      <c r="G130" s="26">
        <f t="shared" si="18"/>
        <v>479643.00000000012</v>
      </c>
      <c r="H130" s="23"/>
    </row>
    <row r="131" spans="1:8" ht="18" customHeight="1" x14ac:dyDescent="0.25">
      <c r="A131" s="23"/>
      <c r="B131" s="30" t="s">
        <v>234</v>
      </c>
      <c r="C131" s="25">
        <v>1294</v>
      </c>
      <c r="D131" s="26">
        <v>3.5</v>
      </c>
      <c r="E131" s="26">
        <f t="shared" si="19"/>
        <v>4529</v>
      </c>
      <c r="F131" s="28"/>
      <c r="G131" s="26">
        <f t="shared" si="18"/>
        <v>484172.00000000012</v>
      </c>
      <c r="H131" s="23"/>
    </row>
    <row r="132" spans="1:8" ht="18" customHeight="1" x14ac:dyDescent="0.25">
      <c r="A132" s="23">
        <v>42167</v>
      </c>
      <c r="B132" s="30" t="s">
        <v>147</v>
      </c>
      <c r="C132" s="25">
        <v>130</v>
      </c>
      <c r="D132" s="26">
        <v>83</v>
      </c>
      <c r="E132" s="26">
        <f t="shared" si="19"/>
        <v>10790</v>
      </c>
      <c r="F132" s="28"/>
      <c r="G132" s="26">
        <f t="shared" si="18"/>
        <v>494962.00000000012</v>
      </c>
      <c r="H132" s="23"/>
    </row>
    <row r="133" spans="1:8" ht="18" customHeight="1" x14ac:dyDescent="0.25">
      <c r="A133" s="23"/>
      <c r="B133" s="30" t="s">
        <v>16</v>
      </c>
      <c r="C133" s="25"/>
      <c r="D133" s="26"/>
      <c r="E133" s="26">
        <f t="shared" si="19"/>
        <v>0</v>
      </c>
      <c r="F133" s="28">
        <v>100000</v>
      </c>
      <c r="G133" s="26">
        <f t="shared" si="18"/>
        <v>394962.00000000012</v>
      </c>
      <c r="H133" s="23">
        <v>42174</v>
      </c>
    </row>
    <row r="134" spans="1:8" ht="18" customHeight="1" x14ac:dyDescent="0.25">
      <c r="A134" s="23"/>
      <c r="B134" s="30" t="s">
        <v>16</v>
      </c>
      <c r="C134" s="25"/>
      <c r="D134" s="26"/>
      <c r="E134" s="26">
        <f t="shared" si="19"/>
        <v>0</v>
      </c>
      <c r="F134" s="28">
        <v>100000</v>
      </c>
      <c r="G134" s="26">
        <f t="shared" si="18"/>
        <v>294962.00000000012</v>
      </c>
      <c r="H134" s="23">
        <v>42186</v>
      </c>
    </row>
    <row r="135" spans="1:8" ht="18" customHeight="1" x14ac:dyDescent="0.25">
      <c r="A135" s="23"/>
      <c r="B135" s="30" t="s">
        <v>16</v>
      </c>
      <c r="C135" s="25"/>
      <c r="D135" s="26"/>
      <c r="E135" s="26">
        <f t="shared" si="19"/>
        <v>0</v>
      </c>
      <c r="F135" s="28">
        <v>100000</v>
      </c>
      <c r="G135" s="26">
        <f t="shared" si="18"/>
        <v>194962.00000000012</v>
      </c>
      <c r="H135" s="23">
        <v>42209</v>
      </c>
    </row>
    <row r="136" spans="1:8" ht="18" customHeight="1" x14ac:dyDescent="0.25">
      <c r="A136" s="23"/>
      <c r="B136" s="30" t="s">
        <v>16</v>
      </c>
      <c r="C136" s="25"/>
      <c r="D136" s="26"/>
      <c r="E136" s="26">
        <f t="shared" si="19"/>
        <v>0</v>
      </c>
      <c r="F136" s="28">
        <v>100000</v>
      </c>
      <c r="G136" s="26">
        <f t="shared" si="18"/>
        <v>94962.000000000116</v>
      </c>
      <c r="H136" s="23">
        <v>42229</v>
      </c>
    </row>
    <row r="137" spans="1:8" ht="18" customHeight="1" x14ac:dyDescent="0.25">
      <c r="A137" s="23">
        <v>42333</v>
      </c>
      <c r="B137" s="30" t="s">
        <v>208</v>
      </c>
      <c r="C137" s="25">
        <v>5200</v>
      </c>
      <c r="D137" s="26">
        <v>52</v>
      </c>
      <c r="E137" s="26">
        <f t="shared" si="19"/>
        <v>270400</v>
      </c>
      <c r="F137" s="28"/>
      <c r="G137" s="26">
        <f t="shared" si="18"/>
        <v>365362.00000000012</v>
      </c>
      <c r="H137" s="23" t="s">
        <v>249</v>
      </c>
    </row>
    <row r="138" spans="1:8" ht="18" customHeight="1" x14ac:dyDescent="0.25">
      <c r="A138" s="23">
        <v>42339</v>
      </c>
      <c r="B138" s="30" t="s">
        <v>208</v>
      </c>
      <c r="C138" s="25">
        <v>2600</v>
      </c>
      <c r="D138" s="26">
        <v>52</v>
      </c>
      <c r="E138" s="26">
        <f t="shared" ref="E138:E162" si="20">C138*D138</f>
        <v>135200</v>
      </c>
      <c r="F138" s="28"/>
      <c r="G138" s="26">
        <f t="shared" ref="G138:G162" si="21">IF(B138&lt;&gt;"",G137+E138-F138,0)</f>
        <v>500562.00000000012</v>
      </c>
      <c r="H138" s="23"/>
    </row>
    <row r="139" spans="1:8" ht="18" customHeight="1" x14ac:dyDescent="0.25">
      <c r="A139" s="23">
        <v>42347</v>
      </c>
      <c r="B139" s="30" t="s">
        <v>16</v>
      </c>
      <c r="C139" s="25"/>
      <c r="D139" s="26"/>
      <c r="E139" s="26">
        <f t="shared" si="20"/>
        <v>0</v>
      </c>
      <c r="F139" s="28">
        <v>200000</v>
      </c>
      <c r="G139" s="26">
        <f t="shared" si="21"/>
        <v>300562.00000000012</v>
      </c>
      <c r="H139" s="23"/>
    </row>
    <row r="140" spans="1:8" ht="18" customHeight="1" x14ac:dyDescent="0.25">
      <c r="A140" s="23">
        <v>42360</v>
      </c>
      <c r="B140" s="30" t="s">
        <v>16</v>
      </c>
      <c r="C140" s="25"/>
      <c r="D140" s="26"/>
      <c r="E140" s="26">
        <f t="shared" si="20"/>
        <v>0</v>
      </c>
      <c r="F140" s="28">
        <v>250000</v>
      </c>
      <c r="G140" s="26">
        <f t="shared" si="21"/>
        <v>50562.000000000116</v>
      </c>
      <c r="H140" s="23"/>
    </row>
    <row r="141" spans="1:8" ht="18" customHeight="1" x14ac:dyDescent="0.25">
      <c r="A141" s="23">
        <v>42347</v>
      </c>
      <c r="B141" s="30" t="s">
        <v>258</v>
      </c>
      <c r="C141" s="25">
        <v>1050</v>
      </c>
      <c r="D141" s="26">
        <v>95</v>
      </c>
      <c r="E141" s="26">
        <f t="shared" si="20"/>
        <v>99750</v>
      </c>
      <c r="F141" s="28"/>
      <c r="G141" s="26">
        <f t="shared" si="21"/>
        <v>150312.00000000012</v>
      </c>
      <c r="H141" s="23"/>
    </row>
    <row r="142" spans="1:8" ht="18" customHeight="1" x14ac:dyDescent="0.25">
      <c r="A142" s="23"/>
      <c r="B142" s="30" t="s">
        <v>262</v>
      </c>
      <c r="C142" s="25">
        <v>120</v>
      </c>
      <c r="D142" s="26">
        <v>95</v>
      </c>
      <c r="E142" s="26"/>
      <c r="F142" s="28">
        <f>C142*D142</f>
        <v>11400</v>
      </c>
      <c r="G142" s="26">
        <f t="shared" si="21"/>
        <v>138912.00000000012</v>
      </c>
      <c r="H142" s="23"/>
    </row>
    <row r="143" spans="1:8" ht="18" customHeight="1" x14ac:dyDescent="0.25">
      <c r="A143" s="23"/>
      <c r="B143" s="30" t="s">
        <v>263</v>
      </c>
      <c r="C143" s="25">
        <v>6</v>
      </c>
      <c r="D143" s="26">
        <v>52</v>
      </c>
      <c r="E143" s="26"/>
      <c r="F143" s="28">
        <f>C143*D143</f>
        <v>312</v>
      </c>
      <c r="G143" s="26">
        <f t="shared" si="21"/>
        <v>138600.00000000012</v>
      </c>
      <c r="H143" s="23"/>
    </row>
    <row r="144" spans="1:8" ht="18" customHeight="1" x14ac:dyDescent="0.25">
      <c r="A144" s="23"/>
      <c r="B144" s="30" t="s">
        <v>264</v>
      </c>
      <c r="C144" s="25"/>
      <c r="D144" s="26"/>
      <c r="E144" s="26">
        <f t="shared" si="20"/>
        <v>0</v>
      </c>
      <c r="F144" s="28">
        <v>13000</v>
      </c>
      <c r="G144" s="26">
        <f t="shared" si="21"/>
        <v>125600.00000000012</v>
      </c>
      <c r="H144" s="23"/>
    </row>
    <row r="145" spans="1:8" s="34" customFormat="1" ht="18" customHeight="1" x14ac:dyDescent="0.25">
      <c r="A145" s="230" t="s">
        <v>269</v>
      </c>
      <c r="B145" s="230"/>
      <c r="C145" s="230"/>
      <c r="D145" s="230"/>
      <c r="E145" s="230"/>
      <c r="F145" s="230"/>
      <c r="G145" s="159">
        <f>G144</f>
        <v>125600.00000000012</v>
      </c>
      <c r="H145" s="142"/>
    </row>
    <row r="146" spans="1:8" ht="18" customHeight="1" x14ac:dyDescent="0.25">
      <c r="A146" s="23"/>
      <c r="B146" s="30" t="s">
        <v>265</v>
      </c>
      <c r="C146" s="25">
        <v>9318</v>
      </c>
      <c r="D146" s="26">
        <v>2.4</v>
      </c>
      <c r="E146" s="26">
        <f t="shared" si="20"/>
        <v>22363.200000000001</v>
      </c>
      <c r="F146" s="28"/>
      <c r="G146" s="26">
        <f>IF(B146&lt;&gt;"",G144+E146-F146,0)</f>
        <v>147963.20000000013</v>
      </c>
      <c r="H146" s="23"/>
    </row>
    <row r="147" spans="1:8" ht="18" customHeight="1" x14ac:dyDescent="0.25">
      <c r="A147" s="23">
        <v>42403</v>
      </c>
      <c r="B147" s="30" t="s">
        <v>16</v>
      </c>
      <c r="C147" s="25"/>
      <c r="D147" s="26"/>
      <c r="E147" s="26">
        <f t="shared" si="20"/>
        <v>0</v>
      </c>
      <c r="F147" s="28">
        <v>100000</v>
      </c>
      <c r="G147" s="26">
        <f t="shared" si="21"/>
        <v>47963.200000000128</v>
      </c>
      <c r="H147" s="23"/>
    </row>
    <row r="148" spans="1:8" ht="18" customHeight="1" x14ac:dyDescent="0.25">
      <c r="A148" s="23">
        <v>42555</v>
      </c>
      <c r="B148" s="30" t="s">
        <v>147</v>
      </c>
      <c r="C148" s="25">
        <v>90</v>
      </c>
      <c r="D148" s="26">
        <v>60</v>
      </c>
      <c r="E148" s="26">
        <f t="shared" si="20"/>
        <v>5400</v>
      </c>
      <c r="F148" s="28"/>
      <c r="G148" s="26">
        <f t="shared" si="21"/>
        <v>53363.200000000128</v>
      </c>
      <c r="H148" s="23" t="s">
        <v>39</v>
      </c>
    </row>
    <row r="149" spans="1:8" ht="18" customHeight="1" x14ac:dyDescent="0.25">
      <c r="A149" s="23">
        <v>42555</v>
      </c>
      <c r="B149" s="30" t="s">
        <v>267</v>
      </c>
      <c r="C149" s="25">
        <v>260</v>
      </c>
      <c r="D149" s="26">
        <v>165</v>
      </c>
      <c r="E149" s="26"/>
      <c r="F149" s="28">
        <f>C149*D149</f>
        <v>42900</v>
      </c>
      <c r="G149" s="26">
        <f t="shared" si="21"/>
        <v>10463.200000000128</v>
      </c>
      <c r="H149" s="23"/>
    </row>
    <row r="150" spans="1:8" ht="18" customHeight="1" x14ac:dyDescent="0.25">
      <c r="A150" s="23">
        <v>42555</v>
      </c>
      <c r="B150" s="30" t="s">
        <v>268</v>
      </c>
      <c r="C150" s="25">
        <v>9318</v>
      </c>
      <c r="D150" s="26">
        <v>0.2</v>
      </c>
      <c r="E150" s="26"/>
      <c r="F150" s="28">
        <f>C150*D150</f>
        <v>1863.6000000000001</v>
      </c>
      <c r="G150" s="26">
        <f t="shared" ref="G150:G157" si="22">IF(B150&lt;&gt;"",G149+E150-F150,0)</f>
        <v>8599.6000000001277</v>
      </c>
      <c r="H150" s="23"/>
    </row>
    <row r="151" spans="1:8" ht="18" customHeight="1" x14ac:dyDescent="0.25">
      <c r="A151" s="23">
        <v>42557</v>
      </c>
      <c r="B151" s="30" t="s">
        <v>147</v>
      </c>
      <c r="C151" s="25">
        <v>1000</v>
      </c>
      <c r="D151" s="26">
        <v>54</v>
      </c>
      <c r="E151" s="26">
        <f t="shared" ref="E151:E157" si="23">C151*D151</f>
        <v>54000</v>
      </c>
      <c r="F151" s="28"/>
      <c r="G151" s="26">
        <f t="shared" si="22"/>
        <v>62599.60000000013</v>
      </c>
      <c r="H151" s="23" t="s">
        <v>39</v>
      </c>
    </row>
    <row r="152" spans="1:8" ht="18" customHeight="1" x14ac:dyDescent="0.25">
      <c r="A152" s="23">
        <v>42564</v>
      </c>
      <c r="B152" s="30" t="s">
        <v>16</v>
      </c>
      <c r="C152" s="25"/>
      <c r="D152" s="26"/>
      <c r="E152" s="26">
        <f t="shared" si="23"/>
        <v>0</v>
      </c>
      <c r="F152" s="28">
        <f>G151</f>
        <v>62599.60000000013</v>
      </c>
      <c r="G152" s="26">
        <f t="shared" si="22"/>
        <v>0</v>
      </c>
      <c r="H152" s="23"/>
    </row>
    <row r="153" spans="1:8" ht="18" customHeight="1" x14ac:dyDescent="0.25">
      <c r="A153" s="23">
        <v>42607</v>
      </c>
      <c r="B153" s="30" t="s">
        <v>258</v>
      </c>
      <c r="C153" s="25">
        <v>1657</v>
      </c>
      <c r="D153" s="26">
        <v>125</v>
      </c>
      <c r="E153" s="26">
        <f t="shared" si="23"/>
        <v>207125</v>
      </c>
      <c r="F153" s="28"/>
      <c r="G153" s="26">
        <f t="shared" si="22"/>
        <v>207125</v>
      </c>
      <c r="H153" s="23" t="s">
        <v>39</v>
      </c>
    </row>
    <row r="154" spans="1:8" ht="18" customHeight="1" x14ac:dyDescent="0.25">
      <c r="A154" s="23">
        <v>42607</v>
      </c>
      <c r="B154" s="30" t="s">
        <v>16</v>
      </c>
      <c r="C154" s="25"/>
      <c r="D154" s="26"/>
      <c r="E154" s="26">
        <f t="shared" si="23"/>
        <v>0</v>
      </c>
      <c r="F154" s="28">
        <v>100000</v>
      </c>
      <c r="G154" s="26">
        <f t="shared" si="22"/>
        <v>107125</v>
      </c>
      <c r="H154" s="23"/>
    </row>
    <row r="155" spans="1:8" ht="18" customHeight="1" x14ac:dyDescent="0.25">
      <c r="A155" s="23">
        <v>42627</v>
      </c>
      <c r="B155" s="30" t="s">
        <v>16</v>
      </c>
      <c r="C155" s="25"/>
      <c r="D155" s="26"/>
      <c r="E155" s="26">
        <f t="shared" si="23"/>
        <v>0</v>
      </c>
      <c r="F155" s="28">
        <v>100000</v>
      </c>
      <c r="G155" s="26">
        <f t="shared" si="22"/>
        <v>7125</v>
      </c>
      <c r="H155" s="23"/>
    </row>
    <row r="156" spans="1:8" ht="18" customHeight="1" x14ac:dyDescent="0.25">
      <c r="A156" s="23">
        <v>42630</v>
      </c>
      <c r="B156" s="30" t="s">
        <v>93</v>
      </c>
      <c r="C156" s="25">
        <v>4600</v>
      </c>
      <c r="D156" s="26">
        <v>53</v>
      </c>
      <c r="E156" s="26">
        <f t="shared" si="23"/>
        <v>243800</v>
      </c>
      <c r="F156" s="28"/>
      <c r="G156" s="26">
        <f t="shared" si="22"/>
        <v>250925</v>
      </c>
      <c r="H156" s="23" t="s">
        <v>39</v>
      </c>
    </row>
    <row r="157" spans="1:8" ht="18" customHeight="1" x14ac:dyDescent="0.25">
      <c r="A157" s="23">
        <v>42629</v>
      </c>
      <c r="B157" s="30" t="s">
        <v>93</v>
      </c>
      <c r="C157" s="25">
        <v>5572</v>
      </c>
      <c r="D157" s="26">
        <v>53</v>
      </c>
      <c r="E157" s="26">
        <f t="shared" si="23"/>
        <v>295316</v>
      </c>
      <c r="F157" s="28"/>
      <c r="G157" s="26">
        <f t="shared" si="22"/>
        <v>546241</v>
      </c>
      <c r="H157" s="23" t="s">
        <v>249</v>
      </c>
    </row>
    <row r="158" spans="1:8" ht="18" customHeight="1" x14ac:dyDescent="0.25">
      <c r="A158" s="23">
        <v>42629</v>
      </c>
      <c r="B158" s="30" t="s">
        <v>16</v>
      </c>
      <c r="C158" s="25"/>
      <c r="D158" s="26"/>
      <c r="E158" s="26">
        <f t="shared" si="20"/>
        <v>0</v>
      </c>
      <c r="F158" s="28">
        <v>200000</v>
      </c>
      <c r="G158" s="26">
        <f t="shared" si="21"/>
        <v>346241</v>
      </c>
      <c r="H158" s="23"/>
    </row>
    <row r="159" spans="1:8" ht="18" customHeight="1" x14ac:dyDescent="0.25">
      <c r="A159" s="23">
        <v>42632</v>
      </c>
      <c r="B159" s="30" t="s">
        <v>16</v>
      </c>
      <c r="C159" s="25"/>
      <c r="D159" s="26"/>
      <c r="E159" s="26">
        <f t="shared" si="20"/>
        <v>0</v>
      </c>
      <c r="F159" s="28">
        <v>150000</v>
      </c>
      <c r="G159" s="26">
        <f t="shared" si="21"/>
        <v>196241</v>
      </c>
      <c r="H159" s="23"/>
    </row>
    <row r="160" spans="1:8" ht="18" customHeight="1" x14ac:dyDescent="0.25">
      <c r="A160" s="23">
        <v>42649</v>
      </c>
      <c r="B160" s="30" t="s">
        <v>31</v>
      </c>
      <c r="C160" s="25">
        <v>478</v>
      </c>
      <c r="D160" s="26">
        <v>102</v>
      </c>
      <c r="E160" s="26">
        <f t="shared" si="20"/>
        <v>48756</v>
      </c>
      <c r="F160" s="28"/>
      <c r="G160" s="26">
        <f t="shared" si="21"/>
        <v>244997</v>
      </c>
      <c r="H160" s="23" t="s">
        <v>39</v>
      </c>
    </row>
    <row r="161" spans="1:8" ht="18" customHeight="1" x14ac:dyDescent="0.25">
      <c r="A161" s="23">
        <v>42651</v>
      </c>
      <c r="B161" s="30" t="s">
        <v>31</v>
      </c>
      <c r="C161" s="25">
        <v>645</v>
      </c>
      <c r="D161" s="26">
        <v>102</v>
      </c>
      <c r="E161" s="26">
        <f t="shared" si="20"/>
        <v>65790</v>
      </c>
      <c r="F161" s="28"/>
      <c r="G161" s="26">
        <f t="shared" si="21"/>
        <v>310787</v>
      </c>
      <c r="H161" s="23" t="s">
        <v>39</v>
      </c>
    </row>
    <row r="162" spans="1:8" ht="18" customHeight="1" x14ac:dyDescent="0.25">
      <c r="A162" s="23">
        <v>42651</v>
      </c>
      <c r="B162" s="30" t="s">
        <v>208</v>
      </c>
      <c r="C162" s="25">
        <v>4680</v>
      </c>
      <c r="D162" s="26">
        <v>61</v>
      </c>
      <c r="E162" s="26">
        <f t="shared" si="20"/>
        <v>285480</v>
      </c>
      <c r="F162" s="28"/>
      <c r="G162" s="26">
        <f t="shared" si="21"/>
        <v>596267</v>
      </c>
      <c r="H162" s="23" t="s">
        <v>39</v>
      </c>
    </row>
    <row r="163" spans="1:8" ht="18" customHeight="1" x14ac:dyDescent="0.25">
      <c r="A163" s="23">
        <v>42649</v>
      </c>
      <c r="B163" s="30" t="s">
        <v>208</v>
      </c>
      <c r="C163" s="25">
        <v>2600</v>
      </c>
      <c r="D163" s="26">
        <v>61</v>
      </c>
      <c r="E163" s="26">
        <f t="shared" ref="E163:E171" si="24">C163*D163</f>
        <v>158600</v>
      </c>
      <c r="F163" s="28"/>
      <c r="G163" s="26">
        <f t="shared" ref="G163:G178" si="25">IF(B163&lt;&gt;"",G162+E163-F163,0)</f>
        <v>754867</v>
      </c>
      <c r="H163" s="23" t="s">
        <v>249</v>
      </c>
    </row>
    <row r="164" spans="1:8" ht="18" customHeight="1" x14ac:dyDescent="0.25">
      <c r="A164" s="23">
        <v>42649</v>
      </c>
      <c r="B164" s="30" t="s">
        <v>93</v>
      </c>
      <c r="C164" s="25">
        <v>3320</v>
      </c>
      <c r="D164" s="26">
        <v>52</v>
      </c>
      <c r="E164" s="26">
        <f t="shared" si="24"/>
        <v>172640</v>
      </c>
      <c r="F164" s="28"/>
      <c r="G164" s="26">
        <f t="shared" si="25"/>
        <v>927507</v>
      </c>
      <c r="H164" s="23" t="s">
        <v>249</v>
      </c>
    </row>
    <row r="165" spans="1:8" ht="18" customHeight="1" x14ac:dyDescent="0.25">
      <c r="A165" s="23">
        <v>42649</v>
      </c>
      <c r="B165" s="30" t="s">
        <v>16</v>
      </c>
      <c r="C165" s="25"/>
      <c r="D165" s="26"/>
      <c r="E165" s="26">
        <f t="shared" si="24"/>
        <v>0</v>
      </c>
      <c r="F165" s="28">
        <v>200000</v>
      </c>
      <c r="G165" s="26">
        <f>IF(B165&lt;&gt;"",G164+E165-F165,0)</f>
        <v>727507</v>
      </c>
      <c r="H165" s="23"/>
    </row>
    <row r="166" spans="1:8" ht="18" customHeight="1" x14ac:dyDescent="0.25">
      <c r="A166" s="23">
        <v>42650</v>
      </c>
      <c r="B166" s="30" t="s">
        <v>16</v>
      </c>
      <c r="C166" s="25"/>
      <c r="D166" s="26"/>
      <c r="E166" s="26">
        <f t="shared" si="24"/>
        <v>0</v>
      </c>
      <c r="F166" s="28">
        <v>200000</v>
      </c>
      <c r="G166" s="26">
        <f t="shared" si="25"/>
        <v>527507</v>
      </c>
      <c r="H166" s="23"/>
    </row>
    <row r="167" spans="1:8" ht="18" customHeight="1" x14ac:dyDescent="0.25">
      <c r="A167" s="23">
        <v>42653</v>
      </c>
      <c r="B167" s="30" t="s">
        <v>16</v>
      </c>
      <c r="C167" s="25"/>
      <c r="D167" s="26"/>
      <c r="E167" s="26">
        <f t="shared" ref="E167" si="26">C167*D167</f>
        <v>0</v>
      </c>
      <c r="F167" s="28">
        <v>200000</v>
      </c>
      <c r="G167" s="26">
        <f t="shared" si="25"/>
        <v>327507</v>
      </c>
      <c r="H167" s="23"/>
    </row>
    <row r="168" spans="1:8" ht="18" customHeight="1" x14ac:dyDescent="0.25">
      <c r="A168" s="23">
        <v>42651</v>
      </c>
      <c r="B168" s="30" t="s">
        <v>93</v>
      </c>
      <c r="C168" s="25">
        <v>10280</v>
      </c>
      <c r="D168" s="26">
        <v>52</v>
      </c>
      <c r="E168" s="26">
        <f t="shared" si="24"/>
        <v>534560</v>
      </c>
      <c r="F168" s="28"/>
      <c r="G168" s="26">
        <f t="shared" si="25"/>
        <v>862067</v>
      </c>
      <c r="H168" s="23"/>
    </row>
    <row r="169" spans="1:8" ht="18" customHeight="1" x14ac:dyDescent="0.25">
      <c r="A169" s="23">
        <v>42655</v>
      </c>
      <c r="B169" s="30" t="s">
        <v>31</v>
      </c>
      <c r="C169" s="25">
        <v>1005</v>
      </c>
      <c r="D169" s="26">
        <v>102</v>
      </c>
      <c r="E169" s="26">
        <f t="shared" si="24"/>
        <v>102510</v>
      </c>
      <c r="F169" s="28"/>
      <c r="G169" s="26">
        <f t="shared" si="25"/>
        <v>964577</v>
      </c>
      <c r="H169" s="23"/>
    </row>
    <row r="170" spans="1:8" ht="18" customHeight="1" x14ac:dyDescent="0.25">
      <c r="A170" s="23">
        <v>42656</v>
      </c>
      <c r="B170" s="30" t="s">
        <v>31</v>
      </c>
      <c r="C170" s="25">
        <v>1170</v>
      </c>
      <c r="D170" s="26">
        <v>102</v>
      </c>
      <c r="E170" s="26">
        <f t="shared" si="24"/>
        <v>119340</v>
      </c>
      <c r="F170" s="28"/>
      <c r="G170" s="26">
        <f t="shared" si="25"/>
        <v>1083917</v>
      </c>
      <c r="H170" s="23"/>
    </row>
    <row r="171" spans="1:8" ht="18" customHeight="1" x14ac:dyDescent="0.25">
      <c r="A171" s="23">
        <v>42656</v>
      </c>
      <c r="B171" s="30" t="s">
        <v>208</v>
      </c>
      <c r="C171" s="25">
        <v>4260</v>
      </c>
      <c r="D171" s="26">
        <v>61</v>
      </c>
      <c r="E171" s="26">
        <f t="shared" si="24"/>
        <v>259860</v>
      </c>
      <c r="F171" s="28"/>
      <c r="G171" s="26">
        <f t="shared" si="25"/>
        <v>1343777</v>
      </c>
      <c r="H171" s="23"/>
    </row>
    <row r="172" spans="1:8" ht="18" customHeight="1" x14ac:dyDescent="0.25">
      <c r="A172" s="23">
        <v>42618</v>
      </c>
      <c r="B172" s="30" t="s">
        <v>40</v>
      </c>
      <c r="C172" s="25">
        <v>10550</v>
      </c>
      <c r="D172" s="26">
        <v>14</v>
      </c>
      <c r="E172" s="26"/>
      <c r="F172" s="28">
        <f>C172*D172</f>
        <v>147700</v>
      </c>
      <c r="G172" s="26">
        <f t="shared" si="25"/>
        <v>1196077</v>
      </c>
      <c r="H172" s="23"/>
    </row>
    <row r="173" spans="1:8" ht="18" customHeight="1" x14ac:dyDescent="0.25">
      <c r="A173" s="23">
        <v>42622</v>
      </c>
      <c r="B173" s="30" t="s">
        <v>40</v>
      </c>
      <c r="C173" s="25">
        <v>12496</v>
      </c>
      <c r="D173" s="26">
        <v>14</v>
      </c>
      <c r="E173" s="26"/>
      <c r="F173" s="28">
        <f>C173*D173</f>
        <v>174944</v>
      </c>
      <c r="G173" s="26">
        <f t="shared" si="25"/>
        <v>1021133</v>
      </c>
      <c r="H173" s="23"/>
    </row>
    <row r="174" spans="1:8" ht="18" customHeight="1" x14ac:dyDescent="0.25">
      <c r="A174" s="23">
        <v>42622</v>
      </c>
      <c r="B174" s="30" t="s">
        <v>304</v>
      </c>
      <c r="C174" s="25">
        <v>58</v>
      </c>
      <c r="D174" s="26">
        <v>102</v>
      </c>
      <c r="E174" s="26"/>
      <c r="F174" s="28">
        <f>C174*D174</f>
        <v>5916</v>
      </c>
      <c r="G174" s="26">
        <f t="shared" si="25"/>
        <v>1015217</v>
      </c>
      <c r="H174" s="23"/>
    </row>
    <row r="175" spans="1:8" ht="18" customHeight="1" x14ac:dyDescent="0.25">
      <c r="A175" s="23">
        <v>42622</v>
      </c>
      <c r="B175" s="30" t="s">
        <v>305</v>
      </c>
      <c r="C175" s="25">
        <v>3939</v>
      </c>
      <c r="D175" s="26">
        <v>61</v>
      </c>
      <c r="E175" s="26"/>
      <c r="F175" s="28">
        <f>C175*D175</f>
        <v>240279</v>
      </c>
      <c r="G175" s="26">
        <f t="shared" si="25"/>
        <v>774938</v>
      </c>
      <c r="H175" s="23"/>
    </row>
    <row r="176" spans="1:8" ht="18" customHeight="1" x14ac:dyDescent="0.25">
      <c r="A176" s="23">
        <v>42658</v>
      </c>
      <c r="B176" s="30" t="s">
        <v>16</v>
      </c>
      <c r="C176" s="25"/>
      <c r="D176" s="26"/>
      <c r="E176" s="26">
        <f t="shared" ref="E176" si="27">C176*D176</f>
        <v>0</v>
      </c>
      <c r="F176" s="28">
        <v>200000</v>
      </c>
      <c r="G176" s="26">
        <f t="shared" si="25"/>
        <v>574938</v>
      </c>
      <c r="H176" s="23"/>
    </row>
    <row r="177" spans="1:8" ht="18" customHeight="1" x14ac:dyDescent="0.25">
      <c r="A177" s="23">
        <v>42670</v>
      </c>
      <c r="B177" s="30" t="s">
        <v>16</v>
      </c>
      <c r="C177" s="25"/>
      <c r="D177" s="26"/>
      <c r="E177" s="26">
        <f t="shared" ref="E177:E182" si="28">C177*D177</f>
        <v>0</v>
      </c>
      <c r="F177" s="28">
        <v>100000</v>
      </c>
      <c r="G177" s="26">
        <f t="shared" si="25"/>
        <v>474938</v>
      </c>
      <c r="H177" s="23"/>
    </row>
    <row r="178" spans="1:8" ht="18" customHeight="1" x14ac:dyDescent="0.25">
      <c r="A178" s="23"/>
      <c r="B178" s="30"/>
      <c r="C178" s="25"/>
      <c r="D178" s="26"/>
      <c r="E178" s="26">
        <f t="shared" si="28"/>
        <v>0</v>
      </c>
      <c r="F178" s="28"/>
      <c r="G178" s="26">
        <f t="shared" si="25"/>
        <v>0</v>
      </c>
      <c r="H178" s="23"/>
    </row>
    <row r="179" spans="1:8" ht="18" customHeight="1" x14ac:dyDescent="0.25">
      <c r="A179" s="23"/>
      <c r="B179" s="30"/>
      <c r="C179" s="25"/>
      <c r="D179" s="26"/>
      <c r="E179" s="26">
        <f t="shared" si="28"/>
        <v>0</v>
      </c>
      <c r="F179" s="28"/>
      <c r="G179" s="26">
        <f t="shared" ref="G179:G182" si="29">IF(B179&lt;&gt;"",G178+E179-F179,0)</f>
        <v>0</v>
      </c>
      <c r="H179" s="23"/>
    </row>
    <row r="180" spans="1:8" ht="18" customHeight="1" x14ac:dyDescent="0.25">
      <c r="A180" s="23"/>
      <c r="B180" s="30"/>
      <c r="C180" s="25"/>
      <c r="D180" s="26"/>
      <c r="E180" s="26">
        <f t="shared" si="28"/>
        <v>0</v>
      </c>
      <c r="F180" s="28"/>
      <c r="G180" s="26">
        <f t="shared" si="29"/>
        <v>0</v>
      </c>
      <c r="H180" s="23"/>
    </row>
    <row r="181" spans="1:8" ht="18" customHeight="1" x14ac:dyDescent="0.25">
      <c r="A181" s="23"/>
      <c r="B181" s="30"/>
      <c r="C181" s="25"/>
      <c r="D181" s="26"/>
      <c r="E181" s="26">
        <f t="shared" si="28"/>
        <v>0</v>
      </c>
      <c r="F181" s="28"/>
      <c r="G181" s="26">
        <f t="shared" si="29"/>
        <v>0</v>
      </c>
      <c r="H181" s="23"/>
    </row>
    <row r="182" spans="1:8" ht="18" customHeight="1" x14ac:dyDescent="0.25">
      <c r="A182" s="23"/>
      <c r="B182" s="30"/>
      <c r="C182" s="25"/>
      <c r="D182" s="26"/>
      <c r="E182" s="26">
        <f t="shared" si="28"/>
        <v>0</v>
      </c>
      <c r="F182" s="28"/>
      <c r="G182" s="26">
        <f t="shared" si="29"/>
        <v>0</v>
      </c>
      <c r="H182" s="23"/>
    </row>
    <row r="183" spans="1:8" s="36" customFormat="1" ht="18" customHeight="1" x14ac:dyDescent="0.25">
      <c r="A183" s="216" t="s">
        <v>13</v>
      </c>
      <c r="B183" s="216"/>
      <c r="C183" s="216"/>
      <c r="D183" s="216"/>
      <c r="E183" s="64">
        <f>SUM(E146:E182)</f>
        <v>2575540.2000000002</v>
      </c>
      <c r="F183" s="64">
        <f>SUM(F146:F182)</f>
        <v>2226202.2000000002</v>
      </c>
      <c r="G183" s="76">
        <f>G145+E183-F183</f>
        <v>474938</v>
      </c>
      <c r="H183" s="65"/>
    </row>
    <row r="184" spans="1:8" ht="21.75" customHeight="1" x14ac:dyDescent="0.25">
      <c r="F184" s="11"/>
      <c r="G184" s="7"/>
    </row>
    <row r="185" spans="1:8" s="105" customFormat="1" ht="21" customHeight="1" x14ac:dyDescent="0.25">
      <c r="A185" s="102"/>
      <c r="B185" s="108" t="s">
        <v>72</v>
      </c>
      <c r="C185" s="103"/>
      <c r="D185" s="104"/>
      <c r="E185" s="121">
        <f>G183*1000</f>
        <v>474938000</v>
      </c>
      <c r="F185" s="109" t="s">
        <v>65</v>
      </c>
      <c r="G185" s="109"/>
      <c r="H185" s="104"/>
    </row>
    <row r="186" spans="1:8" s="105" customFormat="1" ht="21" customHeight="1" x14ac:dyDescent="0.25">
      <c r="A186" s="102"/>
      <c r="B186" s="108" t="s">
        <v>66</v>
      </c>
      <c r="C186" s="106" t="e">
        <f ca="1">[1]!VND(E185, TRUE)</f>
        <v>#NAME?</v>
      </c>
      <c r="D186" s="104"/>
      <c r="E186" s="104"/>
      <c r="F186" s="107"/>
      <c r="G186" s="104"/>
      <c r="H186" s="104"/>
    </row>
  </sheetData>
  <mergeCells count="9">
    <mergeCell ref="A7:B7"/>
    <mergeCell ref="A183:D183"/>
    <mergeCell ref="A5:H5"/>
    <mergeCell ref="A1:D1"/>
    <mergeCell ref="A2:F2"/>
    <mergeCell ref="A3:B3"/>
    <mergeCell ref="C3:E3"/>
    <mergeCell ref="A24:F24"/>
    <mergeCell ref="A145:F145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44"/>
  <sheetViews>
    <sheetView topLeftCell="A7" workbookViewId="0">
      <pane ySplit="3" topLeftCell="A10" activePane="bottomLeft" state="frozen"/>
      <selection activeCell="A184" sqref="A184"/>
      <selection pane="bottomLeft" activeCell="C10" sqref="C10:D14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187" customWidth="1"/>
    <col min="4" max="4" width="11" style="214" customWidth="1"/>
    <col min="5" max="5" width="18.42578125" style="214" customWidth="1"/>
    <col min="6" max="6" width="18.85546875" style="9" customWidth="1"/>
    <col min="7" max="7" width="17.5703125" style="214" customWidth="1"/>
    <col min="8" max="8" width="12.85546875" style="4" customWidth="1"/>
    <col min="9" max="16384" width="9.140625" style="4"/>
  </cols>
  <sheetData>
    <row r="1" spans="1:8" s="49" customFormat="1" ht="18.75" customHeight="1" x14ac:dyDescent="0.25">
      <c r="A1" s="229" t="s">
        <v>35</v>
      </c>
      <c r="B1" s="229"/>
      <c r="C1" s="229"/>
      <c r="D1" s="229"/>
      <c r="G1" s="50"/>
      <c r="H1" s="50"/>
    </row>
    <row r="2" spans="1:8" s="49" customFormat="1" ht="18.75" customHeight="1" x14ac:dyDescent="0.25">
      <c r="A2" s="229" t="s">
        <v>34</v>
      </c>
      <c r="B2" s="229"/>
      <c r="C2" s="229"/>
      <c r="D2" s="229"/>
      <c r="E2" s="229"/>
      <c r="F2" s="229"/>
      <c r="G2" s="50"/>
      <c r="H2" s="50"/>
    </row>
    <row r="3" spans="1:8" s="49" customFormat="1" ht="18.75" customHeight="1" x14ac:dyDescent="0.25">
      <c r="A3" s="229" t="s">
        <v>37</v>
      </c>
      <c r="B3" s="229"/>
      <c r="C3" s="229" t="s">
        <v>38</v>
      </c>
      <c r="D3" s="229"/>
      <c r="E3" s="229"/>
      <c r="F3" s="211"/>
      <c r="G3" s="50"/>
      <c r="H3" s="50"/>
    </row>
    <row r="4" spans="1:8" ht="9.75" customHeight="1" x14ac:dyDescent="0.25">
      <c r="C4" s="4"/>
      <c r="D4" s="4"/>
      <c r="E4" s="4"/>
      <c r="F4" s="4"/>
      <c r="H4" s="214"/>
    </row>
    <row r="5" spans="1:8" s="47" customFormat="1" ht="29.25" customHeight="1" x14ac:dyDescent="0.25">
      <c r="A5" s="228" t="s">
        <v>36</v>
      </c>
      <c r="B5" s="228"/>
      <c r="C5" s="228"/>
      <c r="D5" s="228"/>
      <c r="E5" s="228"/>
      <c r="F5" s="228"/>
      <c r="G5" s="228"/>
      <c r="H5" s="228"/>
    </row>
    <row r="6" spans="1:8" ht="9.75" customHeight="1" x14ac:dyDescent="0.25">
      <c r="C6" s="4"/>
      <c r="D6" s="4"/>
      <c r="E6" s="4"/>
      <c r="F6" s="4"/>
      <c r="H6" s="214"/>
    </row>
    <row r="7" spans="1:8" ht="21.75" customHeight="1" x14ac:dyDescent="0.25">
      <c r="A7" s="219" t="s">
        <v>270</v>
      </c>
      <c r="B7" s="219"/>
      <c r="E7" s="171" t="s">
        <v>227</v>
      </c>
    </row>
    <row r="8" spans="1:8" ht="18.75" customHeight="1" x14ac:dyDescent="0.25">
      <c r="G8" s="212"/>
    </row>
    <row r="9" spans="1:8" s="71" customFormat="1" ht="35.25" customHeight="1" x14ac:dyDescent="0.25">
      <c r="A9" s="66" t="s">
        <v>0</v>
      </c>
      <c r="B9" s="66" t="s">
        <v>1</v>
      </c>
      <c r="C9" s="77" t="s">
        <v>23</v>
      </c>
      <c r="D9" s="77" t="s">
        <v>32</v>
      </c>
      <c r="E9" s="77" t="s">
        <v>62</v>
      </c>
      <c r="F9" s="68" t="s">
        <v>14</v>
      </c>
      <c r="G9" s="70" t="s">
        <v>2</v>
      </c>
      <c r="H9" s="66" t="s">
        <v>3</v>
      </c>
    </row>
    <row r="10" spans="1:8" ht="18" customHeight="1" x14ac:dyDescent="0.25">
      <c r="A10" s="23">
        <v>42609</v>
      </c>
      <c r="B10" s="30" t="s">
        <v>40</v>
      </c>
      <c r="C10" s="25">
        <v>6313</v>
      </c>
      <c r="D10" s="26">
        <v>13</v>
      </c>
      <c r="E10" s="26">
        <f t="shared" ref="E10:E40" si="0">C10*D10</f>
        <v>82069</v>
      </c>
      <c r="F10" s="28"/>
      <c r="G10" s="26">
        <f>E10</f>
        <v>82069</v>
      </c>
      <c r="H10" s="23"/>
    </row>
    <row r="11" spans="1:8" ht="18" customHeight="1" x14ac:dyDescent="0.25">
      <c r="A11" s="23">
        <v>42609</v>
      </c>
      <c r="B11" s="30" t="s">
        <v>271</v>
      </c>
      <c r="C11" s="25">
        <v>959</v>
      </c>
      <c r="D11" s="26">
        <v>130</v>
      </c>
      <c r="E11" s="26">
        <f t="shared" si="0"/>
        <v>124670</v>
      </c>
      <c r="F11" s="28"/>
      <c r="G11" s="26">
        <f>IF(B11&lt;&gt;"",G10+E11-F11,0)</f>
        <v>206739</v>
      </c>
      <c r="H11" s="23"/>
    </row>
    <row r="12" spans="1:8" ht="18" customHeight="1" x14ac:dyDescent="0.25">
      <c r="A12" s="23">
        <v>42609</v>
      </c>
      <c r="B12" s="30" t="s">
        <v>16</v>
      </c>
      <c r="C12" s="25"/>
      <c r="D12" s="26"/>
      <c r="E12" s="26">
        <f t="shared" si="0"/>
        <v>0</v>
      </c>
      <c r="F12" s="28">
        <v>50000</v>
      </c>
      <c r="G12" s="26">
        <f t="shared" ref="G12" si="1">IF(B12&lt;&gt;"",G11+E12-F12,0)</f>
        <v>156739</v>
      </c>
      <c r="H12" s="23"/>
    </row>
    <row r="13" spans="1:8" ht="18" customHeight="1" x14ac:dyDescent="0.25">
      <c r="A13" s="23">
        <v>42622</v>
      </c>
      <c r="B13" s="30" t="s">
        <v>16</v>
      </c>
      <c r="C13" s="25"/>
      <c r="D13" s="26"/>
      <c r="E13" s="26">
        <f t="shared" si="0"/>
        <v>0</v>
      </c>
      <c r="F13" s="28">
        <v>100000</v>
      </c>
      <c r="G13" s="26">
        <f t="shared" ref="G13:G40" si="2">IF(B13&lt;&gt;"",G12+E13-F13,0)</f>
        <v>56739</v>
      </c>
      <c r="H13" s="23"/>
    </row>
    <row r="14" spans="1:8" ht="18" customHeight="1" x14ac:dyDescent="0.25">
      <c r="A14" s="23">
        <v>42641</v>
      </c>
      <c r="B14" s="30" t="s">
        <v>31</v>
      </c>
      <c r="C14" s="25">
        <v>1007</v>
      </c>
      <c r="D14" s="26">
        <v>105</v>
      </c>
      <c r="E14" s="26">
        <f t="shared" si="0"/>
        <v>105735</v>
      </c>
      <c r="F14" s="28"/>
      <c r="G14" s="26">
        <f t="shared" si="2"/>
        <v>162474</v>
      </c>
      <c r="H14" s="23"/>
    </row>
    <row r="15" spans="1:8" ht="18" customHeight="1" x14ac:dyDescent="0.25">
      <c r="A15" s="23">
        <v>42653</v>
      </c>
      <c r="B15" s="30" t="s">
        <v>16</v>
      </c>
      <c r="C15" s="25"/>
      <c r="D15" s="26"/>
      <c r="E15" s="26">
        <f t="shared" si="0"/>
        <v>0</v>
      </c>
      <c r="F15" s="28">
        <f>G14</f>
        <v>162474</v>
      </c>
      <c r="G15" s="26">
        <f t="shared" si="2"/>
        <v>0</v>
      </c>
      <c r="H15" s="23"/>
    </row>
    <row r="16" spans="1:8" ht="18" customHeight="1" x14ac:dyDescent="0.25">
      <c r="A16" s="23"/>
      <c r="B16" s="30"/>
      <c r="C16" s="25"/>
      <c r="D16" s="26"/>
      <c r="E16" s="26">
        <f t="shared" si="0"/>
        <v>0</v>
      </c>
      <c r="F16" s="28"/>
      <c r="G16" s="26">
        <f t="shared" si="2"/>
        <v>0</v>
      </c>
      <c r="H16" s="23"/>
    </row>
    <row r="17" spans="1:8" ht="18" customHeight="1" x14ac:dyDescent="0.25">
      <c r="A17" s="23"/>
      <c r="B17" s="30"/>
      <c r="C17" s="25"/>
      <c r="D17" s="26"/>
      <c r="E17" s="26">
        <f t="shared" si="0"/>
        <v>0</v>
      </c>
      <c r="F17" s="28"/>
      <c r="G17" s="26">
        <f t="shared" si="2"/>
        <v>0</v>
      </c>
      <c r="H17" s="23"/>
    </row>
    <row r="18" spans="1:8" ht="18" customHeight="1" x14ac:dyDescent="0.25">
      <c r="A18" s="23"/>
      <c r="B18" s="30"/>
      <c r="C18" s="25"/>
      <c r="D18" s="26"/>
      <c r="E18" s="26">
        <f t="shared" si="0"/>
        <v>0</v>
      </c>
      <c r="F18" s="28"/>
      <c r="G18" s="26">
        <f t="shared" si="2"/>
        <v>0</v>
      </c>
      <c r="H18" s="23"/>
    </row>
    <row r="19" spans="1:8" ht="18" customHeight="1" x14ac:dyDescent="0.25">
      <c r="A19" s="23"/>
      <c r="B19" s="30"/>
      <c r="C19" s="25"/>
      <c r="D19" s="26"/>
      <c r="E19" s="26">
        <f t="shared" si="0"/>
        <v>0</v>
      </c>
      <c r="F19" s="28"/>
      <c r="G19" s="26">
        <f t="shared" si="2"/>
        <v>0</v>
      </c>
      <c r="H19" s="23"/>
    </row>
    <row r="20" spans="1:8" ht="18" customHeight="1" x14ac:dyDescent="0.25">
      <c r="A20" s="23"/>
      <c r="B20" s="30"/>
      <c r="C20" s="25"/>
      <c r="D20" s="26"/>
      <c r="E20" s="26">
        <f t="shared" si="0"/>
        <v>0</v>
      </c>
      <c r="F20" s="28"/>
      <c r="G20" s="26">
        <f t="shared" si="2"/>
        <v>0</v>
      </c>
      <c r="H20" s="23"/>
    </row>
    <row r="21" spans="1:8" ht="18" customHeight="1" x14ac:dyDescent="0.25">
      <c r="A21" s="23"/>
      <c r="B21" s="30"/>
      <c r="C21" s="25"/>
      <c r="D21" s="26"/>
      <c r="E21" s="26">
        <f t="shared" si="0"/>
        <v>0</v>
      </c>
      <c r="F21" s="28"/>
      <c r="G21" s="26">
        <f t="shared" si="2"/>
        <v>0</v>
      </c>
      <c r="H21" s="23"/>
    </row>
    <row r="22" spans="1:8" ht="18" customHeight="1" x14ac:dyDescent="0.25">
      <c r="A22" s="23"/>
      <c r="B22" s="30"/>
      <c r="C22" s="25"/>
      <c r="D22" s="26"/>
      <c r="E22" s="26">
        <f t="shared" si="0"/>
        <v>0</v>
      </c>
      <c r="F22" s="28"/>
      <c r="G22" s="26">
        <f t="shared" si="2"/>
        <v>0</v>
      </c>
      <c r="H22" s="23"/>
    </row>
    <row r="23" spans="1:8" ht="18" customHeight="1" x14ac:dyDescent="0.25">
      <c r="A23" s="23"/>
      <c r="B23" s="30"/>
      <c r="C23" s="25"/>
      <c r="D23" s="26"/>
      <c r="E23" s="26">
        <f t="shared" si="0"/>
        <v>0</v>
      </c>
      <c r="F23" s="28"/>
      <c r="G23" s="26">
        <f t="shared" si="2"/>
        <v>0</v>
      </c>
      <c r="H23" s="23"/>
    </row>
    <row r="24" spans="1:8" ht="18" customHeight="1" x14ac:dyDescent="0.25">
      <c r="A24" s="23"/>
      <c r="B24" s="30"/>
      <c r="C24" s="25"/>
      <c r="D24" s="26"/>
      <c r="E24" s="26">
        <f t="shared" si="0"/>
        <v>0</v>
      </c>
      <c r="F24" s="28"/>
      <c r="G24" s="26">
        <f t="shared" si="2"/>
        <v>0</v>
      </c>
      <c r="H24" s="23"/>
    </row>
    <row r="25" spans="1:8" ht="18" customHeight="1" x14ac:dyDescent="0.25">
      <c r="A25" s="23"/>
      <c r="B25" s="30"/>
      <c r="C25" s="25"/>
      <c r="D25" s="26"/>
      <c r="E25" s="26">
        <f t="shared" si="0"/>
        <v>0</v>
      </c>
      <c r="F25" s="28"/>
      <c r="G25" s="26">
        <f t="shared" si="2"/>
        <v>0</v>
      </c>
      <c r="H25" s="23"/>
    </row>
    <row r="26" spans="1:8" ht="18" customHeight="1" x14ac:dyDescent="0.25">
      <c r="A26" s="23"/>
      <c r="B26" s="30"/>
      <c r="C26" s="25"/>
      <c r="D26" s="26"/>
      <c r="E26" s="26">
        <f t="shared" si="0"/>
        <v>0</v>
      </c>
      <c r="F26" s="28"/>
      <c r="G26" s="26">
        <f t="shared" si="2"/>
        <v>0</v>
      </c>
      <c r="H26" s="23"/>
    </row>
    <row r="27" spans="1:8" ht="18" customHeight="1" x14ac:dyDescent="0.25">
      <c r="A27" s="23"/>
      <c r="B27" s="30"/>
      <c r="C27" s="25"/>
      <c r="D27" s="26"/>
      <c r="E27" s="26">
        <f t="shared" si="0"/>
        <v>0</v>
      </c>
      <c r="F27" s="28"/>
      <c r="G27" s="26">
        <f t="shared" si="2"/>
        <v>0</v>
      </c>
      <c r="H27" s="23"/>
    </row>
    <row r="28" spans="1:8" ht="18" customHeight="1" x14ac:dyDescent="0.25">
      <c r="A28" s="23"/>
      <c r="B28" s="30"/>
      <c r="C28" s="25"/>
      <c r="D28" s="26"/>
      <c r="E28" s="26">
        <f t="shared" si="0"/>
        <v>0</v>
      </c>
      <c r="F28" s="28"/>
      <c r="G28" s="26">
        <f t="shared" si="2"/>
        <v>0</v>
      </c>
      <c r="H28" s="23"/>
    </row>
    <row r="29" spans="1:8" ht="18" customHeight="1" x14ac:dyDescent="0.25">
      <c r="A29" s="23"/>
      <c r="B29" s="30"/>
      <c r="C29" s="25"/>
      <c r="D29" s="26"/>
      <c r="E29" s="26">
        <f t="shared" si="0"/>
        <v>0</v>
      </c>
      <c r="F29" s="28"/>
      <c r="G29" s="26">
        <f>IF(B29&lt;&gt;"",G28+E29-F29,0)</f>
        <v>0</v>
      </c>
      <c r="H29" s="23"/>
    </row>
    <row r="30" spans="1:8" ht="18" customHeight="1" x14ac:dyDescent="0.25">
      <c r="A30" s="23"/>
      <c r="B30" s="30"/>
      <c r="C30" s="25"/>
      <c r="D30" s="26"/>
      <c r="E30" s="26">
        <f t="shared" si="0"/>
        <v>0</v>
      </c>
      <c r="F30" s="28"/>
      <c r="G30" s="26">
        <f t="shared" si="2"/>
        <v>0</v>
      </c>
      <c r="H30" s="23"/>
    </row>
    <row r="31" spans="1:8" ht="18" customHeight="1" x14ac:dyDescent="0.25">
      <c r="A31" s="23"/>
      <c r="B31" s="30"/>
      <c r="C31" s="25"/>
      <c r="D31" s="26"/>
      <c r="E31" s="26">
        <f t="shared" si="0"/>
        <v>0</v>
      </c>
      <c r="F31" s="28"/>
      <c r="G31" s="26">
        <f t="shared" si="2"/>
        <v>0</v>
      </c>
      <c r="H31" s="23"/>
    </row>
    <row r="32" spans="1:8" ht="18" customHeight="1" x14ac:dyDescent="0.25">
      <c r="A32" s="23"/>
      <c r="B32" s="30"/>
      <c r="C32" s="25"/>
      <c r="D32" s="26"/>
      <c r="E32" s="26">
        <f t="shared" si="0"/>
        <v>0</v>
      </c>
      <c r="F32" s="28"/>
      <c r="G32" s="26">
        <f t="shared" si="2"/>
        <v>0</v>
      </c>
      <c r="H32" s="23"/>
    </row>
    <row r="33" spans="1:8" ht="18" customHeight="1" x14ac:dyDescent="0.25">
      <c r="A33" s="23"/>
      <c r="B33" s="30"/>
      <c r="C33" s="25"/>
      <c r="D33" s="26"/>
      <c r="E33" s="26">
        <f t="shared" si="0"/>
        <v>0</v>
      </c>
      <c r="F33" s="28"/>
      <c r="G33" s="26">
        <f t="shared" si="2"/>
        <v>0</v>
      </c>
      <c r="H33" s="23"/>
    </row>
    <row r="34" spans="1:8" ht="18" customHeight="1" x14ac:dyDescent="0.25">
      <c r="A34" s="23"/>
      <c r="B34" s="30"/>
      <c r="C34" s="25"/>
      <c r="D34" s="26"/>
      <c r="E34" s="26">
        <f t="shared" si="0"/>
        <v>0</v>
      </c>
      <c r="F34" s="28"/>
      <c r="G34" s="26">
        <f t="shared" si="2"/>
        <v>0</v>
      </c>
      <c r="H34" s="23"/>
    </row>
    <row r="35" spans="1:8" ht="18" customHeight="1" x14ac:dyDescent="0.25">
      <c r="A35" s="23"/>
      <c r="B35" s="30"/>
      <c r="C35" s="25"/>
      <c r="D35" s="26"/>
      <c r="E35" s="26">
        <f t="shared" si="0"/>
        <v>0</v>
      </c>
      <c r="F35" s="28"/>
      <c r="G35" s="26">
        <f t="shared" si="2"/>
        <v>0</v>
      </c>
      <c r="H35" s="23"/>
    </row>
    <row r="36" spans="1:8" ht="18" customHeight="1" x14ac:dyDescent="0.25">
      <c r="A36" s="23"/>
      <c r="B36" s="30"/>
      <c r="C36" s="25"/>
      <c r="D36" s="26"/>
      <c r="E36" s="26">
        <f t="shared" si="0"/>
        <v>0</v>
      </c>
      <c r="F36" s="28"/>
      <c r="G36" s="26">
        <f t="shared" si="2"/>
        <v>0</v>
      </c>
      <c r="H36" s="23"/>
    </row>
    <row r="37" spans="1:8" ht="18" customHeight="1" x14ac:dyDescent="0.25">
      <c r="A37" s="23"/>
      <c r="B37" s="30"/>
      <c r="C37" s="25"/>
      <c r="D37" s="26"/>
      <c r="E37" s="26">
        <f t="shared" si="0"/>
        <v>0</v>
      </c>
      <c r="F37" s="28"/>
      <c r="G37" s="26">
        <f t="shared" si="2"/>
        <v>0</v>
      </c>
      <c r="H37" s="23"/>
    </row>
    <row r="38" spans="1:8" ht="18" customHeight="1" x14ac:dyDescent="0.25">
      <c r="A38" s="23"/>
      <c r="B38" s="30"/>
      <c r="C38" s="25"/>
      <c r="D38" s="26"/>
      <c r="E38" s="26">
        <f t="shared" si="0"/>
        <v>0</v>
      </c>
      <c r="F38" s="28"/>
      <c r="G38" s="26">
        <f t="shared" si="2"/>
        <v>0</v>
      </c>
      <c r="H38" s="23"/>
    </row>
    <row r="39" spans="1:8" ht="18" customHeight="1" x14ac:dyDescent="0.25">
      <c r="A39" s="23"/>
      <c r="B39" s="30"/>
      <c r="C39" s="25"/>
      <c r="D39" s="26"/>
      <c r="E39" s="26">
        <f t="shared" si="0"/>
        <v>0</v>
      </c>
      <c r="F39" s="28"/>
      <c r="G39" s="26">
        <f t="shared" si="2"/>
        <v>0</v>
      </c>
      <c r="H39" s="23"/>
    </row>
    <row r="40" spans="1:8" ht="18" customHeight="1" x14ac:dyDescent="0.25">
      <c r="A40" s="23"/>
      <c r="B40" s="30"/>
      <c r="C40" s="25"/>
      <c r="D40" s="26"/>
      <c r="E40" s="26">
        <f t="shared" si="0"/>
        <v>0</v>
      </c>
      <c r="F40" s="28"/>
      <c r="G40" s="26">
        <f t="shared" si="2"/>
        <v>0</v>
      </c>
      <c r="H40" s="23"/>
    </row>
    <row r="41" spans="1:8" s="209" customFormat="1" ht="18" customHeight="1" x14ac:dyDescent="0.25">
      <c r="A41" s="216" t="s">
        <v>13</v>
      </c>
      <c r="B41" s="216"/>
      <c r="C41" s="216"/>
      <c r="D41" s="216"/>
      <c r="E41" s="64">
        <f>SUM(E10:E40)</f>
        <v>312474</v>
      </c>
      <c r="F41" s="64">
        <f>SUM(F10:F40)</f>
        <v>312474</v>
      </c>
      <c r="G41" s="76">
        <f>E41-F41</f>
        <v>0</v>
      </c>
      <c r="H41" s="208"/>
    </row>
    <row r="42" spans="1:8" ht="21.75" customHeight="1" x14ac:dyDescent="0.25">
      <c r="F42" s="11"/>
      <c r="G42" s="212"/>
    </row>
    <row r="43" spans="1:8" s="105" customFormat="1" ht="21" customHeight="1" x14ac:dyDescent="0.25">
      <c r="A43" s="102"/>
      <c r="B43" s="108" t="s">
        <v>72</v>
      </c>
      <c r="C43" s="103"/>
      <c r="D43" s="104"/>
      <c r="E43" s="121">
        <f>G41*1000</f>
        <v>0</v>
      </c>
      <c r="F43" s="109" t="s">
        <v>65</v>
      </c>
      <c r="G43" s="109"/>
      <c r="H43" s="104"/>
    </row>
    <row r="44" spans="1:8" s="105" customFormat="1" ht="21" customHeight="1" x14ac:dyDescent="0.25">
      <c r="A44" s="102"/>
      <c r="B44" s="108" t="s">
        <v>66</v>
      </c>
      <c r="C44" s="106" t="e">
        <f ca="1">[1]!VND(E43, TRUE)</f>
        <v>#NAME?</v>
      </c>
      <c r="D44" s="104"/>
      <c r="E44" s="104"/>
      <c r="F44" s="107"/>
      <c r="G44" s="104"/>
      <c r="H44" s="104"/>
    </row>
  </sheetData>
  <autoFilter ref="A9:H41"/>
  <mergeCells count="7">
    <mergeCell ref="A41:D41"/>
    <mergeCell ref="A1:D1"/>
    <mergeCell ref="A2:F2"/>
    <mergeCell ref="A3:B3"/>
    <mergeCell ref="C3:E3"/>
    <mergeCell ref="A5:H5"/>
    <mergeCell ref="A7:B7"/>
  </mergeCells>
  <pageMargins left="0.34" right="0.23" top="0.32" bottom="0.2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K103"/>
  <sheetViews>
    <sheetView topLeftCell="A7" workbookViewId="0">
      <pane ySplit="3" topLeftCell="A85" activePane="bottomLeft" state="frozen"/>
      <selection activeCell="B80" sqref="B80"/>
      <selection pane="bottomLeft" activeCell="D93" sqref="D93:E96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187" customWidth="1"/>
    <col min="5" max="5" width="8.85546875" style="185" customWidth="1"/>
    <col min="6" max="6" width="16" style="185" customWidth="1"/>
    <col min="7" max="7" width="12.42578125" style="12" customWidth="1"/>
    <col min="8" max="8" width="15.7109375" style="9" customWidth="1"/>
    <col min="9" max="9" width="16.140625" style="185" customWidth="1"/>
    <col min="10" max="10" width="14.42578125" style="4" customWidth="1"/>
    <col min="11" max="16384" width="9.140625" style="4"/>
  </cols>
  <sheetData>
    <row r="1" spans="1:11" s="56" customFormat="1" ht="18.75" customHeight="1" x14ac:dyDescent="0.25">
      <c r="A1" s="226" t="s">
        <v>35</v>
      </c>
      <c r="B1" s="226"/>
      <c r="C1" s="226"/>
      <c r="D1" s="226"/>
      <c r="E1" s="226"/>
      <c r="G1" s="86"/>
      <c r="I1" s="58"/>
      <c r="J1" s="58"/>
    </row>
    <row r="2" spans="1:11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226"/>
      <c r="I2" s="58"/>
      <c r="J2" s="58"/>
    </row>
    <row r="3" spans="1:11" s="56" customFormat="1" ht="18.75" customHeight="1" x14ac:dyDescent="0.25">
      <c r="A3" s="226" t="s">
        <v>37</v>
      </c>
      <c r="B3" s="226"/>
      <c r="C3" s="198"/>
      <c r="D3" s="226" t="s">
        <v>38</v>
      </c>
      <c r="E3" s="226"/>
      <c r="F3" s="226"/>
      <c r="G3" s="87"/>
      <c r="H3" s="179"/>
      <c r="I3" s="58"/>
      <c r="J3" s="58"/>
    </row>
    <row r="4" spans="1:11" ht="9.75" customHeight="1" x14ac:dyDescent="0.25">
      <c r="D4" s="4"/>
      <c r="E4" s="4"/>
      <c r="F4" s="4"/>
      <c r="G4" s="61"/>
      <c r="H4" s="4"/>
      <c r="J4" s="185"/>
    </row>
    <row r="5" spans="1:11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</row>
    <row r="6" spans="1:11" ht="9.75" customHeight="1" x14ac:dyDescent="0.25">
      <c r="D6" s="4"/>
      <c r="E6" s="4"/>
      <c r="F6" s="4"/>
      <c r="G6" s="61"/>
      <c r="H6" s="4"/>
      <c r="J6" s="185"/>
    </row>
    <row r="7" spans="1:11" ht="21" customHeight="1" x14ac:dyDescent="0.25">
      <c r="A7" s="219" t="s">
        <v>246</v>
      </c>
      <c r="B7" s="219"/>
      <c r="C7" s="199"/>
      <c r="D7" s="218" t="s">
        <v>247</v>
      </c>
      <c r="E7" s="218"/>
      <c r="F7" s="231" t="s">
        <v>27</v>
      </c>
      <c r="G7" s="231"/>
      <c r="H7" s="231"/>
      <c r="J7" s="185"/>
    </row>
    <row r="8" spans="1:11" s="51" customFormat="1" ht="18" customHeight="1" x14ac:dyDescent="0.25">
      <c r="D8" s="53"/>
      <c r="E8" s="52"/>
      <c r="F8" s="52"/>
      <c r="G8" s="12"/>
      <c r="H8" s="52"/>
      <c r="I8" s="37"/>
    </row>
    <row r="9" spans="1:11" s="71" customFormat="1" ht="47.25" customHeight="1" x14ac:dyDescent="0.25">
      <c r="A9" s="66" t="s">
        <v>0</v>
      </c>
      <c r="B9" s="67" t="s">
        <v>1</v>
      </c>
      <c r="C9" s="172" t="s">
        <v>57</v>
      </c>
      <c r="D9" s="68" t="s">
        <v>23</v>
      </c>
      <c r="E9" s="68" t="s">
        <v>24</v>
      </c>
      <c r="F9" s="77" t="s">
        <v>62</v>
      </c>
      <c r="G9" s="78" t="s">
        <v>63</v>
      </c>
      <c r="H9" s="78" t="s">
        <v>14</v>
      </c>
      <c r="I9" s="70" t="s">
        <v>2</v>
      </c>
      <c r="J9" s="66" t="s">
        <v>3</v>
      </c>
    </row>
    <row r="10" spans="1:11" ht="20.25" customHeight="1" x14ac:dyDescent="0.25">
      <c r="A10" s="23">
        <v>41528</v>
      </c>
      <c r="B10" s="15" t="s">
        <v>132</v>
      </c>
      <c r="C10" s="15"/>
      <c r="D10" s="25">
        <v>5320</v>
      </c>
      <c r="E10" s="26">
        <v>38</v>
      </c>
      <c r="F10" s="26">
        <f t="shared" ref="F10:F28" si="0">D10*E10</f>
        <v>202160</v>
      </c>
      <c r="G10" s="27"/>
      <c r="H10" s="28"/>
      <c r="I10" s="26">
        <f>IF(B10&lt;&gt;"",F10-G10-H10,0)</f>
        <v>202160</v>
      </c>
      <c r="J10" s="29"/>
    </row>
    <row r="11" spans="1:11" ht="20.25" customHeight="1" x14ac:dyDescent="0.25">
      <c r="A11" s="23">
        <v>41529</v>
      </c>
      <c r="B11" s="15" t="s">
        <v>132</v>
      </c>
      <c r="C11" s="15"/>
      <c r="D11" s="25">
        <v>2139</v>
      </c>
      <c r="E11" s="26">
        <v>38</v>
      </c>
      <c r="F11" s="26">
        <f t="shared" si="0"/>
        <v>81282</v>
      </c>
      <c r="G11" s="27"/>
      <c r="H11" s="28"/>
      <c r="I11" s="26">
        <f t="shared" ref="I11:I28" si="1">IF(B11&lt;&gt;"",I10+F11-G11-H11,0)</f>
        <v>283442</v>
      </c>
      <c r="J11" s="29"/>
    </row>
    <row r="12" spans="1:11" s="8" customFormat="1" ht="20.25" customHeight="1" x14ac:dyDescent="0.25">
      <c r="A12" s="17">
        <v>41531</v>
      </c>
      <c r="B12" s="15" t="s">
        <v>132</v>
      </c>
      <c r="C12" s="15"/>
      <c r="D12" s="19">
        <v>4110</v>
      </c>
      <c r="E12" s="26">
        <v>37</v>
      </c>
      <c r="F12" s="26">
        <f t="shared" si="0"/>
        <v>152070</v>
      </c>
      <c r="G12" s="27"/>
      <c r="H12" s="18"/>
      <c r="I12" s="26">
        <f t="shared" si="1"/>
        <v>435512</v>
      </c>
      <c r="J12" s="15"/>
    </row>
    <row r="13" spans="1:11" ht="20.25" customHeight="1" x14ac:dyDescent="0.25">
      <c r="A13" s="38"/>
      <c r="B13" s="63" t="s">
        <v>16</v>
      </c>
      <c r="C13" s="63"/>
      <c r="D13" s="39"/>
      <c r="E13" s="40"/>
      <c r="F13" s="40">
        <f t="shared" si="0"/>
        <v>0</v>
      </c>
      <c r="G13" s="60"/>
      <c r="H13" s="41">
        <v>100000</v>
      </c>
      <c r="I13" s="40">
        <f t="shared" si="1"/>
        <v>335512</v>
      </c>
      <c r="J13" s="29">
        <v>41544</v>
      </c>
    </row>
    <row r="14" spans="1:11" ht="20.25" customHeight="1" x14ac:dyDescent="0.25">
      <c r="A14" s="38"/>
      <c r="B14" s="63" t="s">
        <v>16</v>
      </c>
      <c r="C14" s="63"/>
      <c r="D14" s="39"/>
      <c r="E14" s="40"/>
      <c r="F14" s="40">
        <f>D14*E14</f>
        <v>0</v>
      </c>
      <c r="G14" s="60"/>
      <c r="H14" s="41">
        <v>300000</v>
      </c>
      <c r="I14" s="40">
        <f>IF(B14&lt;&gt;"",I13+F14-G14-H14,0)</f>
        <v>35512</v>
      </c>
      <c r="J14" s="29">
        <v>41549</v>
      </c>
    </row>
    <row r="15" spans="1:11" ht="20.25" customHeight="1" x14ac:dyDescent="0.25">
      <c r="A15" s="23">
        <v>41568</v>
      </c>
      <c r="B15" s="15" t="s">
        <v>132</v>
      </c>
      <c r="C15" s="15"/>
      <c r="D15" s="25">
        <v>3639</v>
      </c>
      <c r="E15" s="26">
        <v>41</v>
      </c>
      <c r="F15" s="26">
        <f t="shared" si="0"/>
        <v>149199</v>
      </c>
      <c r="G15" s="27"/>
      <c r="H15" s="28"/>
      <c r="I15" s="26">
        <f t="shared" si="1"/>
        <v>184711</v>
      </c>
      <c r="J15" s="29"/>
    </row>
    <row r="16" spans="1:11" ht="20.25" customHeight="1" x14ac:dyDescent="0.25">
      <c r="A16" s="23">
        <v>41572</v>
      </c>
      <c r="B16" s="15" t="s">
        <v>132</v>
      </c>
      <c r="C16" s="15"/>
      <c r="D16" s="25">
        <v>4198</v>
      </c>
      <c r="E16" s="26">
        <v>42</v>
      </c>
      <c r="F16" s="26">
        <f t="shared" si="0"/>
        <v>176316</v>
      </c>
      <c r="G16" s="27"/>
      <c r="H16" s="28"/>
      <c r="I16" s="26">
        <f t="shared" si="1"/>
        <v>361027</v>
      </c>
      <c r="J16" s="29"/>
    </row>
    <row r="17" spans="1:10" ht="20.25" customHeight="1" x14ac:dyDescent="0.25">
      <c r="A17" s="23">
        <v>41577</v>
      </c>
      <c r="B17" s="15" t="s">
        <v>132</v>
      </c>
      <c r="C17" s="15"/>
      <c r="D17" s="25">
        <v>4632</v>
      </c>
      <c r="E17" s="26">
        <v>44</v>
      </c>
      <c r="F17" s="26">
        <f t="shared" si="0"/>
        <v>203808</v>
      </c>
      <c r="G17" s="27"/>
      <c r="H17" s="28"/>
      <c r="I17" s="26">
        <f t="shared" si="1"/>
        <v>564835</v>
      </c>
      <c r="J17" s="30"/>
    </row>
    <row r="18" spans="1:10" ht="20.25" customHeight="1" x14ac:dyDescent="0.25">
      <c r="A18" s="38"/>
      <c r="B18" s="63" t="s">
        <v>16</v>
      </c>
      <c r="C18" s="63"/>
      <c r="D18" s="39"/>
      <c r="E18" s="40"/>
      <c r="F18" s="40">
        <f>D18*E18</f>
        <v>0</v>
      </c>
      <c r="G18" s="60"/>
      <c r="H18" s="41">
        <v>250000</v>
      </c>
      <c r="I18" s="40">
        <f>IF(B18&lt;&gt;"",I17+F18-G18-H18,0)</f>
        <v>314835</v>
      </c>
      <c r="J18" s="29">
        <v>41576</v>
      </c>
    </row>
    <row r="19" spans="1:10" ht="20.25" customHeight="1" x14ac:dyDescent="0.25">
      <c r="A19" s="38"/>
      <c r="B19" s="63" t="s">
        <v>16</v>
      </c>
      <c r="C19" s="63"/>
      <c r="D19" s="39"/>
      <c r="E19" s="40"/>
      <c r="F19" s="40">
        <f>D19*E19</f>
        <v>0</v>
      </c>
      <c r="G19" s="60"/>
      <c r="H19" s="41">
        <v>200000</v>
      </c>
      <c r="I19" s="40">
        <f>IF(B19&lt;&gt;"",I18+F19-G19-H19,0)</f>
        <v>114835</v>
      </c>
      <c r="J19" s="29">
        <v>41585</v>
      </c>
    </row>
    <row r="20" spans="1:10" ht="20.25" customHeight="1" x14ac:dyDescent="0.25">
      <c r="A20" s="23">
        <v>41584</v>
      </c>
      <c r="B20" s="15" t="s">
        <v>132</v>
      </c>
      <c r="C20" s="15"/>
      <c r="D20" s="25">
        <v>4832</v>
      </c>
      <c r="E20" s="26">
        <v>43</v>
      </c>
      <c r="F20" s="26">
        <f>D20*E20</f>
        <v>207776</v>
      </c>
      <c r="G20" s="27"/>
      <c r="H20" s="28"/>
      <c r="I20" s="26">
        <f>IF(B20&lt;&gt;"",I19+F20-G20-H20,0)</f>
        <v>322611</v>
      </c>
      <c r="J20" s="30"/>
    </row>
    <row r="21" spans="1:10" ht="20.25" customHeight="1" x14ac:dyDescent="0.25">
      <c r="A21" s="23">
        <v>41586</v>
      </c>
      <c r="B21" s="15" t="s">
        <v>132</v>
      </c>
      <c r="C21" s="15"/>
      <c r="D21" s="25">
        <v>4178</v>
      </c>
      <c r="E21" s="26">
        <v>43</v>
      </c>
      <c r="F21" s="26">
        <f t="shared" si="0"/>
        <v>179654</v>
      </c>
      <c r="G21" s="27"/>
      <c r="H21" s="28"/>
      <c r="I21" s="26">
        <f t="shared" si="1"/>
        <v>502265</v>
      </c>
      <c r="J21" s="30"/>
    </row>
    <row r="22" spans="1:10" ht="20.25" customHeight="1" x14ac:dyDescent="0.25">
      <c r="A22" s="23">
        <v>41590</v>
      </c>
      <c r="B22" s="15" t="s">
        <v>132</v>
      </c>
      <c r="C22" s="15"/>
      <c r="D22" s="25">
        <v>4490</v>
      </c>
      <c r="E22" s="26">
        <v>43</v>
      </c>
      <c r="F22" s="26">
        <f t="shared" si="0"/>
        <v>193070</v>
      </c>
      <c r="G22" s="27"/>
      <c r="H22" s="28"/>
      <c r="I22" s="26">
        <f t="shared" si="1"/>
        <v>695335</v>
      </c>
      <c r="J22" s="29"/>
    </row>
    <row r="23" spans="1:10" ht="20.25" customHeight="1" x14ac:dyDescent="0.25">
      <c r="A23" s="38"/>
      <c r="B23" s="63" t="s">
        <v>16</v>
      </c>
      <c r="C23" s="63"/>
      <c r="D23" s="39"/>
      <c r="E23" s="40"/>
      <c r="F23" s="40">
        <f t="shared" si="0"/>
        <v>0</v>
      </c>
      <c r="G23" s="60"/>
      <c r="H23" s="41">
        <v>200000</v>
      </c>
      <c r="I23" s="40">
        <f t="shared" si="1"/>
        <v>495335</v>
      </c>
      <c r="J23" s="29">
        <v>41597</v>
      </c>
    </row>
    <row r="24" spans="1:10" ht="20.25" customHeight="1" x14ac:dyDescent="0.25">
      <c r="A24" s="38"/>
      <c r="B24" s="63" t="s">
        <v>16</v>
      </c>
      <c r="C24" s="63"/>
      <c r="D24" s="39"/>
      <c r="E24" s="40"/>
      <c r="F24" s="40">
        <f t="shared" si="0"/>
        <v>0</v>
      </c>
      <c r="G24" s="60"/>
      <c r="H24" s="41">
        <v>200000</v>
      </c>
      <c r="I24" s="40">
        <f t="shared" si="1"/>
        <v>295335</v>
      </c>
      <c r="J24" s="29">
        <v>41606</v>
      </c>
    </row>
    <row r="25" spans="1:10" ht="20.25" customHeight="1" x14ac:dyDescent="0.25">
      <c r="A25" s="23">
        <v>41623</v>
      </c>
      <c r="B25" s="15" t="s">
        <v>132</v>
      </c>
      <c r="C25" s="15"/>
      <c r="D25" s="25">
        <v>4961</v>
      </c>
      <c r="E25" s="26">
        <v>45</v>
      </c>
      <c r="F25" s="26">
        <f t="shared" si="0"/>
        <v>223245</v>
      </c>
      <c r="G25" s="27"/>
      <c r="H25" s="28"/>
      <c r="I25" s="40">
        <f t="shared" si="1"/>
        <v>518580</v>
      </c>
      <c r="J25" s="30"/>
    </row>
    <row r="26" spans="1:10" ht="20.25" customHeight="1" x14ac:dyDescent="0.25">
      <c r="A26" s="38"/>
      <c r="B26" s="63" t="s">
        <v>16</v>
      </c>
      <c r="C26" s="63"/>
      <c r="D26" s="39"/>
      <c r="E26" s="40"/>
      <c r="F26" s="40">
        <f t="shared" si="0"/>
        <v>0</v>
      </c>
      <c r="G26" s="60"/>
      <c r="H26" s="41">
        <v>200000</v>
      </c>
      <c r="I26" s="40">
        <f t="shared" si="1"/>
        <v>318580</v>
      </c>
      <c r="J26" s="182">
        <v>41626</v>
      </c>
    </row>
    <row r="27" spans="1:10" ht="20.25" customHeight="1" x14ac:dyDescent="0.25">
      <c r="A27" s="38"/>
      <c r="B27" s="63" t="s">
        <v>16</v>
      </c>
      <c r="C27" s="63"/>
      <c r="D27" s="39"/>
      <c r="E27" s="40"/>
      <c r="F27" s="40">
        <f t="shared" si="0"/>
        <v>0</v>
      </c>
      <c r="G27" s="60"/>
      <c r="H27" s="41">
        <v>200000</v>
      </c>
      <c r="I27" s="40">
        <f t="shared" si="1"/>
        <v>118580</v>
      </c>
      <c r="J27" s="182">
        <v>41654</v>
      </c>
    </row>
    <row r="28" spans="1:10" ht="20.25" customHeight="1" x14ac:dyDescent="0.25">
      <c r="A28" s="38"/>
      <c r="B28" s="63" t="s">
        <v>16</v>
      </c>
      <c r="C28" s="63"/>
      <c r="D28" s="39"/>
      <c r="E28" s="40"/>
      <c r="F28" s="40">
        <f t="shared" si="0"/>
        <v>0</v>
      </c>
      <c r="G28" s="60"/>
      <c r="H28" s="41">
        <f>I27</f>
        <v>118580</v>
      </c>
      <c r="I28" s="40">
        <f t="shared" si="1"/>
        <v>0</v>
      </c>
      <c r="J28" s="182">
        <v>41704</v>
      </c>
    </row>
    <row r="29" spans="1:10" s="34" customFormat="1" ht="20.25" customHeight="1" x14ac:dyDescent="0.25">
      <c r="A29" s="230" t="s">
        <v>187</v>
      </c>
      <c r="B29" s="230"/>
      <c r="C29" s="230"/>
      <c r="D29" s="230"/>
      <c r="E29" s="230"/>
      <c r="F29" s="230"/>
      <c r="G29" s="230"/>
      <c r="H29" s="230"/>
      <c r="I29" s="142">
        <f>I28</f>
        <v>0</v>
      </c>
      <c r="J29" s="160"/>
    </row>
    <row r="30" spans="1:10" ht="20.25" customHeight="1" x14ac:dyDescent="0.25">
      <c r="A30" s="42">
        <v>41584</v>
      </c>
      <c r="B30" s="123" t="s">
        <v>212</v>
      </c>
      <c r="C30" s="123"/>
      <c r="D30" s="43">
        <v>96</v>
      </c>
      <c r="E30" s="44">
        <v>25</v>
      </c>
      <c r="F30" s="44">
        <f t="shared" ref="F30:F102" si="2">D30*E30</f>
        <v>2400</v>
      </c>
      <c r="G30" s="135"/>
      <c r="H30" s="45"/>
      <c r="I30" s="44">
        <f>IF(B30&lt;&gt;"",I29+F30-G30-H30,0)</f>
        <v>2400</v>
      </c>
      <c r="J30" s="123"/>
    </row>
    <row r="31" spans="1:10" ht="20.25" customHeight="1" x14ac:dyDescent="0.25">
      <c r="A31" s="23">
        <v>41796</v>
      </c>
      <c r="B31" s="123" t="s">
        <v>213</v>
      </c>
      <c r="C31" s="123"/>
      <c r="D31" s="25">
        <v>1940</v>
      </c>
      <c r="E31" s="26">
        <v>6</v>
      </c>
      <c r="F31" s="26">
        <f t="shared" si="2"/>
        <v>11640</v>
      </c>
      <c r="G31" s="27"/>
      <c r="H31" s="28"/>
      <c r="I31" s="44">
        <f>IF(B31&lt;&gt;"",I30+F31-G31-H31,0)</f>
        <v>14040</v>
      </c>
      <c r="J31" s="30"/>
    </row>
    <row r="32" spans="1:10" ht="20.25" customHeight="1" x14ac:dyDescent="0.25">
      <c r="A32" s="23">
        <v>41829</v>
      </c>
      <c r="B32" s="30" t="s">
        <v>132</v>
      </c>
      <c r="C32" s="30"/>
      <c r="D32" s="25">
        <v>1173</v>
      </c>
      <c r="E32" s="26">
        <v>53</v>
      </c>
      <c r="F32" s="26">
        <f t="shared" si="2"/>
        <v>62169</v>
      </c>
      <c r="G32" s="27"/>
      <c r="H32" s="28"/>
      <c r="I32" s="44">
        <f>IF(B32&lt;&gt;"",I31+F32-G32-H32,0)</f>
        <v>76209</v>
      </c>
      <c r="J32" s="30"/>
    </row>
    <row r="33" spans="1:10" ht="20.25" customHeight="1" x14ac:dyDescent="0.25">
      <c r="A33" s="38"/>
      <c r="B33" s="63" t="s">
        <v>16</v>
      </c>
      <c r="C33" s="63"/>
      <c r="D33" s="39"/>
      <c r="E33" s="40"/>
      <c r="F33" s="40">
        <f t="shared" si="2"/>
        <v>0</v>
      </c>
      <c r="G33" s="60"/>
      <c r="H33" s="41">
        <f>I32</f>
        <v>76209</v>
      </c>
      <c r="I33" s="40">
        <f>IF(B33&lt;&gt;"",I32+F33-G33-H33,0)</f>
        <v>0</v>
      </c>
      <c r="J33" s="182">
        <v>41837</v>
      </c>
    </row>
    <row r="34" spans="1:10" ht="20.25" customHeight="1" x14ac:dyDescent="0.25">
      <c r="A34" s="23">
        <v>41862</v>
      </c>
      <c r="B34" s="30" t="s">
        <v>132</v>
      </c>
      <c r="C34" s="30"/>
      <c r="D34" s="25">
        <v>2121</v>
      </c>
      <c r="E34" s="26">
        <v>48</v>
      </c>
      <c r="F34" s="26">
        <f t="shared" si="2"/>
        <v>101808</v>
      </c>
      <c r="G34" s="27"/>
      <c r="H34" s="28"/>
      <c r="I34" s="26">
        <f t="shared" ref="I34:I73" si="3">IF(B34&lt;&gt;"",I33+F34-G34-H34,0)</f>
        <v>101808</v>
      </c>
      <c r="J34" s="30"/>
    </row>
    <row r="35" spans="1:10" ht="20.25" customHeight="1" x14ac:dyDescent="0.25">
      <c r="A35" s="23"/>
      <c r="B35" s="30" t="s">
        <v>132</v>
      </c>
      <c r="C35" s="30"/>
      <c r="D35" s="25">
        <v>508</v>
      </c>
      <c r="E35" s="26">
        <v>48</v>
      </c>
      <c r="F35" s="26">
        <f t="shared" si="2"/>
        <v>24384</v>
      </c>
      <c r="G35" s="27"/>
      <c r="H35" s="28"/>
      <c r="I35" s="26">
        <f t="shared" si="3"/>
        <v>126192</v>
      </c>
      <c r="J35" s="30"/>
    </row>
    <row r="36" spans="1:10" ht="20.25" customHeight="1" x14ac:dyDescent="0.25">
      <c r="A36" s="23">
        <v>41866</v>
      </c>
      <c r="B36" s="30" t="s">
        <v>132</v>
      </c>
      <c r="C36" s="30"/>
      <c r="D36" s="25">
        <v>1709</v>
      </c>
      <c r="E36" s="26">
        <v>48</v>
      </c>
      <c r="F36" s="26">
        <f t="shared" si="2"/>
        <v>82032</v>
      </c>
      <c r="G36" s="27"/>
      <c r="H36" s="28"/>
      <c r="I36" s="26">
        <f t="shared" si="3"/>
        <v>208224</v>
      </c>
      <c r="J36" s="30"/>
    </row>
    <row r="37" spans="1:10" ht="20.25" customHeight="1" x14ac:dyDescent="0.25">
      <c r="A37" s="23"/>
      <c r="B37" s="30" t="s">
        <v>132</v>
      </c>
      <c r="C37" s="30"/>
      <c r="D37" s="25">
        <v>275</v>
      </c>
      <c r="E37" s="26">
        <v>48</v>
      </c>
      <c r="F37" s="26">
        <f t="shared" si="2"/>
        <v>13200</v>
      </c>
      <c r="G37" s="27"/>
      <c r="H37" s="28"/>
      <c r="I37" s="26">
        <f t="shared" si="3"/>
        <v>221424</v>
      </c>
      <c r="J37" s="30"/>
    </row>
    <row r="38" spans="1:10" ht="20.25" customHeight="1" x14ac:dyDescent="0.25">
      <c r="A38" s="23">
        <v>41875</v>
      </c>
      <c r="B38" s="30" t="s">
        <v>132</v>
      </c>
      <c r="C38" s="30"/>
      <c r="D38" s="25">
        <v>2599</v>
      </c>
      <c r="E38" s="26">
        <v>48</v>
      </c>
      <c r="F38" s="26">
        <f t="shared" si="2"/>
        <v>124752</v>
      </c>
      <c r="G38" s="27"/>
      <c r="H38" s="28"/>
      <c r="I38" s="26">
        <f t="shared" si="3"/>
        <v>346176</v>
      </c>
      <c r="J38" s="30"/>
    </row>
    <row r="39" spans="1:10" ht="20.25" customHeight="1" x14ac:dyDescent="0.25">
      <c r="A39" s="23">
        <v>41880</v>
      </c>
      <c r="B39" s="30" t="s">
        <v>132</v>
      </c>
      <c r="C39" s="30"/>
      <c r="D39" s="25">
        <v>2860</v>
      </c>
      <c r="E39" s="26">
        <v>48</v>
      </c>
      <c r="F39" s="26">
        <f t="shared" si="2"/>
        <v>137280</v>
      </c>
      <c r="G39" s="27"/>
      <c r="H39" s="28"/>
      <c r="I39" s="26">
        <f t="shared" si="3"/>
        <v>483456</v>
      </c>
      <c r="J39" s="30"/>
    </row>
    <row r="40" spans="1:10" ht="20.25" customHeight="1" x14ac:dyDescent="0.25">
      <c r="A40" s="23">
        <v>41881</v>
      </c>
      <c r="B40" s="30" t="s">
        <v>132</v>
      </c>
      <c r="C40" s="30"/>
      <c r="D40" s="25">
        <v>3170</v>
      </c>
      <c r="E40" s="26">
        <v>48</v>
      </c>
      <c r="F40" s="26">
        <f t="shared" si="2"/>
        <v>152160</v>
      </c>
      <c r="G40" s="27"/>
      <c r="H40" s="28"/>
      <c r="I40" s="26">
        <f t="shared" si="3"/>
        <v>635616</v>
      </c>
      <c r="J40" s="30"/>
    </row>
    <row r="41" spans="1:10" ht="20.25" customHeight="1" x14ac:dyDescent="0.25">
      <c r="A41" s="38"/>
      <c r="B41" s="63" t="s">
        <v>16</v>
      </c>
      <c r="C41" s="63"/>
      <c r="D41" s="39"/>
      <c r="E41" s="40"/>
      <c r="F41" s="40">
        <f t="shared" si="2"/>
        <v>0</v>
      </c>
      <c r="G41" s="60"/>
      <c r="H41" s="41">
        <v>200000</v>
      </c>
      <c r="I41" s="40">
        <f t="shared" si="3"/>
        <v>435616</v>
      </c>
      <c r="J41" s="182">
        <v>41872</v>
      </c>
    </row>
    <row r="42" spans="1:10" ht="20.25" customHeight="1" x14ac:dyDescent="0.25">
      <c r="A42" s="23">
        <v>41888</v>
      </c>
      <c r="B42" s="30" t="s">
        <v>132</v>
      </c>
      <c r="C42" s="30"/>
      <c r="D42" s="25">
        <v>2702</v>
      </c>
      <c r="E42" s="26">
        <v>48</v>
      </c>
      <c r="F42" s="26">
        <f t="shared" si="2"/>
        <v>129696</v>
      </c>
      <c r="G42" s="27"/>
      <c r="H42" s="28"/>
      <c r="I42" s="26">
        <f t="shared" si="3"/>
        <v>565312</v>
      </c>
      <c r="J42" s="30"/>
    </row>
    <row r="43" spans="1:10" ht="20.25" customHeight="1" x14ac:dyDescent="0.25">
      <c r="A43" s="23">
        <v>41891</v>
      </c>
      <c r="B43" s="30" t="s">
        <v>132</v>
      </c>
      <c r="C43" s="30"/>
      <c r="D43" s="25">
        <v>1038</v>
      </c>
      <c r="E43" s="26">
        <v>48</v>
      </c>
      <c r="F43" s="26">
        <f t="shared" si="2"/>
        <v>49824</v>
      </c>
      <c r="G43" s="27"/>
      <c r="H43" s="28"/>
      <c r="I43" s="26">
        <f t="shared" si="3"/>
        <v>615136</v>
      </c>
      <c r="J43" s="30"/>
    </row>
    <row r="44" spans="1:10" ht="20.25" customHeight="1" x14ac:dyDescent="0.25">
      <c r="A44" s="23"/>
      <c r="B44" s="30" t="s">
        <v>214</v>
      </c>
      <c r="C44" s="30"/>
      <c r="D44" s="25">
        <v>1303</v>
      </c>
      <c r="E44" s="26">
        <v>43</v>
      </c>
      <c r="F44" s="26">
        <f t="shared" si="2"/>
        <v>56029</v>
      </c>
      <c r="G44" s="27"/>
      <c r="H44" s="28"/>
      <c r="I44" s="26">
        <f t="shared" si="3"/>
        <v>671165</v>
      </c>
      <c r="J44" s="30"/>
    </row>
    <row r="45" spans="1:10" ht="20.25" customHeight="1" x14ac:dyDescent="0.25">
      <c r="A45" s="38"/>
      <c r="B45" s="63" t="s">
        <v>16</v>
      </c>
      <c r="C45" s="63"/>
      <c r="D45" s="39"/>
      <c r="E45" s="40"/>
      <c r="F45" s="40">
        <f t="shared" si="2"/>
        <v>0</v>
      </c>
      <c r="G45" s="60"/>
      <c r="H45" s="41">
        <v>250000</v>
      </c>
      <c r="I45" s="40">
        <f>IF(B45&lt;&gt;"",I44+F45-G45-H45,0)</f>
        <v>421165</v>
      </c>
      <c r="J45" s="182">
        <v>41891</v>
      </c>
    </row>
    <row r="46" spans="1:10" ht="20.25" customHeight="1" x14ac:dyDescent="0.25">
      <c r="A46" s="23">
        <v>41905</v>
      </c>
      <c r="B46" s="30" t="s">
        <v>132</v>
      </c>
      <c r="C46" s="30"/>
      <c r="D46" s="25">
        <v>3186</v>
      </c>
      <c r="E46" s="26">
        <v>50</v>
      </c>
      <c r="F46" s="26">
        <f t="shared" si="2"/>
        <v>159300</v>
      </c>
      <c r="G46" s="27"/>
      <c r="H46" s="28"/>
      <c r="I46" s="26">
        <f t="shared" si="3"/>
        <v>580465</v>
      </c>
      <c r="J46" s="30"/>
    </row>
    <row r="47" spans="1:10" ht="20.25" customHeight="1" x14ac:dyDescent="0.25">
      <c r="A47" s="38"/>
      <c r="B47" s="63" t="s">
        <v>16</v>
      </c>
      <c r="C47" s="63"/>
      <c r="D47" s="39"/>
      <c r="E47" s="40"/>
      <c r="F47" s="40">
        <f t="shared" si="2"/>
        <v>0</v>
      </c>
      <c r="G47" s="60"/>
      <c r="H47" s="41">
        <v>250000</v>
      </c>
      <c r="I47" s="40">
        <f t="shared" si="3"/>
        <v>330465</v>
      </c>
      <c r="J47" s="182">
        <v>41905</v>
      </c>
    </row>
    <row r="48" spans="1:10" ht="20.25" customHeight="1" x14ac:dyDescent="0.25">
      <c r="A48" s="23">
        <v>41907</v>
      </c>
      <c r="B48" s="30" t="s">
        <v>132</v>
      </c>
      <c r="C48" s="30"/>
      <c r="D48" s="25">
        <v>2632</v>
      </c>
      <c r="E48" s="26">
        <v>50</v>
      </c>
      <c r="F48" s="26">
        <f t="shared" si="2"/>
        <v>131600</v>
      </c>
      <c r="G48" s="27"/>
      <c r="H48" s="28"/>
      <c r="I48" s="26">
        <f t="shared" si="3"/>
        <v>462065</v>
      </c>
      <c r="J48" s="30"/>
    </row>
    <row r="49" spans="1:10" ht="20.25" customHeight="1" x14ac:dyDescent="0.25">
      <c r="A49" s="23">
        <v>41909</v>
      </c>
      <c r="B49" s="30" t="s">
        <v>132</v>
      </c>
      <c r="C49" s="30"/>
      <c r="D49" s="25">
        <v>3456</v>
      </c>
      <c r="E49" s="26">
        <v>50</v>
      </c>
      <c r="F49" s="26">
        <f t="shared" si="2"/>
        <v>172800</v>
      </c>
      <c r="G49" s="27"/>
      <c r="H49" s="28"/>
      <c r="I49" s="26">
        <f t="shared" si="3"/>
        <v>634865</v>
      </c>
      <c r="J49" s="30"/>
    </row>
    <row r="50" spans="1:10" ht="20.25" customHeight="1" x14ac:dyDescent="0.25">
      <c r="A50" s="23">
        <v>41916</v>
      </c>
      <c r="B50" s="30" t="s">
        <v>132</v>
      </c>
      <c r="C50" s="30"/>
      <c r="D50" s="25">
        <v>1538</v>
      </c>
      <c r="E50" s="26">
        <v>47</v>
      </c>
      <c r="F50" s="26">
        <f t="shared" si="2"/>
        <v>72286</v>
      </c>
      <c r="G50" s="27"/>
      <c r="H50" s="28"/>
      <c r="I50" s="26">
        <f t="shared" si="3"/>
        <v>707151</v>
      </c>
      <c r="J50" s="30"/>
    </row>
    <row r="51" spans="1:10" ht="20.25" customHeight="1" x14ac:dyDescent="0.25">
      <c r="A51" s="23"/>
      <c r="B51" s="30" t="s">
        <v>132</v>
      </c>
      <c r="C51" s="30"/>
      <c r="D51" s="25">
        <v>2485</v>
      </c>
      <c r="E51" s="26">
        <v>47</v>
      </c>
      <c r="F51" s="26">
        <f t="shared" si="2"/>
        <v>116795</v>
      </c>
      <c r="G51" s="27"/>
      <c r="H51" s="28"/>
      <c r="I51" s="26">
        <f t="shared" si="3"/>
        <v>823946</v>
      </c>
      <c r="J51" s="30"/>
    </row>
    <row r="52" spans="1:10" ht="20.25" customHeight="1" x14ac:dyDescent="0.25">
      <c r="A52" s="23"/>
      <c r="B52" s="30" t="s">
        <v>132</v>
      </c>
      <c r="C52" s="30"/>
      <c r="D52" s="25">
        <v>371</v>
      </c>
      <c r="E52" s="26">
        <v>20</v>
      </c>
      <c r="F52" s="26">
        <f t="shared" si="2"/>
        <v>7420</v>
      </c>
      <c r="G52" s="27"/>
      <c r="H52" s="28"/>
      <c r="I52" s="26">
        <f t="shared" si="3"/>
        <v>831366</v>
      </c>
      <c r="J52" s="30"/>
    </row>
    <row r="53" spans="1:10" ht="20.25" customHeight="1" x14ac:dyDescent="0.25">
      <c r="A53" s="38"/>
      <c r="B53" s="63" t="s">
        <v>16</v>
      </c>
      <c r="C53" s="63"/>
      <c r="D53" s="39"/>
      <c r="E53" s="40"/>
      <c r="F53" s="40">
        <f>D53*E53</f>
        <v>0</v>
      </c>
      <c r="G53" s="60"/>
      <c r="H53" s="41">
        <v>250000</v>
      </c>
      <c r="I53" s="26">
        <f t="shared" si="3"/>
        <v>581366</v>
      </c>
      <c r="J53" s="182">
        <v>41921</v>
      </c>
    </row>
    <row r="54" spans="1:10" ht="20.25" customHeight="1" x14ac:dyDescent="0.25">
      <c r="A54" s="38"/>
      <c r="B54" s="63" t="s">
        <v>16</v>
      </c>
      <c r="C54" s="63"/>
      <c r="D54" s="39"/>
      <c r="E54" s="40"/>
      <c r="F54" s="40">
        <f>D54*E54</f>
        <v>0</v>
      </c>
      <c r="G54" s="60"/>
      <c r="H54" s="41">
        <v>200000</v>
      </c>
      <c r="I54" s="26">
        <f t="shared" si="3"/>
        <v>381366</v>
      </c>
      <c r="J54" s="182">
        <v>41932</v>
      </c>
    </row>
    <row r="55" spans="1:10" ht="20.25" customHeight="1" x14ac:dyDescent="0.25">
      <c r="A55" s="23">
        <v>41930</v>
      </c>
      <c r="B55" s="30" t="s">
        <v>132</v>
      </c>
      <c r="C55" s="30"/>
      <c r="D55" s="25">
        <v>4139</v>
      </c>
      <c r="E55" s="26">
        <v>42</v>
      </c>
      <c r="F55" s="26">
        <f t="shared" si="2"/>
        <v>173838</v>
      </c>
      <c r="G55" s="27"/>
      <c r="H55" s="28"/>
      <c r="I55" s="26">
        <f t="shared" si="3"/>
        <v>555204</v>
      </c>
      <c r="J55" s="30"/>
    </row>
    <row r="56" spans="1:10" ht="20.25" customHeight="1" x14ac:dyDescent="0.25">
      <c r="A56" s="23"/>
      <c r="B56" s="30" t="s">
        <v>132</v>
      </c>
      <c r="C56" s="30"/>
      <c r="D56" s="25">
        <v>1357</v>
      </c>
      <c r="E56" s="26">
        <v>42</v>
      </c>
      <c r="F56" s="26">
        <f t="shared" si="2"/>
        <v>56994</v>
      </c>
      <c r="G56" s="27"/>
      <c r="H56" s="28"/>
      <c r="I56" s="26">
        <f t="shared" si="3"/>
        <v>612198</v>
      </c>
      <c r="J56" s="30"/>
    </row>
    <row r="57" spans="1:10" ht="20.25" customHeight="1" x14ac:dyDescent="0.25">
      <c r="A57" s="23">
        <v>41931</v>
      </c>
      <c r="B57" s="30" t="s">
        <v>132</v>
      </c>
      <c r="C57" s="30"/>
      <c r="D57" s="25">
        <v>2685</v>
      </c>
      <c r="E57" s="26">
        <v>42</v>
      </c>
      <c r="F57" s="26">
        <f t="shared" si="2"/>
        <v>112770</v>
      </c>
      <c r="G57" s="27"/>
      <c r="H57" s="28"/>
      <c r="I57" s="26">
        <f t="shared" si="3"/>
        <v>724968</v>
      </c>
      <c r="J57" s="30"/>
    </row>
    <row r="58" spans="1:10" ht="20.25" customHeight="1" x14ac:dyDescent="0.25">
      <c r="A58" s="23">
        <v>41934</v>
      </c>
      <c r="B58" s="30" t="s">
        <v>132</v>
      </c>
      <c r="C58" s="30"/>
      <c r="D58" s="25">
        <v>3099</v>
      </c>
      <c r="E58" s="26">
        <v>40</v>
      </c>
      <c r="F58" s="26">
        <f t="shared" si="2"/>
        <v>123960</v>
      </c>
      <c r="G58" s="27"/>
      <c r="H58" s="28"/>
      <c r="I58" s="26">
        <f t="shared" si="3"/>
        <v>848928</v>
      </c>
      <c r="J58" s="30"/>
    </row>
    <row r="59" spans="1:10" ht="20.25" customHeight="1" x14ac:dyDescent="0.25">
      <c r="A59" s="23"/>
      <c r="B59" s="30" t="s">
        <v>132</v>
      </c>
      <c r="C59" s="30"/>
      <c r="D59" s="25">
        <v>2161</v>
      </c>
      <c r="E59" s="26">
        <v>40</v>
      </c>
      <c r="F59" s="26">
        <f t="shared" si="2"/>
        <v>86440</v>
      </c>
      <c r="G59" s="27"/>
      <c r="H59" s="28"/>
      <c r="I59" s="26">
        <f t="shared" si="3"/>
        <v>935368</v>
      </c>
      <c r="J59" s="30"/>
    </row>
    <row r="60" spans="1:10" ht="20.25" customHeight="1" x14ac:dyDescent="0.25">
      <c r="A60" s="23">
        <v>41936</v>
      </c>
      <c r="B60" s="30" t="s">
        <v>132</v>
      </c>
      <c r="C60" s="30"/>
      <c r="D60" s="25">
        <v>2719</v>
      </c>
      <c r="E60" s="26">
        <v>40</v>
      </c>
      <c r="F60" s="26">
        <f t="shared" si="2"/>
        <v>108760</v>
      </c>
      <c r="G60" s="27"/>
      <c r="H60" s="28"/>
      <c r="I60" s="26">
        <f t="shared" si="3"/>
        <v>1044128</v>
      </c>
      <c r="J60" s="30"/>
    </row>
    <row r="61" spans="1:10" ht="20.25" customHeight="1" x14ac:dyDescent="0.25">
      <c r="A61" s="23"/>
      <c r="B61" s="30" t="s">
        <v>132</v>
      </c>
      <c r="C61" s="30"/>
      <c r="D61" s="25">
        <v>2568</v>
      </c>
      <c r="E61" s="26">
        <v>38</v>
      </c>
      <c r="F61" s="26">
        <f t="shared" si="2"/>
        <v>97584</v>
      </c>
      <c r="G61" s="27"/>
      <c r="H61" s="28"/>
      <c r="I61" s="26">
        <f t="shared" si="3"/>
        <v>1141712</v>
      </c>
      <c r="J61" s="30"/>
    </row>
    <row r="62" spans="1:10" ht="20.25" customHeight="1" x14ac:dyDescent="0.25">
      <c r="A62" s="23">
        <v>41939</v>
      </c>
      <c r="B62" s="30" t="s">
        <v>132</v>
      </c>
      <c r="C62" s="30"/>
      <c r="D62" s="25">
        <v>2884</v>
      </c>
      <c r="E62" s="26">
        <v>35</v>
      </c>
      <c r="F62" s="26">
        <f t="shared" si="2"/>
        <v>100940</v>
      </c>
      <c r="G62" s="27"/>
      <c r="H62" s="28"/>
      <c r="I62" s="26">
        <f t="shared" si="3"/>
        <v>1242652</v>
      </c>
      <c r="J62" s="30"/>
    </row>
    <row r="63" spans="1:10" ht="20.25" customHeight="1" x14ac:dyDescent="0.25">
      <c r="A63" s="38"/>
      <c r="B63" s="63" t="s">
        <v>16</v>
      </c>
      <c r="C63" s="63"/>
      <c r="D63" s="39"/>
      <c r="E63" s="40"/>
      <c r="F63" s="40">
        <f>D63*E63</f>
        <v>0</v>
      </c>
      <c r="G63" s="60"/>
      <c r="H63" s="41">
        <v>200000</v>
      </c>
      <c r="I63" s="26">
        <f>IF(B63&lt;&gt;"",I62+F63-G63-H63,0)</f>
        <v>1042652</v>
      </c>
      <c r="J63" s="182">
        <v>41941</v>
      </c>
    </row>
    <row r="64" spans="1:10" ht="20.25" customHeight="1" x14ac:dyDescent="0.25">
      <c r="A64" s="23"/>
      <c r="B64" s="63" t="s">
        <v>16</v>
      </c>
      <c r="C64" s="63"/>
      <c r="D64" s="25"/>
      <c r="E64" s="26"/>
      <c r="F64" s="26">
        <f t="shared" si="2"/>
        <v>0</v>
      </c>
      <c r="G64" s="27"/>
      <c r="H64" s="41">
        <v>200000</v>
      </c>
      <c r="I64" s="26">
        <f t="shared" si="3"/>
        <v>842652</v>
      </c>
      <c r="J64" s="182">
        <v>41957</v>
      </c>
    </row>
    <row r="65" spans="1:10" ht="20.25" customHeight="1" x14ac:dyDescent="0.25">
      <c r="A65" s="23"/>
      <c r="B65" s="63" t="s">
        <v>16</v>
      </c>
      <c r="C65" s="63"/>
      <c r="D65" s="25"/>
      <c r="E65" s="26"/>
      <c r="F65" s="26">
        <f t="shared" si="2"/>
        <v>0</v>
      </c>
      <c r="G65" s="27"/>
      <c r="H65" s="41">
        <v>200000</v>
      </c>
      <c r="I65" s="26">
        <f t="shared" si="3"/>
        <v>642652</v>
      </c>
      <c r="J65" s="182">
        <v>41963</v>
      </c>
    </row>
    <row r="66" spans="1:10" ht="20.25" customHeight="1" x14ac:dyDescent="0.25">
      <c r="A66" s="23"/>
      <c r="B66" s="63" t="s">
        <v>16</v>
      </c>
      <c r="C66" s="63"/>
      <c r="D66" s="25"/>
      <c r="E66" s="26"/>
      <c r="F66" s="26">
        <f t="shared" si="2"/>
        <v>0</v>
      </c>
      <c r="G66" s="27"/>
      <c r="H66" s="41">
        <v>200000</v>
      </c>
      <c r="I66" s="26">
        <f t="shared" si="3"/>
        <v>442652</v>
      </c>
      <c r="J66" s="182">
        <v>41983</v>
      </c>
    </row>
    <row r="67" spans="1:10" ht="20.25" customHeight="1" x14ac:dyDescent="0.25">
      <c r="A67" s="23"/>
      <c r="B67" s="63" t="s">
        <v>16</v>
      </c>
      <c r="C67" s="63"/>
      <c r="D67" s="25"/>
      <c r="E67" s="26"/>
      <c r="F67" s="26">
        <f t="shared" si="2"/>
        <v>0</v>
      </c>
      <c r="G67" s="27"/>
      <c r="H67" s="41">
        <v>200000</v>
      </c>
      <c r="I67" s="26">
        <f t="shared" si="3"/>
        <v>242652</v>
      </c>
      <c r="J67" s="182">
        <v>41991</v>
      </c>
    </row>
    <row r="68" spans="1:10" ht="20.25" customHeight="1" x14ac:dyDescent="0.25">
      <c r="A68" s="23">
        <v>42002</v>
      </c>
      <c r="B68" s="30" t="s">
        <v>132</v>
      </c>
      <c r="C68" s="30"/>
      <c r="D68" s="25">
        <v>2521</v>
      </c>
      <c r="E68" s="26">
        <v>45.5</v>
      </c>
      <c r="F68" s="26">
        <f t="shared" si="2"/>
        <v>114705.5</v>
      </c>
      <c r="G68" s="27"/>
      <c r="H68" s="28"/>
      <c r="I68" s="26">
        <f t="shared" si="3"/>
        <v>357357.5</v>
      </c>
      <c r="J68" s="182"/>
    </row>
    <row r="69" spans="1:10" ht="20.25" customHeight="1" x14ac:dyDescent="0.25">
      <c r="A69" s="23">
        <v>42018</v>
      </c>
      <c r="B69" s="30" t="s">
        <v>132</v>
      </c>
      <c r="C69" s="30" t="s">
        <v>39</v>
      </c>
      <c r="D69" s="25">
        <v>2709</v>
      </c>
      <c r="E69" s="26">
        <v>46</v>
      </c>
      <c r="F69" s="26">
        <f t="shared" si="2"/>
        <v>124614</v>
      </c>
      <c r="G69" s="27"/>
      <c r="H69" s="28"/>
      <c r="I69" s="26">
        <f t="shared" si="3"/>
        <v>481971.5</v>
      </c>
      <c r="J69" s="182"/>
    </row>
    <row r="70" spans="1:10" ht="20.25" customHeight="1" x14ac:dyDescent="0.25">
      <c r="A70" s="23"/>
      <c r="B70" s="63" t="s">
        <v>16</v>
      </c>
      <c r="C70" s="30"/>
      <c r="D70" s="25"/>
      <c r="E70" s="26"/>
      <c r="F70" s="26">
        <f t="shared" si="2"/>
        <v>0</v>
      </c>
      <c r="G70" s="27"/>
      <c r="H70" s="28">
        <v>150000</v>
      </c>
      <c r="I70" s="26">
        <f t="shared" si="3"/>
        <v>331971.5</v>
      </c>
      <c r="J70" s="182">
        <v>42024</v>
      </c>
    </row>
    <row r="71" spans="1:10" ht="20.25" customHeight="1" x14ac:dyDescent="0.25">
      <c r="A71" s="23"/>
      <c r="B71" s="63" t="s">
        <v>16</v>
      </c>
      <c r="C71" s="30"/>
      <c r="D71" s="25"/>
      <c r="E71" s="26"/>
      <c r="F71" s="26">
        <f t="shared" si="2"/>
        <v>0</v>
      </c>
      <c r="G71" s="27"/>
      <c r="H71" s="28">
        <v>150000</v>
      </c>
      <c r="I71" s="26">
        <f t="shared" si="3"/>
        <v>181971.5</v>
      </c>
      <c r="J71" s="182">
        <v>42046</v>
      </c>
    </row>
    <row r="72" spans="1:10" ht="20.25" customHeight="1" x14ac:dyDescent="0.25">
      <c r="A72" s="23"/>
      <c r="B72" s="30" t="s">
        <v>226</v>
      </c>
      <c r="C72" s="30" t="s">
        <v>39</v>
      </c>
      <c r="D72" s="25">
        <v>209</v>
      </c>
      <c r="E72" s="26">
        <v>24</v>
      </c>
      <c r="F72" s="26">
        <f t="shared" si="2"/>
        <v>5016</v>
      </c>
      <c r="G72" s="27"/>
      <c r="H72" s="28"/>
      <c r="I72" s="26">
        <f t="shared" si="3"/>
        <v>186987.5</v>
      </c>
      <c r="J72" s="30"/>
    </row>
    <row r="73" spans="1:10" ht="20.25" customHeight="1" x14ac:dyDescent="0.25">
      <c r="A73" s="23"/>
      <c r="B73" s="63" t="s">
        <v>16</v>
      </c>
      <c r="C73" s="30"/>
      <c r="D73" s="25"/>
      <c r="E73" s="26"/>
      <c r="F73" s="26">
        <f t="shared" si="2"/>
        <v>0</v>
      </c>
      <c r="G73" s="27"/>
      <c r="H73" s="28">
        <f>I72</f>
        <v>186987.5</v>
      </c>
      <c r="I73" s="26">
        <f t="shared" si="3"/>
        <v>0</v>
      </c>
      <c r="J73" s="182">
        <v>42066</v>
      </c>
    </row>
    <row r="74" spans="1:10" ht="20.25" customHeight="1" x14ac:dyDescent="0.25">
      <c r="A74" s="23">
        <v>42288</v>
      </c>
      <c r="B74" s="15" t="s">
        <v>132</v>
      </c>
      <c r="C74" s="30" t="s">
        <v>249</v>
      </c>
      <c r="D74" s="25">
        <v>2496</v>
      </c>
      <c r="E74" s="26">
        <v>32</v>
      </c>
      <c r="F74" s="26">
        <f t="shared" ref="F74:F81" si="4">D74*E74</f>
        <v>79872</v>
      </c>
      <c r="G74" s="27"/>
      <c r="H74" s="28"/>
      <c r="I74" s="26">
        <f>IF(B74&lt;&gt;"",I73+F74-G74-H74,0)</f>
        <v>79872</v>
      </c>
      <c r="J74" s="30"/>
    </row>
    <row r="75" spans="1:10" ht="20.25" customHeight="1" x14ac:dyDescent="0.25">
      <c r="A75" s="23">
        <v>42289</v>
      </c>
      <c r="B75" s="15" t="s">
        <v>132</v>
      </c>
      <c r="C75" s="30" t="s">
        <v>249</v>
      </c>
      <c r="D75" s="25">
        <v>3707</v>
      </c>
      <c r="E75" s="26">
        <v>32</v>
      </c>
      <c r="F75" s="26">
        <f t="shared" si="4"/>
        <v>118624</v>
      </c>
      <c r="G75" s="27"/>
      <c r="H75" s="28"/>
      <c r="I75" s="26">
        <f>IF(B75&lt;&gt;"",I74+F75-G75-H75,0)</f>
        <v>198496</v>
      </c>
      <c r="J75" s="30"/>
    </row>
    <row r="76" spans="1:10" ht="20.25" customHeight="1" x14ac:dyDescent="0.25">
      <c r="A76" s="23">
        <v>42292</v>
      </c>
      <c r="B76" s="30" t="s">
        <v>73</v>
      </c>
      <c r="C76" s="30" t="s">
        <v>39</v>
      </c>
      <c r="D76" s="25">
        <v>2595</v>
      </c>
      <c r="E76" s="26">
        <v>26</v>
      </c>
      <c r="F76" s="26">
        <f t="shared" si="4"/>
        <v>67470</v>
      </c>
      <c r="G76" s="27"/>
      <c r="H76" s="28"/>
      <c r="I76" s="26">
        <f>IF(B76&lt;&gt;"",I75+F76-G76-H76,0)</f>
        <v>265966</v>
      </c>
      <c r="J76" s="30"/>
    </row>
    <row r="77" spans="1:10" ht="20.25" customHeight="1" x14ac:dyDescent="0.25">
      <c r="A77" s="23">
        <v>42294</v>
      </c>
      <c r="B77" s="202" t="s">
        <v>73</v>
      </c>
      <c r="C77" s="202" t="s">
        <v>39</v>
      </c>
      <c r="D77" s="25">
        <v>5332</v>
      </c>
      <c r="E77" s="26">
        <v>25</v>
      </c>
      <c r="F77" s="26">
        <f t="shared" si="4"/>
        <v>133300</v>
      </c>
      <c r="G77" s="27"/>
      <c r="H77" s="28"/>
      <c r="I77" s="26">
        <f>IF(B77&lt;&gt;"",I76+F77-G77-H77,0)</f>
        <v>399266</v>
      </c>
      <c r="J77" s="202"/>
    </row>
    <row r="78" spans="1:10" ht="20.25" customHeight="1" x14ac:dyDescent="0.25">
      <c r="A78" s="23">
        <v>42296</v>
      </c>
      <c r="B78" s="30" t="s">
        <v>73</v>
      </c>
      <c r="C78" s="30" t="s">
        <v>39</v>
      </c>
      <c r="D78" s="25">
        <v>5880</v>
      </c>
      <c r="E78" s="26">
        <v>25</v>
      </c>
      <c r="F78" s="26">
        <f t="shared" si="4"/>
        <v>147000</v>
      </c>
      <c r="G78" s="27"/>
      <c r="H78" s="28"/>
      <c r="I78" s="26">
        <f>IF(B78&lt;&gt;"",I77+F78-G78-H78,0)</f>
        <v>546266</v>
      </c>
      <c r="J78" s="30"/>
    </row>
    <row r="79" spans="1:10" ht="20.25" customHeight="1" x14ac:dyDescent="0.25">
      <c r="A79" s="17">
        <v>42318</v>
      </c>
      <c r="B79" s="15" t="s">
        <v>16</v>
      </c>
      <c r="C79" s="30"/>
      <c r="D79" s="19"/>
      <c r="E79" s="26"/>
      <c r="F79" s="26">
        <f t="shared" si="4"/>
        <v>0</v>
      </c>
      <c r="G79" s="27"/>
      <c r="H79" s="28">
        <v>100000</v>
      </c>
      <c r="I79" s="26">
        <f t="shared" ref="I79:I102" si="5">IF(B79&lt;&gt;"",I78+F79-G79-H79,0)</f>
        <v>446266</v>
      </c>
      <c r="J79" s="30"/>
    </row>
    <row r="80" spans="1:10" ht="20.25" customHeight="1" x14ac:dyDescent="0.25">
      <c r="A80" s="23">
        <v>42327</v>
      </c>
      <c r="B80" s="24" t="s">
        <v>16</v>
      </c>
      <c r="C80" s="24"/>
      <c r="D80" s="25"/>
      <c r="E80" s="26"/>
      <c r="F80" s="26">
        <f t="shared" si="4"/>
        <v>0</v>
      </c>
      <c r="G80" s="27"/>
      <c r="H80" s="28">
        <v>100000</v>
      </c>
      <c r="I80" s="26">
        <f t="shared" si="5"/>
        <v>346266</v>
      </c>
      <c r="J80" s="29"/>
    </row>
    <row r="81" spans="1:10" ht="20.25" customHeight="1" x14ac:dyDescent="0.25">
      <c r="A81" s="23">
        <v>42334</v>
      </c>
      <c r="B81" s="24" t="s">
        <v>16</v>
      </c>
      <c r="C81" s="24"/>
      <c r="D81" s="25"/>
      <c r="E81" s="26"/>
      <c r="F81" s="26">
        <f t="shared" si="4"/>
        <v>0</v>
      </c>
      <c r="G81" s="27"/>
      <c r="H81" s="28">
        <v>100000</v>
      </c>
      <c r="I81" s="26">
        <f t="shared" si="5"/>
        <v>246266</v>
      </c>
      <c r="J81" s="30"/>
    </row>
    <row r="82" spans="1:10" ht="20.25" customHeight="1" x14ac:dyDescent="0.25">
      <c r="A82" s="23">
        <v>42340</v>
      </c>
      <c r="B82" s="24" t="s">
        <v>16</v>
      </c>
      <c r="C82" s="24"/>
      <c r="D82" s="25"/>
      <c r="E82" s="26"/>
      <c r="F82" s="26">
        <f t="shared" ref="F82" si="6">D82*E82</f>
        <v>0</v>
      </c>
      <c r="G82" s="27"/>
      <c r="H82" s="28">
        <f>I81</f>
        <v>246266</v>
      </c>
      <c r="I82" s="26">
        <f t="shared" si="5"/>
        <v>0</v>
      </c>
      <c r="J82" s="30"/>
    </row>
    <row r="83" spans="1:10" ht="20.25" customHeight="1" x14ac:dyDescent="0.25">
      <c r="A83" s="23">
        <v>42328</v>
      </c>
      <c r="B83" s="15" t="s">
        <v>132</v>
      </c>
      <c r="C83" s="30" t="s">
        <v>249</v>
      </c>
      <c r="D83" s="25">
        <v>2347</v>
      </c>
      <c r="E83" s="26">
        <v>31</v>
      </c>
      <c r="F83" s="26">
        <f t="shared" si="2"/>
        <v>72757</v>
      </c>
      <c r="G83" s="27"/>
      <c r="H83" s="28"/>
      <c r="I83" s="26">
        <f t="shared" si="5"/>
        <v>72757</v>
      </c>
      <c r="J83" s="30"/>
    </row>
    <row r="84" spans="1:10" ht="20.25" customHeight="1" x14ac:dyDescent="0.25">
      <c r="A84" s="23">
        <v>42329</v>
      </c>
      <c r="B84" s="15" t="s">
        <v>132</v>
      </c>
      <c r="C84" s="30" t="s">
        <v>249</v>
      </c>
      <c r="D84" s="25">
        <v>3774</v>
      </c>
      <c r="E84" s="26">
        <v>31</v>
      </c>
      <c r="F84" s="26">
        <f t="shared" si="2"/>
        <v>116994</v>
      </c>
      <c r="G84" s="27"/>
      <c r="H84" s="28"/>
      <c r="I84" s="26">
        <f t="shared" si="5"/>
        <v>189751</v>
      </c>
      <c r="J84" s="30"/>
    </row>
    <row r="85" spans="1:10" ht="20.25" customHeight="1" x14ac:dyDescent="0.25">
      <c r="A85" s="23">
        <v>42334</v>
      </c>
      <c r="B85" s="15" t="s">
        <v>132</v>
      </c>
      <c r="C85" s="30" t="s">
        <v>249</v>
      </c>
      <c r="D85" s="25">
        <v>4255</v>
      </c>
      <c r="E85" s="26">
        <v>31</v>
      </c>
      <c r="F85" s="26">
        <f t="shared" si="2"/>
        <v>131905</v>
      </c>
      <c r="G85" s="27"/>
      <c r="H85" s="28"/>
      <c r="I85" s="26">
        <f t="shared" si="5"/>
        <v>321656</v>
      </c>
      <c r="J85" s="30"/>
    </row>
    <row r="86" spans="1:10" ht="20.25" customHeight="1" x14ac:dyDescent="0.25">
      <c r="A86" s="23">
        <v>42337</v>
      </c>
      <c r="B86" s="15" t="s">
        <v>132</v>
      </c>
      <c r="C86" s="30" t="s">
        <v>249</v>
      </c>
      <c r="D86" s="25">
        <v>10960</v>
      </c>
      <c r="E86" s="26">
        <v>31.5</v>
      </c>
      <c r="F86" s="26">
        <f t="shared" si="2"/>
        <v>345240</v>
      </c>
      <c r="G86" s="27"/>
      <c r="H86" s="28"/>
      <c r="I86" s="26">
        <f t="shared" si="5"/>
        <v>666896</v>
      </c>
      <c r="J86" s="30"/>
    </row>
    <row r="87" spans="1:10" ht="20.25" customHeight="1" x14ac:dyDescent="0.25">
      <c r="A87" s="38">
        <v>42363</v>
      </c>
      <c r="B87" s="63" t="s">
        <v>16</v>
      </c>
      <c r="C87" s="63"/>
      <c r="D87" s="39"/>
      <c r="E87" s="40"/>
      <c r="F87" s="40">
        <f t="shared" si="2"/>
        <v>0</v>
      </c>
      <c r="G87" s="60"/>
      <c r="H87" s="41">
        <v>200000</v>
      </c>
      <c r="I87" s="40">
        <f t="shared" ref="I87" si="7">IF(B87&lt;&gt;"",I86+F87-G87-H87,0)</f>
        <v>466896</v>
      </c>
      <c r="J87" s="202"/>
    </row>
    <row r="88" spans="1:10" s="34" customFormat="1" ht="18" customHeight="1" x14ac:dyDescent="0.25">
      <c r="A88" s="232" t="s">
        <v>269</v>
      </c>
      <c r="B88" s="233"/>
      <c r="C88" s="233"/>
      <c r="D88" s="233"/>
      <c r="E88" s="233"/>
      <c r="F88" s="233"/>
      <c r="G88" s="233"/>
      <c r="H88" s="234"/>
      <c r="I88" s="75">
        <f>I87</f>
        <v>466896</v>
      </c>
      <c r="J88" s="215"/>
    </row>
    <row r="89" spans="1:10" ht="20.25" customHeight="1" x14ac:dyDescent="0.25">
      <c r="A89" s="42">
        <v>42399</v>
      </c>
      <c r="B89" s="63" t="s">
        <v>16</v>
      </c>
      <c r="C89" s="123"/>
      <c r="D89" s="43"/>
      <c r="E89" s="44"/>
      <c r="F89" s="44">
        <f t="shared" ref="F89:F101" si="8">D89*E89</f>
        <v>0</v>
      </c>
      <c r="G89" s="135"/>
      <c r="H89" s="45">
        <v>200000</v>
      </c>
      <c r="I89" s="44">
        <f>IF(B89&lt;&gt;"",I87+F89-G89-H89,0)</f>
        <v>266896</v>
      </c>
      <c r="J89" s="123"/>
    </row>
    <row r="90" spans="1:10" ht="20.25" hidden="1" customHeight="1" x14ac:dyDescent="0.25">
      <c r="A90" s="23">
        <v>42446</v>
      </c>
      <c r="B90" s="63" t="s">
        <v>16</v>
      </c>
      <c r="C90" s="30"/>
      <c r="D90" s="25"/>
      <c r="E90" s="26"/>
      <c r="F90" s="26">
        <f t="shared" si="8"/>
        <v>0</v>
      </c>
      <c r="G90" s="27"/>
      <c r="H90" s="28">
        <v>100000</v>
      </c>
      <c r="I90" s="26">
        <f t="shared" si="5"/>
        <v>166896</v>
      </c>
      <c r="J90" s="30"/>
    </row>
    <row r="91" spans="1:10" ht="20.25" hidden="1" customHeight="1" x14ac:dyDescent="0.25">
      <c r="A91" s="23">
        <v>42486</v>
      </c>
      <c r="B91" s="63" t="s">
        <v>16</v>
      </c>
      <c r="C91" s="30"/>
      <c r="D91" s="25"/>
      <c r="E91" s="26"/>
      <c r="F91" s="26">
        <f t="shared" si="8"/>
        <v>0</v>
      </c>
      <c r="G91" s="27"/>
      <c r="H91" s="28">
        <v>100000</v>
      </c>
      <c r="I91" s="26">
        <f t="shared" si="5"/>
        <v>66896</v>
      </c>
      <c r="J91" s="30"/>
    </row>
    <row r="92" spans="1:10" ht="20.25" hidden="1" customHeight="1" x14ac:dyDescent="0.25">
      <c r="A92" s="23">
        <v>42562</v>
      </c>
      <c r="B92" s="63" t="s">
        <v>16</v>
      </c>
      <c r="C92" s="30"/>
      <c r="D92" s="25"/>
      <c r="E92" s="26"/>
      <c r="F92" s="26">
        <f t="shared" ref="F92:F100" si="9">D92*E92</f>
        <v>0</v>
      </c>
      <c r="G92" s="27"/>
      <c r="H92" s="28">
        <f>I91</f>
        <v>66896</v>
      </c>
      <c r="I92" s="26">
        <f t="shared" ref="I92:I100" si="10">IF(B92&lt;&gt;"",I91+F92-G92-H92,0)</f>
        <v>0</v>
      </c>
      <c r="J92" s="30"/>
    </row>
    <row r="93" spans="1:10" ht="20.25" customHeight="1" x14ac:dyDescent="0.25">
      <c r="A93" s="23">
        <v>42543</v>
      </c>
      <c r="B93" s="30" t="s">
        <v>272</v>
      </c>
      <c r="C93" s="30" t="s">
        <v>249</v>
      </c>
      <c r="D93" s="25">
        <v>2111</v>
      </c>
      <c r="E93" s="26">
        <v>39</v>
      </c>
      <c r="F93" s="26">
        <f t="shared" si="9"/>
        <v>82329</v>
      </c>
      <c r="G93" s="27"/>
      <c r="H93" s="28"/>
      <c r="I93" s="26">
        <f t="shared" si="10"/>
        <v>82329</v>
      </c>
      <c r="J93" s="30"/>
    </row>
    <row r="94" spans="1:10" ht="20.25" hidden="1" customHeight="1" x14ac:dyDescent="0.25">
      <c r="A94" s="23">
        <v>42650</v>
      </c>
      <c r="B94" s="63" t="s">
        <v>16</v>
      </c>
      <c r="C94" s="30"/>
      <c r="D94" s="25"/>
      <c r="E94" s="26"/>
      <c r="F94" s="26">
        <f t="shared" si="9"/>
        <v>0</v>
      </c>
      <c r="G94" s="27"/>
      <c r="H94" s="28">
        <f>I93</f>
        <v>82329</v>
      </c>
      <c r="I94" s="26">
        <f t="shared" si="10"/>
        <v>0</v>
      </c>
      <c r="J94" s="30"/>
    </row>
    <row r="95" spans="1:10" ht="20.25" customHeight="1" x14ac:dyDescent="0.25">
      <c r="A95" s="23">
        <v>42618</v>
      </c>
      <c r="B95" s="30" t="s">
        <v>273</v>
      </c>
      <c r="C95" s="30" t="s">
        <v>249</v>
      </c>
      <c r="D95" s="25">
        <v>4260</v>
      </c>
      <c r="E95" s="26">
        <v>40</v>
      </c>
      <c r="F95" s="26">
        <f t="shared" si="9"/>
        <v>170400</v>
      </c>
      <c r="G95" s="27"/>
      <c r="H95" s="28"/>
      <c r="I95" s="26">
        <f t="shared" si="10"/>
        <v>170400</v>
      </c>
      <c r="J95" s="30"/>
    </row>
    <row r="96" spans="1:10" ht="20.25" customHeight="1" x14ac:dyDescent="0.25">
      <c r="A96" s="23">
        <v>42618</v>
      </c>
      <c r="B96" s="30" t="s">
        <v>273</v>
      </c>
      <c r="C96" s="30" t="s">
        <v>249</v>
      </c>
      <c r="D96" s="25">
        <v>4137</v>
      </c>
      <c r="E96" s="26">
        <v>35</v>
      </c>
      <c r="F96" s="26">
        <f t="shared" si="9"/>
        <v>144795</v>
      </c>
      <c r="G96" s="27"/>
      <c r="H96" s="28"/>
      <c r="I96" s="26">
        <f t="shared" si="10"/>
        <v>315195</v>
      </c>
      <c r="J96" s="30"/>
    </row>
    <row r="97" spans="1:11" ht="20.25" hidden="1" customHeight="1" x14ac:dyDescent="0.25">
      <c r="A97" s="23"/>
      <c r="B97" s="30"/>
      <c r="C97" s="30"/>
      <c r="D97" s="25"/>
      <c r="E97" s="26"/>
      <c r="F97" s="26">
        <f t="shared" si="9"/>
        <v>0</v>
      </c>
      <c r="G97" s="27"/>
      <c r="H97" s="28"/>
      <c r="I97" s="26">
        <f t="shared" si="10"/>
        <v>0</v>
      </c>
      <c r="J97" s="30"/>
    </row>
    <row r="98" spans="1:11" ht="20.25" hidden="1" customHeight="1" x14ac:dyDescent="0.25">
      <c r="A98" s="23"/>
      <c r="B98" s="30"/>
      <c r="C98" s="30"/>
      <c r="D98" s="25"/>
      <c r="E98" s="26"/>
      <c r="F98" s="26">
        <f t="shared" si="9"/>
        <v>0</v>
      </c>
      <c r="G98" s="27"/>
      <c r="H98" s="28"/>
      <c r="I98" s="26">
        <f t="shared" si="10"/>
        <v>0</v>
      </c>
      <c r="J98" s="30"/>
    </row>
    <row r="99" spans="1:11" ht="20.25" hidden="1" customHeight="1" x14ac:dyDescent="0.25">
      <c r="A99" s="23"/>
      <c r="B99" s="30"/>
      <c r="C99" s="30"/>
      <c r="D99" s="25"/>
      <c r="E99" s="26"/>
      <c r="F99" s="26">
        <f t="shared" si="9"/>
        <v>0</v>
      </c>
      <c r="G99" s="27"/>
      <c r="H99" s="28"/>
      <c r="I99" s="26">
        <f t="shared" si="10"/>
        <v>0</v>
      </c>
      <c r="J99" s="30"/>
    </row>
    <row r="100" spans="1:11" ht="20.25" hidden="1" customHeight="1" x14ac:dyDescent="0.25">
      <c r="A100" s="23"/>
      <c r="B100" s="30"/>
      <c r="C100" s="30"/>
      <c r="D100" s="25"/>
      <c r="E100" s="26"/>
      <c r="F100" s="26">
        <f t="shared" si="9"/>
        <v>0</v>
      </c>
      <c r="G100" s="27"/>
      <c r="H100" s="28"/>
      <c r="I100" s="26">
        <f t="shared" si="10"/>
        <v>0</v>
      </c>
      <c r="J100" s="30"/>
    </row>
    <row r="101" spans="1:11" ht="20.25" hidden="1" customHeight="1" x14ac:dyDescent="0.25">
      <c r="A101" s="23"/>
      <c r="B101" s="30"/>
      <c r="C101" s="30"/>
      <c r="D101" s="25"/>
      <c r="E101" s="26"/>
      <c r="F101" s="26">
        <f t="shared" si="8"/>
        <v>0</v>
      </c>
      <c r="G101" s="27"/>
      <c r="H101" s="28"/>
      <c r="I101" s="26">
        <f t="shared" si="5"/>
        <v>0</v>
      </c>
      <c r="J101" s="30"/>
    </row>
    <row r="102" spans="1:11" ht="20.25" hidden="1" customHeight="1" x14ac:dyDescent="0.25">
      <c r="A102" s="23"/>
      <c r="B102" s="30"/>
      <c r="C102" s="30"/>
      <c r="D102" s="25"/>
      <c r="E102" s="26"/>
      <c r="F102" s="26">
        <f t="shared" si="2"/>
        <v>0</v>
      </c>
      <c r="G102" s="27"/>
      <c r="H102" s="28"/>
      <c r="I102" s="26">
        <f t="shared" si="5"/>
        <v>0</v>
      </c>
      <c r="J102" s="30"/>
    </row>
    <row r="103" spans="1:11" s="181" customFormat="1" ht="20.25" hidden="1" customHeight="1" x14ac:dyDescent="0.25">
      <c r="A103" s="216" t="s">
        <v>13</v>
      </c>
      <c r="B103" s="216"/>
      <c r="C103" s="216"/>
      <c r="D103" s="216"/>
      <c r="E103" s="216"/>
      <c r="F103" s="64">
        <f>SUM(F10:F102)</f>
        <v>6092462.5</v>
      </c>
      <c r="G103" s="64">
        <f>SUM(G10:G102)</f>
        <v>0</v>
      </c>
      <c r="H103" s="64">
        <f>SUM(H10:H102)</f>
        <v>5777267.5</v>
      </c>
      <c r="I103" s="64">
        <f>F103-G103-H103</f>
        <v>315195</v>
      </c>
      <c r="J103" s="64"/>
      <c r="K103" s="184"/>
    </row>
  </sheetData>
  <autoFilter ref="A89:K103">
    <filterColumn colId="3">
      <customFilters>
        <customFilter operator="notEqual" val=" "/>
      </customFilters>
    </filterColumn>
  </autoFilter>
  <sortState ref="A74:K80">
    <sortCondition ref="A74:A80"/>
  </sortState>
  <mergeCells count="11">
    <mergeCell ref="A29:H29"/>
    <mergeCell ref="A103:E103"/>
    <mergeCell ref="A1:E1"/>
    <mergeCell ref="A2:H2"/>
    <mergeCell ref="A3:B3"/>
    <mergeCell ref="D3:F3"/>
    <mergeCell ref="A5:K5"/>
    <mergeCell ref="A7:B7"/>
    <mergeCell ref="D7:E7"/>
    <mergeCell ref="F7:H7"/>
    <mergeCell ref="A88:H88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/>
  </sheetPr>
  <dimension ref="A1:H69"/>
  <sheetViews>
    <sheetView topLeftCell="A7" workbookViewId="0">
      <pane ySplit="3" topLeftCell="A10" activePane="bottomLeft" state="frozen"/>
      <selection activeCell="A184" sqref="A184"/>
      <selection pane="bottomLeft" activeCell="C10" sqref="C10:D3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187" customWidth="1"/>
    <col min="4" max="4" width="11" style="214" customWidth="1"/>
    <col min="5" max="5" width="18.42578125" style="214" customWidth="1"/>
    <col min="6" max="6" width="18.85546875" style="9" customWidth="1"/>
    <col min="7" max="7" width="17.5703125" style="214" customWidth="1"/>
    <col min="8" max="8" width="12.85546875" style="4" customWidth="1"/>
    <col min="9" max="16384" width="9.140625" style="4"/>
  </cols>
  <sheetData>
    <row r="1" spans="1:8" s="49" customFormat="1" ht="18.75" customHeight="1" x14ac:dyDescent="0.25">
      <c r="A1" s="229" t="s">
        <v>35</v>
      </c>
      <c r="B1" s="229"/>
      <c r="C1" s="229"/>
      <c r="D1" s="229"/>
      <c r="G1" s="50"/>
      <c r="H1" s="50"/>
    </row>
    <row r="2" spans="1:8" s="49" customFormat="1" ht="18.75" customHeight="1" x14ac:dyDescent="0.25">
      <c r="A2" s="229" t="s">
        <v>34</v>
      </c>
      <c r="B2" s="229"/>
      <c r="C2" s="229"/>
      <c r="D2" s="229"/>
      <c r="E2" s="229"/>
      <c r="F2" s="229"/>
      <c r="G2" s="50"/>
      <c r="H2" s="50"/>
    </row>
    <row r="3" spans="1:8" s="49" customFormat="1" ht="18.75" customHeight="1" x14ac:dyDescent="0.25">
      <c r="A3" s="229" t="s">
        <v>37</v>
      </c>
      <c r="B3" s="229"/>
      <c r="C3" s="229" t="s">
        <v>38</v>
      </c>
      <c r="D3" s="229"/>
      <c r="E3" s="229"/>
      <c r="F3" s="211"/>
      <c r="G3" s="50"/>
      <c r="H3" s="50"/>
    </row>
    <row r="4" spans="1:8" ht="9.75" customHeight="1" x14ac:dyDescent="0.25">
      <c r="C4" s="4"/>
      <c r="D4" s="4"/>
      <c r="E4" s="4"/>
      <c r="F4" s="4"/>
      <c r="H4" s="214"/>
    </row>
    <row r="5" spans="1:8" s="47" customFormat="1" ht="29.25" customHeight="1" x14ac:dyDescent="0.25">
      <c r="A5" s="228" t="s">
        <v>36</v>
      </c>
      <c r="B5" s="228"/>
      <c r="C5" s="228"/>
      <c r="D5" s="228"/>
      <c r="E5" s="228"/>
      <c r="F5" s="228"/>
      <c r="G5" s="228"/>
      <c r="H5" s="228"/>
    </row>
    <row r="6" spans="1:8" ht="9.75" customHeight="1" x14ac:dyDescent="0.25">
      <c r="C6" s="4"/>
      <c r="D6" s="4"/>
      <c r="E6" s="4"/>
      <c r="F6" s="4"/>
      <c r="H6" s="214"/>
    </row>
    <row r="7" spans="1:8" ht="21.75" customHeight="1" x14ac:dyDescent="0.25">
      <c r="A7" s="219" t="s">
        <v>274</v>
      </c>
      <c r="B7" s="219"/>
      <c r="E7" s="171" t="s">
        <v>227</v>
      </c>
    </row>
    <row r="8" spans="1:8" ht="18.75" customHeight="1" x14ac:dyDescent="0.25">
      <c r="G8" s="212"/>
    </row>
    <row r="9" spans="1:8" s="71" customFormat="1" ht="35.25" customHeight="1" x14ac:dyDescent="0.25">
      <c r="A9" s="66" t="s">
        <v>0</v>
      </c>
      <c r="B9" s="66" t="s">
        <v>1</v>
      </c>
      <c r="C9" s="77" t="s">
        <v>23</v>
      </c>
      <c r="D9" s="77" t="s">
        <v>32</v>
      </c>
      <c r="E9" s="77" t="s">
        <v>62</v>
      </c>
      <c r="F9" s="68" t="s">
        <v>14</v>
      </c>
      <c r="G9" s="70" t="s">
        <v>2</v>
      </c>
      <c r="H9" s="66" t="s">
        <v>3</v>
      </c>
    </row>
    <row r="10" spans="1:8" ht="18" customHeight="1" x14ac:dyDescent="0.25">
      <c r="A10" s="23">
        <v>42462</v>
      </c>
      <c r="B10" s="30" t="s">
        <v>195</v>
      </c>
      <c r="C10" s="25">
        <v>429</v>
      </c>
      <c r="D10" s="26">
        <v>44</v>
      </c>
      <c r="E10" s="26">
        <f t="shared" ref="E10:E65" si="0">C10*D10</f>
        <v>18876</v>
      </c>
      <c r="F10" s="28"/>
      <c r="G10" s="26">
        <f>E10</f>
        <v>18876</v>
      </c>
      <c r="H10" s="23" t="s">
        <v>39</v>
      </c>
    </row>
    <row r="11" spans="1:8" ht="18" customHeight="1" x14ac:dyDescent="0.25">
      <c r="A11" s="23">
        <v>42463</v>
      </c>
      <c r="B11" s="30" t="s">
        <v>195</v>
      </c>
      <c r="C11" s="25">
        <v>85</v>
      </c>
      <c r="D11" s="26">
        <v>44</v>
      </c>
      <c r="E11" s="26">
        <f t="shared" si="0"/>
        <v>3740</v>
      </c>
      <c r="F11" s="28"/>
      <c r="G11" s="26">
        <f t="shared" ref="G11:G12" si="1">IF(B11&lt;&gt;"",G10+E11-F11,0)</f>
        <v>22616</v>
      </c>
      <c r="H11" s="23" t="s">
        <v>39</v>
      </c>
    </row>
    <row r="12" spans="1:8" ht="18" customHeight="1" x14ac:dyDescent="0.25">
      <c r="A12" s="23">
        <v>42463</v>
      </c>
      <c r="B12" s="30" t="s">
        <v>129</v>
      </c>
      <c r="C12" s="25">
        <v>1910</v>
      </c>
      <c r="D12" s="26">
        <v>40</v>
      </c>
      <c r="E12" s="26">
        <f t="shared" si="0"/>
        <v>76400</v>
      </c>
      <c r="F12" s="28"/>
      <c r="G12" s="26">
        <f t="shared" si="1"/>
        <v>99016</v>
      </c>
      <c r="H12" s="23" t="s">
        <v>39</v>
      </c>
    </row>
    <row r="13" spans="1:8" ht="18" customHeight="1" x14ac:dyDescent="0.25">
      <c r="A13" s="23">
        <v>42467</v>
      </c>
      <c r="B13" s="30" t="s">
        <v>129</v>
      </c>
      <c r="C13" s="25">
        <v>2260</v>
      </c>
      <c r="D13" s="26">
        <v>39</v>
      </c>
      <c r="E13" s="26">
        <f t="shared" si="0"/>
        <v>88140</v>
      </c>
      <c r="F13" s="28"/>
      <c r="G13" s="26">
        <f t="shared" ref="G13:G65" si="2">IF(B13&lt;&gt;"",G12+E13-F13,0)</f>
        <v>187156</v>
      </c>
      <c r="H13" s="23" t="s">
        <v>249</v>
      </c>
    </row>
    <row r="14" spans="1:8" ht="18" customHeight="1" x14ac:dyDescent="0.25">
      <c r="A14" s="23">
        <v>42467</v>
      </c>
      <c r="B14" s="30" t="s">
        <v>275</v>
      </c>
      <c r="C14" s="25">
        <v>338</v>
      </c>
      <c r="D14" s="26">
        <v>35</v>
      </c>
      <c r="E14" s="26">
        <f t="shared" si="0"/>
        <v>11830</v>
      </c>
      <c r="F14" s="28"/>
      <c r="G14" s="26">
        <f t="shared" si="2"/>
        <v>198986</v>
      </c>
      <c r="H14" s="23" t="s">
        <v>249</v>
      </c>
    </row>
    <row r="15" spans="1:8" ht="18" customHeight="1" x14ac:dyDescent="0.25">
      <c r="A15" s="23">
        <v>42470</v>
      </c>
      <c r="B15" s="30" t="s">
        <v>129</v>
      </c>
      <c r="C15" s="25">
        <v>1929</v>
      </c>
      <c r="D15" s="26">
        <v>38.5</v>
      </c>
      <c r="E15" s="26">
        <f t="shared" si="0"/>
        <v>74266.5</v>
      </c>
      <c r="F15" s="28"/>
      <c r="G15" s="26">
        <f t="shared" si="2"/>
        <v>273252.5</v>
      </c>
      <c r="H15" s="23" t="s">
        <v>249</v>
      </c>
    </row>
    <row r="16" spans="1:8" ht="18" customHeight="1" x14ac:dyDescent="0.25">
      <c r="A16" s="23">
        <v>42470</v>
      </c>
      <c r="B16" s="30" t="s">
        <v>275</v>
      </c>
      <c r="C16" s="25">
        <v>1631</v>
      </c>
      <c r="D16" s="26">
        <v>35</v>
      </c>
      <c r="E16" s="26">
        <f t="shared" si="0"/>
        <v>57085</v>
      </c>
      <c r="F16" s="28"/>
      <c r="G16" s="26">
        <f t="shared" si="2"/>
        <v>330337.5</v>
      </c>
      <c r="H16" s="23" t="s">
        <v>249</v>
      </c>
    </row>
    <row r="17" spans="1:8" ht="18" customHeight="1" x14ac:dyDescent="0.25">
      <c r="A17" s="23">
        <v>42470</v>
      </c>
      <c r="B17" s="30" t="s">
        <v>276</v>
      </c>
      <c r="C17" s="25">
        <v>42</v>
      </c>
      <c r="D17" s="26">
        <v>30</v>
      </c>
      <c r="E17" s="26">
        <f t="shared" si="0"/>
        <v>1260</v>
      </c>
      <c r="F17" s="28"/>
      <c r="G17" s="26">
        <f t="shared" si="2"/>
        <v>331597.5</v>
      </c>
      <c r="H17" s="23" t="s">
        <v>249</v>
      </c>
    </row>
    <row r="18" spans="1:8" ht="18" customHeight="1" x14ac:dyDescent="0.25">
      <c r="A18" s="23">
        <v>42472</v>
      </c>
      <c r="B18" s="30" t="s">
        <v>195</v>
      </c>
      <c r="C18" s="25">
        <v>956</v>
      </c>
      <c r="D18" s="26">
        <v>43</v>
      </c>
      <c r="E18" s="26">
        <f t="shared" si="0"/>
        <v>41108</v>
      </c>
      <c r="F18" s="28"/>
      <c r="G18" s="26">
        <f t="shared" si="2"/>
        <v>372705.5</v>
      </c>
      <c r="H18" s="23" t="s">
        <v>249</v>
      </c>
    </row>
    <row r="19" spans="1:8" ht="18" customHeight="1" x14ac:dyDescent="0.25">
      <c r="A19" s="23">
        <v>42472</v>
      </c>
      <c r="B19" s="30" t="s">
        <v>129</v>
      </c>
      <c r="C19" s="25">
        <v>1803</v>
      </c>
      <c r="D19" s="26">
        <v>38</v>
      </c>
      <c r="E19" s="26">
        <f t="shared" si="0"/>
        <v>68514</v>
      </c>
      <c r="F19" s="28"/>
      <c r="G19" s="26">
        <f t="shared" si="2"/>
        <v>441219.5</v>
      </c>
      <c r="H19" s="23" t="s">
        <v>249</v>
      </c>
    </row>
    <row r="20" spans="1:8" ht="18" customHeight="1" x14ac:dyDescent="0.25">
      <c r="A20" s="23">
        <v>42459</v>
      </c>
      <c r="B20" s="30" t="s">
        <v>277</v>
      </c>
      <c r="C20" s="25">
        <v>5404</v>
      </c>
      <c r="D20" s="26">
        <v>20.5</v>
      </c>
      <c r="E20" s="26">
        <f t="shared" si="0"/>
        <v>110782</v>
      </c>
      <c r="F20" s="28"/>
      <c r="G20" s="26">
        <f t="shared" si="2"/>
        <v>552001.5</v>
      </c>
      <c r="H20" s="23" t="s">
        <v>249</v>
      </c>
    </row>
    <row r="21" spans="1:8" ht="18" hidden="1" customHeight="1" x14ac:dyDescent="0.25">
      <c r="A21" s="23">
        <v>42466</v>
      </c>
      <c r="B21" s="30" t="s">
        <v>16</v>
      </c>
      <c r="C21" s="25"/>
      <c r="D21" s="26"/>
      <c r="E21" s="26">
        <f t="shared" si="0"/>
        <v>0</v>
      </c>
      <c r="F21" s="28">
        <v>80000</v>
      </c>
      <c r="G21" s="26">
        <f t="shared" si="2"/>
        <v>472001.5</v>
      </c>
      <c r="H21" s="23"/>
    </row>
    <row r="22" spans="1:8" ht="18" hidden="1" customHeight="1" x14ac:dyDescent="0.25">
      <c r="A22" s="23">
        <v>42475</v>
      </c>
      <c r="B22" s="30" t="s">
        <v>16</v>
      </c>
      <c r="C22" s="25"/>
      <c r="D22" s="26"/>
      <c r="E22" s="26">
        <f t="shared" ref="E22:E62" si="3">C22*D22</f>
        <v>0</v>
      </c>
      <c r="F22" s="28">
        <v>100000</v>
      </c>
      <c r="G22" s="26">
        <f t="shared" ref="G22:G62" si="4">IF(B22&lt;&gt;"",G21+E22-F22,0)</f>
        <v>372001.5</v>
      </c>
      <c r="H22" s="23"/>
    </row>
    <row r="23" spans="1:8" ht="18" hidden="1" customHeight="1" x14ac:dyDescent="0.25">
      <c r="A23" s="23">
        <v>42495</v>
      </c>
      <c r="B23" s="30" t="s">
        <v>16</v>
      </c>
      <c r="C23" s="25"/>
      <c r="D23" s="26"/>
      <c r="E23" s="26">
        <f t="shared" si="3"/>
        <v>0</v>
      </c>
      <c r="F23" s="28">
        <v>100000</v>
      </c>
      <c r="G23" s="26">
        <f t="shared" si="4"/>
        <v>272001.5</v>
      </c>
      <c r="H23" s="23"/>
    </row>
    <row r="24" spans="1:8" ht="18" customHeight="1" x14ac:dyDescent="0.25">
      <c r="A24" s="23">
        <v>42482</v>
      </c>
      <c r="B24" s="30" t="s">
        <v>129</v>
      </c>
      <c r="C24" s="25">
        <v>3400</v>
      </c>
      <c r="D24" s="26">
        <v>36</v>
      </c>
      <c r="E24" s="26">
        <f t="shared" si="3"/>
        <v>122400</v>
      </c>
      <c r="F24" s="28"/>
      <c r="G24" s="26">
        <f t="shared" si="4"/>
        <v>394401.5</v>
      </c>
      <c r="H24" s="23" t="s">
        <v>249</v>
      </c>
    </row>
    <row r="25" spans="1:8" ht="18" customHeight="1" x14ac:dyDescent="0.25">
      <c r="A25" s="23">
        <v>42495</v>
      </c>
      <c r="B25" s="30" t="s">
        <v>275</v>
      </c>
      <c r="C25" s="25">
        <v>923</v>
      </c>
      <c r="D25" s="26">
        <v>35</v>
      </c>
      <c r="E25" s="26">
        <f t="shared" si="3"/>
        <v>32305</v>
      </c>
      <c r="F25" s="28"/>
      <c r="G25" s="26">
        <f t="shared" si="4"/>
        <v>426706.5</v>
      </c>
      <c r="H25" s="23" t="s">
        <v>249</v>
      </c>
    </row>
    <row r="26" spans="1:8" ht="18" customHeight="1" x14ac:dyDescent="0.25">
      <c r="A26" s="23">
        <v>42495</v>
      </c>
      <c r="B26" s="30" t="s">
        <v>129</v>
      </c>
      <c r="C26" s="25">
        <v>471</v>
      </c>
      <c r="D26" s="26">
        <v>36</v>
      </c>
      <c r="E26" s="26">
        <f t="shared" si="3"/>
        <v>16956</v>
      </c>
      <c r="F26" s="28"/>
      <c r="G26" s="26">
        <f t="shared" si="4"/>
        <v>443662.5</v>
      </c>
      <c r="H26" s="23" t="s">
        <v>249</v>
      </c>
    </row>
    <row r="27" spans="1:8" ht="18" customHeight="1" x14ac:dyDescent="0.25">
      <c r="A27" s="23">
        <v>42495</v>
      </c>
      <c r="B27" s="30" t="s">
        <v>278</v>
      </c>
      <c r="C27" s="25">
        <v>160</v>
      </c>
      <c r="D27" s="26">
        <v>32</v>
      </c>
      <c r="E27" s="26">
        <f t="shared" si="3"/>
        <v>5120</v>
      </c>
      <c r="F27" s="28"/>
      <c r="G27" s="26">
        <f t="shared" si="4"/>
        <v>448782.5</v>
      </c>
      <c r="H27" s="23" t="s">
        <v>249</v>
      </c>
    </row>
    <row r="28" spans="1:8" ht="18" customHeight="1" x14ac:dyDescent="0.25">
      <c r="A28" s="23">
        <v>42499</v>
      </c>
      <c r="B28" s="30" t="s">
        <v>279</v>
      </c>
      <c r="C28" s="25">
        <v>111</v>
      </c>
      <c r="D28" s="26"/>
      <c r="E28" s="26">
        <f t="shared" si="3"/>
        <v>0</v>
      </c>
      <c r="F28" s="28"/>
      <c r="G28" s="26">
        <f t="shared" si="4"/>
        <v>448782.5</v>
      </c>
      <c r="H28" s="23"/>
    </row>
    <row r="29" spans="1:8" ht="18" customHeight="1" x14ac:dyDescent="0.25">
      <c r="A29" s="23">
        <v>42499</v>
      </c>
      <c r="B29" s="30" t="s">
        <v>129</v>
      </c>
      <c r="C29" s="25">
        <v>2379</v>
      </c>
      <c r="D29" s="26">
        <v>36</v>
      </c>
      <c r="E29" s="26">
        <f t="shared" si="3"/>
        <v>85644</v>
      </c>
      <c r="F29" s="28"/>
      <c r="G29" s="26">
        <f t="shared" si="4"/>
        <v>534426.5</v>
      </c>
      <c r="H29" s="23"/>
    </row>
    <row r="30" spans="1:8" ht="18" customHeight="1" x14ac:dyDescent="0.25">
      <c r="A30" s="23">
        <v>42499</v>
      </c>
      <c r="B30" s="30" t="s">
        <v>278</v>
      </c>
      <c r="C30" s="25">
        <v>607</v>
      </c>
      <c r="D30" s="26">
        <v>32</v>
      </c>
      <c r="E30" s="26">
        <f t="shared" si="3"/>
        <v>19424</v>
      </c>
      <c r="F30" s="28"/>
      <c r="G30" s="26">
        <f t="shared" si="4"/>
        <v>553850.5</v>
      </c>
      <c r="H30" s="23"/>
    </row>
    <row r="31" spans="1:8" ht="18" customHeight="1" x14ac:dyDescent="0.25">
      <c r="A31" s="23">
        <v>42502</v>
      </c>
      <c r="B31" s="30" t="s">
        <v>129</v>
      </c>
      <c r="C31" s="25">
        <v>2308</v>
      </c>
      <c r="D31" s="26">
        <v>36</v>
      </c>
      <c r="E31" s="26">
        <f t="shared" si="3"/>
        <v>83088</v>
      </c>
      <c r="F31" s="28"/>
      <c r="G31" s="26">
        <f t="shared" si="4"/>
        <v>636938.5</v>
      </c>
      <c r="H31" s="23"/>
    </row>
    <row r="32" spans="1:8" ht="18" customHeight="1" x14ac:dyDescent="0.25">
      <c r="A32" s="23">
        <v>42502</v>
      </c>
      <c r="B32" s="30" t="s">
        <v>278</v>
      </c>
      <c r="C32" s="25">
        <v>217</v>
      </c>
      <c r="D32" s="26">
        <v>32</v>
      </c>
      <c r="E32" s="26">
        <f t="shared" si="3"/>
        <v>6944</v>
      </c>
      <c r="F32" s="28"/>
      <c r="G32" s="26">
        <f t="shared" si="4"/>
        <v>643882.5</v>
      </c>
      <c r="H32" s="23"/>
    </row>
    <row r="33" spans="1:8" ht="18" customHeight="1" x14ac:dyDescent="0.25">
      <c r="A33" s="23">
        <v>42502</v>
      </c>
      <c r="B33" s="30" t="s">
        <v>275</v>
      </c>
      <c r="C33" s="25">
        <v>58</v>
      </c>
      <c r="D33" s="26">
        <v>35</v>
      </c>
      <c r="E33" s="26">
        <f t="shared" si="3"/>
        <v>2030</v>
      </c>
      <c r="F33" s="28"/>
      <c r="G33" s="26">
        <f t="shared" si="4"/>
        <v>645912.5</v>
      </c>
      <c r="H33" s="23"/>
    </row>
    <row r="34" spans="1:8" ht="18" hidden="1" customHeight="1" x14ac:dyDescent="0.25">
      <c r="A34" s="23">
        <v>42532</v>
      </c>
      <c r="B34" s="30" t="s">
        <v>16</v>
      </c>
      <c r="C34" s="25"/>
      <c r="D34" s="26"/>
      <c r="E34" s="26">
        <f t="shared" si="3"/>
        <v>0</v>
      </c>
      <c r="F34" s="28">
        <v>150000</v>
      </c>
      <c r="G34" s="26">
        <f t="shared" si="4"/>
        <v>495912.5</v>
      </c>
      <c r="H34" s="23"/>
    </row>
    <row r="35" spans="1:8" ht="18" hidden="1" customHeight="1" x14ac:dyDescent="0.25">
      <c r="A35" s="23">
        <v>42546</v>
      </c>
      <c r="B35" s="30" t="s">
        <v>16</v>
      </c>
      <c r="C35" s="25"/>
      <c r="D35" s="26"/>
      <c r="E35" s="26">
        <f t="shared" si="3"/>
        <v>0</v>
      </c>
      <c r="F35" s="28">
        <v>150000</v>
      </c>
      <c r="G35" s="26">
        <f t="shared" si="4"/>
        <v>345912.5</v>
      </c>
      <c r="H35" s="23"/>
    </row>
    <row r="36" spans="1:8" ht="18" hidden="1" customHeight="1" x14ac:dyDescent="0.25">
      <c r="A36" s="23">
        <v>42586</v>
      </c>
      <c r="B36" s="30" t="s">
        <v>16</v>
      </c>
      <c r="C36" s="25"/>
      <c r="D36" s="26"/>
      <c r="E36" s="26">
        <f t="shared" si="3"/>
        <v>0</v>
      </c>
      <c r="F36" s="28">
        <v>150000</v>
      </c>
      <c r="G36" s="26">
        <f t="shared" si="4"/>
        <v>195912.5</v>
      </c>
      <c r="H36" s="23"/>
    </row>
    <row r="37" spans="1:8" ht="18" hidden="1" customHeight="1" x14ac:dyDescent="0.25">
      <c r="A37" s="23"/>
      <c r="B37" s="30"/>
      <c r="C37" s="25"/>
      <c r="D37" s="26"/>
      <c r="E37" s="26">
        <f t="shared" si="3"/>
        <v>0</v>
      </c>
      <c r="F37" s="28"/>
      <c r="G37" s="26">
        <f t="shared" si="4"/>
        <v>0</v>
      </c>
      <c r="H37" s="23"/>
    </row>
    <row r="38" spans="1:8" ht="18" hidden="1" customHeight="1" x14ac:dyDescent="0.25">
      <c r="A38" s="23"/>
      <c r="B38" s="30"/>
      <c r="C38" s="25"/>
      <c r="D38" s="26"/>
      <c r="E38" s="26">
        <f t="shared" si="3"/>
        <v>0</v>
      </c>
      <c r="F38" s="28"/>
      <c r="G38" s="26">
        <f t="shared" si="4"/>
        <v>0</v>
      </c>
      <c r="H38" s="23"/>
    </row>
    <row r="39" spans="1:8" ht="18" hidden="1" customHeight="1" x14ac:dyDescent="0.25">
      <c r="A39" s="23"/>
      <c r="B39" s="30"/>
      <c r="C39" s="25"/>
      <c r="D39" s="26"/>
      <c r="E39" s="26">
        <f t="shared" si="3"/>
        <v>0</v>
      </c>
      <c r="F39" s="28"/>
      <c r="G39" s="26">
        <f t="shared" si="4"/>
        <v>0</v>
      </c>
      <c r="H39" s="23"/>
    </row>
    <row r="40" spans="1:8" ht="18" hidden="1" customHeight="1" x14ac:dyDescent="0.25">
      <c r="A40" s="23"/>
      <c r="B40" s="30"/>
      <c r="C40" s="25"/>
      <c r="D40" s="26"/>
      <c r="E40" s="26">
        <f t="shared" si="3"/>
        <v>0</v>
      </c>
      <c r="F40" s="28"/>
      <c r="G40" s="26">
        <f t="shared" si="4"/>
        <v>0</v>
      </c>
      <c r="H40" s="23"/>
    </row>
    <row r="41" spans="1:8" ht="18" hidden="1" customHeight="1" x14ac:dyDescent="0.25">
      <c r="A41" s="23"/>
      <c r="B41" s="30"/>
      <c r="C41" s="25"/>
      <c r="D41" s="26"/>
      <c r="E41" s="26">
        <f t="shared" si="3"/>
        <v>0</v>
      </c>
      <c r="F41" s="28"/>
      <c r="G41" s="26">
        <f t="shared" si="4"/>
        <v>0</v>
      </c>
      <c r="H41" s="23"/>
    </row>
    <row r="42" spans="1:8" ht="18" hidden="1" customHeight="1" x14ac:dyDescent="0.25">
      <c r="A42" s="23"/>
      <c r="B42" s="30"/>
      <c r="C42" s="25"/>
      <c r="D42" s="26"/>
      <c r="E42" s="26">
        <f t="shared" si="3"/>
        <v>0</v>
      </c>
      <c r="F42" s="28"/>
      <c r="G42" s="26">
        <f t="shared" si="4"/>
        <v>0</v>
      </c>
      <c r="H42" s="23"/>
    </row>
    <row r="43" spans="1:8" ht="18" hidden="1" customHeight="1" x14ac:dyDescent="0.25">
      <c r="A43" s="23"/>
      <c r="B43" s="30"/>
      <c r="C43" s="25"/>
      <c r="D43" s="26"/>
      <c r="E43" s="26">
        <f t="shared" si="3"/>
        <v>0</v>
      </c>
      <c r="F43" s="28"/>
      <c r="G43" s="26">
        <f t="shared" si="4"/>
        <v>0</v>
      </c>
      <c r="H43" s="23"/>
    </row>
    <row r="44" spans="1:8" ht="18" hidden="1" customHeight="1" x14ac:dyDescent="0.25">
      <c r="A44" s="23"/>
      <c r="B44" s="30"/>
      <c r="C44" s="25"/>
      <c r="D44" s="26"/>
      <c r="E44" s="26">
        <f t="shared" si="3"/>
        <v>0</v>
      </c>
      <c r="F44" s="28"/>
      <c r="G44" s="26">
        <f t="shared" si="4"/>
        <v>0</v>
      </c>
      <c r="H44" s="23"/>
    </row>
    <row r="45" spans="1:8" ht="18" hidden="1" customHeight="1" x14ac:dyDescent="0.25">
      <c r="A45" s="23"/>
      <c r="B45" s="30"/>
      <c r="C45" s="25"/>
      <c r="D45" s="26"/>
      <c r="E45" s="26">
        <f t="shared" si="3"/>
        <v>0</v>
      </c>
      <c r="F45" s="28"/>
      <c r="G45" s="26">
        <f t="shared" si="4"/>
        <v>0</v>
      </c>
      <c r="H45" s="23"/>
    </row>
    <row r="46" spans="1:8" ht="18" hidden="1" customHeight="1" x14ac:dyDescent="0.25">
      <c r="A46" s="23"/>
      <c r="B46" s="30"/>
      <c r="C46" s="25"/>
      <c r="D46" s="26"/>
      <c r="E46" s="26">
        <f t="shared" si="3"/>
        <v>0</v>
      </c>
      <c r="F46" s="28"/>
      <c r="G46" s="26">
        <f t="shared" si="4"/>
        <v>0</v>
      </c>
      <c r="H46" s="23"/>
    </row>
    <row r="47" spans="1:8" ht="18" hidden="1" customHeight="1" x14ac:dyDescent="0.25">
      <c r="A47" s="23"/>
      <c r="B47" s="30"/>
      <c r="C47" s="25"/>
      <c r="D47" s="26"/>
      <c r="E47" s="26">
        <f t="shared" si="3"/>
        <v>0</v>
      </c>
      <c r="F47" s="28"/>
      <c r="G47" s="26">
        <f t="shared" si="4"/>
        <v>0</v>
      </c>
      <c r="H47" s="23"/>
    </row>
    <row r="48" spans="1:8" ht="18" hidden="1" customHeight="1" x14ac:dyDescent="0.25">
      <c r="A48" s="23"/>
      <c r="B48" s="30"/>
      <c r="C48" s="25"/>
      <c r="D48" s="26"/>
      <c r="E48" s="26">
        <f t="shared" si="3"/>
        <v>0</v>
      </c>
      <c r="F48" s="28"/>
      <c r="G48" s="26">
        <f t="shared" si="4"/>
        <v>0</v>
      </c>
      <c r="H48" s="23"/>
    </row>
    <row r="49" spans="1:8" ht="18" hidden="1" customHeight="1" x14ac:dyDescent="0.25">
      <c r="A49" s="23"/>
      <c r="B49" s="30"/>
      <c r="C49" s="25"/>
      <c r="D49" s="26"/>
      <c r="E49" s="26">
        <f t="shared" si="3"/>
        <v>0</v>
      </c>
      <c r="F49" s="28"/>
      <c r="G49" s="26">
        <f t="shared" si="4"/>
        <v>0</v>
      </c>
      <c r="H49" s="23"/>
    </row>
    <row r="50" spans="1:8" ht="18" hidden="1" customHeight="1" x14ac:dyDescent="0.25">
      <c r="A50" s="23"/>
      <c r="B50" s="30"/>
      <c r="C50" s="25"/>
      <c r="D50" s="26"/>
      <c r="E50" s="26">
        <f t="shared" si="3"/>
        <v>0</v>
      </c>
      <c r="F50" s="28"/>
      <c r="G50" s="26">
        <f t="shared" si="4"/>
        <v>0</v>
      </c>
      <c r="H50" s="23"/>
    </row>
    <row r="51" spans="1:8" ht="18" hidden="1" customHeight="1" x14ac:dyDescent="0.25">
      <c r="A51" s="23"/>
      <c r="B51" s="30"/>
      <c r="C51" s="25"/>
      <c r="D51" s="26"/>
      <c r="E51" s="26">
        <f t="shared" si="3"/>
        <v>0</v>
      </c>
      <c r="F51" s="28"/>
      <c r="G51" s="26">
        <f t="shared" si="4"/>
        <v>0</v>
      </c>
      <c r="H51" s="23"/>
    </row>
    <row r="52" spans="1:8" ht="18" hidden="1" customHeight="1" x14ac:dyDescent="0.25">
      <c r="A52" s="23"/>
      <c r="B52" s="30"/>
      <c r="C52" s="25"/>
      <c r="D52" s="26"/>
      <c r="E52" s="26">
        <f t="shared" si="3"/>
        <v>0</v>
      </c>
      <c r="F52" s="28"/>
      <c r="G52" s="26">
        <f t="shared" si="4"/>
        <v>0</v>
      </c>
      <c r="H52" s="23"/>
    </row>
    <row r="53" spans="1:8" ht="18" hidden="1" customHeight="1" x14ac:dyDescent="0.25">
      <c r="A53" s="23"/>
      <c r="B53" s="30"/>
      <c r="C53" s="25"/>
      <c r="D53" s="26"/>
      <c r="E53" s="26">
        <f t="shared" si="3"/>
        <v>0</v>
      </c>
      <c r="F53" s="28"/>
      <c r="G53" s="26">
        <f t="shared" si="4"/>
        <v>0</v>
      </c>
      <c r="H53" s="23"/>
    </row>
    <row r="54" spans="1:8" ht="18" hidden="1" customHeight="1" x14ac:dyDescent="0.25">
      <c r="A54" s="23"/>
      <c r="B54" s="30"/>
      <c r="C54" s="25"/>
      <c r="D54" s="26"/>
      <c r="E54" s="26">
        <f t="shared" si="3"/>
        <v>0</v>
      </c>
      <c r="F54" s="28"/>
      <c r="G54" s="26">
        <f t="shared" si="4"/>
        <v>0</v>
      </c>
      <c r="H54" s="23"/>
    </row>
    <row r="55" spans="1:8" ht="18" hidden="1" customHeight="1" x14ac:dyDescent="0.25">
      <c r="A55" s="23"/>
      <c r="B55" s="30"/>
      <c r="C55" s="25"/>
      <c r="D55" s="26"/>
      <c r="E55" s="26">
        <f t="shared" si="3"/>
        <v>0</v>
      </c>
      <c r="F55" s="28"/>
      <c r="G55" s="26">
        <f t="shared" si="4"/>
        <v>0</v>
      </c>
      <c r="H55" s="23"/>
    </row>
    <row r="56" spans="1:8" ht="18" hidden="1" customHeight="1" x14ac:dyDescent="0.25">
      <c r="A56" s="23"/>
      <c r="B56" s="30"/>
      <c r="C56" s="25"/>
      <c r="D56" s="26"/>
      <c r="E56" s="26">
        <f t="shared" si="3"/>
        <v>0</v>
      </c>
      <c r="F56" s="28"/>
      <c r="G56" s="26">
        <f t="shared" si="4"/>
        <v>0</v>
      </c>
      <c r="H56" s="23"/>
    </row>
    <row r="57" spans="1:8" ht="18" hidden="1" customHeight="1" x14ac:dyDescent="0.25">
      <c r="A57" s="23"/>
      <c r="B57" s="30"/>
      <c r="C57" s="25"/>
      <c r="D57" s="26"/>
      <c r="E57" s="26">
        <f t="shared" si="3"/>
        <v>0</v>
      </c>
      <c r="F57" s="28"/>
      <c r="G57" s="26">
        <f t="shared" si="4"/>
        <v>0</v>
      </c>
      <c r="H57" s="23"/>
    </row>
    <row r="58" spans="1:8" ht="18" hidden="1" customHeight="1" x14ac:dyDescent="0.25">
      <c r="A58" s="23"/>
      <c r="B58" s="30"/>
      <c r="C58" s="25"/>
      <c r="D58" s="26"/>
      <c r="E58" s="26">
        <f t="shared" si="3"/>
        <v>0</v>
      </c>
      <c r="F58" s="28"/>
      <c r="G58" s="26">
        <f t="shared" si="4"/>
        <v>0</v>
      </c>
      <c r="H58" s="23"/>
    </row>
    <row r="59" spans="1:8" ht="18" hidden="1" customHeight="1" x14ac:dyDescent="0.25">
      <c r="A59" s="23"/>
      <c r="B59" s="30"/>
      <c r="C59" s="25"/>
      <c r="D59" s="26"/>
      <c r="E59" s="26">
        <f t="shared" si="3"/>
        <v>0</v>
      </c>
      <c r="F59" s="28"/>
      <c r="G59" s="26">
        <f t="shared" si="4"/>
        <v>0</v>
      </c>
      <c r="H59" s="23"/>
    </row>
    <row r="60" spans="1:8" ht="18" hidden="1" customHeight="1" x14ac:dyDescent="0.25">
      <c r="A60" s="23"/>
      <c r="B60" s="30"/>
      <c r="C60" s="25"/>
      <c r="D60" s="26"/>
      <c r="E60" s="26">
        <f t="shared" si="3"/>
        <v>0</v>
      </c>
      <c r="F60" s="28"/>
      <c r="G60" s="26">
        <f t="shared" si="4"/>
        <v>0</v>
      </c>
      <c r="H60" s="23"/>
    </row>
    <row r="61" spans="1:8" ht="18" hidden="1" customHeight="1" x14ac:dyDescent="0.25">
      <c r="A61" s="23"/>
      <c r="B61" s="30"/>
      <c r="C61" s="25"/>
      <c r="D61" s="26"/>
      <c r="E61" s="26">
        <f t="shared" si="3"/>
        <v>0</v>
      </c>
      <c r="F61" s="28"/>
      <c r="G61" s="26">
        <f t="shared" si="4"/>
        <v>0</v>
      </c>
      <c r="H61" s="23"/>
    </row>
    <row r="62" spans="1:8" ht="18" hidden="1" customHeight="1" x14ac:dyDescent="0.25">
      <c r="A62" s="23"/>
      <c r="B62" s="30"/>
      <c r="C62" s="25"/>
      <c r="D62" s="26"/>
      <c r="E62" s="26">
        <f t="shared" si="3"/>
        <v>0</v>
      </c>
      <c r="F62" s="28"/>
      <c r="G62" s="26">
        <f t="shared" si="4"/>
        <v>0</v>
      </c>
      <c r="H62" s="23"/>
    </row>
    <row r="63" spans="1:8" ht="18" hidden="1" customHeight="1" x14ac:dyDescent="0.25">
      <c r="A63" s="23"/>
      <c r="B63" s="30"/>
      <c r="C63" s="25"/>
      <c r="D63" s="26"/>
      <c r="E63" s="26">
        <f t="shared" si="0"/>
        <v>0</v>
      </c>
      <c r="F63" s="28"/>
      <c r="G63" s="26">
        <f t="shared" si="2"/>
        <v>0</v>
      </c>
      <c r="H63" s="23"/>
    </row>
    <row r="64" spans="1:8" ht="18" hidden="1" customHeight="1" x14ac:dyDescent="0.25">
      <c r="A64" s="23"/>
      <c r="B64" s="30"/>
      <c r="C64" s="25"/>
      <c r="D64" s="26"/>
      <c r="E64" s="26">
        <f t="shared" si="0"/>
        <v>0</v>
      </c>
      <c r="F64" s="28"/>
      <c r="G64" s="26">
        <f t="shared" si="2"/>
        <v>0</v>
      </c>
      <c r="H64" s="23"/>
    </row>
    <row r="65" spans="1:8" ht="18" hidden="1" customHeight="1" x14ac:dyDescent="0.25">
      <c r="A65" s="23"/>
      <c r="B65" s="30"/>
      <c r="C65" s="25"/>
      <c r="D65" s="26"/>
      <c r="E65" s="26">
        <f t="shared" si="0"/>
        <v>0</v>
      </c>
      <c r="F65" s="28"/>
      <c r="G65" s="26">
        <f t="shared" si="2"/>
        <v>0</v>
      </c>
      <c r="H65" s="23"/>
    </row>
    <row r="66" spans="1:8" s="209" customFormat="1" ht="18" hidden="1" customHeight="1" x14ac:dyDescent="0.25">
      <c r="A66" s="216" t="s">
        <v>13</v>
      </c>
      <c r="B66" s="216"/>
      <c r="C66" s="216"/>
      <c r="D66" s="216"/>
      <c r="E66" s="64">
        <f>SUM(E10:E65)</f>
        <v>925912.5</v>
      </c>
      <c r="F66" s="64">
        <f>SUM(F10:F65)</f>
        <v>730000</v>
      </c>
      <c r="G66" s="76">
        <f>E66-F66</f>
        <v>195912.5</v>
      </c>
      <c r="H66" s="208"/>
    </row>
    <row r="67" spans="1:8" ht="21.75" customHeight="1" x14ac:dyDescent="0.25">
      <c r="F67" s="11"/>
      <c r="G67" s="212"/>
    </row>
    <row r="68" spans="1:8" s="105" customFormat="1" ht="21" customHeight="1" x14ac:dyDescent="0.25">
      <c r="A68" s="102"/>
      <c r="B68" s="108" t="s">
        <v>72</v>
      </c>
      <c r="C68" s="103"/>
      <c r="D68" s="104"/>
      <c r="E68" s="121">
        <f>G66*1000</f>
        <v>195912500</v>
      </c>
      <c r="F68" s="109" t="s">
        <v>65</v>
      </c>
      <c r="G68" s="109"/>
      <c r="H68" s="104"/>
    </row>
    <row r="69" spans="1:8" s="105" customFormat="1" ht="21" customHeight="1" x14ac:dyDescent="0.25">
      <c r="A69" s="102"/>
      <c r="B69" s="108" t="s">
        <v>66</v>
      </c>
      <c r="C69" s="106" t="e">
        <f ca="1">[1]!VND(E68, TRUE)</f>
        <v>#NAME?</v>
      </c>
      <c r="D69" s="104"/>
      <c r="E69" s="104"/>
      <c r="F69" s="107"/>
      <c r="G69" s="104"/>
      <c r="H69" s="104"/>
    </row>
  </sheetData>
  <autoFilter ref="A9:H66">
    <filterColumn colId="2">
      <customFilters>
        <customFilter operator="notEqual" val=" "/>
      </customFilters>
    </filterColumn>
  </autoFilter>
  <mergeCells count="7">
    <mergeCell ref="A66:D66"/>
    <mergeCell ref="A1:D1"/>
    <mergeCell ref="A2:F2"/>
    <mergeCell ref="A3:B3"/>
    <mergeCell ref="C3:E3"/>
    <mergeCell ref="A5:H5"/>
    <mergeCell ref="A7:B7"/>
  </mergeCells>
  <pageMargins left="0.34" right="0.23" top="0.32" bottom="0.2" header="0.3" footer="0.3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39"/>
  <sheetViews>
    <sheetView topLeftCell="A7" workbookViewId="0">
      <pane ySplit="3" topLeftCell="A10" activePane="bottomLeft" state="frozen"/>
      <selection activeCell="A184" sqref="A184"/>
      <selection pane="bottomLeft" activeCell="C10" sqref="C10:D32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187" customWidth="1"/>
    <col min="4" max="4" width="11" style="214" customWidth="1"/>
    <col min="5" max="5" width="18.42578125" style="214" customWidth="1"/>
    <col min="6" max="6" width="18.85546875" style="9" customWidth="1"/>
    <col min="7" max="7" width="17.5703125" style="214" customWidth="1"/>
    <col min="8" max="8" width="12.85546875" style="4" customWidth="1"/>
    <col min="9" max="16384" width="9.140625" style="4"/>
  </cols>
  <sheetData>
    <row r="1" spans="1:8" s="49" customFormat="1" ht="18.75" customHeight="1" x14ac:dyDescent="0.25">
      <c r="A1" s="229" t="s">
        <v>35</v>
      </c>
      <c r="B1" s="229"/>
      <c r="C1" s="229"/>
      <c r="D1" s="229"/>
      <c r="G1" s="50"/>
      <c r="H1" s="50"/>
    </row>
    <row r="2" spans="1:8" s="49" customFormat="1" ht="18.75" customHeight="1" x14ac:dyDescent="0.25">
      <c r="A2" s="229" t="s">
        <v>34</v>
      </c>
      <c r="B2" s="229"/>
      <c r="C2" s="229"/>
      <c r="D2" s="229"/>
      <c r="E2" s="229"/>
      <c r="F2" s="229"/>
      <c r="G2" s="50"/>
      <c r="H2" s="50"/>
    </row>
    <row r="3" spans="1:8" s="49" customFormat="1" ht="18.75" customHeight="1" x14ac:dyDescent="0.25">
      <c r="A3" s="229" t="s">
        <v>37</v>
      </c>
      <c r="B3" s="229"/>
      <c r="C3" s="229" t="s">
        <v>38</v>
      </c>
      <c r="D3" s="229"/>
      <c r="E3" s="229"/>
      <c r="F3" s="211"/>
      <c r="G3" s="50"/>
      <c r="H3" s="50"/>
    </row>
    <row r="4" spans="1:8" ht="9.75" customHeight="1" x14ac:dyDescent="0.25">
      <c r="C4" s="4"/>
      <c r="D4" s="4"/>
      <c r="E4" s="4"/>
      <c r="F4" s="4"/>
      <c r="H4" s="214"/>
    </row>
    <row r="5" spans="1:8" s="47" customFormat="1" ht="29.25" customHeight="1" x14ac:dyDescent="0.25">
      <c r="A5" s="228" t="s">
        <v>36</v>
      </c>
      <c r="B5" s="228"/>
      <c r="C5" s="228"/>
      <c r="D5" s="228"/>
      <c r="E5" s="228"/>
      <c r="F5" s="228"/>
      <c r="G5" s="228"/>
      <c r="H5" s="228"/>
    </row>
    <row r="6" spans="1:8" ht="9.75" customHeight="1" x14ac:dyDescent="0.25">
      <c r="C6" s="4"/>
      <c r="D6" s="4"/>
      <c r="E6" s="4"/>
      <c r="F6" s="4"/>
      <c r="H6" s="214"/>
    </row>
    <row r="7" spans="1:8" ht="21.75" customHeight="1" x14ac:dyDescent="0.25">
      <c r="A7" s="219"/>
      <c r="B7" s="219"/>
      <c r="E7" s="171" t="s">
        <v>227</v>
      </c>
    </row>
    <row r="8" spans="1:8" ht="18.75" customHeight="1" x14ac:dyDescent="0.25">
      <c r="G8" s="212"/>
    </row>
    <row r="9" spans="1:8" s="71" customFormat="1" ht="35.25" customHeight="1" x14ac:dyDescent="0.25">
      <c r="A9" s="66" t="s">
        <v>0</v>
      </c>
      <c r="B9" s="66" t="s">
        <v>1</v>
      </c>
      <c r="C9" s="77" t="s">
        <v>23</v>
      </c>
      <c r="D9" s="77" t="s">
        <v>32</v>
      </c>
      <c r="E9" s="77" t="s">
        <v>62</v>
      </c>
      <c r="F9" s="68" t="s">
        <v>14</v>
      </c>
      <c r="G9" s="70" t="s">
        <v>2</v>
      </c>
      <c r="H9" s="66" t="s">
        <v>3</v>
      </c>
    </row>
    <row r="10" spans="1:8" ht="18" customHeight="1" x14ac:dyDescent="0.25">
      <c r="A10" s="23">
        <v>42561</v>
      </c>
      <c r="B10" s="30" t="s">
        <v>81</v>
      </c>
      <c r="C10" s="25">
        <v>1160</v>
      </c>
      <c r="D10" s="26">
        <v>12</v>
      </c>
      <c r="E10" s="26">
        <f t="shared" ref="E10:E33" si="0">C10*D10</f>
        <v>13920</v>
      </c>
      <c r="F10" s="28"/>
      <c r="G10" s="26">
        <f>E10</f>
        <v>13920</v>
      </c>
      <c r="H10" s="23"/>
    </row>
    <row r="11" spans="1:8" ht="18" customHeight="1" x14ac:dyDescent="0.25">
      <c r="A11" s="23">
        <v>42567</v>
      </c>
      <c r="B11" s="30" t="s">
        <v>81</v>
      </c>
      <c r="C11" s="25">
        <v>2060</v>
      </c>
      <c r="D11" s="26">
        <v>12</v>
      </c>
      <c r="E11" s="26">
        <f t="shared" si="0"/>
        <v>24720</v>
      </c>
      <c r="F11" s="28"/>
      <c r="G11" s="26">
        <f t="shared" ref="G11:G33" si="1">IF(B11&lt;&gt;"",G10+E11-F11,0)</f>
        <v>38640</v>
      </c>
      <c r="H11" s="23"/>
    </row>
    <row r="12" spans="1:8" ht="18" customHeight="1" x14ac:dyDescent="0.25">
      <c r="A12" s="23">
        <v>42568</v>
      </c>
      <c r="B12" s="30" t="s">
        <v>81</v>
      </c>
      <c r="C12" s="25">
        <v>1950</v>
      </c>
      <c r="D12" s="26">
        <v>12</v>
      </c>
      <c r="E12" s="26">
        <f t="shared" si="0"/>
        <v>23400</v>
      </c>
      <c r="F12" s="28"/>
      <c r="G12" s="26">
        <f t="shared" si="1"/>
        <v>62040</v>
      </c>
      <c r="H12" s="23"/>
    </row>
    <row r="13" spans="1:8" ht="18" customHeight="1" x14ac:dyDescent="0.25">
      <c r="A13" s="23">
        <v>42578</v>
      </c>
      <c r="B13" s="30" t="s">
        <v>81</v>
      </c>
      <c r="C13" s="25">
        <v>1150</v>
      </c>
      <c r="D13" s="26">
        <v>12</v>
      </c>
      <c r="E13" s="26">
        <f t="shared" si="0"/>
        <v>13800</v>
      </c>
      <c r="F13" s="28"/>
      <c r="G13" s="26">
        <f t="shared" si="1"/>
        <v>75840</v>
      </c>
      <c r="H13" s="23"/>
    </row>
    <row r="14" spans="1:8" ht="18" customHeight="1" x14ac:dyDescent="0.25">
      <c r="A14" s="23">
        <v>42583</v>
      </c>
      <c r="B14" s="30" t="s">
        <v>81</v>
      </c>
      <c r="C14" s="25">
        <v>1510</v>
      </c>
      <c r="D14" s="26">
        <v>12</v>
      </c>
      <c r="E14" s="26">
        <f t="shared" si="0"/>
        <v>18120</v>
      </c>
      <c r="F14" s="28"/>
      <c r="G14" s="26">
        <f t="shared" si="1"/>
        <v>93960</v>
      </c>
      <c r="H14" s="23"/>
    </row>
    <row r="15" spans="1:8" ht="18" customHeight="1" x14ac:dyDescent="0.25">
      <c r="A15" s="23">
        <v>42581</v>
      </c>
      <c r="B15" s="30" t="s">
        <v>81</v>
      </c>
      <c r="C15" s="25">
        <v>1870</v>
      </c>
      <c r="D15" s="26">
        <v>12</v>
      </c>
      <c r="E15" s="26">
        <f t="shared" si="0"/>
        <v>22440</v>
      </c>
      <c r="F15" s="28"/>
      <c r="G15" s="26">
        <f t="shared" si="1"/>
        <v>116400</v>
      </c>
      <c r="H15" s="23"/>
    </row>
    <row r="16" spans="1:8" ht="18" customHeight="1" x14ac:dyDescent="0.25">
      <c r="A16" s="23">
        <v>42586</v>
      </c>
      <c r="B16" s="30" t="s">
        <v>81</v>
      </c>
      <c r="C16" s="25">
        <v>1060</v>
      </c>
      <c r="D16" s="26">
        <v>12</v>
      </c>
      <c r="E16" s="26">
        <f t="shared" si="0"/>
        <v>12720</v>
      </c>
      <c r="F16" s="28"/>
      <c r="G16" s="26">
        <f t="shared" si="1"/>
        <v>129120</v>
      </c>
      <c r="H16" s="23"/>
    </row>
    <row r="17" spans="1:8" ht="18" customHeight="1" x14ac:dyDescent="0.25">
      <c r="A17" s="23">
        <v>42589</v>
      </c>
      <c r="B17" s="30" t="s">
        <v>81</v>
      </c>
      <c r="C17" s="25">
        <v>760</v>
      </c>
      <c r="D17" s="26">
        <v>12</v>
      </c>
      <c r="E17" s="26">
        <f t="shared" si="0"/>
        <v>9120</v>
      </c>
      <c r="F17" s="28"/>
      <c r="G17" s="26">
        <f t="shared" si="1"/>
        <v>138240</v>
      </c>
      <c r="H17" s="23"/>
    </row>
    <row r="18" spans="1:8" ht="18" customHeight="1" x14ac:dyDescent="0.25">
      <c r="A18" s="23">
        <v>42591</v>
      </c>
      <c r="B18" s="30" t="s">
        <v>81</v>
      </c>
      <c r="C18" s="25">
        <v>1580</v>
      </c>
      <c r="D18" s="26">
        <v>12</v>
      </c>
      <c r="E18" s="26">
        <f t="shared" si="0"/>
        <v>18960</v>
      </c>
      <c r="F18" s="28"/>
      <c r="G18" s="26">
        <f t="shared" si="1"/>
        <v>157200</v>
      </c>
      <c r="H18" s="23"/>
    </row>
    <row r="19" spans="1:8" ht="18" customHeight="1" x14ac:dyDescent="0.25">
      <c r="A19" s="23">
        <v>42601</v>
      </c>
      <c r="B19" s="30" t="s">
        <v>16</v>
      </c>
      <c r="C19" s="25"/>
      <c r="D19" s="26"/>
      <c r="E19" s="26">
        <f t="shared" si="0"/>
        <v>0</v>
      </c>
      <c r="F19" s="28">
        <v>100000</v>
      </c>
      <c r="G19" s="26">
        <f t="shared" si="1"/>
        <v>57200</v>
      </c>
      <c r="H19" s="23"/>
    </row>
    <row r="20" spans="1:8" ht="18" customHeight="1" x14ac:dyDescent="0.25">
      <c r="A20" s="23">
        <v>42593</v>
      </c>
      <c r="B20" s="30" t="s">
        <v>81</v>
      </c>
      <c r="C20" s="25">
        <v>2010</v>
      </c>
      <c r="D20" s="26">
        <v>12</v>
      </c>
      <c r="E20" s="26">
        <f t="shared" si="0"/>
        <v>24120</v>
      </c>
      <c r="F20" s="28"/>
      <c r="G20" s="26">
        <f t="shared" si="1"/>
        <v>81320</v>
      </c>
      <c r="H20" s="23"/>
    </row>
    <row r="21" spans="1:8" ht="18" customHeight="1" x14ac:dyDescent="0.25">
      <c r="A21" s="23">
        <v>42595</v>
      </c>
      <c r="B21" s="30" t="s">
        <v>81</v>
      </c>
      <c r="C21" s="25">
        <v>1700</v>
      </c>
      <c r="D21" s="26">
        <v>12</v>
      </c>
      <c r="E21" s="26">
        <f t="shared" si="0"/>
        <v>20400</v>
      </c>
      <c r="F21" s="28"/>
      <c r="G21" s="26">
        <f t="shared" si="1"/>
        <v>101720</v>
      </c>
      <c r="H21" s="23"/>
    </row>
    <row r="22" spans="1:8" ht="18" customHeight="1" x14ac:dyDescent="0.25">
      <c r="A22" s="23">
        <v>42598</v>
      </c>
      <c r="B22" s="30" t="s">
        <v>81</v>
      </c>
      <c r="C22" s="25">
        <v>790</v>
      </c>
      <c r="D22" s="26">
        <v>12</v>
      </c>
      <c r="E22" s="26">
        <f t="shared" si="0"/>
        <v>9480</v>
      </c>
      <c r="F22" s="28"/>
      <c r="G22" s="26">
        <f t="shared" si="1"/>
        <v>111200</v>
      </c>
      <c r="H22" s="23"/>
    </row>
    <row r="23" spans="1:8" ht="18" customHeight="1" x14ac:dyDescent="0.25">
      <c r="A23" s="23">
        <v>42600</v>
      </c>
      <c r="B23" s="30" t="s">
        <v>81</v>
      </c>
      <c r="C23" s="25">
        <v>1190</v>
      </c>
      <c r="D23" s="26">
        <v>10</v>
      </c>
      <c r="E23" s="26">
        <f t="shared" si="0"/>
        <v>11900</v>
      </c>
      <c r="F23" s="28"/>
      <c r="G23" s="26">
        <f t="shared" si="1"/>
        <v>123100</v>
      </c>
      <c r="H23" s="23"/>
    </row>
    <row r="24" spans="1:8" ht="18" customHeight="1" x14ac:dyDescent="0.25">
      <c r="A24" s="23">
        <v>42601</v>
      </c>
      <c r="B24" s="30" t="s">
        <v>81</v>
      </c>
      <c r="C24" s="25">
        <v>880</v>
      </c>
      <c r="D24" s="26">
        <v>12</v>
      </c>
      <c r="E24" s="26">
        <f t="shared" si="0"/>
        <v>10560</v>
      </c>
      <c r="F24" s="28"/>
      <c r="G24" s="26">
        <f t="shared" si="1"/>
        <v>133660</v>
      </c>
      <c r="H24" s="23"/>
    </row>
    <row r="25" spans="1:8" ht="18" customHeight="1" x14ac:dyDescent="0.25">
      <c r="A25" s="23">
        <v>42605</v>
      </c>
      <c r="B25" s="30" t="s">
        <v>81</v>
      </c>
      <c r="C25" s="25">
        <v>2060</v>
      </c>
      <c r="D25" s="26">
        <v>12</v>
      </c>
      <c r="E25" s="26">
        <f t="shared" si="0"/>
        <v>24720</v>
      </c>
      <c r="F25" s="28"/>
      <c r="G25" s="26">
        <f t="shared" si="1"/>
        <v>158380</v>
      </c>
      <c r="H25" s="23"/>
    </row>
    <row r="26" spans="1:8" ht="18" customHeight="1" x14ac:dyDescent="0.25">
      <c r="A26" s="23">
        <v>42607</v>
      </c>
      <c r="B26" s="30" t="s">
        <v>81</v>
      </c>
      <c r="C26" s="25">
        <v>1040</v>
      </c>
      <c r="D26" s="26">
        <v>12</v>
      </c>
      <c r="E26" s="26">
        <f t="shared" si="0"/>
        <v>12480</v>
      </c>
      <c r="F26" s="28"/>
      <c r="G26" s="26">
        <f t="shared" si="1"/>
        <v>170860</v>
      </c>
      <c r="H26" s="23"/>
    </row>
    <row r="27" spans="1:8" ht="18" customHeight="1" x14ac:dyDescent="0.25">
      <c r="A27" s="23">
        <v>42610</v>
      </c>
      <c r="B27" s="30" t="s">
        <v>81</v>
      </c>
      <c r="C27" s="25">
        <v>1300</v>
      </c>
      <c r="D27" s="26">
        <v>11</v>
      </c>
      <c r="E27" s="26">
        <f t="shared" si="0"/>
        <v>14300</v>
      </c>
      <c r="F27" s="28"/>
      <c r="G27" s="26">
        <f t="shared" si="1"/>
        <v>185160</v>
      </c>
      <c r="H27" s="23"/>
    </row>
    <row r="28" spans="1:8" ht="18" customHeight="1" x14ac:dyDescent="0.25">
      <c r="A28" s="23">
        <v>42644</v>
      </c>
      <c r="B28" s="30" t="s">
        <v>16</v>
      </c>
      <c r="C28" s="25"/>
      <c r="D28" s="26"/>
      <c r="E28" s="26">
        <f t="shared" ref="E28" si="2">C28*D28</f>
        <v>0</v>
      </c>
      <c r="F28" s="28">
        <v>100000</v>
      </c>
      <c r="G28" s="26">
        <f t="shared" ref="G28" si="3">IF(B28&lt;&gt;"",G27+E28-F28,0)</f>
        <v>85160</v>
      </c>
      <c r="H28" s="23"/>
    </row>
    <row r="29" spans="1:8" ht="18" customHeight="1" x14ac:dyDescent="0.25">
      <c r="A29" s="23">
        <v>42654</v>
      </c>
      <c r="B29" s="30" t="s">
        <v>16</v>
      </c>
      <c r="C29" s="25"/>
      <c r="D29" s="26"/>
      <c r="E29" s="26">
        <f t="shared" si="0"/>
        <v>0</v>
      </c>
      <c r="F29" s="28">
        <v>50000</v>
      </c>
      <c r="G29" s="26">
        <f t="shared" si="1"/>
        <v>35160</v>
      </c>
      <c r="H29" s="23"/>
    </row>
    <row r="30" spans="1:8" ht="18" customHeight="1" x14ac:dyDescent="0.25">
      <c r="A30" s="23">
        <v>42655</v>
      </c>
      <c r="B30" s="30" t="s">
        <v>81</v>
      </c>
      <c r="C30" s="25">
        <v>630</v>
      </c>
      <c r="D30" s="26">
        <v>12</v>
      </c>
      <c r="E30" s="26">
        <f t="shared" si="0"/>
        <v>7560</v>
      </c>
      <c r="F30" s="28"/>
      <c r="G30" s="26">
        <f t="shared" si="1"/>
        <v>42720</v>
      </c>
      <c r="H30" s="23"/>
    </row>
    <row r="31" spans="1:8" ht="18" customHeight="1" x14ac:dyDescent="0.25">
      <c r="A31" s="23">
        <v>42657</v>
      </c>
      <c r="B31" s="30" t="s">
        <v>81</v>
      </c>
      <c r="C31" s="25">
        <v>1350</v>
      </c>
      <c r="D31" s="26">
        <v>12</v>
      </c>
      <c r="E31" s="26">
        <f t="shared" si="0"/>
        <v>16200</v>
      </c>
      <c r="F31" s="28"/>
      <c r="G31" s="26">
        <f t="shared" si="1"/>
        <v>58920</v>
      </c>
      <c r="H31" s="23"/>
    </row>
    <row r="32" spans="1:8" ht="18" customHeight="1" x14ac:dyDescent="0.25">
      <c r="A32" s="23">
        <v>42661</v>
      </c>
      <c r="B32" s="30" t="s">
        <v>81</v>
      </c>
      <c r="C32" s="25">
        <v>1090</v>
      </c>
      <c r="D32" s="26">
        <v>6</v>
      </c>
      <c r="E32" s="26">
        <f t="shared" si="0"/>
        <v>6540</v>
      </c>
      <c r="F32" s="28"/>
      <c r="G32" s="26">
        <f t="shared" si="1"/>
        <v>65460</v>
      </c>
      <c r="H32" s="23"/>
    </row>
    <row r="33" spans="1:8" ht="18" customHeight="1" x14ac:dyDescent="0.25">
      <c r="A33" s="23"/>
      <c r="B33" s="30"/>
      <c r="C33" s="25"/>
      <c r="D33" s="26"/>
      <c r="E33" s="26">
        <f t="shared" si="0"/>
        <v>0</v>
      </c>
      <c r="F33" s="28"/>
      <c r="G33" s="26">
        <f t="shared" si="1"/>
        <v>0</v>
      </c>
      <c r="H33" s="23"/>
    </row>
    <row r="34" spans="1:8" ht="18" customHeight="1" x14ac:dyDescent="0.25">
      <c r="A34" s="23"/>
      <c r="B34" s="30"/>
      <c r="C34" s="25"/>
      <c r="D34" s="26"/>
      <c r="E34" s="26">
        <f t="shared" ref="E34" si="4">C34*D34</f>
        <v>0</v>
      </c>
      <c r="F34" s="28"/>
      <c r="G34" s="26">
        <f t="shared" ref="G34" si="5">IF(B34&lt;&gt;"",G33+E34-F34,0)</f>
        <v>0</v>
      </c>
      <c r="H34" s="23"/>
    </row>
    <row r="35" spans="1:8" ht="18" customHeight="1" x14ac:dyDescent="0.25">
      <c r="A35" s="23"/>
      <c r="B35" s="30"/>
      <c r="C35" s="25"/>
      <c r="D35" s="26"/>
      <c r="E35" s="26"/>
      <c r="F35" s="28"/>
      <c r="G35" s="26"/>
      <c r="H35" s="23"/>
    </row>
    <row r="36" spans="1:8" s="209" customFormat="1" ht="18" customHeight="1" x14ac:dyDescent="0.25">
      <c r="A36" s="216" t="s">
        <v>13</v>
      </c>
      <c r="B36" s="216"/>
      <c r="C36" s="216"/>
      <c r="D36" s="216"/>
      <c r="E36" s="64">
        <f>SUM(E10:E35)</f>
        <v>315460</v>
      </c>
      <c r="F36" s="64">
        <f>SUM(F10:F35)</f>
        <v>250000</v>
      </c>
      <c r="G36" s="76">
        <f>E36-F36</f>
        <v>65460</v>
      </c>
      <c r="H36" s="208"/>
    </row>
    <row r="37" spans="1:8" ht="21.75" customHeight="1" x14ac:dyDescent="0.25">
      <c r="F37" s="11"/>
      <c r="G37" s="212"/>
    </row>
    <row r="38" spans="1:8" s="105" customFormat="1" ht="21" customHeight="1" x14ac:dyDescent="0.25">
      <c r="A38" s="102"/>
      <c r="B38" s="108" t="s">
        <v>72</v>
      </c>
      <c r="C38" s="103"/>
      <c r="D38" s="104"/>
      <c r="E38" s="121">
        <f>G36*1000</f>
        <v>65460000</v>
      </c>
      <c r="F38" s="109" t="s">
        <v>65</v>
      </c>
      <c r="G38" s="109"/>
      <c r="H38" s="104"/>
    </row>
    <row r="39" spans="1:8" s="105" customFormat="1" ht="21" customHeight="1" x14ac:dyDescent="0.25">
      <c r="A39" s="102"/>
      <c r="B39" s="108" t="s">
        <v>66</v>
      </c>
      <c r="C39" s="106" t="e">
        <f ca="1">[1]!VND(E38, TRUE)</f>
        <v>#NAME?</v>
      </c>
      <c r="D39" s="104"/>
      <c r="E39" s="104"/>
      <c r="F39" s="107"/>
      <c r="G39" s="104"/>
      <c r="H39" s="104"/>
    </row>
  </sheetData>
  <autoFilter ref="A9:H34"/>
  <mergeCells count="7">
    <mergeCell ref="A36:D36"/>
    <mergeCell ref="A1:D1"/>
    <mergeCell ref="A2:F2"/>
    <mergeCell ref="A3:B3"/>
    <mergeCell ref="C3:E3"/>
    <mergeCell ref="A5:H5"/>
    <mergeCell ref="A7:B7"/>
  </mergeCells>
  <pageMargins left="0.34" right="0.23" top="0.32" bottom="0.2" header="0.3" footer="0.3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C10" sqref="C10:D16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196" customWidth="1"/>
    <col min="5" max="5" width="16" style="196" customWidth="1"/>
    <col min="6" max="6" width="12.42578125" style="12" customWidth="1"/>
    <col min="7" max="7" width="15.7109375" style="9" customWidth="1"/>
    <col min="8" max="8" width="16.140625" style="196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192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196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196"/>
    </row>
    <row r="7" spans="1:10" ht="21" customHeight="1" x14ac:dyDescent="0.25">
      <c r="A7" s="219" t="s">
        <v>253</v>
      </c>
      <c r="B7" s="219"/>
      <c r="C7" s="218" t="s">
        <v>26</v>
      </c>
      <c r="D7" s="218"/>
      <c r="E7" s="231" t="s">
        <v>27</v>
      </c>
      <c r="F7" s="231"/>
      <c r="G7" s="231"/>
      <c r="I7" s="196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42629</v>
      </c>
      <c r="B10" s="30" t="s">
        <v>93</v>
      </c>
      <c r="C10" s="25">
        <v>7820</v>
      </c>
      <c r="D10" s="26">
        <v>52</v>
      </c>
      <c r="E10" s="26">
        <f t="shared" ref="E10:E21" si="0">C10*D10</f>
        <v>406640</v>
      </c>
      <c r="F10" s="27"/>
      <c r="G10" s="28"/>
      <c r="H10" s="26">
        <f>IF(B10&lt;&gt;"",E10-F10-G10,0)</f>
        <v>406640</v>
      </c>
      <c r="I10" s="30"/>
    </row>
    <row r="11" spans="1:10" ht="20.25" customHeight="1" x14ac:dyDescent="0.25">
      <c r="A11" s="23">
        <v>42635</v>
      </c>
      <c r="B11" s="30" t="s">
        <v>93</v>
      </c>
      <c r="C11" s="25">
        <v>5520</v>
      </c>
      <c r="D11" s="26">
        <v>52</v>
      </c>
      <c r="E11" s="26">
        <f t="shared" si="0"/>
        <v>287040</v>
      </c>
      <c r="F11" s="27"/>
      <c r="G11" s="28"/>
      <c r="H11" s="26">
        <f t="shared" ref="H11:H21" si="1">IF(B11&lt;&gt;"",H10+E11-F11-G11,0)</f>
        <v>693680</v>
      </c>
      <c r="I11" s="30"/>
    </row>
    <row r="12" spans="1:10" ht="20.25" hidden="1" customHeight="1" x14ac:dyDescent="0.25">
      <c r="A12" s="23">
        <v>42630</v>
      </c>
      <c r="B12" s="30" t="s">
        <v>16</v>
      </c>
      <c r="C12" s="25"/>
      <c r="D12" s="26"/>
      <c r="E12" s="26">
        <f t="shared" si="0"/>
        <v>0</v>
      </c>
      <c r="F12" s="27"/>
      <c r="G12" s="28">
        <v>150000</v>
      </c>
      <c r="H12" s="26">
        <f t="shared" si="1"/>
        <v>543680</v>
      </c>
      <c r="I12" s="30"/>
    </row>
    <row r="13" spans="1:10" ht="20.25" hidden="1" customHeight="1" x14ac:dyDescent="0.25">
      <c r="A13" s="23">
        <v>42637</v>
      </c>
      <c r="B13" s="30" t="s">
        <v>16</v>
      </c>
      <c r="C13" s="25"/>
      <c r="D13" s="26"/>
      <c r="E13" s="26">
        <f t="shared" si="0"/>
        <v>0</v>
      </c>
      <c r="F13" s="27"/>
      <c r="G13" s="28">
        <v>300000</v>
      </c>
      <c r="H13" s="26">
        <f t="shared" si="1"/>
        <v>243680</v>
      </c>
      <c r="I13" s="30"/>
    </row>
    <row r="14" spans="1:10" ht="20.25" customHeight="1" x14ac:dyDescent="0.25">
      <c r="A14" s="23">
        <v>42639</v>
      </c>
      <c r="B14" s="30" t="s">
        <v>93</v>
      </c>
      <c r="C14" s="25">
        <v>5540</v>
      </c>
      <c r="D14" s="26">
        <v>52</v>
      </c>
      <c r="E14" s="26">
        <f t="shared" si="0"/>
        <v>288080</v>
      </c>
      <c r="F14" s="27"/>
      <c r="G14" s="28"/>
      <c r="H14" s="26">
        <f t="shared" si="1"/>
        <v>531760</v>
      </c>
      <c r="I14" s="30"/>
    </row>
    <row r="15" spans="1:10" ht="20.25" customHeight="1" x14ac:dyDescent="0.25">
      <c r="A15" s="23">
        <v>42649</v>
      </c>
      <c r="B15" s="30" t="s">
        <v>93</v>
      </c>
      <c r="C15" s="25">
        <v>2419</v>
      </c>
      <c r="D15" s="26">
        <v>52</v>
      </c>
      <c r="E15" s="26">
        <f t="shared" si="0"/>
        <v>125788</v>
      </c>
      <c r="F15" s="27"/>
      <c r="G15" s="28"/>
      <c r="H15" s="26">
        <f t="shared" si="1"/>
        <v>657548</v>
      </c>
      <c r="I15" s="30"/>
    </row>
    <row r="16" spans="1:10" ht="20.25" customHeight="1" x14ac:dyDescent="0.25">
      <c r="A16" s="23">
        <v>42651</v>
      </c>
      <c r="B16" s="30" t="s">
        <v>93</v>
      </c>
      <c r="C16" s="25">
        <v>3388</v>
      </c>
      <c r="D16" s="26">
        <v>52</v>
      </c>
      <c r="E16" s="26">
        <f t="shared" si="0"/>
        <v>176176</v>
      </c>
      <c r="F16" s="27"/>
      <c r="G16" s="28"/>
      <c r="H16" s="26">
        <f t="shared" si="1"/>
        <v>833724</v>
      </c>
      <c r="I16" s="30"/>
    </row>
    <row r="17" spans="1:10" ht="20.25" hidden="1" customHeight="1" x14ac:dyDescent="0.25">
      <c r="A17" s="23">
        <v>42650</v>
      </c>
      <c r="B17" s="30" t="s">
        <v>16</v>
      </c>
      <c r="C17" s="25"/>
      <c r="D17" s="26"/>
      <c r="E17" s="26">
        <f t="shared" ref="E17" si="2">C17*D17</f>
        <v>0</v>
      </c>
      <c r="F17" s="27"/>
      <c r="G17" s="28">
        <v>300000</v>
      </c>
      <c r="H17" s="26">
        <f t="shared" si="1"/>
        <v>533724</v>
      </c>
      <c r="I17" s="30"/>
    </row>
    <row r="18" spans="1:10" ht="20.25" hidden="1" customHeight="1" x14ac:dyDescent="0.25">
      <c r="A18" s="23"/>
      <c r="B18" s="30"/>
      <c r="C18" s="25"/>
      <c r="D18" s="26"/>
      <c r="E18" s="26">
        <f t="shared" si="0"/>
        <v>0</v>
      </c>
      <c r="F18" s="27"/>
      <c r="G18" s="28"/>
      <c r="H18" s="26">
        <f t="shared" si="1"/>
        <v>0</v>
      </c>
      <c r="I18" s="30"/>
    </row>
    <row r="19" spans="1:10" ht="20.25" hidden="1" customHeight="1" x14ac:dyDescent="0.25">
      <c r="A19" s="23"/>
      <c r="B19" s="30"/>
      <c r="C19" s="25"/>
      <c r="D19" s="26"/>
      <c r="E19" s="26">
        <f t="shared" si="0"/>
        <v>0</v>
      </c>
      <c r="F19" s="27"/>
      <c r="G19" s="28"/>
      <c r="H19" s="26">
        <f t="shared" si="1"/>
        <v>0</v>
      </c>
      <c r="I19" s="30"/>
    </row>
    <row r="20" spans="1:10" ht="20.25" hidden="1" customHeight="1" x14ac:dyDescent="0.25">
      <c r="A20" s="23"/>
      <c r="B20" s="30"/>
      <c r="C20" s="25"/>
      <c r="D20" s="26"/>
      <c r="E20" s="26">
        <f t="shared" si="0"/>
        <v>0</v>
      </c>
      <c r="F20" s="27"/>
      <c r="G20" s="28"/>
      <c r="H20" s="26">
        <f t="shared" si="1"/>
        <v>0</v>
      </c>
      <c r="I20" s="30"/>
    </row>
    <row r="21" spans="1:10" ht="20.25" hidden="1" customHeight="1" x14ac:dyDescent="0.25">
      <c r="A21" s="23"/>
      <c r="B21" s="30"/>
      <c r="C21" s="25"/>
      <c r="D21" s="26"/>
      <c r="E21" s="26">
        <f t="shared" si="0"/>
        <v>0</v>
      </c>
      <c r="F21" s="27"/>
      <c r="G21" s="28"/>
      <c r="H21" s="26">
        <f t="shared" si="1"/>
        <v>0</v>
      </c>
      <c r="I21" s="30"/>
    </row>
    <row r="22" spans="1:10" s="193" customFormat="1" ht="20.25" hidden="1" customHeight="1" x14ac:dyDescent="0.25">
      <c r="A22" s="216" t="s">
        <v>13</v>
      </c>
      <c r="B22" s="216"/>
      <c r="C22" s="216"/>
      <c r="D22" s="216"/>
      <c r="E22" s="64">
        <f>SUM(E10:E21)</f>
        <v>1283724</v>
      </c>
      <c r="F22" s="64">
        <f>SUM(F10:F21)</f>
        <v>0</v>
      </c>
      <c r="G22" s="64">
        <f>SUM(G10:G21)</f>
        <v>750000</v>
      </c>
      <c r="H22" s="64">
        <f>E22-F22-G22</f>
        <v>533724</v>
      </c>
      <c r="I22" s="64"/>
      <c r="J22" s="195"/>
    </row>
  </sheetData>
  <autoFilter ref="A9:I22">
    <filterColumn colId="2">
      <customFilters>
        <customFilter operator="notEqual" val=" "/>
      </customFilters>
    </filterColumn>
  </autoFilter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60" activePane="bottomLeft" state="frozen"/>
      <selection activeCell="D75" sqref="D75"/>
      <selection pane="bottomLeft" activeCell="A69" sqref="A69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56" customFormat="1" ht="18.75" customHeight="1" x14ac:dyDescent="0.25">
      <c r="A1" s="226" t="s">
        <v>35</v>
      </c>
      <c r="B1" s="226"/>
      <c r="C1" s="226"/>
      <c r="D1" s="226"/>
      <c r="F1" s="57"/>
      <c r="G1" s="58"/>
    </row>
    <row r="2" spans="1:8" s="56" customFormat="1" ht="18.75" customHeight="1" x14ac:dyDescent="0.25">
      <c r="A2" s="226" t="s">
        <v>34</v>
      </c>
      <c r="B2" s="226"/>
      <c r="C2" s="226"/>
      <c r="D2" s="226"/>
      <c r="E2" s="226"/>
      <c r="F2" s="57"/>
      <c r="G2" s="58"/>
    </row>
    <row r="3" spans="1:8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57"/>
      <c r="G3" s="58"/>
    </row>
    <row r="4" spans="1:8" ht="9.75" customHeight="1" x14ac:dyDescent="0.25"/>
    <row r="5" spans="1:8" s="59" customFormat="1" ht="29.25" customHeight="1" x14ac:dyDescent="0.25">
      <c r="A5" s="227" t="s">
        <v>41</v>
      </c>
      <c r="B5" s="227"/>
      <c r="C5" s="227"/>
      <c r="D5" s="227"/>
      <c r="E5" s="227"/>
      <c r="F5" s="227"/>
      <c r="G5" s="227"/>
      <c r="H5" s="227"/>
    </row>
    <row r="6" spans="1:8" ht="9.75" customHeight="1" x14ac:dyDescent="0.25"/>
    <row r="7" spans="1:8" ht="21.75" customHeight="1" x14ac:dyDescent="0.25">
      <c r="A7" s="219" t="s">
        <v>5</v>
      </c>
      <c r="B7" s="219"/>
      <c r="C7" s="235" t="s">
        <v>25</v>
      </c>
      <c r="D7" s="235"/>
    </row>
    <row r="8" spans="1:8" s="51" customFormat="1" ht="15.75" customHeight="1" x14ac:dyDescent="0.25">
      <c r="C8" s="236"/>
      <c r="D8" s="237"/>
      <c r="F8" s="52"/>
      <c r="G8" s="37"/>
    </row>
    <row r="9" spans="1:8" s="71" customFormat="1" ht="47.25" customHeight="1" x14ac:dyDescent="0.25">
      <c r="A9" s="66" t="s">
        <v>0</v>
      </c>
      <c r="B9" s="66" t="s">
        <v>1</v>
      </c>
      <c r="C9" s="77" t="s">
        <v>23</v>
      </c>
      <c r="D9" s="77" t="s">
        <v>32</v>
      </c>
      <c r="E9" s="68" t="s">
        <v>62</v>
      </c>
      <c r="F9" s="69" t="s">
        <v>14</v>
      </c>
      <c r="G9" s="70" t="s">
        <v>2</v>
      </c>
      <c r="H9" s="66" t="s">
        <v>3</v>
      </c>
    </row>
    <row r="10" spans="1:8" ht="18.75" hidden="1" customHeight="1" x14ac:dyDescent="0.25">
      <c r="A10" s="23">
        <v>40740</v>
      </c>
      <c r="B10" s="30" t="s">
        <v>50</v>
      </c>
      <c r="C10" s="25">
        <v>578</v>
      </c>
      <c r="D10" s="26">
        <v>55</v>
      </c>
      <c r="E10" s="26">
        <f>C10*D10</f>
        <v>31790</v>
      </c>
      <c r="F10" s="28"/>
      <c r="G10" s="26">
        <f>IF(B10&lt;&gt;"",+E10-F10,0)</f>
        <v>31790</v>
      </c>
      <c r="H10" s="238" t="s">
        <v>51</v>
      </c>
    </row>
    <row r="11" spans="1:8" ht="18.75" hidden="1" customHeight="1" x14ac:dyDescent="0.25">
      <c r="A11" s="23"/>
      <c r="B11" s="30" t="s">
        <v>50</v>
      </c>
      <c r="C11" s="25">
        <f>3168-C10-158.4</f>
        <v>2431.6</v>
      </c>
      <c r="D11" s="26">
        <v>50</v>
      </c>
      <c r="E11" s="26">
        <f>C11*D11</f>
        <v>121580</v>
      </c>
      <c r="F11" s="28"/>
      <c r="G11" s="26">
        <f>IF(B11&lt;&gt;"",G10+E11-F11,0)</f>
        <v>153370</v>
      </c>
      <c r="H11" s="239"/>
    </row>
    <row r="12" spans="1:8" ht="18.75" hidden="1" customHeight="1" x14ac:dyDescent="0.25">
      <c r="A12" s="23"/>
      <c r="B12" s="30"/>
      <c r="C12" s="25"/>
      <c r="D12" s="26"/>
      <c r="E12" s="26"/>
      <c r="F12" s="28"/>
      <c r="G12" s="26">
        <f>IF(B12&lt;&gt;"",G11+E12-F12,0)</f>
        <v>0</v>
      </c>
      <c r="H12" s="115"/>
    </row>
    <row r="13" spans="1:8" ht="18.75" hidden="1" customHeight="1" x14ac:dyDescent="0.25">
      <c r="A13" s="223"/>
      <c r="B13" s="224"/>
      <c r="C13" s="224"/>
      <c r="D13" s="224"/>
      <c r="E13" s="224"/>
      <c r="F13" s="224"/>
      <c r="G13" s="224"/>
      <c r="H13" s="225"/>
    </row>
    <row r="14" spans="1:8" ht="18.75" hidden="1" customHeight="1" x14ac:dyDescent="0.25">
      <c r="A14" s="23">
        <v>41345</v>
      </c>
      <c r="B14" s="30" t="s">
        <v>28</v>
      </c>
      <c r="C14" s="25">
        <v>4000</v>
      </c>
      <c r="D14" s="26">
        <v>55</v>
      </c>
      <c r="E14" s="26">
        <f t="shared" ref="E14:E20" si="0">C14*D14</f>
        <v>220000</v>
      </c>
      <c r="F14" s="28"/>
      <c r="G14" s="26">
        <f>E14</f>
        <v>220000</v>
      </c>
      <c r="H14" s="30"/>
    </row>
    <row r="15" spans="1:8" ht="18.75" hidden="1" customHeight="1" x14ac:dyDescent="0.25">
      <c r="A15" s="23">
        <v>41347</v>
      </c>
      <c r="B15" s="30" t="s">
        <v>28</v>
      </c>
      <c r="C15" s="25">
        <v>7085</v>
      </c>
      <c r="D15" s="26">
        <v>55</v>
      </c>
      <c r="E15" s="26">
        <f t="shared" si="0"/>
        <v>389675</v>
      </c>
      <c r="F15" s="28"/>
      <c r="G15" s="26">
        <f t="shared" ref="G15:G20" si="1">IF(B15&lt;&gt;"",G14+E15-F15,0)</f>
        <v>609675</v>
      </c>
      <c r="H15" s="30"/>
    </row>
    <row r="16" spans="1:8" ht="18.75" hidden="1" customHeight="1" x14ac:dyDescent="0.25">
      <c r="A16" s="23"/>
      <c r="B16" s="24" t="s">
        <v>16</v>
      </c>
      <c r="C16" s="25"/>
      <c r="D16" s="26"/>
      <c r="E16" s="26">
        <f t="shared" si="0"/>
        <v>0</v>
      </c>
      <c r="F16" s="28">
        <v>200000</v>
      </c>
      <c r="G16" s="26">
        <f t="shared" si="1"/>
        <v>409675</v>
      </c>
      <c r="H16" s="29">
        <v>41342</v>
      </c>
    </row>
    <row r="17" spans="1:10" ht="18.75" hidden="1" customHeight="1" x14ac:dyDescent="0.25">
      <c r="A17" s="23"/>
      <c r="B17" s="24" t="s">
        <v>16</v>
      </c>
      <c r="C17" s="25"/>
      <c r="D17" s="26"/>
      <c r="E17" s="26">
        <f t="shared" si="0"/>
        <v>0</v>
      </c>
      <c r="F17" s="28">
        <v>300000</v>
      </c>
      <c r="G17" s="26">
        <f t="shared" si="1"/>
        <v>109675</v>
      </c>
      <c r="H17" s="29">
        <v>41347</v>
      </c>
    </row>
    <row r="18" spans="1:10" ht="18.75" hidden="1" customHeight="1" x14ac:dyDescent="0.25">
      <c r="A18" s="23"/>
      <c r="B18" s="24" t="s">
        <v>21</v>
      </c>
      <c r="C18" s="25"/>
      <c r="D18" s="26"/>
      <c r="E18" s="26">
        <f t="shared" si="0"/>
        <v>0</v>
      </c>
      <c r="F18" s="28">
        <v>7000</v>
      </c>
      <c r="G18" s="26">
        <f t="shared" si="1"/>
        <v>102675</v>
      </c>
      <c r="H18" s="30"/>
      <c r="J18" s="94" t="e">
        <f>#REF!+C10+158.4</f>
        <v>#REF!</v>
      </c>
    </row>
    <row r="19" spans="1:10" ht="18.75" hidden="1" customHeight="1" x14ac:dyDescent="0.25">
      <c r="A19" s="23">
        <v>41354</v>
      </c>
      <c r="B19" s="30" t="s">
        <v>28</v>
      </c>
      <c r="C19" s="25">
        <f>5620-281</f>
        <v>5339</v>
      </c>
      <c r="D19" s="26">
        <v>55</v>
      </c>
      <c r="E19" s="26">
        <f t="shared" si="0"/>
        <v>293645</v>
      </c>
      <c r="F19" s="28"/>
      <c r="G19" s="26">
        <f t="shared" si="1"/>
        <v>396320</v>
      </c>
      <c r="H19" s="30" t="s">
        <v>67</v>
      </c>
    </row>
    <row r="20" spans="1:10" ht="18.75" hidden="1" customHeight="1" x14ac:dyDescent="0.25">
      <c r="A20" s="23"/>
      <c r="B20" s="24" t="s">
        <v>21</v>
      </c>
      <c r="C20" s="25"/>
      <c r="D20" s="26"/>
      <c r="E20" s="26">
        <f t="shared" si="0"/>
        <v>0</v>
      </c>
      <c r="F20" s="28">
        <v>11500</v>
      </c>
      <c r="G20" s="26">
        <f t="shared" si="1"/>
        <v>384820</v>
      </c>
      <c r="H20" s="29">
        <v>41354</v>
      </c>
      <c r="J20" s="94">
        <f>C19/20</f>
        <v>266.95</v>
      </c>
    </row>
    <row r="21" spans="1:10" ht="18.75" hidden="1" customHeight="1" x14ac:dyDescent="0.25">
      <c r="A21" s="23"/>
      <c r="B21" s="24" t="s">
        <v>16</v>
      </c>
      <c r="C21" s="25"/>
      <c r="D21" s="26"/>
      <c r="E21" s="26">
        <f>C21*D21</f>
        <v>0</v>
      </c>
      <c r="F21" s="28">
        <v>184820</v>
      </c>
      <c r="G21" s="26">
        <f>IF(B21&lt;&gt;"",G20+E21-F21,0)</f>
        <v>200000</v>
      </c>
      <c r="H21" s="29">
        <v>41355</v>
      </c>
    </row>
    <row r="22" spans="1:10" ht="18.75" hidden="1" customHeight="1" x14ac:dyDescent="0.25">
      <c r="A22" s="23"/>
      <c r="B22" s="24" t="s">
        <v>16</v>
      </c>
      <c r="C22" s="25"/>
      <c r="D22" s="26"/>
      <c r="E22" s="26">
        <f>C22*D22</f>
        <v>0</v>
      </c>
      <c r="F22" s="28">
        <v>200000</v>
      </c>
      <c r="G22" s="26">
        <f>IF(B22&lt;&gt;"",G21+E22-F22,0)</f>
        <v>0</v>
      </c>
      <c r="H22" s="29">
        <v>41360</v>
      </c>
    </row>
    <row r="23" spans="1:10" ht="18.75" hidden="1" customHeight="1" x14ac:dyDescent="0.25">
      <c r="A23" s="223"/>
      <c r="B23" s="224"/>
      <c r="C23" s="224"/>
      <c r="D23" s="224"/>
      <c r="E23" s="224"/>
      <c r="F23" s="224"/>
      <c r="G23" s="224"/>
      <c r="H23" s="225"/>
    </row>
    <row r="24" spans="1:10" ht="18.75" hidden="1" customHeight="1" x14ac:dyDescent="0.25">
      <c r="A24" s="23">
        <v>41522</v>
      </c>
      <c r="B24" s="30" t="s">
        <v>80</v>
      </c>
      <c r="C24" s="25">
        <v>9759.5</v>
      </c>
      <c r="D24" s="26">
        <v>70</v>
      </c>
      <c r="E24" s="26">
        <f>C24*D24</f>
        <v>683165</v>
      </c>
      <c r="F24" s="28"/>
      <c r="G24" s="26">
        <f>IF(B24&lt;&gt;"",G22+E24-F24,0)+G11</f>
        <v>836535</v>
      </c>
      <c r="H24" s="30"/>
    </row>
    <row r="25" spans="1:10" ht="18.75" hidden="1" customHeight="1" x14ac:dyDescent="0.25">
      <c r="A25" s="23"/>
      <c r="B25" s="24" t="s">
        <v>16</v>
      </c>
      <c r="C25" s="25"/>
      <c r="D25" s="26"/>
      <c r="E25" s="26">
        <f>C25*D25</f>
        <v>0</v>
      </c>
      <c r="F25" s="28">
        <v>400000</v>
      </c>
      <c r="G25" s="26">
        <f>IF(B25&lt;&gt;"",G24+E25-F25,0)</f>
        <v>436535</v>
      </c>
      <c r="H25" s="29">
        <v>41403</v>
      </c>
    </row>
    <row r="26" spans="1:10" ht="18.75" hidden="1" customHeight="1" x14ac:dyDescent="0.25">
      <c r="A26" s="23"/>
      <c r="B26" s="15" t="s">
        <v>88</v>
      </c>
      <c r="C26" s="25"/>
      <c r="D26" s="26"/>
      <c r="E26" s="26">
        <v>40000</v>
      </c>
      <c r="F26" s="28"/>
      <c r="G26" s="26">
        <f>IF(B26&lt;&gt;"",G25+E26-F26,0)</f>
        <v>476535</v>
      </c>
      <c r="H26" s="29"/>
    </row>
    <row r="27" spans="1:10" ht="18.75" hidden="1" customHeight="1" x14ac:dyDescent="0.25">
      <c r="A27" s="23"/>
      <c r="B27" s="24" t="s">
        <v>16</v>
      </c>
      <c r="C27" s="25"/>
      <c r="D27" s="26"/>
      <c r="E27" s="26">
        <f>C27*D27</f>
        <v>0</v>
      </c>
      <c r="F27" s="28">
        <v>300000</v>
      </c>
      <c r="G27" s="26">
        <f>IF(B27&lt;&gt;"",G26+E27-F27,0)</f>
        <v>176535</v>
      </c>
      <c r="H27" s="29">
        <v>41423</v>
      </c>
    </row>
    <row r="28" spans="1:10" ht="18.75" hidden="1" customHeight="1" x14ac:dyDescent="0.25">
      <c r="A28" s="23"/>
      <c r="B28" s="24" t="s">
        <v>16</v>
      </c>
      <c r="C28" s="25"/>
      <c r="D28" s="26"/>
      <c r="E28" s="26">
        <f>C28*D28</f>
        <v>0</v>
      </c>
      <c r="F28" s="28">
        <v>100000</v>
      </c>
      <c r="G28" s="26">
        <f>IF(B28&lt;&gt;"",G27+E28-F28,0)</f>
        <v>76535</v>
      </c>
      <c r="H28" s="29">
        <v>41524</v>
      </c>
    </row>
    <row r="29" spans="1:10" ht="18.75" hidden="1" customHeight="1" x14ac:dyDescent="0.25">
      <c r="A29" s="23"/>
      <c r="B29" s="24" t="s">
        <v>16</v>
      </c>
      <c r="C29" s="25"/>
      <c r="D29" s="26"/>
      <c r="E29" s="26">
        <f>C29*D29</f>
        <v>0</v>
      </c>
      <c r="F29" s="28">
        <f>G28</f>
        <v>76535</v>
      </c>
      <c r="G29" s="26">
        <f>IF(B29&lt;&gt;"",G28+E29-F29,0)</f>
        <v>0</v>
      </c>
      <c r="H29" s="29">
        <v>41653</v>
      </c>
    </row>
    <row r="30" spans="1:10" ht="18.75" hidden="1" customHeight="1" x14ac:dyDescent="0.25">
      <c r="A30" s="223"/>
      <c r="B30" s="224"/>
      <c r="C30" s="224"/>
      <c r="D30" s="224"/>
      <c r="E30" s="224"/>
      <c r="F30" s="224"/>
      <c r="G30" s="224"/>
      <c r="H30" s="225"/>
    </row>
    <row r="31" spans="1:10" ht="18.75" hidden="1" customHeight="1" x14ac:dyDescent="0.25">
      <c r="A31" s="23">
        <v>41678</v>
      </c>
      <c r="B31" s="30" t="s">
        <v>93</v>
      </c>
      <c r="C31" s="25">
        <v>9750</v>
      </c>
      <c r="D31" s="26">
        <v>33</v>
      </c>
      <c r="E31" s="26">
        <f>C31*D31</f>
        <v>321750</v>
      </c>
      <c r="F31" s="28"/>
      <c r="G31" s="26">
        <f>IF(B31&lt;&gt;"",G29+E31-F31,0)</f>
        <v>321750</v>
      </c>
      <c r="H31" s="30"/>
    </row>
    <row r="32" spans="1:10" ht="18.75" hidden="1" customHeight="1" x14ac:dyDescent="0.25">
      <c r="A32" s="23">
        <v>41679</v>
      </c>
      <c r="B32" s="30" t="s">
        <v>93</v>
      </c>
      <c r="C32" s="25">
        <v>15522</v>
      </c>
      <c r="D32" s="26">
        <v>33</v>
      </c>
      <c r="E32" s="26">
        <f t="shared" ref="E32:E57" si="2">C32*D32</f>
        <v>512226</v>
      </c>
      <c r="F32" s="28"/>
      <c r="G32" s="26">
        <f t="shared" ref="G32:G57" si="3">IF(B32&lt;&gt;"",G31+E32-F32,0)</f>
        <v>833976</v>
      </c>
      <c r="H32" s="30"/>
    </row>
    <row r="33" spans="1:8" ht="18.75" hidden="1" customHeight="1" x14ac:dyDescent="0.25">
      <c r="A33" s="23"/>
      <c r="B33" s="24" t="s">
        <v>16</v>
      </c>
      <c r="C33" s="25"/>
      <c r="D33" s="26"/>
      <c r="E33" s="26">
        <f>C33*D33</f>
        <v>0</v>
      </c>
      <c r="F33" s="28">
        <v>9000</v>
      </c>
      <c r="G33" s="26">
        <f>IF(B33&lt;&gt;"",G32+E33-F33,0)</f>
        <v>824976</v>
      </c>
      <c r="H33" s="29">
        <v>41681</v>
      </c>
    </row>
    <row r="34" spans="1:8" ht="18.75" hidden="1" customHeight="1" x14ac:dyDescent="0.25">
      <c r="A34" s="23"/>
      <c r="B34" s="24" t="s">
        <v>16</v>
      </c>
      <c r="C34" s="25"/>
      <c r="D34" s="26"/>
      <c r="E34" s="26">
        <f>C34*D34</f>
        <v>0</v>
      </c>
      <c r="F34" s="28">
        <v>300000</v>
      </c>
      <c r="G34" s="26">
        <f>IF(B34&lt;&gt;"",G33+E34-F34,0)</f>
        <v>524976</v>
      </c>
      <c r="H34" s="29">
        <v>41694</v>
      </c>
    </row>
    <row r="35" spans="1:8" ht="18.75" hidden="1" customHeight="1" x14ac:dyDescent="0.25">
      <c r="A35" s="23"/>
      <c r="B35" s="24" t="s">
        <v>16</v>
      </c>
      <c r="C35" s="25"/>
      <c r="D35" s="26"/>
      <c r="E35" s="26">
        <f>C35*D35</f>
        <v>0</v>
      </c>
      <c r="F35" s="28">
        <v>300000</v>
      </c>
      <c r="G35" s="26">
        <f>IF(B35&lt;&gt;"",G34+E35-F35,0)</f>
        <v>224976</v>
      </c>
      <c r="H35" s="29">
        <v>41713</v>
      </c>
    </row>
    <row r="36" spans="1:8" ht="18.75" hidden="1" customHeight="1" x14ac:dyDescent="0.25">
      <c r="A36" s="23"/>
      <c r="B36" s="24" t="s">
        <v>16</v>
      </c>
      <c r="C36" s="25"/>
      <c r="D36" s="26"/>
      <c r="E36" s="26">
        <f>C36*D36</f>
        <v>0</v>
      </c>
      <c r="F36" s="28">
        <f>G35</f>
        <v>224976</v>
      </c>
      <c r="G36" s="26">
        <f>IF(B36&lt;&gt;"",G35+E36-F36,0)</f>
        <v>0</v>
      </c>
      <c r="H36" s="29">
        <v>41774</v>
      </c>
    </row>
    <row r="37" spans="1:8" ht="18.75" hidden="1" customHeight="1" x14ac:dyDescent="0.25">
      <c r="A37" s="23">
        <v>41836</v>
      </c>
      <c r="B37" s="30" t="s">
        <v>93</v>
      </c>
      <c r="C37" s="25">
        <v>3786</v>
      </c>
      <c r="D37" s="26">
        <v>41</v>
      </c>
      <c r="E37" s="26">
        <f t="shared" si="2"/>
        <v>155226</v>
      </c>
      <c r="F37" s="28"/>
      <c r="G37" s="26">
        <f t="shared" si="3"/>
        <v>155226</v>
      </c>
      <c r="H37" s="30"/>
    </row>
    <row r="38" spans="1:8" ht="18.75" hidden="1" customHeight="1" x14ac:dyDescent="0.25">
      <c r="A38" s="23"/>
      <c r="B38" s="30" t="s">
        <v>208</v>
      </c>
      <c r="C38" s="25">
        <v>3518</v>
      </c>
      <c r="D38" s="26">
        <v>52</v>
      </c>
      <c r="E38" s="26">
        <f t="shared" si="2"/>
        <v>182936</v>
      </c>
      <c r="F38" s="28"/>
      <c r="G38" s="26">
        <f t="shared" si="3"/>
        <v>338162</v>
      </c>
      <c r="H38" s="30"/>
    </row>
    <row r="39" spans="1:8" ht="18.75" hidden="1" customHeight="1" x14ac:dyDescent="0.25">
      <c r="A39" s="23"/>
      <c r="B39" s="24" t="s">
        <v>16</v>
      </c>
      <c r="C39" s="25"/>
      <c r="D39" s="26"/>
      <c r="E39" s="26">
        <f>C39*D39</f>
        <v>0</v>
      </c>
      <c r="F39" s="28">
        <v>200000</v>
      </c>
      <c r="G39" s="26">
        <f>IF(B39&lt;&gt;"",G38+E39-F39,0)</f>
        <v>138162</v>
      </c>
      <c r="H39" s="29">
        <v>41837</v>
      </c>
    </row>
    <row r="40" spans="1:8" ht="18.75" hidden="1" customHeight="1" x14ac:dyDescent="0.25">
      <c r="A40" s="23"/>
      <c r="B40" s="24" t="s">
        <v>16</v>
      </c>
      <c r="C40" s="25"/>
      <c r="D40" s="26"/>
      <c r="E40" s="26">
        <f>C40*D40</f>
        <v>0</v>
      </c>
      <c r="F40" s="28">
        <f>G39</f>
        <v>138162</v>
      </c>
      <c r="G40" s="26">
        <f t="shared" si="3"/>
        <v>0</v>
      </c>
      <c r="H40" s="29">
        <v>41893</v>
      </c>
    </row>
    <row r="41" spans="1:8" ht="18.75" hidden="1" customHeight="1" x14ac:dyDescent="0.25">
      <c r="A41" s="223"/>
      <c r="B41" s="224"/>
      <c r="C41" s="224"/>
      <c r="D41" s="224"/>
      <c r="E41" s="224"/>
      <c r="F41" s="224"/>
      <c r="G41" s="224"/>
      <c r="H41" s="225"/>
    </row>
    <row r="42" spans="1:8" ht="18.75" customHeight="1" x14ac:dyDescent="0.25">
      <c r="A42" s="23">
        <v>42032</v>
      </c>
      <c r="B42" s="30" t="s">
        <v>208</v>
      </c>
      <c r="C42" s="25">
        <v>7845</v>
      </c>
      <c r="D42" s="26">
        <v>46</v>
      </c>
      <c r="E42" s="26">
        <f t="shared" si="2"/>
        <v>360870</v>
      </c>
      <c r="F42" s="28"/>
      <c r="G42" s="26">
        <f>IF(B42&lt;&gt;"",G40+E42-F42,0)</f>
        <v>360870</v>
      </c>
      <c r="H42" s="29"/>
    </row>
    <row r="43" spans="1:8" ht="18.75" customHeight="1" x14ac:dyDescent="0.25">
      <c r="A43" s="23"/>
      <c r="B43" s="30" t="s">
        <v>16</v>
      </c>
      <c r="C43" s="25"/>
      <c r="D43" s="26"/>
      <c r="E43" s="26">
        <f t="shared" si="2"/>
        <v>0</v>
      </c>
      <c r="F43" s="28">
        <v>200000</v>
      </c>
      <c r="G43" s="26">
        <f t="shared" si="3"/>
        <v>160870</v>
      </c>
      <c r="H43" s="29">
        <v>42035</v>
      </c>
    </row>
    <row r="44" spans="1:8" ht="18.75" customHeight="1" x14ac:dyDescent="0.25">
      <c r="A44" s="23">
        <v>42034</v>
      </c>
      <c r="B44" s="30" t="s">
        <v>208</v>
      </c>
      <c r="C44" s="25">
        <v>3270</v>
      </c>
      <c r="D44" s="26">
        <v>46</v>
      </c>
      <c r="E44" s="26">
        <f t="shared" si="2"/>
        <v>150420</v>
      </c>
      <c r="F44" s="28"/>
      <c r="G44" s="26">
        <f t="shared" si="3"/>
        <v>311290</v>
      </c>
      <c r="H44" s="29"/>
    </row>
    <row r="45" spans="1:8" ht="18.75" customHeight="1" x14ac:dyDescent="0.25">
      <c r="A45" s="23"/>
      <c r="B45" s="30" t="s">
        <v>16</v>
      </c>
      <c r="C45" s="25"/>
      <c r="D45" s="26"/>
      <c r="E45" s="26">
        <f t="shared" si="2"/>
        <v>0</v>
      </c>
      <c r="F45" s="28">
        <v>200000</v>
      </c>
      <c r="G45" s="26">
        <f t="shared" si="3"/>
        <v>111290</v>
      </c>
      <c r="H45" s="29">
        <v>42049</v>
      </c>
    </row>
    <row r="46" spans="1:8" ht="18.75" customHeight="1" x14ac:dyDescent="0.25">
      <c r="A46" s="23"/>
      <c r="B46" s="30" t="s">
        <v>16</v>
      </c>
      <c r="C46" s="25"/>
      <c r="D46" s="26"/>
      <c r="E46" s="26">
        <f t="shared" si="2"/>
        <v>0</v>
      </c>
      <c r="F46" s="28">
        <f>G45</f>
        <v>111290</v>
      </c>
      <c r="G46" s="26">
        <f t="shared" si="3"/>
        <v>0</v>
      </c>
      <c r="H46" s="29">
        <v>42060</v>
      </c>
    </row>
    <row r="47" spans="1:8" ht="18.75" customHeight="1" x14ac:dyDescent="0.25">
      <c r="A47" s="23">
        <v>42059</v>
      </c>
      <c r="B47" s="30" t="s">
        <v>93</v>
      </c>
      <c r="C47" s="25">
        <v>7202</v>
      </c>
      <c r="D47" s="26">
        <v>40</v>
      </c>
      <c r="E47" s="26">
        <f t="shared" si="2"/>
        <v>288080</v>
      </c>
      <c r="F47" s="28"/>
      <c r="G47" s="26">
        <f t="shared" si="3"/>
        <v>288080</v>
      </c>
      <c r="H47" s="29"/>
    </row>
    <row r="48" spans="1:8" ht="18.75" customHeight="1" x14ac:dyDescent="0.25">
      <c r="A48" s="23">
        <v>42087</v>
      </c>
      <c r="B48" s="30" t="s">
        <v>93</v>
      </c>
      <c r="C48" s="25">
        <v>13660</v>
      </c>
      <c r="D48" s="26">
        <v>45</v>
      </c>
      <c r="E48" s="26">
        <f t="shared" si="2"/>
        <v>614700</v>
      </c>
      <c r="F48" s="28"/>
      <c r="G48" s="26">
        <f t="shared" si="3"/>
        <v>902780</v>
      </c>
      <c r="H48" s="29"/>
    </row>
    <row r="49" spans="1:8" ht="18.75" customHeight="1" x14ac:dyDescent="0.25">
      <c r="A49" s="23"/>
      <c r="B49" s="30" t="s">
        <v>16</v>
      </c>
      <c r="C49" s="25"/>
      <c r="D49" s="26"/>
      <c r="E49" s="26">
        <f t="shared" si="2"/>
        <v>0</v>
      </c>
      <c r="F49" s="28">
        <v>100000</v>
      </c>
      <c r="G49" s="26">
        <f t="shared" si="3"/>
        <v>802780</v>
      </c>
      <c r="H49" s="29">
        <v>42074</v>
      </c>
    </row>
    <row r="50" spans="1:8" ht="18.75" customHeight="1" x14ac:dyDescent="0.25">
      <c r="A50" s="23"/>
      <c r="B50" s="30" t="s">
        <v>16</v>
      </c>
      <c r="C50" s="25"/>
      <c r="D50" s="26"/>
      <c r="E50" s="26">
        <f t="shared" si="2"/>
        <v>0</v>
      </c>
      <c r="F50" s="28">
        <v>200000</v>
      </c>
      <c r="G50" s="26">
        <f t="shared" si="3"/>
        <v>602780</v>
      </c>
      <c r="H50" s="29">
        <v>42084</v>
      </c>
    </row>
    <row r="51" spans="1:8" ht="18.75" customHeight="1" x14ac:dyDescent="0.25">
      <c r="A51" s="23"/>
      <c r="B51" s="30" t="s">
        <v>16</v>
      </c>
      <c r="C51" s="25"/>
      <c r="D51" s="26"/>
      <c r="E51" s="26">
        <f t="shared" si="2"/>
        <v>0</v>
      </c>
      <c r="F51" s="28">
        <v>150000</v>
      </c>
      <c r="G51" s="26">
        <f t="shared" si="3"/>
        <v>452780</v>
      </c>
      <c r="H51" s="29">
        <v>42087</v>
      </c>
    </row>
    <row r="52" spans="1:8" ht="18.75" customHeight="1" x14ac:dyDescent="0.25">
      <c r="A52" s="23"/>
      <c r="B52" s="30" t="s">
        <v>16</v>
      </c>
      <c r="C52" s="25"/>
      <c r="D52" s="26"/>
      <c r="E52" s="26">
        <f t="shared" si="2"/>
        <v>0</v>
      </c>
      <c r="F52" s="28">
        <v>200000</v>
      </c>
      <c r="G52" s="26">
        <f t="shared" si="3"/>
        <v>252780</v>
      </c>
      <c r="H52" s="29">
        <v>42159</v>
      </c>
    </row>
    <row r="53" spans="1:8" ht="18.75" customHeight="1" x14ac:dyDescent="0.25">
      <c r="A53" s="23"/>
      <c r="B53" s="30" t="s">
        <v>21</v>
      </c>
      <c r="C53" s="25"/>
      <c r="D53" s="26"/>
      <c r="E53" s="26">
        <f t="shared" si="2"/>
        <v>0</v>
      </c>
      <c r="F53" s="28">
        <v>17780</v>
      </c>
      <c r="G53" s="26">
        <f t="shared" si="3"/>
        <v>235000</v>
      </c>
      <c r="H53" s="29">
        <v>42087</v>
      </c>
    </row>
    <row r="54" spans="1:8" ht="18.75" customHeight="1" x14ac:dyDescent="0.25">
      <c r="A54" s="23"/>
      <c r="B54" s="30" t="s">
        <v>16</v>
      </c>
      <c r="C54" s="25"/>
      <c r="D54" s="26"/>
      <c r="E54" s="26">
        <f t="shared" si="2"/>
        <v>0</v>
      </c>
      <c r="F54" s="28">
        <f>G53</f>
        <v>235000</v>
      </c>
      <c r="G54" s="26">
        <f t="shared" si="3"/>
        <v>0</v>
      </c>
      <c r="H54" s="29">
        <v>42213</v>
      </c>
    </row>
    <row r="55" spans="1:8" ht="18.75" customHeight="1" x14ac:dyDescent="0.25">
      <c r="A55" s="23">
        <v>42199</v>
      </c>
      <c r="B55" s="30" t="s">
        <v>93</v>
      </c>
      <c r="C55" s="25">
        <v>8424</v>
      </c>
      <c r="D55" s="26">
        <v>45</v>
      </c>
      <c r="E55" s="26">
        <f t="shared" si="2"/>
        <v>379080</v>
      </c>
      <c r="F55" s="28"/>
      <c r="G55" s="26">
        <f>IF(B55&lt;&gt;"",G54+E55-F55,0)</f>
        <v>379080</v>
      </c>
      <c r="H55" s="29"/>
    </row>
    <row r="56" spans="1:8" ht="18.75" customHeight="1" x14ac:dyDescent="0.25">
      <c r="A56" s="23">
        <v>42209</v>
      </c>
      <c r="B56" s="30" t="s">
        <v>147</v>
      </c>
      <c r="C56" s="25">
        <v>10374</v>
      </c>
      <c r="D56" s="26">
        <v>68</v>
      </c>
      <c r="E56" s="26">
        <f t="shared" si="2"/>
        <v>705432</v>
      </c>
      <c r="F56" s="28"/>
      <c r="G56" s="26">
        <f t="shared" si="3"/>
        <v>1084512</v>
      </c>
      <c r="H56" s="29"/>
    </row>
    <row r="57" spans="1:8" ht="18.75" customHeight="1" x14ac:dyDescent="0.25">
      <c r="A57" s="23">
        <v>42218</v>
      </c>
      <c r="B57" s="30" t="s">
        <v>147</v>
      </c>
      <c r="C57" s="25">
        <v>7420</v>
      </c>
      <c r="D57" s="26">
        <v>68</v>
      </c>
      <c r="E57" s="26">
        <f t="shared" si="2"/>
        <v>504560</v>
      </c>
      <c r="F57" s="28"/>
      <c r="G57" s="26">
        <f t="shared" si="3"/>
        <v>1589072</v>
      </c>
      <c r="H57" s="29"/>
    </row>
    <row r="58" spans="1:8" ht="18.75" customHeight="1" x14ac:dyDescent="0.25">
      <c r="A58" s="23">
        <v>42220</v>
      </c>
      <c r="B58" s="30" t="s">
        <v>147</v>
      </c>
      <c r="C58" s="25">
        <v>4536</v>
      </c>
      <c r="D58" s="26">
        <v>60</v>
      </c>
      <c r="E58" s="26">
        <f t="shared" ref="E58:E78" si="4">C58*D58</f>
        <v>272160</v>
      </c>
      <c r="F58" s="28"/>
      <c r="G58" s="26">
        <f t="shared" ref="G58:G78" si="5">IF(B58&lt;&gt;"",G57+E58-F58,0)</f>
        <v>1861232</v>
      </c>
      <c r="H58" s="29"/>
    </row>
    <row r="59" spans="1:8" ht="18.75" customHeight="1" x14ac:dyDescent="0.25">
      <c r="A59" s="23"/>
      <c r="B59" s="30" t="s">
        <v>243</v>
      </c>
      <c r="C59" s="25">
        <v>3090</v>
      </c>
      <c r="D59" s="26">
        <v>60</v>
      </c>
      <c r="E59" s="26">
        <f t="shared" si="4"/>
        <v>185400</v>
      </c>
      <c r="F59" s="28"/>
      <c r="G59" s="26">
        <f t="shared" si="5"/>
        <v>2046632</v>
      </c>
      <c r="H59" s="29"/>
    </row>
    <row r="60" spans="1:8" ht="18.75" customHeight="1" x14ac:dyDescent="0.25">
      <c r="A60" s="23">
        <v>42222</v>
      </c>
      <c r="B60" s="30" t="s">
        <v>243</v>
      </c>
      <c r="C60" s="25">
        <v>2700</v>
      </c>
      <c r="D60" s="26">
        <v>60</v>
      </c>
      <c r="E60" s="26">
        <f t="shared" si="4"/>
        <v>162000</v>
      </c>
      <c r="F60" s="28"/>
      <c r="G60" s="26">
        <f t="shared" si="5"/>
        <v>2208632</v>
      </c>
      <c r="H60" s="29"/>
    </row>
    <row r="61" spans="1:8" ht="18.75" customHeight="1" x14ac:dyDescent="0.25">
      <c r="A61" s="23"/>
      <c r="B61" s="30" t="s">
        <v>244</v>
      </c>
      <c r="C61" s="25">
        <v>525</v>
      </c>
      <c r="D61" s="26">
        <v>50</v>
      </c>
      <c r="E61" s="26">
        <f t="shared" si="4"/>
        <v>26250</v>
      </c>
      <c r="F61" s="28"/>
      <c r="G61" s="26">
        <f t="shared" si="5"/>
        <v>2234882</v>
      </c>
      <c r="H61" s="29"/>
    </row>
    <row r="62" spans="1:8" ht="18.75" customHeight="1" x14ac:dyDescent="0.25">
      <c r="A62" s="23"/>
      <c r="B62" s="30" t="s">
        <v>16</v>
      </c>
      <c r="C62" s="25"/>
      <c r="D62" s="26"/>
      <c r="E62" s="26">
        <f t="shared" si="4"/>
        <v>0</v>
      </c>
      <c r="F62" s="28">
        <v>400000</v>
      </c>
      <c r="G62" s="26">
        <f t="shared" si="5"/>
        <v>1834882</v>
      </c>
      <c r="H62" s="29">
        <v>42235</v>
      </c>
    </row>
    <row r="63" spans="1:8" ht="18.75" customHeight="1" x14ac:dyDescent="0.25">
      <c r="A63" s="23">
        <v>42314</v>
      </c>
      <c r="B63" s="30" t="s">
        <v>147</v>
      </c>
      <c r="C63" s="25">
        <v>7410</v>
      </c>
      <c r="D63" s="26">
        <v>55</v>
      </c>
      <c r="E63" s="26">
        <f t="shared" si="4"/>
        <v>407550</v>
      </c>
      <c r="F63" s="28"/>
      <c r="G63" s="26">
        <f t="shared" si="5"/>
        <v>2242432</v>
      </c>
      <c r="H63" s="29"/>
    </row>
    <row r="64" spans="1:8" ht="18.75" customHeight="1" x14ac:dyDescent="0.25">
      <c r="A64" s="23">
        <v>42314</v>
      </c>
      <c r="B64" s="30" t="s">
        <v>257</v>
      </c>
      <c r="C64" s="25">
        <v>550</v>
      </c>
      <c r="D64" s="26">
        <v>50</v>
      </c>
      <c r="E64" s="26"/>
      <c r="F64" s="28">
        <f>C64*D64</f>
        <v>27500</v>
      </c>
      <c r="G64" s="26">
        <f t="shared" ref="G64:G77" si="6">IF(B64&lt;&gt;"",G63+E64-F64,0)</f>
        <v>2214932</v>
      </c>
      <c r="H64" s="29"/>
    </row>
    <row r="65" spans="1:8" ht="18.75" customHeight="1" x14ac:dyDescent="0.25">
      <c r="A65" s="23">
        <v>42336</v>
      </c>
      <c r="B65" s="30" t="s">
        <v>16</v>
      </c>
      <c r="C65" s="25"/>
      <c r="D65" s="26"/>
      <c r="E65" s="26">
        <f t="shared" ref="E65:E77" si="7">C65*D65</f>
        <v>0</v>
      </c>
      <c r="F65" s="28">
        <v>200000</v>
      </c>
      <c r="G65" s="26">
        <f t="shared" si="6"/>
        <v>2014932</v>
      </c>
      <c r="H65" s="29"/>
    </row>
    <row r="66" spans="1:8" ht="18.75" customHeight="1" x14ac:dyDescent="0.25">
      <c r="A66" s="23">
        <v>42363</v>
      </c>
      <c r="B66" s="30" t="s">
        <v>16</v>
      </c>
      <c r="C66" s="25"/>
      <c r="D66" s="26"/>
      <c r="E66" s="26">
        <f t="shared" si="7"/>
        <v>0</v>
      </c>
      <c r="F66" s="28">
        <v>800000</v>
      </c>
      <c r="G66" s="26">
        <f t="shared" si="6"/>
        <v>1214932</v>
      </c>
      <c r="H66" s="29"/>
    </row>
    <row r="67" spans="1:8" ht="18.75" customHeight="1" x14ac:dyDescent="0.25">
      <c r="A67" s="23"/>
      <c r="B67" s="30" t="s">
        <v>16</v>
      </c>
      <c r="C67" s="25"/>
      <c r="D67" s="26"/>
      <c r="E67" s="26">
        <f t="shared" si="7"/>
        <v>0</v>
      </c>
      <c r="F67" s="28">
        <v>200000</v>
      </c>
      <c r="G67" s="26">
        <f t="shared" si="6"/>
        <v>1014932</v>
      </c>
      <c r="H67" s="29"/>
    </row>
    <row r="68" spans="1:8" ht="18.75" customHeight="1" x14ac:dyDescent="0.25">
      <c r="A68" s="23">
        <v>42653</v>
      </c>
      <c r="B68" s="30" t="s">
        <v>16</v>
      </c>
      <c r="C68" s="25"/>
      <c r="D68" s="26"/>
      <c r="E68" s="26">
        <f t="shared" si="7"/>
        <v>0</v>
      </c>
      <c r="F68" s="28">
        <v>200000</v>
      </c>
      <c r="G68" s="26">
        <f t="shared" si="6"/>
        <v>814932</v>
      </c>
      <c r="H68" s="29"/>
    </row>
    <row r="69" spans="1:8" ht="18.75" customHeight="1" x14ac:dyDescent="0.25">
      <c r="A69" s="23"/>
      <c r="B69" s="30"/>
      <c r="C69" s="25"/>
      <c r="D69" s="26"/>
      <c r="E69" s="26">
        <f t="shared" si="7"/>
        <v>0</v>
      </c>
      <c r="F69" s="28"/>
      <c r="G69" s="26">
        <f t="shared" si="6"/>
        <v>0</v>
      </c>
      <c r="H69" s="29"/>
    </row>
    <row r="70" spans="1:8" ht="18.75" customHeight="1" x14ac:dyDescent="0.25">
      <c r="A70" s="23"/>
      <c r="B70" s="30"/>
      <c r="C70" s="25"/>
      <c r="D70" s="26"/>
      <c r="E70" s="26">
        <f t="shared" si="7"/>
        <v>0</v>
      </c>
      <c r="F70" s="28"/>
      <c r="G70" s="26">
        <f t="shared" si="6"/>
        <v>0</v>
      </c>
      <c r="H70" s="29"/>
    </row>
    <row r="71" spans="1:8" ht="18.75" customHeight="1" x14ac:dyDescent="0.25">
      <c r="A71" s="23"/>
      <c r="B71" s="30"/>
      <c r="C71" s="25"/>
      <c r="D71" s="26"/>
      <c r="E71" s="26">
        <f t="shared" si="7"/>
        <v>0</v>
      </c>
      <c r="F71" s="28"/>
      <c r="G71" s="26">
        <f t="shared" si="6"/>
        <v>0</v>
      </c>
      <c r="H71" s="29"/>
    </row>
    <row r="72" spans="1:8" ht="18.75" customHeight="1" x14ac:dyDescent="0.25">
      <c r="A72" s="23"/>
      <c r="B72" s="30"/>
      <c r="C72" s="25"/>
      <c r="D72" s="26"/>
      <c r="E72" s="26">
        <f t="shared" si="7"/>
        <v>0</v>
      </c>
      <c r="F72" s="28"/>
      <c r="G72" s="26">
        <f t="shared" si="6"/>
        <v>0</v>
      </c>
      <c r="H72" s="29"/>
    </row>
    <row r="73" spans="1:8" ht="18.75" customHeight="1" x14ac:dyDescent="0.25">
      <c r="A73" s="23"/>
      <c r="B73" s="30"/>
      <c r="C73" s="25"/>
      <c r="D73" s="26"/>
      <c r="E73" s="26">
        <f t="shared" si="7"/>
        <v>0</v>
      </c>
      <c r="F73" s="28"/>
      <c r="G73" s="26">
        <f t="shared" si="6"/>
        <v>0</v>
      </c>
      <c r="H73" s="29"/>
    </row>
    <row r="74" spans="1:8" ht="18.75" customHeight="1" x14ac:dyDescent="0.25">
      <c r="A74" s="23"/>
      <c r="B74" s="30"/>
      <c r="C74" s="25"/>
      <c r="D74" s="26"/>
      <c r="E74" s="26">
        <f t="shared" si="7"/>
        <v>0</v>
      </c>
      <c r="F74" s="28"/>
      <c r="G74" s="26">
        <f t="shared" si="6"/>
        <v>0</v>
      </c>
      <c r="H74" s="29"/>
    </row>
    <row r="75" spans="1:8" ht="18.75" customHeight="1" x14ac:dyDescent="0.25">
      <c r="A75" s="23"/>
      <c r="B75" s="30"/>
      <c r="C75" s="25"/>
      <c r="D75" s="26"/>
      <c r="E75" s="26">
        <f t="shared" si="7"/>
        <v>0</v>
      </c>
      <c r="F75" s="28"/>
      <c r="G75" s="26">
        <f t="shared" si="6"/>
        <v>0</v>
      </c>
      <c r="H75" s="29"/>
    </row>
    <row r="76" spans="1:8" ht="18.75" customHeight="1" x14ac:dyDescent="0.25">
      <c r="A76" s="23"/>
      <c r="B76" s="30"/>
      <c r="C76" s="25"/>
      <c r="D76" s="26"/>
      <c r="E76" s="26">
        <f t="shared" si="7"/>
        <v>0</v>
      </c>
      <c r="F76" s="28"/>
      <c r="G76" s="26">
        <f t="shared" si="6"/>
        <v>0</v>
      </c>
      <c r="H76" s="29"/>
    </row>
    <row r="77" spans="1:8" ht="18.75" customHeight="1" x14ac:dyDescent="0.25">
      <c r="A77" s="23"/>
      <c r="B77" s="30"/>
      <c r="C77" s="25"/>
      <c r="D77" s="26"/>
      <c r="E77" s="26">
        <f t="shared" si="7"/>
        <v>0</v>
      </c>
      <c r="F77" s="28"/>
      <c r="G77" s="26">
        <f t="shared" si="6"/>
        <v>0</v>
      </c>
      <c r="H77" s="29"/>
    </row>
    <row r="78" spans="1:8" ht="18.75" customHeight="1" x14ac:dyDescent="0.25">
      <c r="A78" s="23"/>
      <c r="B78" s="30"/>
      <c r="C78" s="25"/>
      <c r="D78" s="26"/>
      <c r="E78" s="26">
        <f t="shared" si="4"/>
        <v>0</v>
      </c>
      <c r="F78" s="28"/>
      <c r="G78" s="26">
        <f t="shared" si="5"/>
        <v>0</v>
      </c>
      <c r="H78" s="29"/>
    </row>
    <row r="79" spans="1:8" ht="18.75" customHeight="1" x14ac:dyDescent="0.25">
      <c r="A79" s="23"/>
      <c r="B79" s="30"/>
      <c r="C79" s="25"/>
      <c r="D79" s="26"/>
      <c r="E79" s="26">
        <f>C79*D79</f>
        <v>0</v>
      </c>
      <c r="F79" s="28"/>
      <c r="G79" s="26">
        <f>IF(B79&lt;&gt;"",G78+E79-F79,0)</f>
        <v>0</v>
      </c>
      <c r="H79" s="29"/>
    </row>
    <row r="80" spans="1:8" s="36" customFormat="1" ht="21.75" customHeight="1" x14ac:dyDescent="0.25">
      <c r="A80" s="216" t="s">
        <v>13</v>
      </c>
      <c r="B80" s="216"/>
      <c r="C80" s="216"/>
      <c r="D80" s="216"/>
      <c r="E80" s="64">
        <f>SUM(E10:E79)</f>
        <v>7008495</v>
      </c>
      <c r="F80" s="64">
        <f>SUM(F10:F79)</f>
        <v>6193563</v>
      </c>
      <c r="G80" s="76">
        <f>E80-F80</f>
        <v>814932</v>
      </c>
      <c r="H80" s="65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3"/>
  <sheetViews>
    <sheetView topLeftCell="A7" workbookViewId="0">
      <pane ySplit="3" topLeftCell="A10" activePane="bottomLeft" state="frozen"/>
      <selection activeCell="B80" sqref="B80"/>
      <selection pane="bottomLeft" activeCell="E21" sqref="E21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214" customWidth="1"/>
    <col min="5" max="5" width="16" style="214" customWidth="1"/>
    <col min="6" max="6" width="12.42578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280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42601</v>
      </c>
      <c r="B10" s="30" t="s">
        <v>277</v>
      </c>
      <c r="C10" s="25">
        <v>682</v>
      </c>
      <c r="D10" s="26">
        <v>21</v>
      </c>
      <c r="E10" s="26">
        <f t="shared" ref="E10:E32" si="0">C10*D10</f>
        <v>14322</v>
      </c>
      <c r="F10" s="27"/>
      <c r="G10" s="28"/>
      <c r="H10" s="26">
        <f>IF(B10&lt;&gt;"",E10-F10-G10,0)</f>
        <v>14322</v>
      </c>
      <c r="I10" s="30"/>
    </row>
    <row r="11" spans="1:10" ht="20.25" customHeight="1" x14ac:dyDescent="0.25">
      <c r="A11" s="23">
        <v>42610</v>
      </c>
      <c r="B11" s="30" t="s">
        <v>277</v>
      </c>
      <c r="C11" s="25">
        <v>2127</v>
      </c>
      <c r="D11" s="26">
        <v>21</v>
      </c>
      <c r="E11" s="26">
        <f t="shared" si="0"/>
        <v>44667</v>
      </c>
      <c r="F11" s="27"/>
      <c r="G11" s="28"/>
      <c r="H11" s="26">
        <f t="shared" ref="H11:H32" si="1">IF(B11&lt;&gt;"",H10+E11-F11-G11,0)</f>
        <v>58989</v>
      </c>
      <c r="I11" s="30"/>
    </row>
    <row r="12" spans="1:10" ht="20.25" customHeight="1" x14ac:dyDescent="0.25">
      <c r="A12" s="23">
        <v>42611</v>
      </c>
      <c r="B12" s="30" t="s">
        <v>277</v>
      </c>
      <c r="C12" s="25">
        <v>816</v>
      </c>
      <c r="D12" s="26">
        <v>21</v>
      </c>
      <c r="E12" s="26">
        <f t="shared" ref="E12:E26" si="2">C12*D12</f>
        <v>17136</v>
      </c>
      <c r="F12" s="27"/>
      <c r="G12" s="28"/>
      <c r="H12" s="26">
        <f t="shared" ref="H12:H26" si="3">IF(B12&lt;&gt;"",H11+E12-F12-G12,0)</f>
        <v>76125</v>
      </c>
      <c r="I12" s="30"/>
    </row>
    <row r="13" spans="1:10" ht="20.25" customHeight="1" x14ac:dyDescent="0.25">
      <c r="A13" s="23">
        <v>42611</v>
      </c>
      <c r="B13" s="30" t="s">
        <v>259</v>
      </c>
      <c r="C13" s="25">
        <v>349</v>
      </c>
      <c r="D13" s="26">
        <v>26</v>
      </c>
      <c r="E13" s="26">
        <f t="shared" si="2"/>
        <v>9074</v>
      </c>
      <c r="F13" s="27"/>
      <c r="G13" s="28"/>
      <c r="H13" s="26">
        <f t="shared" si="3"/>
        <v>85199</v>
      </c>
      <c r="I13" s="30"/>
    </row>
    <row r="14" spans="1:10" ht="20.25" customHeight="1" x14ac:dyDescent="0.25">
      <c r="A14" s="23">
        <v>42611</v>
      </c>
      <c r="B14" s="30" t="s">
        <v>279</v>
      </c>
      <c r="C14" s="25">
        <v>559</v>
      </c>
      <c r="D14" s="26">
        <v>16</v>
      </c>
      <c r="E14" s="26">
        <f t="shared" si="2"/>
        <v>8944</v>
      </c>
      <c r="F14" s="27"/>
      <c r="G14" s="28"/>
      <c r="H14" s="26">
        <f t="shared" si="3"/>
        <v>94143</v>
      </c>
      <c r="I14" s="30"/>
    </row>
    <row r="15" spans="1:10" ht="20.25" customHeight="1" x14ac:dyDescent="0.25">
      <c r="A15" s="23">
        <v>42618</v>
      </c>
      <c r="B15" s="30" t="s">
        <v>277</v>
      </c>
      <c r="C15" s="25">
        <v>1225</v>
      </c>
      <c r="D15" s="26">
        <v>21</v>
      </c>
      <c r="E15" s="26">
        <f t="shared" si="2"/>
        <v>25725</v>
      </c>
      <c r="F15" s="27"/>
      <c r="G15" s="28"/>
      <c r="H15" s="26">
        <f t="shared" si="3"/>
        <v>119868</v>
      </c>
      <c r="I15" s="30"/>
    </row>
    <row r="16" spans="1:10" ht="20.25" customHeight="1" x14ac:dyDescent="0.25">
      <c r="A16" s="23">
        <v>42618</v>
      </c>
      <c r="B16" s="30" t="s">
        <v>259</v>
      </c>
      <c r="C16" s="25">
        <v>2758</v>
      </c>
      <c r="D16" s="26">
        <v>25</v>
      </c>
      <c r="E16" s="26">
        <f t="shared" si="2"/>
        <v>68950</v>
      </c>
      <c r="F16" s="27"/>
      <c r="G16" s="28"/>
      <c r="H16" s="26">
        <f t="shared" si="3"/>
        <v>188818</v>
      </c>
      <c r="I16" s="30"/>
    </row>
    <row r="17" spans="1:9" ht="20.25" customHeight="1" x14ac:dyDescent="0.25">
      <c r="A17" s="23">
        <v>42627</v>
      </c>
      <c r="B17" s="30" t="s">
        <v>259</v>
      </c>
      <c r="C17" s="25">
        <v>1558</v>
      </c>
      <c r="D17" s="26">
        <v>25</v>
      </c>
      <c r="E17" s="26">
        <f t="shared" si="2"/>
        <v>38950</v>
      </c>
      <c r="F17" s="27"/>
      <c r="G17" s="28"/>
      <c r="H17" s="26">
        <f t="shared" si="3"/>
        <v>227768</v>
      </c>
      <c r="I17" s="30"/>
    </row>
    <row r="18" spans="1:9" ht="20.25" customHeight="1" x14ac:dyDescent="0.25">
      <c r="A18" s="23">
        <v>42627</v>
      </c>
      <c r="B18" s="30" t="s">
        <v>277</v>
      </c>
      <c r="C18" s="25">
        <v>1088</v>
      </c>
      <c r="D18" s="26">
        <v>20</v>
      </c>
      <c r="E18" s="26">
        <f t="shared" si="2"/>
        <v>21760</v>
      </c>
      <c r="F18" s="27"/>
      <c r="G18" s="28"/>
      <c r="H18" s="26">
        <f t="shared" si="3"/>
        <v>249528</v>
      </c>
      <c r="I18" s="30"/>
    </row>
    <row r="19" spans="1:9" ht="20.25" customHeight="1" x14ac:dyDescent="0.25">
      <c r="A19" s="23">
        <v>42632</v>
      </c>
      <c r="B19" s="30" t="s">
        <v>277</v>
      </c>
      <c r="C19" s="25">
        <v>969</v>
      </c>
      <c r="D19" s="26">
        <v>20</v>
      </c>
      <c r="E19" s="26">
        <f t="shared" si="2"/>
        <v>19380</v>
      </c>
      <c r="F19" s="27"/>
      <c r="G19" s="28"/>
      <c r="H19" s="26">
        <f t="shared" si="3"/>
        <v>268908</v>
      </c>
      <c r="I19" s="30"/>
    </row>
    <row r="20" spans="1:9" ht="20.25" customHeight="1" x14ac:dyDescent="0.25">
      <c r="A20" s="23">
        <v>42632</v>
      </c>
      <c r="B20" s="30" t="s">
        <v>259</v>
      </c>
      <c r="C20" s="25">
        <v>116</v>
      </c>
      <c r="D20" s="26">
        <v>24</v>
      </c>
      <c r="E20" s="26">
        <f t="shared" si="2"/>
        <v>2784</v>
      </c>
      <c r="F20" s="27"/>
      <c r="G20" s="28"/>
      <c r="H20" s="26">
        <f t="shared" si="3"/>
        <v>271692</v>
      </c>
      <c r="I20" s="30"/>
    </row>
    <row r="21" spans="1:9" ht="20.25" customHeight="1" x14ac:dyDescent="0.25">
      <c r="A21" s="23">
        <v>42632</v>
      </c>
      <c r="B21" s="30" t="s">
        <v>281</v>
      </c>
      <c r="C21" s="25"/>
      <c r="D21" s="26"/>
      <c r="E21" s="26">
        <v>2100</v>
      </c>
      <c r="F21" s="27"/>
      <c r="G21" s="28"/>
      <c r="H21" s="26">
        <f t="shared" si="3"/>
        <v>273792</v>
      </c>
      <c r="I21" s="30"/>
    </row>
    <row r="22" spans="1:9" ht="20.25" customHeight="1" x14ac:dyDescent="0.25">
      <c r="A22" s="23">
        <v>42644</v>
      </c>
      <c r="B22" s="30" t="s">
        <v>16</v>
      </c>
      <c r="C22" s="25"/>
      <c r="D22" s="26"/>
      <c r="E22" s="26">
        <f t="shared" si="2"/>
        <v>0</v>
      </c>
      <c r="F22" s="27"/>
      <c r="G22" s="28">
        <v>100000</v>
      </c>
      <c r="H22" s="26">
        <f t="shared" si="3"/>
        <v>173792</v>
      </c>
      <c r="I22" s="30"/>
    </row>
    <row r="23" spans="1:9" ht="20.25" customHeight="1" x14ac:dyDescent="0.25">
      <c r="A23" s="23"/>
      <c r="B23" s="30"/>
      <c r="C23" s="25"/>
      <c r="D23" s="26"/>
      <c r="E23" s="26">
        <f t="shared" si="2"/>
        <v>0</v>
      </c>
      <c r="F23" s="27"/>
      <c r="G23" s="28"/>
      <c r="H23" s="26">
        <f t="shared" si="3"/>
        <v>0</v>
      </c>
      <c r="I23" s="30"/>
    </row>
    <row r="24" spans="1:9" ht="20.25" customHeight="1" x14ac:dyDescent="0.25">
      <c r="A24" s="23"/>
      <c r="B24" s="30"/>
      <c r="C24" s="25"/>
      <c r="D24" s="26"/>
      <c r="E24" s="26">
        <f t="shared" si="2"/>
        <v>0</v>
      </c>
      <c r="F24" s="27"/>
      <c r="G24" s="28"/>
      <c r="H24" s="26">
        <f t="shared" si="3"/>
        <v>0</v>
      </c>
      <c r="I24" s="30"/>
    </row>
    <row r="25" spans="1:9" ht="20.25" customHeight="1" x14ac:dyDescent="0.25">
      <c r="A25" s="23"/>
      <c r="B25" s="30"/>
      <c r="C25" s="25"/>
      <c r="D25" s="26"/>
      <c r="E25" s="26">
        <f t="shared" si="2"/>
        <v>0</v>
      </c>
      <c r="F25" s="27"/>
      <c r="G25" s="28"/>
      <c r="H25" s="26">
        <f t="shared" si="3"/>
        <v>0</v>
      </c>
      <c r="I25" s="30"/>
    </row>
    <row r="26" spans="1:9" ht="20.25" customHeight="1" x14ac:dyDescent="0.25">
      <c r="A26" s="23"/>
      <c r="B26" s="30"/>
      <c r="C26" s="25"/>
      <c r="D26" s="26"/>
      <c r="E26" s="26">
        <f t="shared" si="2"/>
        <v>0</v>
      </c>
      <c r="F26" s="27"/>
      <c r="G26" s="28"/>
      <c r="H26" s="26">
        <f t="shared" si="3"/>
        <v>0</v>
      </c>
      <c r="I26" s="30"/>
    </row>
    <row r="27" spans="1:9" ht="20.25" customHeight="1" x14ac:dyDescent="0.25">
      <c r="A27" s="23"/>
      <c r="B27" s="30"/>
      <c r="C27" s="25"/>
      <c r="D27" s="26"/>
      <c r="E27" s="26">
        <f t="shared" si="0"/>
        <v>0</v>
      </c>
      <c r="F27" s="27"/>
      <c r="G27" s="28"/>
      <c r="H27" s="26">
        <f t="shared" si="1"/>
        <v>0</v>
      </c>
      <c r="I27" s="30"/>
    </row>
    <row r="28" spans="1:9" ht="20.25" customHeight="1" x14ac:dyDescent="0.25">
      <c r="A28" s="23"/>
      <c r="B28" s="30"/>
      <c r="C28" s="25"/>
      <c r="D28" s="26"/>
      <c r="E28" s="26">
        <f t="shared" si="0"/>
        <v>0</v>
      </c>
      <c r="F28" s="27"/>
      <c r="G28" s="28"/>
      <c r="H28" s="26">
        <f t="shared" si="1"/>
        <v>0</v>
      </c>
      <c r="I28" s="30"/>
    </row>
    <row r="29" spans="1:9" ht="20.25" customHeight="1" x14ac:dyDescent="0.25">
      <c r="A29" s="23"/>
      <c r="B29" s="30"/>
      <c r="C29" s="25"/>
      <c r="D29" s="26"/>
      <c r="E29" s="26">
        <f t="shared" si="0"/>
        <v>0</v>
      </c>
      <c r="F29" s="27"/>
      <c r="G29" s="28"/>
      <c r="H29" s="26">
        <f t="shared" si="1"/>
        <v>0</v>
      </c>
      <c r="I29" s="30"/>
    </row>
    <row r="30" spans="1:9" ht="20.25" customHeight="1" x14ac:dyDescent="0.25">
      <c r="A30" s="23"/>
      <c r="B30" s="30"/>
      <c r="C30" s="25"/>
      <c r="D30" s="26"/>
      <c r="E30" s="26">
        <f t="shared" si="0"/>
        <v>0</v>
      </c>
      <c r="F30" s="27"/>
      <c r="G30" s="28"/>
      <c r="H30" s="26">
        <f t="shared" si="1"/>
        <v>0</v>
      </c>
      <c r="I30" s="30"/>
    </row>
    <row r="31" spans="1:9" ht="20.25" customHeight="1" x14ac:dyDescent="0.25">
      <c r="A31" s="23"/>
      <c r="B31" s="30"/>
      <c r="C31" s="25"/>
      <c r="D31" s="26"/>
      <c r="E31" s="26">
        <f t="shared" si="0"/>
        <v>0</v>
      </c>
      <c r="F31" s="27"/>
      <c r="G31" s="28"/>
      <c r="H31" s="26">
        <f t="shared" si="1"/>
        <v>0</v>
      </c>
      <c r="I31" s="30"/>
    </row>
    <row r="32" spans="1:9" ht="20.25" customHeight="1" x14ac:dyDescent="0.25">
      <c r="A32" s="23"/>
      <c r="B32" s="30"/>
      <c r="C32" s="25"/>
      <c r="D32" s="26"/>
      <c r="E32" s="26">
        <f t="shared" si="0"/>
        <v>0</v>
      </c>
      <c r="F32" s="27"/>
      <c r="G32" s="28"/>
      <c r="H32" s="26">
        <f t="shared" si="1"/>
        <v>0</v>
      </c>
      <c r="I32" s="30"/>
    </row>
    <row r="33" spans="1:10" s="209" customFormat="1" ht="20.25" customHeight="1" x14ac:dyDescent="0.25">
      <c r="A33" s="216" t="s">
        <v>13</v>
      </c>
      <c r="B33" s="216"/>
      <c r="C33" s="216"/>
      <c r="D33" s="216"/>
      <c r="E33" s="64">
        <f>SUM(E10:E32)</f>
        <v>273792</v>
      </c>
      <c r="F33" s="64">
        <f>SUM(F10:F32)</f>
        <v>0</v>
      </c>
      <c r="G33" s="64">
        <f>SUM(G10:G32)</f>
        <v>100000</v>
      </c>
      <c r="H33" s="64">
        <f>E33-F33-G33</f>
        <v>173792</v>
      </c>
      <c r="I33" s="64"/>
      <c r="J33" s="213"/>
    </row>
  </sheetData>
  <autoFilter ref="A9:I9"/>
  <mergeCells count="9">
    <mergeCell ref="A33:D33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33"/>
  <sheetViews>
    <sheetView topLeftCell="A7" workbookViewId="0">
      <pane ySplit="3" topLeftCell="A10" activePane="bottomLeft" state="frozen"/>
      <selection activeCell="B80" sqref="B80"/>
      <selection pane="bottomLeft" activeCell="C10" sqref="C10:D2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214" customWidth="1"/>
    <col min="5" max="5" width="16" style="214" customWidth="1"/>
    <col min="6" max="6" width="12.42578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46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42450</v>
      </c>
      <c r="B10" s="30" t="s">
        <v>279</v>
      </c>
      <c r="C10" s="25">
        <v>3540</v>
      </c>
      <c r="D10" s="26">
        <v>15</v>
      </c>
      <c r="E10" s="26">
        <f t="shared" ref="E10:E32" si="0">C10*D10</f>
        <v>53100</v>
      </c>
      <c r="F10" s="27"/>
      <c r="G10" s="28"/>
      <c r="H10" s="26">
        <f>IF(B10&lt;&gt;"",E10-F10-G10,0)</f>
        <v>53100</v>
      </c>
      <c r="I10" s="30"/>
    </row>
    <row r="11" spans="1:10" ht="20.25" customHeight="1" x14ac:dyDescent="0.25">
      <c r="A11" s="23">
        <v>42453</v>
      </c>
      <c r="B11" s="30" t="s">
        <v>279</v>
      </c>
      <c r="C11" s="25">
        <v>4608</v>
      </c>
      <c r="D11" s="26">
        <v>14</v>
      </c>
      <c r="E11" s="26">
        <f t="shared" si="0"/>
        <v>64512</v>
      </c>
      <c r="F11" s="27"/>
      <c r="G11" s="28"/>
      <c r="H11" s="26">
        <f t="shared" ref="H11:H32" si="1">IF(B11&lt;&gt;"",H10+E11-F11-G11,0)</f>
        <v>117612</v>
      </c>
      <c r="I11" s="30"/>
    </row>
    <row r="12" spans="1:10" ht="20.25" customHeight="1" x14ac:dyDescent="0.25">
      <c r="A12" s="23">
        <v>42472</v>
      </c>
      <c r="B12" s="30" t="s">
        <v>279</v>
      </c>
      <c r="C12" s="25">
        <v>3679</v>
      </c>
      <c r="D12" s="26">
        <v>15</v>
      </c>
      <c r="E12" s="26">
        <f t="shared" si="0"/>
        <v>55185</v>
      </c>
      <c r="F12" s="27"/>
      <c r="G12" s="28"/>
      <c r="H12" s="26">
        <f t="shared" si="1"/>
        <v>172797</v>
      </c>
      <c r="I12" s="30"/>
    </row>
    <row r="13" spans="1:10" ht="20.25" customHeight="1" x14ac:dyDescent="0.25">
      <c r="A13" s="23">
        <v>42477</v>
      </c>
      <c r="B13" s="30" t="s">
        <v>279</v>
      </c>
      <c r="C13" s="25">
        <v>3583</v>
      </c>
      <c r="D13" s="26">
        <v>15</v>
      </c>
      <c r="E13" s="26">
        <f t="shared" si="0"/>
        <v>53745</v>
      </c>
      <c r="F13" s="27"/>
      <c r="G13" s="28"/>
      <c r="H13" s="26">
        <f t="shared" si="1"/>
        <v>226542</v>
      </c>
      <c r="I13" s="30"/>
    </row>
    <row r="14" spans="1:10" ht="20.25" customHeight="1" x14ac:dyDescent="0.25">
      <c r="A14" s="23">
        <v>42485</v>
      </c>
      <c r="B14" s="30" t="s">
        <v>279</v>
      </c>
      <c r="C14" s="25">
        <v>2462</v>
      </c>
      <c r="D14" s="26">
        <v>15</v>
      </c>
      <c r="E14" s="26">
        <f t="shared" si="0"/>
        <v>36930</v>
      </c>
      <c r="F14" s="27"/>
      <c r="G14" s="28"/>
      <c r="H14" s="26">
        <f t="shared" si="1"/>
        <v>263472</v>
      </c>
      <c r="I14" s="30"/>
    </row>
    <row r="15" spans="1:10" ht="20.25" customHeight="1" x14ac:dyDescent="0.25">
      <c r="A15" s="23">
        <v>42492</v>
      </c>
      <c r="B15" s="30" t="s">
        <v>279</v>
      </c>
      <c r="C15" s="25">
        <v>3560</v>
      </c>
      <c r="D15" s="26">
        <v>15</v>
      </c>
      <c r="E15" s="26">
        <f t="shared" si="0"/>
        <v>53400</v>
      </c>
      <c r="F15" s="27"/>
      <c r="G15" s="28"/>
      <c r="H15" s="26">
        <f t="shared" si="1"/>
        <v>316872</v>
      </c>
      <c r="I15" s="30"/>
    </row>
    <row r="16" spans="1:10" ht="20.25" customHeight="1" x14ac:dyDescent="0.25">
      <c r="A16" s="23">
        <v>42501</v>
      </c>
      <c r="B16" s="30" t="s">
        <v>279</v>
      </c>
      <c r="C16" s="25">
        <v>2975</v>
      </c>
      <c r="D16" s="26">
        <v>15</v>
      </c>
      <c r="E16" s="26">
        <f t="shared" si="0"/>
        <v>44625</v>
      </c>
      <c r="F16" s="27"/>
      <c r="G16" s="28"/>
      <c r="H16" s="26">
        <f t="shared" si="1"/>
        <v>361497</v>
      </c>
      <c r="I16" s="30"/>
    </row>
    <row r="17" spans="1:9" ht="20.25" customHeight="1" x14ac:dyDescent="0.25">
      <c r="A17" s="23">
        <v>42506</v>
      </c>
      <c r="B17" s="30" t="s">
        <v>279</v>
      </c>
      <c r="C17" s="25">
        <v>2943</v>
      </c>
      <c r="D17" s="26">
        <v>15</v>
      </c>
      <c r="E17" s="26">
        <f t="shared" si="0"/>
        <v>44145</v>
      </c>
      <c r="F17" s="27"/>
      <c r="G17" s="28"/>
      <c r="H17" s="26">
        <f t="shared" si="1"/>
        <v>405642</v>
      </c>
      <c r="I17" s="30"/>
    </row>
    <row r="18" spans="1:9" ht="20.25" customHeight="1" x14ac:dyDescent="0.25">
      <c r="A18" s="23">
        <v>42518</v>
      </c>
      <c r="B18" s="30" t="s">
        <v>279</v>
      </c>
      <c r="C18" s="25">
        <v>3942</v>
      </c>
      <c r="D18" s="26">
        <v>15</v>
      </c>
      <c r="E18" s="26">
        <f t="shared" si="0"/>
        <v>59130</v>
      </c>
      <c r="F18" s="27"/>
      <c r="G18" s="28"/>
      <c r="H18" s="26">
        <f t="shared" si="1"/>
        <v>464772</v>
      </c>
      <c r="I18" s="30"/>
    </row>
    <row r="19" spans="1:9" ht="20.25" hidden="1" customHeight="1" x14ac:dyDescent="0.25">
      <c r="A19" s="23">
        <v>42502</v>
      </c>
      <c r="B19" s="30" t="s">
        <v>16</v>
      </c>
      <c r="C19" s="25"/>
      <c r="D19" s="26"/>
      <c r="E19" s="26">
        <f t="shared" si="0"/>
        <v>0</v>
      </c>
      <c r="F19" s="27"/>
      <c r="G19" s="28">
        <v>150000</v>
      </c>
      <c r="H19" s="26">
        <f t="shared" si="1"/>
        <v>314772</v>
      </c>
      <c r="I19" s="30"/>
    </row>
    <row r="20" spans="1:9" ht="20.25" hidden="1" customHeight="1" x14ac:dyDescent="0.25">
      <c r="A20" s="23">
        <v>42548</v>
      </c>
      <c r="B20" s="30" t="s">
        <v>16</v>
      </c>
      <c r="C20" s="25"/>
      <c r="D20" s="26"/>
      <c r="E20" s="26">
        <f t="shared" si="0"/>
        <v>0</v>
      </c>
      <c r="F20" s="27"/>
      <c r="G20" s="28">
        <v>150000</v>
      </c>
      <c r="H20" s="26">
        <f t="shared" si="1"/>
        <v>164772</v>
      </c>
      <c r="I20" s="30"/>
    </row>
    <row r="21" spans="1:9" ht="20.25" customHeight="1" x14ac:dyDescent="0.25">
      <c r="A21" s="23">
        <v>42530</v>
      </c>
      <c r="B21" s="30" t="s">
        <v>279</v>
      </c>
      <c r="C21" s="25">
        <v>2540</v>
      </c>
      <c r="D21" s="26">
        <v>15</v>
      </c>
      <c r="E21" s="26">
        <f t="shared" si="0"/>
        <v>38100</v>
      </c>
      <c r="F21" s="27"/>
      <c r="G21" s="28"/>
      <c r="H21" s="26">
        <f t="shared" si="1"/>
        <v>202872</v>
      </c>
      <c r="I21" s="30"/>
    </row>
    <row r="22" spans="1:9" ht="20.25" hidden="1" customHeight="1" x14ac:dyDescent="0.25">
      <c r="A22" s="23">
        <v>42601</v>
      </c>
      <c r="B22" s="30" t="s">
        <v>16</v>
      </c>
      <c r="C22" s="25"/>
      <c r="D22" s="26"/>
      <c r="E22" s="26">
        <f t="shared" si="0"/>
        <v>0</v>
      </c>
      <c r="F22" s="27"/>
      <c r="G22" s="28">
        <v>100000</v>
      </c>
      <c r="H22" s="26">
        <f t="shared" si="1"/>
        <v>102872</v>
      </c>
      <c r="I22" s="30"/>
    </row>
    <row r="23" spans="1:9" ht="20.25" customHeight="1" x14ac:dyDescent="0.25">
      <c r="A23" s="23">
        <v>42650</v>
      </c>
      <c r="B23" s="30" t="s">
        <v>40</v>
      </c>
      <c r="C23" s="25">
        <v>8280</v>
      </c>
      <c r="D23" s="26">
        <v>14</v>
      </c>
      <c r="E23" s="26">
        <f t="shared" si="0"/>
        <v>115920</v>
      </c>
      <c r="F23" s="27"/>
      <c r="G23" s="28"/>
      <c r="H23" s="26">
        <f t="shared" si="1"/>
        <v>218792</v>
      </c>
      <c r="I23" s="30"/>
    </row>
    <row r="24" spans="1:9" ht="20.25" customHeight="1" x14ac:dyDescent="0.25">
      <c r="A24" s="23">
        <v>42650</v>
      </c>
      <c r="B24" s="30" t="s">
        <v>15</v>
      </c>
      <c r="C24" s="25">
        <v>96</v>
      </c>
      <c r="D24" s="26">
        <v>20</v>
      </c>
      <c r="E24" s="26">
        <f t="shared" si="0"/>
        <v>1920</v>
      </c>
      <c r="F24" s="27"/>
      <c r="G24" s="28"/>
      <c r="H24" s="26">
        <f t="shared" si="1"/>
        <v>220712</v>
      </c>
      <c r="I24" s="30"/>
    </row>
    <row r="25" spans="1:9" ht="20.25" hidden="1" customHeight="1" x14ac:dyDescent="0.25">
      <c r="A25" s="23"/>
      <c r="B25" s="30"/>
      <c r="C25" s="25"/>
      <c r="D25" s="26"/>
      <c r="E25" s="26">
        <f t="shared" si="0"/>
        <v>0</v>
      </c>
      <c r="F25" s="27"/>
      <c r="G25" s="28"/>
      <c r="H25" s="26">
        <f t="shared" si="1"/>
        <v>0</v>
      </c>
      <c r="I25" s="30"/>
    </row>
    <row r="26" spans="1:9" ht="20.25" hidden="1" customHeight="1" x14ac:dyDescent="0.25">
      <c r="A26" s="23"/>
      <c r="B26" s="30"/>
      <c r="C26" s="25"/>
      <c r="D26" s="26"/>
      <c r="E26" s="26">
        <f t="shared" si="0"/>
        <v>0</v>
      </c>
      <c r="F26" s="27"/>
      <c r="G26" s="28"/>
      <c r="H26" s="26">
        <f t="shared" si="1"/>
        <v>0</v>
      </c>
      <c r="I26" s="30"/>
    </row>
    <row r="27" spans="1:9" ht="20.25" hidden="1" customHeight="1" x14ac:dyDescent="0.25">
      <c r="A27" s="23"/>
      <c r="B27" s="30"/>
      <c r="C27" s="25"/>
      <c r="D27" s="26"/>
      <c r="E27" s="26">
        <f t="shared" si="0"/>
        <v>0</v>
      </c>
      <c r="F27" s="27"/>
      <c r="G27" s="28"/>
      <c r="H27" s="26">
        <f t="shared" si="1"/>
        <v>0</v>
      </c>
      <c r="I27" s="30"/>
    </row>
    <row r="28" spans="1:9" ht="20.25" hidden="1" customHeight="1" x14ac:dyDescent="0.25">
      <c r="A28" s="23"/>
      <c r="B28" s="30"/>
      <c r="C28" s="25"/>
      <c r="D28" s="26"/>
      <c r="E28" s="26">
        <f t="shared" si="0"/>
        <v>0</v>
      </c>
      <c r="F28" s="27"/>
      <c r="G28" s="28"/>
      <c r="H28" s="26">
        <f t="shared" si="1"/>
        <v>0</v>
      </c>
      <c r="I28" s="30"/>
    </row>
    <row r="29" spans="1:9" ht="20.25" hidden="1" customHeight="1" x14ac:dyDescent="0.25">
      <c r="A29" s="23"/>
      <c r="B29" s="30"/>
      <c r="C29" s="25"/>
      <c r="D29" s="26"/>
      <c r="E29" s="26">
        <f t="shared" si="0"/>
        <v>0</v>
      </c>
      <c r="F29" s="27"/>
      <c r="G29" s="28"/>
      <c r="H29" s="26">
        <f t="shared" si="1"/>
        <v>0</v>
      </c>
      <c r="I29" s="30"/>
    </row>
    <row r="30" spans="1:9" ht="20.25" hidden="1" customHeight="1" x14ac:dyDescent="0.25">
      <c r="A30" s="23"/>
      <c r="B30" s="30"/>
      <c r="C30" s="25"/>
      <c r="D30" s="26"/>
      <c r="E30" s="26">
        <f t="shared" si="0"/>
        <v>0</v>
      </c>
      <c r="F30" s="27"/>
      <c r="G30" s="28"/>
      <c r="H30" s="26">
        <f t="shared" si="1"/>
        <v>0</v>
      </c>
      <c r="I30" s="30"/>
    </row>
    <row r="31" spans="1:9" ht="20.25" hidden="1" customHeight="1" x14ac:dyDescent="0.25">
      <c r="A31" s="23"/>
      <c r="B31" s="30"/>
      <c r="C31" s="25"/>
      <c r="D31" s="26"/>
      <c r="E31" s="26">
        <f t="shared" si="0"/>
        <v>0</v>
      </c>
      <c r="F31" s="27"/>
      <c r="G31" s="28"/>
      <c r="H31" s="26">
        <f t="shared" si="1"/>
        <v>0</v>
      </c>
      <c r="I31" s="30"/>
    </row>
    <row r="32" spans="1:9" ht="20.25" hidden="1" customHeight="1" x14ac:dyDescent="0.25">
      <c r="A32" s="23"/>
      <c r="B32" s="30"/>
      <c r="C32" s="25"/>
      <c r="D32" s="26"/>
      <c r="E32" s="26">
        <f t="shared" si="0"/>
        <v>0</v>
      </c>
      <c r="F32" s="27"/>
      <c r="G32" s="28"/>
      <c r="H32" s="26">
        <f t="shared" si="1"/>
        <v>0</v>
      </c>
      <c r="I32" s="30"/>
    </row>
    <row r="33" spans="1:10" s="209" customFormat="1" ht="20.25" hidden="1" customHeight="1" x14ac:dyDescent="0.25">
      <c r="A33" s="216" t="s">
        <v>13</v>
      </c>
      <c r="B33" s="216"/>
      <c r="C33" s="216"/>
      <c r="D33" s="216"/>
      <c r="E33" s="64">
        <f>SUM(E10:E32)</f>
        <v>620712</v>
      </c>
      <c r="F33" s="64">
        <f>SUM(F10:F32)</f>
        <v>0</v>
      </c>
      <c r="G33" s="64">
        <f>SUM(G10:G32)</f>
        <v>400000</v>
      </c>
      <c r="H33" s="64">
        <f>E33-F33-G33</f>
        <v>220712</v>
      </c>
      <c r="I33" s="64"/>
      <c r="J33" s="213"/>
    </row>
  </sheetData>
  <autoFilter ref="A9:I33">
    <filterColumn colId="2">
      <customFilters>
        <customFilter operator="notEqual" val=" "/>
      </customFilters>
    </filterColumn>
  </autoFilter>
  <mergeCells count="9">
    <mergeCell ref="A33:D33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C10" sqref="C10:D1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185" customWidth="1"/>
    <col min="5" max="5" width="16" style="185" customWidth="1"/>
    <col min="6" max="6" width="12.42578125" style="12" customWidth="1"/>
    <col min="7" max="7" width="15.7109375" style="9" customWidth="1"/>
    <col min="8" max="8" width="16.140625" style="185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179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185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185"/>
    </row>
    <row r="7" spans="1:10" ht="21" customHeight="1" x14ac:dyDescent="0.25">
      <c r="A7" s="219" t="s">
        <v>254</v>
      </c>
      <c r="B7" s="219"/>
      <c r="C7" s="218"/>
      <c r="D7" s="218"/>
      <c r="E7" s="231" t="s">
        <v>27</v>
      </c>
      <c r="F7" s="231"/>
      <c r="G7" s="231"/>
      <c r="I7" s="185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42644</v>
      </c>
      <c r="B10" s="15" t="s">
        <v>279</v>
      </c>
      <c r="C10" s="25">
        <v>509</v>
      </c>
      <c r="D10" s="26">
        <v>16</v>
      </c>
      <c r="E10" s="26">
        <f t="shared" ref="E10:E12" si="0">C10*D10</f>
        <v>8144</v>
      </c>
      <c r="F10" s="27"/>
      <c r="G10" s="28"/>
      <c r="H10" s="26">
        <f>IF(B10&lt;&gt;"",E10-F10-G10,0)</f>
        <v>8144</v>
      </c>
      <c r="I10" s="29"/>
    </row>
    <row r="11" spans="1:10" ht="20.25" customHeight="1" x14ac:dyDescent="0.25">
      <c r="A11" s="23">
        <v>42645</v>
      </c>
      <c r="B11" s="15" t="s">
        <v>279</v>
      </c>
      <c r="C11" s="25">
        <v>2136</v>
      </c>
      <c r="D11" s="26">
        <v>16</v>
      </c>
      <c r="E11" s="26">
        <f t="shared" si="0"/>
        <v>34176</v>
      </c>
      <c r="F11" s="27"/>
      <c r="G11" s="28"/>
      <c r="H11" s="26">
        <f t="shared" ref="H11:H21" si="1">IF(B11&lt;&gt;"",H10+E11-F11-G11,0)</f>
        <v>42320</v>
      </c>
      <c r="I11" s="29"/>
    </row>
    <row r="12" spans="1:10" s="8" customFormat="1" ht="20.25" customHeight="1" x14ac:dyDescent="0.25">
      <c r="A12" s="17">
        <v>42646</v>
      </c>
      <c r="B12" s="15" t="s">
        <v>279</v>
      </c>
      <c r="C12" s="19">
        <v>755</v>
      </c>
      <c r="D12" s="26">
        <v>16</v>
      </c>
      <c r="E12" s="26">
        <f t="shared" si="0"/>
        <v>12080</v>
      </c>
      <c r="F12" s="27"/>
      <c r="G12" s="18"/>
      <c r="H12" s="26">
        <f t="shared" si="1"/>
        <v>54400</v>
      </c>
      <c r="I12" s="15"/>
    </row>
    <row r="13" spans="1:10" ht="20.25" customHeight="1" x14ac:dyDescent="0.25">
      <c r="A13" s="23">
        <v>42648</v>
      </c>
      <c r="B13" s="15" t="s">
        <v>279</v>
      </c>
      <c r="C13" s="25">
        <v>1107</v>
      </c>
      <c r="D13" s="26">
        <v>16</v>
      </c>
      <c r="E13" s="26">
        <f t="shared" ref="E13:E24" si="2">C13*D13</f>
        <v>17712</v>
      </c>
      <c r="F13" s="27"/>
      <c r="G13" s="28"/>
      <c r="H13" s="26">
        <f t="shared" si="1"/>
        <v>72112</v>
      </c>
      <c r="I13" s="30"/>
    </row>
    <row r="14" spans="1:10" ht="20.25" customHeight="1" x14ac:dyDescent="0.25">
      <c r="A14" s="23">
        <v>42648</v>
      </c>
      <c r="B14" s="15" t="s">
        <v>279</v>
      </c>
      <c r="C14" s="25">
        <v>3216</v>
      </c>
      <c r="D14" s="26">
        <v>17</v>
      </c>
      <c r="E14" s="26">
        <f t="shared" si="2"/>
        <v>54672</v>
      </c>
      <c r="F14" s="27"/>
      <c r="G14" s="28"/>
      <c r="H14" s="26">
        <f t="shared" si="1"/>
        <v>126784</v>
      </c>
      <c r="I14" s="30"/>
    </row>
    <row r="15" spans="1:10" ht="20.25" customHeight="1" x14ac:dyDescent="0.25">
      <c r="A15" s="23">
        <v>42650</v>
      </c>
      <c r="B15" s="15" t="s">
        <v>279</v>
      </c>
      <c r="C15" s="25">
        <v>599</v>
      </c>
      <c r="D15" s="26">
        <v>17</v>
      </c>
      <c r="E15" s="26">
        <f t="shared" si="2"/>
        <v>10183</v>
      </c>
      <c r="F15" s="27"/>
      <c r="G15" s="28"/>
      <c r="H15" s="26">
        <f t="shared" si="1"/>
        <v>136967</v>
      </c>
      <c r="I15" s="30"/>
    </row>
    <row r="16" spans="1:10" ht="20.25" customHeight="1" x14ac:dyDescent="0.25">
      <c r="A16" s="23">
        <v>42653</v>
      </c>
      <c r="B16" s="15" t="s">
        <v>279</v>
      </c>
      <c r="C16" s="25">
        <v>4595</v>
      </c>
      <c r="D16" s="26">
        <v>17</v>
      </c>
      <c r="E16" s="26">
        <f t="shared" si="2"/>
        <v>78115</v>
      </c>
      <c r="F16" s="27"/>
      <c r="G16" s="28"/>
      <c r="H16" s="26">
        <f t="shared" si="1"/>
        <v>215082</v>
      </c>
      <c r="I16" s="30"/>
    </row>
    <row r="17" spans="1:10" ht="20.25" customHeight="1" x14ac:dyDescent="0.25">
      <c r="A17" s="23">
        <v>42660</v>
      </c>
      <c r="B17" s="15" t="s">
        <v>279</v>
      </c>
      <c r="C17" s="25">
        <v>902</v>
      </c>
      <c r="D17" s="26">
        <v>17</v>
      </c>
      <c r="E17" s="26">
        <f t="shared" si="2"/>
        <v>15334</v>
      </c>
      <c r="F17" s="27"/>
      <c r="G17" s="28"/>
      <c r="H17" s="26">
        <f t="shared" si="1"/>
        <v>230416</v>
      </c>
      <c r="I17" s="30"/>
    </row>
    <row r="18" spans="1:10" ht="20.25" customHeight="1" x14ac:dyDescent="0.25">
      <c r="A18" s="23"/>
      <c r="B18" s="30"/>
      <c r="C18" s="25"/>
      <c r="D18" s="26"/>
      <c r="E18" s="26">
        <f t="shared" si="2"/>
        <v>0</v>
      </c>
      <c r="F18" s="27"/>
      <c r="G18" s="28"/>
      <c r="H18" s="26">
        <f t="shared" si="1"/>
        <v>0</v>
      </c>
      <c r="I18" s="30"/>
    </row>
    <row r="19" spans="1:10" ht="20.25" customHeight="1" x14ac:dyDescent="0.25">
      <c r="A19" s="23"/>
      <c r="B19" s="30"/>
      <c r="C19" s="25"/>
      <c r="D19" s="26"/>
      <c r="E19" s="26">
        <f t="shared" si="2"/>
        <v>0</v>
      </c>
      <c r="F19" s="27"/>
      <c r="G19" s="28"/>
      <c r="H19" s="26">
        <f t="shared" si="1"/>
        <v>0</v>
      </c>
      <c r="I19" s="30"/>
    </row>
    <row r="20" spans="1:10" ht="20.25" customHeight="1" x14ac:dyDescent="0.25">
      <c r="A20" s="23"/>
      <c r="B20" s="30"/>
      <c r="C20" s="25"/>
      <c r="D20" s="26"/>
      <c r="E20" s="26">
        <f t="shared" si="2"/>
        <v>0</v>
      </c>
      <c r="F20" s="27"/>
      <c r="G20" s="28"/>
      <c r="H20" s="26">
        <f t="shared" si="1"/>
        <v>0</v>
      </c>
      <c r="I20" s="30"/>
    </row>
    <row r="21" spans="1:10" ht="20.25" customHeight="1" x14ac:dyDescent="0.25">
      <c r="A21" s="23"/>
      <c r="B21" s="30"/>
      <c r="C21" s="25"/>
      <c r="D21" s="26"/>
      <c r="E21" s="26">
        <f t="shared" si="2"/>
        <v>0</v>
      </c>
      <c r="F21" s="27"/>
      <c r="G21" s="28"/>
      <c r="H21" s="26">
        <f t="shared" si="1"/>
        <v>0</v>
      </c>
      <c r="I21" s="30"/>
    </row>
    <row r="22" spans="1:10" ht="20.25" customHeight="1" x14ac:dyDescent="0.25">
      <c r="A22" s="23"/>
      <c r="B22" s="30"/>
      <c r="C22" s="25"/>
      <c r="D22" s="26"/>
      <c r="E22" s="26">
        <f t="shared" si="2"/>
        <v>0</v>
      </c>
      <c r="F22" s="27"/>
      <c r="G22" s="28"/>
      <c r="H22" s="26">
        <f t="shared" ref="H22:H24" si="3">IF(B22&lt;&gt;"",H21+E22-F22-G22,0)</f>
        <v>0</v>
      </c>
      <c r="I22" s="30"/>
    </row>
    <row r="23" spans="1:10" ht="20.25" customHeight="1" x14ac:dyDescent="0.25">
      <c r="A23" s="23"/>
      <c r="B23" s="30"/>
      <c r="C23" s="25"/>
      <c r="D23" s="26"/>
      <c r="E23" s="26">
        <f t="shared" si="2"/>
        <v>0</v>
      </c>
      <c r="F23" s="27"/>
      <c r="G23" s="28"/>
      <c r="H23" s="26">
        <f t="shared" si="3"/>
        <v>0</v>
      </c>
      <c r="I23" s="30"/>
    </row>
    <row r="24" spans="1:10" ht="20.25" customHeight="1" x14ac:dyDescent="0.25">
      <c r="A24" s="23"/>
      <c r="B24" s="30"/>
      <c r="C24" s="25"/>
      <c r="D24" s="26"/>
      <c r="E24" s="26">
        <f t="shared" si="2"/>
        <v>0</v>
      </c>
      <c r="F24" s="27"/>
      <c r="G24" s="28"/>
      <c r="H24" s="26">
        <f t="shared" si="3"/>
        <v>0</v>
      </c>
      <c r="I24" s="30"/>
    </row>
    <row r="25" spans="1:10" s="181" customFormat="1" ht="20.25" customHeight="1" x14ac:dyDescent="0.25">
      <c r="A25" s="216" t="s">
        <v>13</v>
      </c>
      <c r="B25" s="216"/>
      <c r="C25" s="216"/>
      <c r="D25" s="216"/>
      <c r="E25" s="64">
        <f>SUM(E10:E24)</f>
        <v>230416</v>
      </c>
      <c r="F25" s="64">
        <f>SUM(F10:F24)</f>
        <v>0</v>
      </c>
      <c r="G25" s="64">
        <f>SUM(G10:G24)</f>
        <v>0</v>
      </c>
      <c r="H25" s="64">
        <f>E25-F25-G25</f>
        <v>230416</v>
      </c>
      <c r="I25" s="64"/>
      <c r="J25" s="184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D12" sqref="D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214" customWidth="1"/>
    <col min="5" max="5" width="16" style="214" customWidth="1"/>
    <col min="6" max="6" width="12.42578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282</v>
      </c>
      <c r="B7" s="219"/>
      <c r="C7" s="218"/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42607</v>
      </c>
      <c r="B10" s="15" t="s">
        <v>141</v>
      </c>
      <c r="C10" s="25">
        <v>755</v>
      </c>
      <c r="D10" s="26">
        <v>48</v>
      </c>
      <c r="E10" s="26">
        <f t="shared" ref="E10:E24" si="0">C10*D10</f>
        <v>36240</v>
      </c>
      <c r="F10" s="27"/>
      <c r="G10" s="28"/>
      <c r="H10" s="26">
        <f>IF(B10&lt;&gt;"",E10-F10-G10,0)</f>
        <v>36240</v>
      </c>
      <c r="I10" s="29"/>
    </row>
    <row r="11" spans="1:10" ht="20.25" customHeight="1" x14ac:dyDescent="0.25">
      <c r="A11" s="23"/>
      <c r="B11" s="15" t="s">
        <v>259</v>
      </c>
      <c r="C11" s="25">
        <v>29</v>
      </c>
      <c r="D11" s="26">
        <v>21</v>
      </c>
      <c r="E11" s="26">
        <f t="shared" si="0"/>
        <v>609</v>
      </c>
      <c r="F11" s="27"/>
      <c r="G11" s="28"/>
      <c r="H11" s="26">
        <f t="shared" ref="H11:H24" si="1">IF(B11&lt;&gt;"",H10+E11-F11-G11,0)</f>
        <v>36849</v>
      </c>
      <c r="I11" s="29"/>
    </row>
    <row r="12" spans="1:10" s="8" customFormat="1" ht="20.25" customHeight="1" x14ac:dyDescent="0.25">
      <c r="A12" s="17"/>
      <c r="B12" s="15"/>
      <c r="C12" s="19"/>
      <c r="D12" s="26"/>
      <c r="E12" s="26">
        <f t="shared" si="0"/>
        <v>0</v>
      </c>
      <c r="F12" s="27"/>
      <c r="G12" s="18"/>
      <c r="H12" s="26">
        <f t="shared" si="1"/>
        <v>0</v>
      </c>
      <c r="I12" s="15"/>
    </row>
    <row r="13" spans="1:10" ht="20.25" customHeight="1" x14ac:dyDescent="0.25">
      <c r="A13" s="23"/>
      <c r="B13" s="15"/>
      <c r="C13" s="25"/>
      <c r="D13" s="26"/>
      <c r="E13" s="26">
        <f t="shared" si="0"/>
        <v>0</v>
      </c>
      <c r="F13" s="27"/>
      <c r="G13" s="28"/>
      <c r="H13" s="26">
        <f t="shared" si="1"/>
        <v>0</v>
      </c>
      <c r="I13" s="30"/>
    </row>
    <row r="14" spans="1:10" ht="20.25" customHeight="1" x14ac:dyDescent="0.25">
      <c r="A14" s="23"/>
      <c r="B14" s="15"/>
      <c r="C14" s="25"/>
      <c r="D14" s="26"/>
      <c r="E14" s="26">
        <f t="shared" si="0"/>
        <v>0</v>
      </c>
      <c r="F14" s="27"/>
      <c r="G14" s="28"/>
      <c r="H14" s="26">
        <f t="shared" si="1"/>
        <v>0</v>
      </c>
      <c r="I14" s="30"/>
    </row>
    <row r="15" spans="1:10" ht="20.25" customHeight="1" x14ac:dyDescent="0.25">
      <c r="A15" s="23"/>
      <c r="B15" s="15"/>
      <c r="C15" s="25"/>
      <c r="D15" s="26"/>
      <c r="E15" s="26">
        <f t="shared" si="0"/>
        <v>0</v>
      </c>
      <c r="F15" s="27"/>
      <c r="G15" s="28"/>
      <c r="H15" s="26">
        <f t="shared" si="1"/>
        <v>0</v>
      </c>
      <c r="I15" s="30"/>
    </row>
    <row r="16" spans="1:10" ht="20.25" customHeight="1" x14ac:dyDescent="0.25">
      <c r="A16" s="23"/>
      <c r="B16" s="30"/>
      <c r="C16" s="25"/>
      <c r="D16" s="26"/>
      <c r="E16" s="26">
        <f t="shared" si="0"/>
        <v>0</v>
      </c>
      <c r="F16" s="27"/>
      <c r="G16" s="28"/>
      <c r="H16" s="26">
        <f t="shared" si="1"/>
        <v>0</v>
      </c>
      <c r="I16" s="30"/>
    </row>
    <row r="17" spans="1:10" ht="20.25" customHeight="1" x14ac:dyDescent="0.25">
      <c r="A17" s="23"/>
      <c r="B17" s="30"/>
      <c r="C17" s="25"/>
      <c r="D17" s="26"/>
      <c r="E17" s="26">
        <f t="shared" si="0"/>
        <v>0</v>
      </c>
      <c r="F17" s="27"/>
      <c r="G17" s="28"/>
      <c r="H17" s="26">
        <f t="shared" si="1"/>
        <v>0</v>
      </c>
      <c r="I17" s="30"/>
    </row>
    <row r="18" spans="1:10" ht="20.25" customHeight="1" x14ac:dyDescent="0.25">
      <c r="A18" s="23"/>
      <c r="B18" s="30"/>
      <c r="C18" s="25"/>
      <c r="D18" s="26"/>
      <c r="E18" s="26">
        <f t="shared" si="0"/>
        <v>0</v>
      </c>
      <c r="F18" s="27"/>
      <c r="G18" s="28"/>
      <c r="H18" s="26">
        <f t="shared" si="1"/>
        <v>0</v>
      </c>
      <c r="I18" s="30"/>
    </row>
    <row r="19" spans="1:10" ht="20.25" customHeight="1" x14ac:dyDescent="0.25">
      <c r="A19" s="23"/>
      <c r="B19" s="30"/>
      <c r="C19" s="25"/>
      <c r="D19" s="26"/>
      <c r="E19" s="26">
        <f t="shared" si="0"/>
        <v>0</v>
      </c>
      <c r="F19" s="27"/>
      <c r="G19" s="28"/>
      <c r="H19" s="26">
        <f t="shared" si="1"/>
        <v>0</v>
      </c>
      <c r="I19" s="30"/>
    </row>
    <row r="20" spans="1:10" ht="20.25" customHeight="1" x14ac:dyDescent="0.25">
      <c r="A20" s="23"/>
      <c r="B20" s="30"/>
      <c r="C20" s="25"/>
      <c r="D20" s="26"/>
      <c r="E20" s="26">
        <f t="shared" si="0"/>
        <v>0</v>
      </c>
      <c r="F20" s="27"/>
      <c r="G20" s="28"/>
      <c r="H20" s="26">
        <f t="shared" si="1"/>
        <v>0</v>
      </c>
      <c r="I20" s="30"/>
    </row>
    <row r="21" spans="1:10" ht="20.25" customHeight="1" x14ac:dyDescent="0.25">
      <c r="A21" s="23"/>
      <c r="B21" s="30"/>
      <c r="C21" s="25"/>
      <c r="D21" s="26"/>
      <c r="E21" s="26">
        <f t="shared" si="0"/>
        <v>0</v>
      </c>
      <c r="F21" s="27"/>
      <c r="G21" s="28"/>
      <c r="H21" s="26">
        <f t="shared" si="1"/>
        <v>0</v>
      </c>
      <c r="I21" s="30"/>
    </row>
    <row r="22" spans="1:10" ht="20.25" customHeight="1" x14ac:dyDescent="0.25">
      <c r="A22" s="23"/>
      <c r="B22" s="30"/>
      <c r="C22" s="25"/>
      <c r="D22" s="26"/>
      <c r="E22" s="26">
        <f t="shared" si="0"/>
        <v>0</v>
      </c>
      <c r="F22" s="27"/>
      <c r="G22" s="28"/>
      <c r="H22" s="26">
        <f t="shared" si="1"/>
        <v>0</v>
      </c>
      <c r="I22" s="30"/>
    </row>
    <row r="23" spans="1:10" ht="20.25" customHeight="1" x14ac:dyDescent="0.25">
      <c r="A23" s="23"/>
      <c r="B23" s="30"/>
      <c r="C23" s="25"/>
      <c r="D23" s="26"/>
      <c r="E23" s="26">
        <f t="shared" si="0"/>
        <v>0</v>
      </c>
      <c r="F23" s="27"/>
      <c r="G23" s="28"/>
      <c r="H23" s="26">
        <f t="shared" si="1"/>
        <v>0</v>
      </c>
      <c r="I23" s="30"/>
    </row>
    <row r="24" spans="1:10" ht="20.25" customHeight="1" x14ac:dyDescent="0.25">
      <c r="A24" s="23"/>
      <c r="B24" s="30"/>
      <c r="C24" s="25"/>
      <c r="D24" s="26"/>
      <c r="E24" s="26">
        <f t="shared" si="0"/>
        <v>0</v>
      </c>
      <c r="F24" s="27"/>
      <c r="G24" s="28"/>
      <c r="H24" s="26">
        <f t="shared" si="1"/>
        <v>0</v>
      </c>
      <c r="I24" s="30"/>
    </row>
    <row r="25" spans="1:10" s="209" customFormat="1" ht="20.25" customHeight="1" x14ac:dyDescent="0.25">
      <c r="A25" s="216" t="s">
        <v>13</v>
      </c>
      <c r="B25" s="216"/>
      <c r="C25" s="216"/>
      <c r="D25" s="216"/>
      <c r="E25" s="64">
        <f>SUM(E10:E24)</f>
        <v>36849</v>
      </c>
      <c r="F25" s="64">
        <f>SUM(F10:F24)</f>
        <v>0</v>
      </c>
      <c r="G25" s="64">
        <f>SUM(G10:G24)</f>
        <v>0</v>
      </c>
      <c r="H25" s="64">
        <f>E25-F25-G25</f>
        <v>36849</v>
      </c>
      <c r="I25" s="64"/>
      <c r="J25" s="213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4"/>
  <sheetViews>
    <sheetView topLeftCell="A7" workbookViewId="0">
      <pane ySplit="3" topLeftCell="A10" activePane="bottomLeft" state="frozen"/>
      <selection activeCell="D75" sqref="D75"/>
      <selection pane="bottomLeft" activeCell="E14" sqref="E14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185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56" customFormat="1" ht="18.75" customHeight="1" x14ac:dyDescent="0.25">
      <c r="A1" s="226" t="s">
        <v>35</v>
      </c>
      <c r="B1" s="226"/>
      <c r="C1" s="226"/>
      <c r="D1" s="226"/>
      <c r="E1" s="226"/>
      <c r="G1" s="57"/>
      <c r="H1" s="58"/>
    </row>
    <row r="2" spans="1:9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57"/>
      <c r="H2" s="58"/>
    </row>
    <row r="3" spans="1:9" s="56" customFormat="1" ht="18.75" customHeight="1" x14ac:dyDescent="0.25">
      <c r="A3" s="226" t="s">
        <v>37</v>
      </c>
      <c r="B3" s="226"/>
      <c r="C3" s="198"/>
      <c r="D3" s="226" t="s">
        <v>38</v>
      </c>
      <c r="E3" s="226"/>
      <c r="F3" s="226"/>
      <c r="G3" s="57"/>
      <c r="H3" s="58"/>
    </row>
    <row r="4" spans="1:9" ht="9.75" customHeight="1" x14ac:dyDescent="0.25"/>
    <row r="5" spans="1:9" s="59" customFormat="1" ht="29.25" customHeight="1" x14ac:dyDescent="0.25">
      <c r="A5" s="227" t="s">
        <v>41</v>
      </c>
      <c r="B5" s="227"/>
      <c r="C5" s="227"/>
      <c r="D5" s="227"/>
      <c r="E5" s="227"/>
      <c r="F5" s="227"/>
      <c r="G5" s="227"/>
      <c r="H5" s="227"/>
      <c r="I5" s="227"/>
    </row>
    <row r="6" spans="1:9" ht="9.75" customHeight="1" x14ac:dyDescent="0.25"/>
    <row r="7" spans="1:9" ht="21.75" customHeight="1" x14ac:dyDescent="0.25">
      <c r="A7" s="219" t="s">
        <v>245</v>
      </c>
      <c r="B7" s="219"/>
      <c r="C7" s="199"/>
      <c r="D7" s="235" t="s">
        <v>26</v>
      </c>
      <c r="E7" s="235"/>
    </row>
    <row r="8" spans="1:9" s="51" customFormat="1" ht="15.75" customHeight="1" x14ac:dyDescent="0.25">
      <c r="D8" s="236"/>
      <c r="E8" s="237"/>
      <c r="G8" s="52"/>
      <c r="H8" s="37"/>
    </row>
    <row r="9" spans="1:9" s="71" customFormat="1" ht="47.25" customHeight="1" x14ac:dyDescent="0.25">
      <c r="A9" s="66" t="s">
        <v>0</v>
      </c>
      <c r="B9" s="66" t="s">
        <v>1</v>
      </c>
      <c r="C9" s="172" t="s">
        <v>57</v>
      </c>
      <c r="D9" s="77" t="s">
        <v>23</v>
      </c>
      <c r="E9" s="77" t="s">
        <v>32</v>
      </c>
      <c r="F9" s="68" t="s">
        <v>62</v>
      </c>
      <c r="G9" s="69" t="s">
        <v>14</v>
      </c>
      <c r="H9" s="70" t="s">
        <v>2</v>
      </c>
      <c r="I9" s="66" t="s">
        <v>3</v>
      </c>
    </row>
    <row r="10" spans="1:9" ht="18.75" customHeight="1" x14ac:dyDescent="0.25">
      <c r="A10" s="23">
        <v>42617</v>
      </c>
      <c r="B10" s="30" t="s">
        <v>283</v>
      </c>
      <c r="C10" s="30"/>
      <c r="D10" s="25">
        <v>2178</v>
      </c>
      <c r="E10" s="26">
        <v>23</v>
      </c>
      <c r="F10" s="26">
        <f>D10*E10</f>
        <v>50094</v>
      </c>
      <c r="G10" s="28"/>
      <c r="H10" s="26">
        <f>F10-G10</f>
        <v>50094</v>
      </c>
      <c r="I10" s="30"/>
    </row>
    <row r="11" spans="1:9" ht="18.75" customHeight="1" x14ac:dyDescent="0.25">
      <c r="A11" s="23"/>
      <c r="B11" s="30" t="s">
        <v>284</v>
      </c>
      <c r="C11" s="30"/>
      <c r="D11" s="25">
        <v>396</v>
      </c>
      <c r="E11" s="26">
        <v>14</v>
      </c>
      <c r="F11" s="26">
        <f t="shared" ref="F11:F22" si="0">D11*E11</f>
        <v>5544</v>
      </c>
      <c r="G11" s="28"/>
      <c r="H11" s="26">
        <f>IF(B11&lt;&gt;"",H10+F11-G11,0)</f>
        <v>55638</v>
      </c>
      <c r="I11" s="29"/>
    </row>
    <row r="12" spans="1:9" ht="18.75" customHeight="1" x14ac:dyDescent="0.25">
      <c r="A12" s="23"/>
      <c r="B12" s="30" t="s">
        <v>228</v>
      </c>
      <c r="C12" s="30"/>
      <c r="D12" s="25">
        <v>22</v>
      </c>
      <c r="E12" s="26">
        <v>13</v>
      </c>
      <c r="F12" s="26">
        <f t="shared" si="0"/>
        <v>286</v>
      </c>
      <c r="G12" s="28"/>
      <c r="H12" s="26">
        <f t="shared" ref="H12:H22" si="1">IF(B12&lt;&gt;"",H11+F12-G12,0)</f>
        <v>55924</v>
      </c>
      <c r="I12" s="29"/>
    </row>
    <row r="13" spans="1:9" ht="18.75" customHeight="1" x14ac:dyDescent="0.25">
      <c r="A13" s="23"/>
      <c r="B13" s="30" t="s">
        <v>285</v>
      </c>
      <c r="C13" s="30"/>
      <c r="D13" s="25">
        <v>1463</v>
      </c>
      <c r="E13" s="26">
        <v>18</v>
      </c>
      <c r="F13" s="26">
        <f t="shared" si="0"/>
        <v>26334</v>
      </c>
      <c r="G13" s="28"/>
      <c r="H13" s="26">
        <f t="shared" si="1"/>
        <v>82258</v>
      </c>
      <c r="I13" s="29"/>
    </row>
    <row r="14" spans="1:9" ht="18.75" customHeight="1" x14ac:dyDescent="0.25">
      <c r="A14" s="23"/>
      <c r="B14" s="30"/>
      <c r="C14" s="30"/>
      <c r="D14" s="25"/>
      <c r="E14" s="26"/>
      <c r="F14" s="26">
        <f t="shared" si="0"/>
        <v>0</v>
      </c>
      <c r="G14" s="28"/>
      <c r="H14" s="26">
        <f t="shared" si="1"/>
        <v>0</v>
      </c>
      <c r="I14" s="29"/>
    </row>
    <row r="15" spans="1:9" ht="18.75" customHeight="1" x14ac:dyDescent="0.25">
      <c r="A15" s="23"/>
      <c r="B15" s="30"/>
      <c r="C15" s="30"/>
      <c r="D15" s="25"/>
      <c r="E15" s="26"/>
      <c r="F15" s="26">
        <f t="shared" si="0"/>
        <v>0</v>
      </c>
      <c r="G15" s="28"/>
      <c r="H15" s="26">
        <f t="shared" si="1"/>
        <v>0</v>
      </c>
      <c r="I15" s="29"/>
    </row>
    <row r="16" spans="1:9" ht="18.75" customHeight="1" x14ac:dyDescent="0.25">
      <c r="A16" s="23"/>
      <c r="B16" s="30"/>
      <c r="C16" s="30"/>
      <c r="D16" s="25"/>
      <c r="E16" s="26"/>
      <c r="F16" s="26">
        <f t="shared" si="0"/>
        <v>0</v>
      </c>
      <c r="G16" s="28"/>
      <c r="H16" s="26">
        <f t="shared" si="1"/>
        <v>0</v>
      </c>
      <c r="I16" s="29"/>
    </row>
    <row r="17" spans="1:9" ht="18.75" customHeight="1" x14ac:dyDescent="0.25">
      <c r="A17" s="23"/>
      <c r="B17" s="30"/>
      <c r="C17" s="30"/>
      <c r="D17" s="25"/>
      <c r="E17" s="26"/>
      <c r="F17" s="26">
        <f t="shared" si="0"/>
        <v>0</v>
      </c>
      <c r="G17" s="28"/>
      <c r="H17" s="26">
        <f t="shared" si="1"/>
        <v>0</v>
      </c>
      <c r="I17" s="30"/>
    </row>
    <row r="18" spans="1:9" ht="18.75" customHeight="1" x14ac:dyDescent="0.25">
      <c r="A18" s="23"/>
      <c r="B18" s="30"/>
      <c r="C18" s="30"/>
      <c r="D18" s="25"/>
      <c r="E18" s="26"/>
      <c r="F18" s="26">
        <f t="shared" si="0"/>
        <v>0</v>
      </c>
      <c r="G18" s="28"/>
      <c r="H18" s="26">
        <f t="shared" si="1"/>
        <v>0</v>
      </c>
      <c r="I18" s="30"/>
    </row>
    <row r="19" spans="1:9" ht="18.75" customHeight="1" x14ac:dyDescent="0.25">
      <c r="A19" s="23"/>
      <c r="B19" s="30"/>
      <c r="C19" s="30"/>
      <c r="D19" s="25"/>
      <c r="E19" s="26"/>
      <c r="F19" s="26">
        <f t="shared" si="0"/>
        <v>0</v>
      </c>
      <c r="G19" s="28"/>
      <c r="H19" s="26">
        <f t="shared" si="1"/>
        <v>0</v>
      </c>
      <c r="I19" s="29"/>
    </row>
    <row r="20" spans="1:9" ht="18.75" customHeight="1" x14ac:dyDescent="0.25">
      <c r="A20" s="23"/>
      <c r="B20" s="30"/>
      <c r="C20" s="30"/>
      <c r="D20" s="25"/>
      <c r="E20" s="26"/>
      <c r="F20" s="26">
        <f t="shared" si="0"/>
        <v>0</v>
      </c>
      <c r="G20" s="28"/>
      <c r="H20" s="26">
        <f t="shared" si="1"/>
        <v>0</v>
      </c>
      <c r="I20" s="29"/>
    </row>
    <row r="21" spans="1:9" ht="18.75" customHeight="1" x14ac:dyDescent="0.25">
      <c r="A21" s="23"/>
      <c r="B21" s="30"/>
      <c r="C21" s="30"/>
      <c r="D21" s="25"/>
      <c r="E21" s="26"/>
      <c r="F21" s="26">
        <f t="shared" ref="F21" si="2">D21*E21</f>
        <v>0</v>
      </c>
      <c r="G21" s="28"/>
      <c r="H21" s="26">
        <f t="shared" ref="H21" si="3">IF(B21&lt;&gt;"",H20+F21-G21,0)</f>
        <v>0</v>
      </c>
      <c r="I21" s="30"/>
    </row>
    <row r="22" spans="1:9" ht="18.75" customHeight="1" x14ac:dyDescent="0.25">
      <c r="A22" s="23"/>
      <c r="B22" s="30"/>
      <c r="C22" s="30"/>
      <c r="D22" s="25"/>
      <c r="E22" s="26"/>
      <c r="F22" s="26">
        <f t="shared" si="0"/>
        <v>0</v>
      </c>
      <c r="G22" s="28"/>
      <c r="H22" s="26">
        <f t="shared" si="1"/>
        <v>0</v>
      </c>
      <c r="I22" s="29"/>
    </row>
    <row r="23" spans="1:9" s="181" customFormat="1" ht="21.75" customHeight="1" x14ac:dyDescent="0.25">
      <c r="A23" s="216" t="s">
        <v>13</v>
      </c>
      <c r="B23" s="216"/>
      <c r="C23" s="216"/>
      <c r="D23" s="216"/>
      <c r="E23" s="216"/>
      <c r="F23" s="64">
        <f>SUM(F10:F22)</f>
        <v>82258</v>
      </c>
      <c r="G23" s="64">
        <f>SUM(G10:G22)</f>
        <v>0</v>
      </c>
      <c r="H23" s="76">
        <f>F23-G23</f>
        <v>82258</v>
      </c>
      <c r="I23" s="180"/>
    </row>
    <row r="24" spans="1:9" ht="21.75" customHeight="1" x14ac:dyDescent="0.25">
      <c r="G24" s="11"/>
      <c r="H24" s="183"/>
    </row>
  </sheetData>
  <autoFilter ref="A9:I9"/>
  <mergeCells count="9">
    <mergeCell ref="A23:E23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"/>
  <sheetViews>
    <sheetView topLeftCell="A7" workbookViewId="0">
      <pane ySplit="3" topLeftCell="A25" activePane="bottomLeft" state="frozen"/>
      <selection activeCell="B80" sqref="B80"/>
      <selection pane="bottomLeft" activeCell="G27" sqref="G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185" customWidth="1"/>
    <col min="5" max="5" width="16" style="185" customWidth="1"/>
    <col min="6" max="6" width="12.42578125" style="12" customWidth="1"/>
    <col min="7" max="7" width="15.7109375" style="9" customWidth="1"/>
    <col min="8" max="8" width="16.140625" style="185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179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185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185"/>
    </row>
    <row r="7" spans="1:10" ht="21" customHeight="1" x14ac:dyDescent="0.25">
      <c r="A7" s="219" t="s">
        <v>248</v>
      </c>
      <c r="B7" s="219"/>
      <c r="C7" s="218" t="s">
        <v>26</v>
      </c>
      <c r="D7" s="218"/>
      <c r="E7" s="231" t="s">
        <v>27</v>
      </c>
      <c r="F7" s="231"/>
      <c r="G7" s="231"/>
      <c r="I7" s="185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42609</v>
      </c>
      <c r="B10" s="30" t="s">
        <v>15</v>
      </c>
      <c r="C10" s="25">
        <v>4596</v>
      </c>
      <c r="D10" s="26">
        <v>24</v>
      </c>
      <c r="E10" s="26">
        <f t="shared" ref="E10:E34" si="0">C10*D10</f>
        <v>110304</v>
      </c>
      <c r="F10" s="27"/>
      <c r="G10" s="28"/>
      <c r="H10" s="26">
        <f>IF(B10&lt;&gt;"",E10-F10-G10,0)</f>
        <v>110304</v>
      </c>
      <c r="I10" s="30"/>
    </row>
    <row r="11" spans="1:10" ht="20.25" customHeight="1" x14ac:dyDescent="0.25">
      <c r="A11" s="23">
        <v>42610</v>
      </c>
      <c r="B11" s="30" t="s">
        <v>15</v>
      </c>
      <c r="C11" s="25">
        <v>3600</v>
      </c>
      <c r="D11" s="26">
        <v>24</v>
      </c>
      <c r="E11" s="26">
        <f t="shared" si="0"/>
        <v>86400</v>
      </c>
      <c r="F11" s="27"/>
      <c r="G11" s="28"/>
      <c r="H11" s="26">
        <f t="shared" ref="H11:H34" si="1">IF(B11&lt;&gt;"",H10+E11-F11-G11,0)</f>
        <v>196704</v>
      </c>
      <c r="I11" s="30"/>
    </row>
    <row r="12" spans="1:10" ht="20.25" customHeight="1" x14ac:dyDescent="0.25">
      <c r="A12" s="23"/>
      <c r="B12" s="30" t="s">
        <v>286</v>
      </c>
      <c r="C12" s="25">
        <v>1483</v>
      </c>
      <c r="D12" s="26">
        <v>22</v>
      </c>
      <c r="E12" s="26">
        <f t="shared" si="0"/>
        <v>32626</v>
      </c>
      <c r="F12" s="27"/>
      <c r="G12" s="28"/>
      <c r="H12" s="26">
        <f t="shared" si="1"/>
        <v>229330</v>
      </c>
      <c r="I12" s="30"/>
    </row>
    <row r="13" spans="1:10" ht="20.25" customHeight="1" x14ac:dyDescent="0.25">
      <c r="A13" s="23">
        <v>42613</v>
      </c>
      <c r="B13" s="30" t="s">
        <v>287</v>
      </c>
      <c r="C13" s="25">
        <v>792</v>
      </c>
      <c r="D13" s="26">
        <v>15.5</v>
      </c>
      <c r="E13" s="26">
        <f t="shared" si="0"/>
        <v>12276</v>
      </c>
      <c r="F13" s="27"/>
      <c r="G13" s="28"/>
      <c r="H13" s="26">
        <f t="shared" si="1"/>
        <v>241606</v>
      </c>
      <c r="I13" s="30"/>
    </row>
    <row r="14" spans="1:10" ht="20.25" customHeight="1" x14ac:dyDescent="0.25">
      <c r="A14" s="23"/>
      <c r="B14" s="30" t="s">
        <v>288</v>
      </c>
      <c r="C14" s="25">
        <v>3996</v>
      </c>
      <c r="D14" s="26">
        <v>25</v>
      </c>
      <c r="E14" s="26">
        <f t="shared" si="0"/>
        <v>99900</v>
      </c>
      <c r="F14" s="27"/>
      <c r="G14" s="28"/>
      <c r="H14" s="26">
        <f t="shared" si="1"/>
        <v>341506</v>
      </c>
      <c r="I14" s="30"/>
    </row>
    <row r="15" spans="1:10" ht="20.25" customHeight="1" x14ac:dyDescent="0.25">
      <c r="A15" s="23"/>
      <c r="B15" s="30" t="s">
        <v>288</v>
      </c>
      <c r="C15" s="25">
        <v>1464</v>
      </c>
      <c r="D15" s="26">
        <v>24</v>
      </c>
      <c r="E15" s="26">
        <f t="shared" si="0"/>
        <v>35136</v>
      </c>
      <c r="F15" s="27"/>
      <c r="G15" s="28"/>
      <c r="H15" s="26">
        <f t="shared" si="1"/>
        <v>376642</v>
      </c>
      <c r="I15" s="30"/>
    </row>
    <row r="16" spans="1:10" ht="20.25" customHeight="1" x14ac:dyDescent="0.25">
      <c r="A16" s="23">
        <v>42614</v>
      </c>
      <c r="B16" s="30" t="s">
        <v>15</v>
      </c>
      <c r="C16" s="25">
        <v>4368</v>
      </c>
      <c r="D16" s="26">
        <v>24</v>
      </c>
      <c r="E16" s="26">
        <f t="shared" si="0"/>
        <v>104832</v>
      </c>
      <c r="F16" s="27"/>
      <c r="G16" s="28"/>
      <c r="H16" s="26">
        <f t="shared" si="1"/>
        <v>481474</v>
      </c>
      <c r="I16" s="30"/>
    </row>
    <row r="17" spans="1:9" ht="20.25" customHeight="1" x14ac:dyDescent="0.25">
      <c r="A17" s="23">
        <v>42615</v>
      </c>
      <c r="B17" s="30" t="s">
        <v>289</v>
      </c>
      <c r="C17" s="25">
        <v>2840</v>
      </c>
      <c r="D17" s="26">
        <v>22.5</v>
      </c>
      <c r="E17" s="26">
        <f t="shared" si="0"/>
        <v>63900</v>
      </c>
      <c r="F17" s="27"/>
      <c r="G17" s="28"/>
      <c r="H17" s="26">
        <f t="shared" si="1"/>
        <v>545374</v>
      </c>
      <c r="I17" s="30"/>
    </row>
    <row r="18" spans="1:9" ht="20.25" customHeight="1" x14ac:dyDescent="0.25">
      <c r="A18" s="23">
        <v>42618</v>
      </c>
      <c r="B18" s="30" t="s">
        <v>15</v>
      </c>
      <c r="C18" s="25">
        <v>5994</v>
      </c>
      <c r="D18" s="26">
        <v>23</v>
      </c>
      <c r="E18" s="26">
        <f t="shared" si="0"/>
        <v>137862</v>
      </c>
      <c r="F18" s="27"/>
      <c r="G18" s="28"/>
      <c r="H18" s="26">
        <f t="shared" si="1"/>
        <v>683236</v>
      </c>
      <c r="I18" s="30"/>
    </row>
    <row r="19" spans="1:9" ht="20.25" customHeight="1" x14ac:dyDescent="0.25">
      <c r="A19" s="23">
        <v>42622</v>
      </c>
      <c r="B19" s="30" t="s">
        <v>16</v>
      </c>
      <c r="C19" s="25"/>
      <c r="D19" s="26"/>
      <c r="E19" s="26">
        <f t="shared" si="0"/>
        <v>0</v>
      </c>
      <c r="F19" s="27"/>
      <c r="G19" s="28">
        <v>200000</v>
      </c>
      <c r="H19" s="26">
        <f t="shared" si="1"/>
        <v>483236</v>
      </c>
      <c r="I19" s="30"/>
    </row>
    <row r="20" spans="1:9" ht="20.25" customHeight="1" x14ac:dyDescent="0.25">
      <c r="A20" s="23">
        <v>42644</v>
      </c>
      <c r="B20" s="30" t="s">
        <v>16</v>
      </c>
      <c r="C20" s="25"/>
      <c r="D20" s="26"/>
      <c r="E20" s="26">
        <f t="shared" ref="E20:E33" si="2">C20*D20</f>
        <v>0</v>
      </c>
      <c r="F20" s="27"/>
      <c r="G20" s="28">
        <v>200000</v>
      </c>
      <c r="H20" s="26">
        <f t="shared" ref="H20:H33" si="3">IF(B20&lt;&gt;"",H19+E20-F20-G20,0)</f>
        <v>283236</v>
      </c>
      <c r="I20" s="30"/>
    </row>
    <row r="21" spans="1:9" ht="20.25" customHeight="1" x14ac:dyDescent="0.25">
      <c r="A21" s="23">
        <v>42623</v>
      </c>
      <c r="B21" s="30" t="s">
        <v>15</v>
      </c>
      <c r="C21" s="25">
        <v>2668</v>
      </c>
      <c r="D21" s="26">
        <v>22.5</v>
      </c>
      <c r="E21" s="26">
        <f t="shared" si="2"/>
        <v>60030</v>
      </c>
      <c r="F21" s="27"/>
      <c r="G21" s="28"/>
      <c r="H21" s="26">
        <f t="shared" si="3"/>
        <v>343266</v>
      </c>
      <c r="I21" s="30"/>
    </row>
    <row r="22" spans="1:9" ht="20.25" customHeight="1" x14ac:dyDescent="0.25">
      <c r="A22" s="23"/>
      <c r="B22" s="30" t="s">
        <v>289</v>
      </c>
      <c r="C22" s="25">
        <v>379.5</v>
      </c>
      <c r="D22" s="26">
        <v>22.5</v>
      </c>
      <c r="E22" s="26">
        <f t="shared" si="2"/>
        <v>8538.75</v>
      </c>
      <c r="F22" s="27"/>
      <c r="G22" s="28"/>
      <c r="H22" s="26">
        <f t="shared" si="3"/>
        <v>351804.75</v>
      </c>
      <c r="I22" s="30"/>
    </row>
    <row r="23" spans="1:9" ht="20.25" customHeight="1" x14ac:dyDescent="0.25">
      <c r="A23" s="23">
        <v>42624</v>
      </c>
      <c r="B23" s="30" t="s">
        <v>15</v>
      </c>
      <c r="C23" s="25">
        <v>2532</v>
      </c>
      <c r="D23" s="26">
        <v>22.5</v>
      </c>
      <c r="E23" s="26">
        <f t="shared" si="2"/>
        <v>56970</v>
      </c>
      <c r="F23" s="27"/>
      <c r="G23" s="28"/>
      <c r="H23" s="26">
        <f t="shared" si="3"/>
        <v>408774.75</v>
      </c>
      <c r="I23" s="30"/>
    </row>
    <row r="24" spans="1:9" ht="20.25" customHeight="1" x14ac:dyDescent="0.25">
      <c r="A24" s="23">
        <v>42642</v>
      </c>
      <c r="B24" s="30" t="s">
        <v>279</v>
      </c>
      <c r="C24" s="25">
        <v>2808</v>
      </c>
      <c r="D24" s="26">
        <v>22</v>
      </c>
      <c r="E24" s="26">
        <f t="shared" si="2"/>
        <v>61776</v>
      </c>
      <c r="F24" s="27"/>
      <c r="G24" s="28"/>
      <c r="H24" s="26">
        <f t="shared" si="3"/>
        <v>470550.75</v>
      </c>
      <c r="I24" s="30"/>
    </row>
    <row r="25" spans="1:9" ht="20.25" customHeight="1" x14ac:dyDescent="0.25">
      <c r="A25" s="23"/>
      <c r="B25" s="30" t="s">
        <v>15</v>
      </c>
      <c r="C25" s="25">
        <v>1611</v>
      </c>
      <c r="D25" s="26">
        <v>15</v>
      </c>
      <c r="E25" s="26">
        <f t="shared" si="2"/>
        <v>24165</v>
      </c>
      <c r="F25" s="27"/>
      <c r="G25" s="28"/>
      <c r="H25" s="26">
        <f t="shared" si="3"/>
        <v>494715.75</v>
      </c>
      <c r="I25" s="30"/>
    </row>
    <row r="26" spans="1:9" ht="20.25" customHeight="1" x14ac:dyDescent="0.25">
      <c r="A26" s="23">
        <v>42653</v>
      </c>
      <c r="B26" s="30" t="s">
        <v>16</v>
      </c>
      <c r="C26" s="25"/>
      <c r="D26" s="26"/>
      <c r="E26" s="26">
        <f t="shared" si="2"/>
        <v>0</v>
      </c>
      <c r="F26" s="27"/>
      <c r="G26" s="28">
        <v>200000</v>
      </c>
      <c r="H26" s="26">
        <f t="shared" si="3"/>
        <v>294715.75</v>
      </c>
      <c r="I26" s="30"/>
    </row>
    <row r="27" spans="1:9" ht="20.25" customHeight="1" x14ac:dyDescent="0.25">
      <c r="A27" s="23"/>
      <c r="B27" s="30"/>
      <c r="C27" s="25"/>
      <c r="D27" s="26"/>
      <c r="E27" s="26">
        <f t="shared" si="2"/>
        <v>0</v>
      </c>
      <c r="F27" s="27"/>
      <c r="G27" s="28"/>
      <c r="H27" s="26">
        <f t="shared" si="3"/>
        <v>0</v>
      </c>
      <c r="I27" s="30"/>
    </row>
    <row r="28" spans="1:9" ht="20.25" customHeight="1" x14ac:dyDescent="0.25">
      <c r="A28" s="23"/>
      <c r="B28" s="30"/>
      <c r="C28" s="25"/>
      <c r="D28" s="26"/>
      <c r="E28" s="26">
        <f t="shared" si="2"/>
        <v>0</v>
      </c>
      <c r="F28" s="27"/>
      <c r="G28" s="28"/>
      <c r="H28" s="26">
        <f t="shared" si="3"/>
        <v>0</v>
      </c>
      <c r="I28" s="30"/>
    </row>
    <row r="29" spans="1:9" ht="20.25" customHeight="1" x14ac:dyDescent="0.25">
      <c r="A29" s="23"/>
      <c r="B29" s="30"/>
      <c r="C29" s="25"/>
      <c r="D29" s="26"/>
      <c r="E29" s="26">
        <f t="shared" si="2"/>
        <v>0</v>
      </c>
      <c r="F29" s="27"/>
      <c r="G29" s="28"/>
      <c r="H29" s="26">
        <f t="shared" si="3"/>
        <v>0</v>
      </c>
      <c r="I29" s="30"/>
    </row>
    <row r="30" spans="1:9" ht="20.25" customHeight="1" x14ac:dyDescent="0.25">
      <c r="A30" s="23"/>
      <c r="B30" s="30"/>
      <c r="C30" s="25"/>
      <c r="D30" s="26"/>
      <c r="E30" s="26">
        <f t="shared" si="2"/>
        <v>0</v>
      </c>
      <c r="F30" s="27"/>
      <c r="G30" s="28"/>
      <c r="H30" s="26">
        <f t="shared" si="3"/>
        <v>0</v>
      </c>
      <c r="I30" s="30"/>
    </row>
    <row r="31" spans="1:9" ht="20.25" customHeight="1" x14ac:dyDescent="0.25">
      <c r="A31" s="23"/>
      <c r="B31" s="30"/>
      <c r="C31" s="25"/>
      <c r="D31" s="26"/>
      <c r="E31" s="26">
        <f t="shared" si="2"/>
        <v>0</v>
      </c>
      <c r="F31" s="27"/>
      <c r="G31" s="28"/>
      <c r="H31" s="26">
        <f t="shared" si="3"/>
        <v>0</v>
      </c>
      <c r="I31" s="30"/>
    </row>
    <row r="32" spans="1:9" ht="20.25" customHeight="1" x14ac:dyDescent="0.25">
      <c r="A32" s="23"/>
      <c r="B32" s="30"/>
      <c r="C32" s="25"/>
      <c r="D32" s="26"/>
      <c r="E32" s="26">
        <f t="shared" si="2"/>
        <v>0</v>
      </c>
      <c r="F32" s="27"/>
      <c r="G32" s="28"/>
      <c r="H32" s="26">
        <f t="shared" si="3"/>
        <v>0</v>
      </c>
      <c r="I32" s="30"/>
    </row>
    <row r="33" spans="1:10" ht="20.25" customHeight="1" x14ac:dyDescent="0.25">
      <c r="A33" s="23"/>
      <c r="B33" s="30"/>
      <c r="C33" s="25"/>
      <c r="D33" s="26"/>
      <c r="E33" s="26">
        <f t="shared" si="2"/>
        <v>0</v>
      </c>
      <c r="F33" s="27"/>
      <c r="G33" s="28"/>
      <c r="H33" s="26">
        <f t="shared" si="3"/>
        <v>0</v>
      </c>
      <c r="I33" s="30"/>
    </row>
    <row r="34" spans="1:10" ht="20.25" customHeight="1" x14ac:dyDescent="0.25">
      <c r="A34" s="23"/>
      <c r="B34" s="30"/>
      <c r="C34" s="25"/>
      <c r="D34" s="26"/>
      <c r="E34" s="26">
        <f t="shared" si="0"/>
        <v>0</v>
      </c>
      <c r="F34" s="27"/>
      <c r="G34" s="28"/>
      <c r="H34" s="26">
        <f t="shared" si="1"/>
        <v>0</v>
      </c>
      <c r="I34" s="30"/>
    </row>
    <row r="35" spans="1:10" s="181" customFormat="1" ht="20.25" customHeight="1" x14ac:dyDescent="0.25">
      <c r="A35" s="216" t="s">
        <v>13</v>
      </c>
      <c r="B35" s="216"/>
      <c r="C35" s="216"/>
      <c r="D35" s="216"/>
      <c r="E35" s="64">
        <f>SUM(E10:E34)</f>
        <v>894715.75</v>
      </c>
      <c r="F35" s="64">
        <f>SUM(F10:F34)</f>
        <v>0</v>
      </c>
      <c r="G35" s="64">
        <f>SUM(G10:G34)</f>
        <v>600000</v>
      </c>
      <c r="H35" s="64">
        <f>E35-F35-G35</f>
        <v>294715.75</v>
      </c>
      <c r="I35" s="64"/>
      <c r="J35" s="184"/>
    </row>
  </sheetData>
  <autoFilter ref="A9:I9"/>
  <mergeCells count="9">
    <mergeCell ref="A35:D3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4"/>
  <sheetViews>
    <sheetView topLeftCell="A7" workbookViewId="0">
      <pane ySplit="3" topLeftCell="A18" activePane="bottomLeft" state="frozen"/>
      <selection activeCell="B64" sqref="B64"/>
      <selection pane="bottomLeft" activeCell="B28" sqref="B28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2" customWidth="1"/>
    <col min="5" max="5" width="11" style="16" customWidth="1"/>
    <col min="6" max="7" width="14" style="16" customWidth="1"/>
    <col min="8" max="8" width="14.7109375" style="16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48" customFormat="1" ht="18.75" customHeight="1" x14ac:dyDescent="0.25">
      <c r="A1" s="241" t="s">
        <v>35</v>
      </c>
      <c r="B1" s="241"/>
      <c r="C1" s="241"/>
      <c r="D1" s="241"/>
      <c r="E1" s="241"/>
      <c r="H1" s="149"/>
      <c r="I1" s="149"/>
    </row>
    <row r="2" spans="1:9" s="148" customFormat="1" ht="18.75" customHeight="1" x14ac:dyDescent="0.25">
      <c r="A2" s="241" t="s">
        <v>34</v>
      </c>
      <c r="B2" s="241"/>
      <c r="C2" s="241"/>
      <c r="D2" s="241"/>
      <c r="E2" s="241"/>
      <c r="F2" s="241"/>
      <c r="G2" s="241"/>
      <c r="H2" s="149"/>
      <c r="I2" s="149"/>
    </row>
    <row r="3" spans="1:9" s="148" customFormat="1" ht="18.75" customHeight="1" x14ac:dyDescent="0.25">
      <c r="A3" s="241" t="s">
        <v>37</v>
      </c>
      <c r="B3" s="241"/>
      <c r="C3" s="175"/>
      <c r="D3" s="241" t="s">
        <v>38</v>
      </c>
      <c r="E3" s="241"/>
      <c r="F3" s="241"/>
      <c r="G3" s="175"/>
      <c r="H3" s="149"/>
      <c r="I3" s="149"/>
    </row>
    <row r="4" spans="1:9" ht="9.75" customHeight="1" x14ac:dyDescent="0.25">
      <c r="D4" s="8"/>
      <c r="E4" s="8"/>
      <c r="F4" s="8"/>
      <c r="G4" s="8"/>
      <c r="I4" s="16"/>
    </row>
    <row r="5" spans="1:9" s="150" customFormat="1" ht="29.25" customHeight="1" x14ac:dyDescent="0.25">
      <c r="A5" s="242" t="s">
        <v>36</v>
      </c>
      <c r="B5" s="242"/>
      <c r="C5" s="242"/>
      <c r="D5" s="242"/>
      <c r="E5" s="242"/>
      <c r="F5" s="242"/>
      <c r="G5" s="242"/>
      <c r="H5" s="242"/>
      <c r="I5" s="242"/>
    </row>
    <row r="6" spans="1:9" ht="9.75" customHeight="1" x14ac:dyDescent="0.25">
      <c r="D6" s="8"/>
      <c r="E6" s="8"/>
      <c r="F6" s="8"/>
      <c r="G6" s="8"/>
      <c r="I6" s="16"/>
    </row>
    <row r="7" spans="1:9" ht="21.75" customHeight="1" x14ac:dyDescent="0.25">
      <c r="A7" s="243" t="s">
        <v>229</v>
      </c>
      <c r="B7" s="243"/>
      <c r="C7" s="173"/>
    </row>
    <row r="8" spans="1:9" ht="18.75" customHeight="1" x14ac:dyDescent="0.25">
      <c r="H8" s="176"/>
    </row>
    <row r="9" spans="1:9" s="152" customFormat="1" ht="43.5" customHeight="1" x14ac:dyDescent="0.25">
      <c r="A9" s="67" t="s">
        <v>0</v>
      </c>
      <c r="B9" s="67" t="s">
        <v>1</v>
      </c>
      <c r="C9" s="172" t="s">
        <v>57</v>
      </c>
      <c r="D9" s="69" t="s">
        <v>23</v>
      </c>
      <c r="E9" s="69" t="s">
        <v>32</v>
      </c>
      <c r="F9" s="69" t="s">
        <v>62</v>
      </c>
      <c r="G9" s="69" t="s">
        <v>14</v>
      </c>
      <c r="H9" s="151" t="s">
        <v>2</v>
      </c>
      <c r="I9" s="172" t="s">
        <v>3</v>
      </c>
    </row>
    <row r="10" spans="1:9" ht="20.25" customHeight="1" x14ac:dyDescent="0.25">
      <c r="A10" s="122">
        <v>42432</v>
      </c>
      <c r="B10" s="54" t="s">
        <v>228</v>
      </c>
      <c r="C10" s="15"/>
      <c r="D10" s="161">
        <v>422</v>
      </c>
      <c r="E10" s="162">
        <v>52</v>
      </c>
      <c r="F10" s="162">
        <f>D10*E10</f>
        <v>21944</v>
      </c>
      <c r="G10" s="162"/>
      <c r="H10" s="162">
        <f>F10</f>
        <v>21944</v>
      </c>
      <c r="I10" s="54"/>
    </row>
    <row r="11" spans="1:9" ht="20.25" customHeight="1" x14ac:dyDescent="0.25">
      <c r="A11" s="17"/>
      <c r="B11" s="15" t="s">
        <v>194</v>
      </c>
      <c r="C11" s="15"/>
      <c r="D11" s="19">
        <v>37</v>
      </c>
      <c r="E11" s="162">
        <v>52</v>
      </c>
      <c r="F11" s="162">
        <f t="shared" ref="F11:F29" si="0">D11*E11</f>
        <v>1924</v>
      </c>
      <c r="G11" s="18"/>
      <c r="H11" s="18">
        <f>IF(B11&lt;&gt;"",H10+F11-G11,0)</f>
        <v>23868</v>
      </c>
      <c r="I11" s="15"/>
    </row>
    <row r="12" spans="1:9" ht="20.25" customHeight="1" x14ac:dyDescent="0.25">
      <c r="A12" s="17">
        <v>42460</v>
      </c>
      <c r="B12" s="54" t="s">
        <v>228</v>
      </c>
      <c r="C12" s="17"/>
      <c r="D12" s="19">
        <v>810</v>
      </c>
      <c r="E12" s="162">
        <v>52</v>
      </c>
      <c r="F12" s="162">
        <f t="shared" si="0"/>
        <v>42120</v>
      </c>
      <c r="G12" s="18"/>
      <c r="H12" s="18">
        <f t="shared" ref="H12:H29" si="1">IF(B12&lt;&gt;"",H11+F12-G12,0)</f>
        <v>65988</v>
      </c>
      <c r="I12" s="17"/>
    </row>
    <row r="13" spans="1:9" ht="20.25" customHeight="1" x14ac:dyDescent="0.25">
      <c r="A13" s="17"/>
      <c r="B13" s="15" t="s">
        <v>194</v>
      </c>
      <c r="C13" s="17"/>
      <c r="D13" s="19">
        <v>527</v>
      </c>
      <c r="E13" s="162">
        <v>52</v>
      </c>
      <c r="F13" s="162">
        <f t="shared" si="0"/>
        <v>27404</v>
      </c>
      <c r="G13" s="18"/>
      <c r="H13" s="18">
        <f t="shared" si="1"/>
        <v>93392</v>
      </c>
      <c r="I13" s="17"/>
    </row>
    <row r="14" spans="1:9" ht="20.25" customHeight="1" x14ac:dyDescent="0.25">
      <c r="A14" s="17">
        <v>42467</v>
      </c>
      <c r="B14" s="15" t="s">
        <v>194</v>
      </c>
      <c r="C14" s="17"/>
      <c r="D14" s="19">
        <v>1195</v>
      </c>
      <c r="E14" s="162">
        <v>52</v>
      </c>
      <c r="F14" s="162">
        <f t="shared" si="0"/>
        <v>62140</v>
      </c>
      <c r="G14" s="18"/>
      <c r="H14" s="18">
        <f t="shared" si="1"/>
        <v>155532</v>
      </c>
      <c r="I14" s="15"/>
    </row>
    <row r="15" spans="1:9" ht="20.25" customHeight="1" x14ac:dyDescent="0.25">
      <c r="A15" s="17"/>
      <c r="B15" s="54" t="s">
        <v>228</v>
      </c>
      <c r="C15" s="17"/>
      <c r="D15" s="19">
        <v>370</v>
      </c>
      <c r="E15" s="162">
        <v>52</v>
      </c>
      <c r="F15" s="162">
        <f t="shared" si="0"/>
        <v>19240</v>
      </c>
      <c r="G15" s="18"/>
      <c r="H15" s="18">
        <f t="shared" si="1"/>
        <v>174772</v>
      </c>
      <c r="I15" s="17"/>
    </row>
    <row r="16" spans="1:9" ht="20.25" customHeight="1" x14ac:dyDescent="0.25">
      <c r="A16" s="17">
        <v>42471</v>
      </c>
      <c r="B16" s="15" t="s">
        <v>194</v>
      </c>
      <c r="C16" s="17"/>
      <c r="D16" s="19">
        <v>743</v>
      </c>
      <c r="E16" s="162">
        <v>52</v>
      </c>
      <c r="F16" s="162">
        <f t="shared" si="0"/>
        <v>38636</v>
      </c>
      <c r="G16" s="18"/>
      <c r="H16" s="18">
        <f t="shared" si="1"/>
        <v>213408</v>
      </c>
      <c r="I16" s="17"/>
    </row>
    <row r="17" spans="1:12" ht="20.25" customHeight="1" x14ac:dyDescent="0.25">
      <c r="A17" s="17">
        <v>42479</v>
      </c>
      <c r="B17" s="15" t="s">
        <v>16</v>
      </c>
      <c r="C17" s="15"/>
      <c r="D17" s="19"/>
      <c r="E17" s="18"/>
      <c r="F17" s="162">
        <f t="shared" si="0"/>
        <v>0</v>
      </c>
      <c r="G17" s="18">
        <v>70000</v>
      </c>
      <c r="H17" s="18">
        <f t="shared" si="1"/>
        <v>143408</v>
      </c>
      <c r="I17" s="15"/>
    </row>
    <row r="18" spans="1:12" ht="20.25" customHeight="1" x14ac:dyDescent="0.25">
      <c r="A18" s="17">
        <v>42501</v>
      </c>
      <c r="B18" s="15" t="s">
        <v>16</v>
      </c>
      <c r="C18" s="15"/>
      <c r="D18" s="19"/>
      <c r="E18" s="18"/>
      <c r="F18" s="162">
        <f t="shared" si="0"/>
        <v>0</v>
      </c>
      <c r="G18" s="18">
        <v>100000</v>
      </c>
      <c r="H18" s="18">
        <f t="shared" si="1"/>
        <v>43408</v>
      </c>
      <c r="I18" s="15"/>
      <c r="K18" s="72"/>
      <c r="L18" s="177"/>
    </row>
    <row r="19" spans="1:12" ht="20.25" customHeight="1" x14ac:dyDescent="0.25">
      <c r="A19" s="17">
        <v>42481</v>
      </c>
      <c r="B19" s="54" t="s">
        <v>228</v>
      </c>
      <c r="C19" s="17"/>
      <c r="D19" s="19">
        <v>370</v>
      </c>
      <c r="E19" s="18">
        <v>52</v>
      </c>
      <c r="F19" s="162">
        <f t="shared" si="0"/>
        <v>19240</v>
      </c>
      <c r="G19" s="18"/>
      <c r="H19" s="18">
        <f t="shared" si="1"/>
        <v>62648</v>
      </c>
      <c r="I19" s="15"/>
    </row>
    <row r="20" spans="1:12" ht="20.25" customHeight="1" x14ac:dyDescent="0.25">
      <c r="A20" s="17"/>
      <c r="B20" s="15" t="s">
        <v>194</v>
      </c>
      <c r="C20" s="17"/>
      <c r="D20" s="19">
        <v>183</v>
      </c>
      <c r="E20" s="18">
        <v>52</v>
      </c>
      <c r="F20" s="162">
        <f t="shared" si="0"/>
        <v>9516</v>
      </c>
      <c r="G20" s="18"/>
      <c r="H20" s="18">
        <f t="shared" si="1"/>
        <v>72164</v>
      </c>
      <c r="I20" s="17"/>
    </row>
    <row r="21" spans="1:12" ht="20.25" customHeight="1" x14ac:dyDescent="0.25">
      <c r="A21" s="17">
        <v>42486</v>
      </c>
      <c r="B21" s="54" t="s">
        <v>228</v>
      </c>
      <c r="C21" s="17"/>
      <c r="D21" s="19">
        <v>160</v>
      </c>
      <c r="E21" s="18">
        <v>52</v>
      </c>
      <c r="F21" s="162">
        <f t="shared" si="0"/>
        <v>8320</v>
      </c>
      <c r="G21" s="18"/>
      <c r="H21" s="18">
        <f t="shared" si="1"/>
        <v>80484</v>
      </c>
      <c r="I21" s="17"/>
    </row>
    <row r="22" spans="1:12" ht="20.25" customHeight="1" x14ac:dyDescent="0.25">
      <c r="A22" s="17"/>
      <c r="B22" s="15" t="s">
        <v>194</v>
      </c>
      <c r="C22" s="17"/>
      <c r="D22" s="19">
        <v>1293</v>
      </c>
      <c r="E22" s="18">
        <v>52</v>
      </c>
      <c r="F22" s="162">
        <f t="shared" si="0"/>
        <v>67236</v>
      </c>
      <c r="G22" s="18"/>
      <c r="H22" s="18">
        <f t="shared" si="1"/>
        <v>147720</v>
      </c>
      <c r="I22" s="15"/>
    </row>
    <row r="23" spans="1:12" ht="20.25" customHeight="1" x14ac:dyDescent="0.25">
      <c r="A23" s="17"/>
      <c r="B23" s="15" t="s">
        <v>124</v>
      </c>
      <c r="C23" s="17"/>
      <c r="D23" s="19">
        <v>405</v>
      </c>
      <c r="E23" s="18">
        <v>37</v>
      </c>
      <c r="F23" s="162">
        <f t="shared" si="0"/>
        <v>14985</v>
      </c>
      <c r="G23" s="18"/>
      <c r="H23" s="18">
        <f t="shared" si="1"/>
        <v>162705</v>
      </c>
      <c r="I23" s="15"/>
    </row>
    <row r="24" spans="1:12" ht="20.25" customHeight="1" x14ac:dyDescent="0.25">
      <c r="A24" s="17">
        <v>42496</v>
      </c>
      <c r="B24" s="54" t="s">
        <v>228</v>
      </c>
      <c r="C24" s="17"/>
      <c r="D24" s="19">
        <v>175</v>
      </c>
      <c r="E24" s="18">
        <v>52</v>
      </c>
      <c r="F24" s="162">
        <f t="shared" si="0"/>
        <v>9100</v>
      </c>
      <c r="G24" s="18"/>
      <c r="H24" s="18">
        <f t="shared" si="1"/>
        <v>171805</v>
      </c>
      <c r="I24" s="15"/>
    </row>
    <row r="25" spans="1:12" ht="20.25" customHeight="1" x14ac:dyDescent="0.25">
      <c r="A25" s="17"/>
      <c r="B25" s="15" t="s">
        <v>194</v>
      </c>
      <c r="C25" s="17"/>
      <c r="D25" s="19">
        <v>722</v>
      </c>
      <c r="E25" s="18">
        <v>52</v>
      </c>
      <c r="F25" s="162">
        <f t="shared" si="0"/>
        <v>37544</v>
      </c>
      <c r="G25" s="18"/>
      <c r="H25" s="18">
        <f t="shared" si="1"/>
        <v>209349</v>
      </c>
      <c r="I25" s="17"/>
    </row>
    <row r="26" spans="1:12" ht="20.25" customHeight="1" x14ac:dyDescent="0.25">
      <c r="A26" s="17">
        <v>42530</v>
      </c>
      <c r="B26" s="15" t="s">
        <v>16</v>
      </c>
      <c r="C26" s="15"/>
      <c r="D26" s="19"/>
      <c r="E26" s="18"/>
      <c r="F26" s="162">
        <f t="shared" si="0"/>
        <v>0</v>
      </c>
      <c r="G26" s="18">
        <v>100000</v>
      </c>
      <c r="H26" s="18">
        <f t="shared" si="1"/>
        <v>109349</v>
      </c>
      <c r="I26" s="15"/>
    </row>
    <row r="27" spans="1:12" ht="20.25" customHeight="1" x14ac:dyDescent="0.25">
      <c r="A27" s="17"/>
      <c r="B27" s="15"/>
      <c r="C27" s="15"/>
      <c r="D27" s="19"/>
      <c r="E27" s="18"/>
      <c r="F27" s="162">
        <f t="shared" si="0"/>
        <v>0</v>
      </c>
      <c r="G27" s="18"/>
      <c r="H27" s="18">
        <f t="shared" si="1"/>
        <v>0</v>
      </c>
      <c r="I27" s="15"/>
    </row>
    <row r="28" spans="1:12" ht="20.25" customHeight="1" x14ac:dyDescent="0.25">
      <c r="A28" s="17"/>
      <c r="B28" s="15"/>
      <c r="C28" s="15"/>
      <c r="D28" s="19"/>
      <c r="E28" s="18"/>
      <c r="F28" s="162">
        <f t="shared" si="0"/>
        <v>0</v>
      </c>
      <c r="G28" s="18"/>
      <c r="H28" s="18">
        <f t="shared" si="1"/>
        <v>0</v>
      </c>
      <c r="I28" s="15"/>
    </row>
    <row r="29" spans="1:12" ht="20.25" customHeight="1" x14ac:dyDescent="0.25">
      <c r="A29" s="17"/>
      <c r="B29" s="15"/>
      <c r="C29" s="15"/>
      <c r="D29" s="19"/>
      <c r="E29" s="18"/>
      <c r="F29" s="162">
        <f t="shared" si="0"/>
        <v>0</v>
      </c>
      <c r="G29" s="18"/>
      <c r="H29" s="18">
        <f t="shared" si="1"/>
        <v>0</v>
      </c>
      <c r="I29" s="15"/>
    </row>
    <row r="30" spans="1:12" ht="20.25" customHeight="1" x14ac:dyDescent="0.25">
      <c r="A30" s="17"/>
      <c r="B30" s="15"/>
      <c r="C30" s="17"/>
      <c r="D30" s="19"/>
      <c r="E30" s="18"/>
      <c r="F30" s="18">
        <f t="shared" ref="F30" si="2">D30*E30</f>
        <v>0</v>
      </c>
      <c r="G30" s="18"/>
      <c r="H30" s="18">
        <f>IF(B30&lt;&gt;"",#REF!+F30-G30,0)</f>
        <v>0</v>
      </c>
      <c r="I30" s="17"/>
    </row>
    <row r="31" spans="1:12" s="173" customFormat="1" ht="21.75" customHeight="1" x14ac:dyDescent="0.25">
      <c r="A31" s="240" t="s">
        <v>13</v>
      </c>
      <c r="B31" s="240"/>
      <c r="C31" s="240"/>
      <c r="D31" s="240"/>
      <c r="E31" s="240"/>
      <c r="F31" s="157">
        <f>SUM(F10:F30)</f>
        <v>379349</v>
      </c>
      <c r="G31" s="157">
        <f>SUM(G10:G30)</f>
        <v>270000</v>
      </c>
      <c r="H31" s="158">
        <f>F31-G31</f>
        <v>109349</v>
      </c>
      <c r="I31" s="174"/>
    </row>
    <row r="32" spans="1:12" ht="21.75" customHeight="1" x14ac:dyDescent="0.25">
      <c r="G32" s="176"/>
      <c r="H32" s="176"/>
    </row>
    <row r="33" spans="1:9" s="105" customFormat="1" ht="21" customHeight="1" x14ac:dyDescent="0.25">
      <c r="A33" s="102"/>
      <c r="B33" s="108" t="s">
        <v>72</v>
      </c>
      <c r="C33" s="108"/>
      <c r="D33" s="103"/>
      <c r="E33" s="104"/>
      <c r="F33" s="121">
        <f>H31*1000</f>
        <v>109349000</v>
      </c>
      <c r="G33" s="109" t="s">
        <v>65</v>
      </c>
      <c r="H33" s="109"/>
      <c r="I33" s="104"/>
    </row>
    <row r="34" spans="1:9" s="105" customFormat="1" ht="21" customHeight="1" x14ac:dyDescent="0.25">
      <c r="A34" s="102"/>
      <c r="B34" s="108" t="s">
        <v>66</v>
      </c>
      <c r="C34" s="108"/>
      <c r="D34" s="106" t="e">
        <f ca="1">[1]!VND(F33, TRUE)</f>
        <v>#NAME?</v>
      </c>
      <c r="E34" s="104"/>
      <c r="F34" s="104"/>
      <c r="G34" s="107"/>
      <c r="H34" s="104"/>
      <c r="I34" s="104"/>
    </row>
  </sheetData>
  <autoFilter ref="A9:I9"/>
  <mergeCells count="7">
    <mergeCell ref="A31:E31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0"/>
  <sheetViews>
    <sheetView topLeftCell="A7" workbookViewId="0">
      <pane ySplit="3" topLeftCell="A10" activePane="bottomLeft" state="frozen"/>
      <selection activeCell="B80" sqref="B80"/>
      <selection pane="bottomLeft" activeCell="A33" sqref="A19:XFD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187" customWidth="1"/>
    <col min="4" max="4" width="8.85546875" style="214" customWidth="1"/>
    <col min="5" max="5" width="16" style="214" customWidth="1"/>
    <col min="6" max="6" width="12.42578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290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42647</v>
      </c>
      <c r="B10" s="30" t="s">
        <v>141</v>
      </c>
      <c r="C10" s="25">
        <v>3600</v>
      </c>
      <c r="D10" s="26">
        <v>52</v>
      </c>
      <c r="E10" s="26">
        <f t="shared" ref="E10:E19" si="0">C10*D10</f>
        <v>187200</v>
      </c>
      <c r="F10" s="27"/>
      <c r="G10" s="28"/>
      <c r="H10" s="26">
        <f>IF(B10&lt;&gt;"",E10-F10-G10,0)</f>
        <v>187200</v>
      </c>
      <c r="I10" s="30"/>
    </row>
    <row r="11" spans="1:10" ht="20.25" customHeight="1" x14ac:dyDescent="0.25">
      <c r="A11" s="23"/>
      <c r="B11" s="30"/>
      <c r="C11" s="25"/>
      <c r="D11" s="26"/>
      <c r="E11" s="26">
        <f t="shared" si="0"/>
        <v>0</v>
      </c>
      <c r="F11" s="27"/>
      <c r="G11" s="28"/>
      <c r="H11" s="26">
        <f t="shared" ref="H11:H18" si="1">IF(B11&lt;&gt;"",H10+E11-F11-G11,0)</f>
        <v>0</v>
      </c>
      <c r="I11" s="30"/>
    </row>
    <row r="12" spans="1:10" ht="20.25" customHeight="1" x14ac:dyDescent="0.25">
      <c r="A12" s="23"/>
      <c r="B12" s="30"/>
      <c r="C12" s="25"/>
      <c r="D12" s="26"/>
      <c r="E12" s="26">
        <f t="shared" si="0"/>
        <v>0</v>
      </c>
      <c r="F12" s="27"/>
      <c r="G12" s="28"/>
      <c r="H12" s="26">
        <f t="shared" si="1"/>
        <v>0</v>
      </c>
      <c r="I12" s="30"/>
    </row>
    <row r="13" spans="1:10" ht="20.25" customHeight="1" x14ac:dyDescent="0.25">
      <c r="A13" s="23"/>
      <c r="B13" s="30"/>
      <c r="C13" s="25"/>
      <c r="D13" s="26"/>
      <c r="E13" s="26">
        <f t="shared" si="0"/>
        <v>0</v>
      </c>
      <c r="F13" s="27"/>
      <c r="G13" s="28"/>
      <c r="H13" s="26">
        <f t="shared" si="1"/>
        <v>0</v>
      </c>
      <c r="I13" s="30"/>
    </row>
    <row r="14" spans="1:10" ht="20.25" customHeight="1" x14ac:dyDescent="0.25">
      <c r="A14" s="23"/>
      <c r="B14" s="30"/>
      <c r="C14" s="25"/>
      <c r="D14" s="26"/>
      <c r="E14" s="26">
        <f t="shared" si="0"/>
        <v>0</v>
      </c>
      <c r="F14" s="27"/>
      <c r="G14" s="28"/>
      <c r="H14" s="26">
        <f t="shared" si="1"/>
        <v>0</v>
      </c>
      <c r="I14" s="30"/>
    </row>
    <row r="15" spans="1:10" ht="20.25" customHeight="1" x14ac:dyDescent="0.25">
      <c r="A15" s="23"/>
      <c r="B15" s="30"/>
      <c r="C15" s="25"/>
      <c r="D15" s="26"/>
      <c r="E15" s="26">
        <f t="shared" si="0"/>
        <v>0</v>
      </c>
      <c r="F15" s="27"/>
      <c r="G15" s="28"/>
      <c r="H15" s="26">
        <f t="shared" si="1"/>
        <v>0</v>
      </c>
      <c r="I15" s="30"/>
    </row>
    <row r="16" spans="1:10" ht="20.25" customHeight="1" x14ac:dyDescent="0.25">
      <c r="A16" s="23"/>
      <c r="B16" s="30"/>
      <c r="C16" s="25"/>
      <c r="D16" s="26"/>
      <c r="E16" s="26">
        <f t="shared" si="0"/>
        <v>0</v>
      </c>
      <c r="F16" s="27"/>
      <c r="G16" s="28"/>
      <c r="H16" s="26">
        <f t="shared" si="1"/>
        <v>0</v>
      </c>
      <c r="I16" s="30"/>
    </row>
    <row r="17" spans="1:10" ht="20.25" customHeight="1" x14ac:dyDescent="0.25">
      <c r="A17" s="23"/>
      <c r="B17" s="30"/>
      <c r="C17" s="25"/>
      <c r="D17" s="26"/>
      <c r="E17" s="26">
        <f t="shared" si="0"/>
        <v>0</v>
      </c>
      <c r="F17" s="27"/>
      <c r="G17" s="28"/>
      <c r="H17" s="26">
        <f t="shared" si="1"/>
        <v>0</v>
      </c>
      <c r="I17" s="30"/>
    </row>
    <row r="18" spans="1:10" ht="20.25" customHeight="1" x14ac:dyDescent="0.25">
      <c r="A18" s="23"/>
      <c r="B18" s="30"/>
      <c r="C18" s="25"/>
      <c r="D18" s="26"/>
      <c r="E18" s="26">
        <f t="shared" si="0"/>
        <v>0</v>
      </c>
      <c r="F18" s="27"/>
      <c r="G18" s="28"/>
      <c r="H18" s="26">
        <f t="shared" si="1"/>
        <v>0</v>
      </c>
      <c r="I18" s="30"/>
    </row>
    <row r="19" spans="1:10" ht="20.25" customHeight="1" x14ac:dyDescent="0.25">
      <c r="A19" s="23"/>
      <c r="B19" s="30"/>
      <c r="C19" s="25"/>
      <c r="D19" s="26"/>
      <c r="E19" s="26">
        <f t="shared" si="0"/>
        <v>0</v>
      </c>
      <c r="F19" s="27"/>
      <c r="G19" s="28"/>
      <c r="H19" s="26">
        <f>IF(B19&lt;&gt;"",#REF!+E19-F19-G19,0)</f>
        <v>0</v>
      </c>
      <c r="I19" s="30"/>
    </row>
    <row r="20" spans="1:10" s="209" customFormat="1" ht="20.25" customHeight="1" x14ac:dyDescent="0.25">
      <c r="A20" s="216" t="s">
        <v>13</v>
      </c>
      <c r="B20" s="216"/>
      <c r="C20" s="216"/>
      <c r="D20" s="216"/>
      <c r="E20" s="64">
        <f>SUM(E10:E19)</f>
        <v>187200</v>
      </c>
      <c r="F20" s="64">
        <f>SUM(F10:F19)</f>
        <v>0</v>
      </c>
      <c r="G20" s="64">
        <f>SUM(G10:G19)</f>
        <v>0</v>
      </c>
      <c r="H20" s="64">
        <f>E20-F20-G20</f>
        <v>187200</v>
      </c>
      <c r="I20" s="64"/>
      <c r="J20" s="213"/>
    </row>
  </sheetData>
  <autoFilter ref="A9:I9"/>
  <mergeCells count="9">
    <mergeCell ref="A20:D20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topLeftCell="A7" workbookViewId="0">
      <pane ySplit="3" topLeftCell="A10" activePane="bottomLeft" state="frozen"/>
      <selection activeCell="B80" sqref="B80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0.7109375" style="187" customWidth="1"/>
    <col min="4" max="4" width="10.5703125" style="214" customWidth="1"/>
    <col min="5" max="5" width="15" style="214" customWidth="1"/>
    <col min="6" max="6" width="14.5703125" style="12" customWidth="1"/>
    <col min="7" max="7" width="14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291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68" t="s">
        <v>62</v>
      </c>
      <c r="F9" s="69" t="s">
        <v>302</v>
      </c>
      <c r="G9" s="69" t="s">
        <v>14</v>
      </c>
      <c r="H9" s="70" t="s">
        <v>2</v>
      </c>
      <c r="I9" s="66" t="s">
        <v>3</v>
      </c>
    </row>
    <row r="10" spans="1:10" ht="20.25" customHeight="1" x14ac:dyDescent="0.25">
      <c r="A10" s="42">
        <v>42626</v>
      </c>
      <c r="B10" s="123" t="s">
        <v>141</v>
      </c>
      <c r="C10" s="43">
        <v>3988</v>
      </c>
      <c r="D10" s="44">
        <v>48</v>
      </c>
      <c r="E10" s="44">
        <f t="shared" ref="E10:E31" si="0">C10*D10</f>
        <v>191424</v>
      </c>
      <c r="F10" s="135"/>
      <c r="G10" s="45"/>
      <c r="H10" s="44">
        <f>IF(B10&lt;&gt;"",E10-F10-G10,0)</f>
        <v>191424</v>
      </c>
      <c r="I10" s="123"/>
    </row>
    <row r="11" spans="1:10" ht="20.25" customHeight="1" x14ac:dyDescent="0.25">
      <c r="A11" s="23"/>
      <c r="B11" s="30" t="s">
        <v>292</v>
      </c>
      <c r="C11" s="25">
        <v>115</v>
      </c>
      <c r="D11" s="26">
        <v>48</v>
      </c>
      <c r="E11" s="26">
        <f t="shared" si="0"/>
        <v>5520</v>
      </c>
      <c r="F11" s="27"/>
      <c r="G11" s="28"/>
      <c r="H11" s="26">
        <f t="shared" ref="H11:H16" si="1">IF(B11&lt;&gt;"",H10+E11-F11-G11,0)</f>
        <v>196944</v>
      </c>
      <c r="I11" s="30"/>
    </row>
    <row r="12" spans="1:10" ht="20.25" customHeight="1" x14ac:dyDescent="0.25">
      <c r="A12" s="23">
        <v>42635</v>
      </c>
      <c r="B12" s="30" t="s">
        <v>293</v>
      </c>
      <c r="C12" s="25">
        <v>2794.5</v>
      </c>
      <c r="D12" s="26">
        <v>130</v>
      </c>
      <c r="E12" s="26">
        <f t="shared" si="0"/>
        <v>363285</v>
      </c>
      <c r="F12" s="27"/>
      <c r="G12" s="28"/>
      <c r="H12" s="26">
        <f t="shared" si="1"/>
        <v>560229</v>
      </c>
      <c r="I12" s="30"/>
    </row>
    <row r="13" spans="1:10" ht="20.25" customHeight="1" x14ac:dyDescent="0.25">
      <c r="A13" s="23">
        <v>42634</v>
      </c>
      <c r="B13" s="30" t="s">
        <v>141</v>
      </c>
      <c r="C13" s="25">
        <v>4706</v>
      </c>
      <c r="D13" s="26">
        <v>48</v>
      </c>
      <c r="E13" s="26">
        <f t="shared" si="0"/>
        <v>225888</v>
      </c>
      <c r="F13" s="27"/>
      <c r="G13" s="28"/>
      <c r="H13" s="26">
        <f t="shared" si="1"/>
        <v>786117</v>
      </c>
      <c r="I13" s="30"/>
    </row>
    <row r="14" spans="1:10" ht="20.25" customHeight="1" x14ac:dyDescent="0.25">
      <c r="A14" s="23"/>
      <c r="B14" s="30" t="s">
        <v>292</v>
      </c>
      <c r="C14" s="25">
        <v>290</v>
      </c>
      <c r="D14" s="26">
        <v>48</v>
      </c>
      <c r="E14" s="26">
        <f t="shared" si="0"/>
        <v>13920</v>
      </c>
      <c r="F14" s="27"/>
      <c r="G14" s="28"/>
      <c r="H14" s="26">
        <f t="shared" si="1"/>
        <v>800037</v>
      </c>
      <c r="I14" s="30"/>
    </row>
    <row r="15" spans="1:10" ht="20.25" customHeight="1" x14ac:dyDescent="0.25">
      <c r="A15" s="23">
        <v>42635</v>
      </c>
      <c r="B15" s="30" t="s">
        <v>141</v>
      </c>
      <c r="C15" s="25">
        <v>340</v>
      </c>
      <c r="D15" s="26">
        <v>48</v>
      </c>
      <c r="E15" s="26"/>
      <c r="F15" s="27">
        <f>C15*D15</f>
        <v>16320</v>
      </c>
      <c r="G15" s="28"/>
      <c r="H15" s="26">
        <f t="shared" si="1"/>
        <v>783717</v>
      </c>
      <c r="I15" s="30"/>
    </row>
    <row r="16" spans="1:10" ht="20.25" customHeight="1" x14ac:dyDescent="0.25">
      <c r="A16" s="23">
        <v>42640</v>
      </c>
      <c r="B16" s="30" t="s">
        <v>141</v>
      </c>
      <c r="C16" s="25">
        <v>4935</v>
      </c>
      <c r="D16" s="26">
        <v>48</v>
      </c>
      <c r="E16" s="26"/>
      <c r="F16" s="27">
        <f t="shared" ref="F16:F20" si="2">C16*D16</f>
        <v>236880</v>
      </c>
      <c r="G16" s="28"/>
      <c r="H16" s="26">
        <f t="shared" si="1"/>
        <v>546837</v>
      </c>
      <c r="I16" s="30"/>
    </row>
    <row r="17" spans="1:10" ht="20.25" customHeight="1" x14ac:dyDescent="0.25">
      <c r="A17" s="23"/>
      <c r="B17" s="30" t="s">
        <v>141</v>
      </c>
      <c r="C17" s="25">
        <v>65</v>
      </c>
      <c r="D17" s="26">
        <v>48</v>
      </c>
      <c r="E17" s="26"/>
      <c r="F17" s="27">
        <f t="shared" si="2"/>
        <v>3120</v>
      </c>
      <c r="G17" s="28"/>
      <c r="H17" s="26">
        <f t="shared" ref="H17:H30" si="3">IF(B17&lt;&gt;"",H16+E17-F17-G17,0)</f>
        <v>543717</v>
      </c>
      <c r="I17" s="30"/>
    </row>
    <row r="18" spans="1:10" ht="20.25" customHeight="1" x14ac:dyDescent="0.25">
      <c r="A18" s="23"/>
      <c r="B18" s="30" t="s">
        <v>294</v>
      </c>
      <c r="C18" s="25">
        <v>2415</v>
      </c>
      <c r="D18" s="26">
        <v>130</v>
      </c>
      <c r="E18" s="26"/>
      <c r="F18" s="27">
        <f t="shared" si="2"/>
        <v>313950</v>
      </c>
      <c r="G18" s="28"/>
      <c r="H18" s="26">
        <f t="shared" si="3"/>
        <v>229767</v>
      </c>
      <c r="I18" s="30"/>
    </row>
    <row r="19" spans="1:10" ht="20.25" customHeight="1" x14ac:dyDescent="0.25">
      <c r="A19" s="23">
        <v>42644</v>
      </c>
      <c r="B19" s="30" t="s">
        <v>16</v>
      </c>
      <c r="C19" s="25"/>
      <c r="D19" s="26"/>
      <c r="E19" s="26"/>
      <c r="F19" s="27"/>
      <c r="G19" s="28">
        <v>150000</v>
      </c>
      <c r="H19" s="26">
        <f t="shared" si="3"/>
        <v>79767</v>
      </c>
      <c r="I19" s="30"/>
    </row>
    <row r="20" spans="1:10" ht="20.25" customHeight="1" x14ac:dyDescent="0.25">
      <c r="A20" s="23">
        <v>42660</v>
      </c>
      <c r="B20" s="30" t="s">
        <v>294</v>
      </c>
      <c r="C20" s="25">
        <v>570</v>
      </c>
      <c r="D20" s="26">
        <v>130</v>
      </c>
      <c r="E20" s="26"/>
      <c r="F20" s="27">
        <f t="shared" si="2"/>
        <v>74100</v>
      </c>
      <c r="G20" s="28"/>
      <c r="H20" s="26">
        <f t="shared" si="3"/>
        <v>5667</v>
      </c>
      <c r="I20" s="30"/>
    </row>
    <row r="21" spans="1:10" ht="20.25" customHeight="1" x14ac:dyDescent="0.25">
      <c r="A21" s="23">
        <v>42644</v>
      </c>
      <c r="B21" s="30" t="s">
        <v>16</v>
      </c>
      <c r="C21" s="25"/>
      <c r="D21" s="26"/>
      <c r="E21" s="26"/>
      <c r="F21" s="27"/>
      <c r="G21" s="28">
        <f>H20</f>
        <v>5667</v>
      </c>
      <c r="H21" s="26">
        <f t="shared" ref="H21" si="4">IF(B21&lt;&gt;"",H20+E21-F21-G21,0)</f>
        <v>0</v>
      </c>
      <c r="I21" s="30"/>
    </row>
    <row r="22" spans="1:10" ht="20.25" customHeight="1" x14ac:dyDescent="0.25">
      <c r="A22" s="23"/>
      <c r="B22" s="30"/>
      <c r="C22" s="25"/>
      <c r="D22" s="26"/>
      <c r="E22" s="26">
        <f t="shared" ref="E22:E30" si="5">C22*D22</f>
        <v>0</v>
      </c>
      <c r="F22" s="27"/>
      <c r="G22" s="28"/>
      <c r="H22" s="26">
        <f t="shared" si="3"/>
        <v>0</v>
      </c>
      <c r="I22" s="30"/>
    </row>
    <row r="23" spans="1:10" ht="20.25" customHeight="1" x14ac:dyDescent="0.25">
      <c r="A23" s="23"/>
      <c r="B23" s="30"/>
      <c r="C23" s="25"/>
      <c r="D23" s="26"/>
      <c r="E23" s="26">
        <f t="shared" si="5"/>
        <v>0</v>
      </c>
      <c r="F23" s="27"/>
      <c r="G23" s="28"/>
      <c r="H23" s="26">
        <f t="shared" si="3"/>
        <v>0</v>
      </c>
      <c r="I23" s="30"/>
    </row>
    <row r="24" spans="1:10" ht="20.25" customHeight="1" x14ac:dyDescent="0.25">
      <c r="A24" s="23"/>
      <c r="B24" s="30"/>
      <c r="C24" s="25"/>
      <c r="D24" s="26"/>
      <c r="E24" s="26">
        <f t="shared" si="5"/>
        <v>0</v>
      </c>
      <c r="F24" s="27"/>
      <c r="G24" s="28"/>
      <c r="H24" s="26">
        <f t="shared" si="3"/>
        <v>0</v>
      </c>
      <c r="I24" s="30"/>
    </row>
    <row r="25" spans="1:10" ht="20.25" customHeight="1" x14ac:dyDescent="0.25">
      <c r="A25" s="23"/>
      <c r="B25" s="30"/>
      <c r="C25" s="25"/>
      <c r="D25" s="26"/>
      <c r="E25" s="26">
        <f t="shared" si="5"/>
        <v>0</v>
      </c>
      <c r="F25" s="27"/>
      <c r="G25" s="28"/>
      <c r="H25" s="26">
        <f t="shared" si="3"/>
        <v>0</v>
      </c>
      <c r="I25" s="30"/>
    </row>
    <row r="26" spans="1:10" ht="20.25" customHeight="1" x14ac:dyDescent="0.25">
      <c r="A26" s="23"/>
      <c r="B26" s="30"/>
      <c r="C26" s="25"/>
      <c r="D26" s="26"/>
      <c r="E26" s="26">
        <f t="shared" si="5"/>
        <v>0</v>
      </c>
      <c r="F26" s="27"/>
      <c r="G26" s="28"/>
      <c r="H26" s="26">
        <f t="shared" si="3"/>
        <v>0</v>
      </c>
      <c r="I26" s="30"/>
    </row>
    <row r="27" spans="1:10" ht="20.25" customHeight="1" x14ac:dyDescent="0.25">
      <c r="A27" s="23"/>
      <c r="B27" s="30"/>
      <c r="C27" s="25"/>
      <c r="D27" s="26"/>
      <c r="E27" s="26">
        <f t="shared" si="5"/>
        <v>0</v>
      </c>
      <c r="F27" s="27"/>
      <c r="G27" s="28"/>
      <c r="H27" s="26">
        <f t="shared" si="3"/>
        <v>0</v>
      </c>
      <c r="I27" s="30"/>
    </row>
    <row r="28" spans="1:10" ht="20.25" customHeight="1" x14ac:dyDescent="0.25">
      <c r="A28" s="23"/>
      <c r="B28" s="30"/>
      <c r="C28" s="25"/>
      <c r="D28" s="26"/>
      <c r="E28" s="26">
        <f t="shared" si="5"/>
        <v>0</v>
      </c>
      <c r="F28" s="27"/>
      <c r="G28" s="28"/>
      <c r="H28" s="26">
        <f t="shared" si="3"/>
        <v>0</v>
      </c>
      <c r="I28" s="30"/>
    </row>
    <row r="29" spans="1:10" ht="20.25" customHeight="1" x14ac:dyDescent="0.25">
      <c r="A29" s="23"/>
      <c r="B29" s="30"/>
      <c r="C29" s="25"/>
      <c r="D29" s="26"/>
      <c r="E29" s="26">
        <f t="shared" si="5"/>
        <v>0</v>
      </c>
      <c r="F29" s="27"/>
      <c r="G29" s="28"/>
      <c r="H29" s="26">
        <f t="shared" si="3"/>
        <v>0</v>
      </c>
      <c r="I29" s="30"/>
    </row>
    <row r="30" spans="1:10" ht="20.25" customHeight="1" x14ac:dyDescent="0.25">
      <c r="A30" s="23"/>
      <c r="B30" s="30"/>
      <c r="C30" s="25"/>
      <c r="D30" s="26"/>
      <c r="E30" s="26">
        <f t="shared" si="5"/>
        <v>0</v>
      </c>
      <c r="F30" s="27"/>
      <c r="G30" s="28"/>
      <c r="H30" s="26">
        <f t="shared" si="3"/>
        <v>0</v>
      </c>
      <c r="I30" s="30"/>
    </row>
    <row r="31" spans="1:10" ht="20.25" customHeight="1" x14ac:dyDescent="0.25">
      <c r="A31" s="23"/>
      <c r="B31" s="30"/>
      <c r="C31" s="25"/>
      <c r="D31" s="26"/>
      <c r="E31" s="26">
        <f t="shared" si="0"/>
        <v>0</v>
      </c>
      <c r="F31" s="27"/>
      <c r="G31" s="28"/>
      <c r="H31" s="26">
        <f>IF(B31&lt;&gt;"",#REF!+E31-F31-G31,0)</f>
        <v>0</v>
      </c>
      <c r="I31" s="30"/>
    </row>
    <row r="32" spans="1:10" s="209" customFormat="1" ht="20.25" customHeight="1" x14ac:dyDescent="0.25">
      <c r="A32" s="216" t="s">
        <v>13</v>
      </c>
      <c r="B32" s="216"/>
      <c r="C32" s="216"/>
      <c r="D32" s="216"/>
      <c r="E32" s="64">
        <f>SUM(E10:E31)</f>
        <v>800037</v>
      </c>
      <c r="F32" s="64">
        <f>SUM(F10:F31)</f>
        <v>644370</v>
      </c>
      <c r="G32" s="64">
        <f>SUM(G10:G31)</f>
        <v>155667</v>
      </c>
      <c r="H32" s="64">
        <f>E32-F32-G32</f>
        <v>0</v>
      </c>
      <c r="I32" s="64"/>
      <c r="J32" s="213"/>
    </row>
  </sheetData>
  <autoFilter ref="A9:I9"/>
  <mergeCells count="9">
    <mergeCell ref="A32:D32"/>
    <mergeCell ref="A1:D1"/>
    <mergeCell ref="A2:G2"/>
    <mergeCell ref="A3:B3"/>
    <mergeCell ref="C3:E3"/>
    <mergeCell ref="A5:J5"/>
    <mergeCell ref="A7:B7"/>
    <mergeCell ref="C7:D7"/>
    <mergeCell ref="E7:G7"/>
  </mergeCells>
  <pageMargins left="0.74" right="0.16" top="0.56000000000000005" bottom="0.19" header="0.3" footer="0.17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32"/>
  <sheetViews>
    <sheetView topLeftCell="A7" workbookViewId="0">
      <pane ySplit="3" topLeftCell="A10" activePane="bottomLeft" state="frozen"/>
      <selection activeCell="B80" sqref="B80"/>
      <selection pane="bottomLeft" activeCell="C10" sqref="C10:D27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0.7109375" style="187" customWidth="1"/>
    <col min="4" max="4" width="10.5703125" style="214" customWidth="1"/>
    <col min="5" max="5" width="16" style="214" customWidth="1"/>
    <col min="6" max="6" width="14.5703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295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42617</v>
      </c>
      <c r="B10" s="30" t="s">
        <v>15</v>
      </c>
      <c r="C10" s="25">
        <v>3936</v>
      </c>
      <c r="D10" s="26">
        <v>19</v>
      </c>
      <c r="E10" s="26">
        <f t="shared" ref="E10:E31" si="0">C10*D10</f>
        <v>74784</v>
      </c>
      <c r="F10" s="27"/>
      <c r="G10" s="28"/>
      <c r="H10" s="26">
        <f>IF(B10&lt;&gt;"",E10-F10-G10,0)</f>
        <v>74784</v>
      </c>
      <c r="I10" s="30"/>
    </row>
    <row r="11" spans="1:10" ht="20.25" customHeight="1" x14ac:dyDescent="0.25">
      <c r="A11" s="23">
        <v>42624</v>
      </c>
      <c r="B11" s="30" t="s">
        <v>15</v>
      </c>
      <c r="C11" s="25">
        <v>1844</v>
      </c>
      <c r="D11" s="26">
        <v>19</v>
      </c>
      <c r="E11" s="26">
        <f t="shared" si="0"/>
        <v>35036</v>
      </c>
      <c r="F11" s="27"/>
      <c r="G11" s="28"/>
      <c r="H11" s="26">
        <f t="shared" ref="H11:H30" si="1">IF(B11&lt;&gt;"",H10+E11-F11-G11,0)</f>
        <v>109820</v>
      </c>
      <c r="I11" s="30"/>
    </row>
    <row r="12" spans="1:10" ht="20.25" customHeight="1" x14ac:dyDescent="0.25">
      <c r="A12" s="23">
        <v>42624</v>
      </c>
      <c r="B12" s="30" t="s">
        <v>277</v>
      </c>
      <c r="C12" s="25">
        <v>252</v>
      </c>
      <c r="D12" s="26">
        <v>19</v>
      </c>
      <c r="E12" s="26">
        <f t="shared" si="0"/>
        <v>4788</v>
      </c>
      <c r="F12" s="27"/>
      <c r="G12" s="28"/>
      <c r="H12" s="26">
        <f t="shared" si="1"/>
        <v>114608</v>
      </c>
      <c r="I12" s="30"/>
    </row>
    <row r="13" spans="1:10" ht="20.25" customHeight="1" x14ac:dyDescent="0.25">
      <c r="A13" s="23">
        <v>42624</v>
      </c>
      <c r="B13" s="30" t="s">
        <v>296</v>
      </c>
      <c r="C13" s="25">
        <v>12</v>
      </c>
      <c r="D13" s="26">
        <v>15</v>
      </c>
      <c r="E13" s="26">
        <f t="shared" si="0"/>
        <v>180</v>
      </c>
      <c r="F13" s="27"/>
      <c r="G13" s="28"/>
      <c r="H13" s="26">
        <f t="shared" si="1"/>
        <v>114788</v>
      </c>
      <c r="I13" s="30"/>
    </row>
    <row r="14" spans="1:10" ht="20.25" customHeight="1" x14ac:dyDescent="0.25">
      <c r="A14" s="23">
        <v>42627</v>
      </c>
      <c r="B14" s="30" t="s">
        <v>15</v>
      </c>
      <c r="C14" s="25">
        <v>4544</v>
      </c>
      <c r="D14" s="26">
        <v>19</v>
      </c>
      <c r="E14" s="26">
        <f t="shared" si="0"/>
        <v>86336</v>
      </c>
      <c r="F14" s="27"/>
      <c r="G14" s="28"/>
      <c r="H14" s="26">
        <f t="shared" si="1"/>
        <v>201124</v>
      </c>
      <c r="I14" s="30"/>
    </row>
    <row r="15" spans="1:10" ht="20.25" customHeight="1" x14ac:dyDescent="0.25">
      <c r="A15" s="23">
        <v>42629</v>
      </c>
      <c r="B15" s="30" t="s">
        <v>279</v>
      </c>
      <c r="C15" s="25">
        <v>172</v>
      </c>
      <c r="D15" s="26">
        <v>16</v>
      </c>
      <c r="E15" s="26">
        <f t="shared" si="0"/>
        <v>2752</v>
      </c>
      <c r="F15" s="27"/>
      <c r="G15" s="28"/>
      <c r="H15" s="26">
        <f t="shared" si="1"/>
        <v>203876</v>
      </c>
      <c r="I15" s="30"/>
    </row>
    <row r="16" spans="1:10" ht="20.25" customHeight="1" x14ac:dyDescent="0.25">
      <c r="A16" s="23">
        <v>42629</v>
      </c>
      <c r="B16" s="30" t="s">
        <v>296</v>
      </c>
      <c r="C16" s="25">
        <v>44</v>
      </c>
      <c r="D16" s="26">
        <v>14</v>
      </c>
      <c r="E16" s="26">
        <f t="shared" si="0"/>
        <v>616</v>
      </c>
      <c r="F16" s="27"/>
      <c r="G16" s="28"/>
      <c r="H16" s="26">
        <f t="shared" si="1"/>
        <v>204492</v>
      </c>
      <c r="I16" s="30"/>
    </row>
    <row r="17" spans="1:10" ht="20.25" customHeight="1" x14ac:dyDescent="0.25">
      <c r="A17" s="23">
        <v>42629</v>
      </c>
      <c r="B17" s="30" t="s">
        <v>259</v>
      </c>
      <c r="C17" s="25">
        <v>96</v>
      </c>
      <c r="D17" s="26">
        <v>25</v>
      </c>
      <c r="E17" s="26">
        <f t="shared" si="0"/>
        <v>2400</v>
      </c>
      <c r="F17" s="27"/>
      <c r="G17" s="28"/>
      <c r="H17" s="26">
        <f t="shared" si="1"/>
        <v>206892</v>
      </c>
      <c r="I17" s="30"/>
    </row>
    <row r="18" spans="1:10" ht="20.25" customHeight="1" x14ac:dyDescent="0.25">
      <c r="A18" s="23">
        <v>42629</v>
      </c>
      <c r="B18" s="30" t="s">
        <v>277</v>
      </c>
      <c r="C18" s="25">
        <v>576</v>
      </c>
      <c r="D18" s="26">
        <v>19</v>
      </c>
      <c r="E18" s="26">
        <f t="shared" si="0"/>
        <v>10944</v>
      </c>
      <c r="F18" s="27"/>
      <c r="G18" s="28"/>
      <c r="H18" s="26">
        <f t="shared" si="1"/>
        <v>217836</v>
      </c>
      <c r="I18" s="30"/>
    </row>
    <row r="19" spans="1:10" ht="20.25" customHeight="1" x14ac:dyDescent="0.25">
      <c r="A19" s="23">
        <v>42631</v>
      </c>
      <c r="B19" s="30" t="s">
        <v>15</v>
      </c>
      <c r="C19" s="25">
        <v>2942</v>
      </c>
      <c r="D19" s="26">
        <v>18</v>
      </c>
      <c r="E19" s="26">
        <f t="shared" si="0"/>
        <v>52956</v>
      </c>
      <c r="F19" s="27"/>
      <c r="G19" s="28"/>
      <c r="H19" s="26">
        <f t="shared" si="1"/>
        <v>270792</v>
      </c>
      <c r="I19" s="30"/>
    </row>
    <row r="20" spans="1:10" ht="20.25" customHeight="1" x14ac:dyDescent="0.25">
      <c r="A20" s="23">
        <v>42632</v>
      </c>
      <c r="B20" s="30" t="s">
        <v>15</v>
      </c>
      <c r="C20" s="25">
        <v>1344</v>
      </c>
      <c r="D20" s="26">
        <v>16</v>
      </c>
      <c r="E20" s="26">
        <f t="shared" si="0"/>
        <v>21504</v>
      </c>
      <c r="F20" s="27"/>
      <c r="G20" s="28"/>
      <c r="H20" s="26">
        <f t="shared" si="1"/>
        <v>292296</v>
      </c>
      <c r="I20" s="30"/>
    </row>
    <row r="21" spans="1:10" ht="20.25" hidden="1" customHeight="1" x14ac:dyDescent="0.25">
      <c r="A21" s="23">
        <v>42629</v>
      </c>
      <c r="B21" s="30" t="s">
        <v>16</v>
      </c>
      <c r="C21" s="25"/>
      <c r="D21" s="26"/>
      <c r="E21" s="26">
        <f t="shared" ref="E21:E30" si="2">C21*D21</f>
        <v>0</v>
      </c>
      <c r="F21" s="27"/>
      <c r="G21" s="28">
        <v>100000</v>
      </c>
      <c r="H21" s="26">
        <f t="shared" si="1"/>
        <v>192296</v>
      </c>
      <c r="I21" s="30"/>
    </row>
    <row r="22" spans="1:10" ht="20.25" hidden="1" customHeight="1" x14ac:dyDescent="0.25">
      <c r="A22" s="23">
        <v>42637</v>
      </c>
      <c r="B22" s="30" t="s">
        <v>16</v>
      </c>
      <c r="C22" s="25"/>
      <c r="D22" s="26"/>
      <c r="E22" s="26">
        <f t="shared" si="2"/>
        <v>0</v>
      </c>
      <c r="F22" s="27"/>
      <c r="G22" s="28">
        <v>101124</v>
      </c>
      <c r="H22" s="26">
        <f t="shared" si="1"/>
        <v>91172</v>
      </c>
      <c r="I22" s="30"/>
    </row>
    <row r="23" spans="1:10" ht="20.25" customHeight="1" x14ac:dyDescent="0.25">
      <c r="A23" s="23">
        <v>42651</v>
      </c>
      <c r="B23" s="30" t="s">
        <v>40</v>
      </c>
      <c r="C23" s="25">
        <v>3065</v>
      </c>
      <c r="D23" s="26">
        <v>12</v>
      </c>
      <c r="E23" s="26">
        <f t="shared" si="2"/>
        <v>36780</v>
      </c>
      <c r="F23" s="27"/>
      <c r="G23" s="28"/>
      <c r="H23" s="26">
        <f t="shared" si="1"/>
        <v>127952</v>
      </c>
      <c r="I23" s="30"/>
    </row>
    <row r="24" spans="1:10" ht="20.25" customHeight="1" x14ac:dyDescent="0.25">
      <c r="A24" s="23">
        <v>42651</v>
      </c>
      <c r="B24" s="30" t="s">
        <v>297</v>
      </c>
      <c r="C24" s="25">
        <v>134</v>
      </c>
      <c r="D24" s="26">
        <v>12</v>
      </c>
      <c r="E24" s="26">
        <f t="shared" si="2"/>
        <v>1608</v>
      </c>
      <c r="F24" s="27"/>
      <c r="G24" s="28"/>
      <c r="H24" s="26">
        <f t="shared" si="1"/>
        <v>129560</v>
      </c>
      <c r="I24" s="30"/>
    </row>
    <row r="25" spans="1:10" ht="20.25" customHeight="1" x14ac:dyDescent="0.25">
      <c r="A25" s="23">
        <v>42659</v>
      </c>
      <c r="B25" s="30" t="s">
        <v>15</v>
      </c>
      <c r="C25" s="25">
        <v>5247</v>
      </c>
      <c r="D25" s="26">
        <v>18</v>
      </c>
      <c r="E25" s="26">
        <f t="shared" si="2"/>
        <v>94446</v>
      </c>
      <c r="F25" s="27"/>
      <c r="G25" s="28"/>
      <c r="H25" s="26">
        <f t="shared" si="1"/>
        <v>224006</v>
      </c>
      <c r="I25" s="30"/>
    </row>
    <row r="26" spans="1:10" ht="20.25" customHeight="1" x14ac:dyDescent="0.25">
      <c r="A26" s="23">
        <v>42659</v>
      </c>
      <c r="B26" s="30" t="s">
        <v>279</v>
      </c>
      <c r="C26" s="25">
        <v>803</v>
      </c>
      <c r="D26" s="26">
        <v>16</v>
      </c>
      <c r="E26" s="26">
        <f t="shared" si="2"/>
        <v>12848</v>
      </c>
      <c r="F26" s="27"/>
      <c r="G26" s="28"/>
      <c r="H26" s="26">
        <f t="shared" si="1"/>
        <v>236854</v>
      </c>
      <c r="I26" s="30"/>
    </row>
    <row r="27" spans="1:10" ht="20.25" customHeight="1" x14ac:dyDescent="0.25">
      <c r="A27" s="23">
        <v>42659</v>
      </c>
      <c r="B27" s="30" t="s">
        <v>306</v>
      </c>
      <c r="C27" s="25">
        <v>360</v>
      </c>
      <c r="D27" s="26">
        <v>17</v>
      </c>
      <c r="E27" s="26">
        <f t="shared" si="2"/>
        <v>6120</v>
      </c>
      <c r="F27" s="27"/>
      <c r="G27" s="28"/>
      <c r="H27" s="26">
        <f t="shared" si="1"/>
        <v>242974</v>
      </c>
      <c r="I27" s="30"/>
    </row>
    <row r="28" spans="1:10" ht="20.25" hidden="1" customHeight="1" x14ac:dyDescent="0.25">
      <c r="A28" s="23"/>
      <c r="B28" s="30"/>
      <c r="C28" s="25"/>
      <c r="D28" s="26"/>
      <c r="E28" s="26">
        <f t="shared" si="2"/>
        <v>0</v>
      </c>
      <c r="F28" s="27"/>
      <c r="G28" s="28"/>
      <c r="H28" s="26">
        <f t="shared" si="1"/>
        <v>0</v>
      </c>
      <c r="I28" s="30"/>
    </row>
    <row r="29" spans="1:10" ht="20.25" hidden="1" customHeight="1" x14ac:dyDescent="0.25">
      <c r="A29" s="23"/>
      <c r="B29" s="30"/>
      <c r="C29" s="25"/>
      <c r="D29" s="26"/>
      <c r="E29" s="26">
        <f t="shared" si="2"/>
        <v>0</v>
      </c>
      <c r="F29" s="27"/>
      <c r="G29" s="28"/>
      <c r="H29" s="26">
        <f t="shared" si="1"/>
        <v>0</v>
      </c>
      <c r="I29" s="30"/>
    </row>
    <row r="30" spans="1:10" ht="20.25" hidden="1" customHeight="1" x14ac:dyDescent="0.25">
      <c r="A30" s="23"/>
      <c r="B30" s="30"/>
      <c r="C30" s="25"/>
      <c r="D30" s="26"/>
      <c r="E30" s="26">
        <f t="shared" si="2"/>
        <v>0</v>
      </c>
      <c r="F30" s="27"/>
      <c r="G30" s="28"/>
      <c r="H30" s="26">
        <f t="shared" si="1"/>
        <v>0</v>
      </c>
      <c r="I30" s="30"/>
    </row>
    <row r="31" spans="1:10" ht="20.25" hidden="1" customHeight="1" x14ac:dyDescent="0.25">
      <c r="A31" s="23"/>
      <c r="B31" s="30"/>
      <c r="C31" s="25"/>
      <c r="D31" s="26"/>
      <c r="E31" s="26">
        <f t="shared" si="0"/>
        <v>0</v>
      </c>
      <c r="F31" s="27"/>
      <c r="G31" s="28"/>
      <c r="H31" s="26">
        <f>IF(B31&lt;&gt;"",#REF!+E31-F31-G31,0)</f>
        <v>0</v>
      </c>
      <c r="I31" s="30"/>
    </row>
    <row r="32" spans="1:10" s="209" customFormat="1" ht="20.25" hidden="1" customHeight="1" x14ac:dyDescent="0.25">
      <c r="A32" s="216" t="s">
        <v>13</v>
      </c>
      <c r="B32" s="216"/>
      <c r="C32" s="216"/>
      <c r="D32" s="216"/>
      <c r="E32" s="64">
        <f>SUM(E10:E31)</f>
        <v>444098</v>
      </c>
      <c r="F32" s="64">
        <f>SUM(F10:F31)</f>
        <v>0</v>
      </c>
      <c r="G32" s="64">
        <f>SUM(G10:G31)</f>
        <v>201124</v>
      </c>
      <c r="H32" s="64">
        <f>E32-F32-G32</f>
        <v>242974</v>
      </c>
      <c r="I32" s="64"/>
      <c r="J32" s="213"/>
    </row>
  </sheetData>
  <autoFilter ref="A9:I32">
    <filterColumn colId="2">
      <customFilters>
        <customFilter operator="notEqual" val=" "/>
      </customFilters>
    </filterColumn>
  </autoFilter>
  <mergeCells count="9">
    <mergeCell ref="A32:D3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32"/>
  <sheetViews>
    <sheetView topLeftCell="A7" workbookViewId="0">
      <pane ySplit="3" topLeftCell="A10" activePane="bottomLeft" state="frozen"/>
      <selection activeCell="B80" sqref="B80"/>
      <selection pane="bottomLeft" activeCell="C10" sqref="C10:D26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0.7109375" style="187" customWidth="1"/>
    <col min="4" max="4" width="10.5703125" style="214" customWidth="1"/>
    <col min="5" max="5" width="16" style="214" customWidth="1"/>
    <col min="6" max="6" width="14.5703125" style="12" customWidth="1"/>
    <col min="7" max="7" width="15.7109375" style="9" customWidth="1"/>
    <col min="8" max="8" width="16.140625" style="214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210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214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214"/>
    </row>
    <row r="7" spans="1:10" ht="21" customHeight="1" x14ac:dyDescent="0.25">
      <c r="A7" s="219" t="s">
        <v>298</v>
      </c>
      <c r="B7" s="219"/>
      <c r="C7" s="218" t="s">
        <v>26</v>
      </c>
      <c r="D7" s="218"/>
      <c r="E7" s="231" t="s">
        <v>27</v>
      </c>
      <c r="F7" s="231"/>
      <c r="G7" s="231"/>
      <c r="I7" s="214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23">
        <v>42640</v>
      </c>
      <c r="B10" s="30" t="s">
        <v>40</v>
      </c>
      <c r="C10" s="25">
        <v>2415</v>
      </c>
      <c r="D10" s="26">
        <v>14.5</v>
      </c>
      <c r="E10" s="26">
        <f t="shared" ref="E10:E31" si="0">C10*D10</f>
        <v>35017.5</v>
      </c>
      <c r="F10" s="27"/>
      <c r="G10" s="28"/>
      <c r="H10" s="26">
        <f>IF(B10&lt;&gt;"",E10-F10-G10,0)</f>
        <v>35017.5</v>
      </c>
      <c r="I10" s="30"/>
    </row>
    <row r="11" spans="1:10" ht="20.25" customHeight="1" x14ac:dyDescent="0.25">
      <c r="A11" s="23">
        <v>42641</v>
      </c>
      <c r="B11" s="30" t="s">
        <v>40</v>
      </c>
      <c r="C11" s="25">
        <v>2642</v>
      </c>
      <c r="D11" s="26">
        <v>14.5</v>
      </c>
      <c r="E11" s="26">
        <f t="shared" si="0"/>
        <v>38309</v>
      </c>
      <c r="F11" s="27"/>
      <c r="G11" s="28"/>
      <c r="H11" s="26">
        <f t="shared" ref="H11:H30" si="1">IF(B11&lt;&gt;"",H10+E11-F11-G11,0)</f>
        <v>73326.5</v>
      </c>
      <c r="I11" s="30"/>
    </row>
    <row r="12" spans="1:10" ht="20.25" customHeight="1" x14ac:dyDescent="0.25">
      <c r="A12" s="23">
        <v>42643</v>
      </c>
      <c r="B12" s="30" t="s">
        <v>40</v>
      </c>
      <c r="C12" s="25">
        <v>1810</v>
      </c>
      <c r="D12" s="26">
        <v>14.5</v>
      </c>
      <c r="E12" s="26">
        <f t="shared" si="0"/>
        <v>26245</v>
      </c>
      <c r="F12" s="27"/>
      <c r="G12" s="28"/>
      <c r="H12" s="26">
        <f t="shared" si="1"/>
        <v>99571.5</v>
      </c>
      <c r="I12" s="30"/>
    </row>
    <row r="13" spans="1:10" ht="20.25" customHeight="1" x14ac:dyDescent="0.25">
      <c r="A13" s="23">
        <v>42644</v>
      </c>
      <c r="B13" s="30" t="s">
        <v>40</v>
      </c>
      <c r="C13" s="25">
        <v>2645</v>
      </c>
      <c r="D13" s="26">
        <v>14.5</v>
      </c>
      <c r="E13" s="26">
        <f t="shared" si="0"/>
        <v>38352.5</v>
      </c>
      <c r="F13" s="27"/>
      <c r="G13" s="28"/>
      <c r="H13" s="26">
        <f t="shared" si="1"/>
        <v>137924</v>
      </c>
      <c r="I13" s="30"/>
    </row>
    <row r="14" spans="1:10" ht="20.25" customHeight="1" x14ac:dyDescent="0.25">
      <c r="A14" s="23">
        <v>42644</v>
      </c>
      <c r="B14" s="30" t="s">
        <v>40</v>
      </c>
      <c r="C14" s="25">
        <v>2415</v>
      </c>
      <c r="D14" s="26">
        <v>14.5</v>
      </c>
      <c r="E14" s="26">
        <f t="shared" si="0"/>
        <v>35017.5</v>
      </c>
      <c r="F14" s="27"/>
      <c r="G14" s="28"/>
      <c r="H14" s="26">
        <f t="shared" si="1"/>
        <v>172941.5</v>
      </c>
      <c r="I14" s="30"/>
    </row>
    <row r="15" spans="1:10" ht="20.25" customHeight="1" x14ac:dyDescent="0.25">
      <c r="A15" s="23">
        <v>42645</v>
      </c>
      <c r="B15" s="30" t="s">
        <v>40</v>
      </c>
      <c r="C15" s="25">
        <v>1821</v>
      </c>
      <c r="D15" s="26">
        <v>14.5</v>
      </c>
      <c r="E15" s="26">
        <f t="shared" si="0"/>
        <v>26404.5</v>
      </c>
      <c r="F15" s="27"/>
      <c r="G15" s="28"/>
      <c r="H15" s="26">
        <f t="shared" si="1"/>
        <v>199346</v>
      </c>
      <c r="I15" s="30"/>
    </row>
    <row r="16" spans="1:10" ht="20.25" customHeight="1" x14ac:dyDescent="0.25">
      <c r="A16" s="23">
        <v>42646</v>
      </c>
      <c r="B16" s="30" t="s">
        <v>40</v>
      </c>
      <c r="C16" s="25">
        <v>3680</v>
      </c>
      <c r="D16" s="26">
        <v>14</v>
      </c>
      <c r="E16" s="26">
        <f t="shared" si="0"/>
        <v>51520</v>
      </c>
      <c r="F16" s="27"/>
      <c r="G16" s="28"/>
      <c r="H16" s="26">
        <f t="shared" si="1"/>
        <v>250866</v>
      </c>
      <c r="I16" s="30"/>
    </row>
    <row r="17" spans="1:10" ht="20.25" customHeight="1" x14ac:dyDescent="0.25">
      <c r="A17" s="23">
        <v>42646</v>
      </c>
      <c r="B17" s="30" t="s">
        <v>40</v>
      </c>
      <c r="C17" s="25">
        <v>2645</v>
      </c>
      <c r="D17" s="26">
        <v>14</v>
      </c>
      <c r="E17" s="26">
        <f t="shared" si="0"/>
        <v>37030</v>
      </c>
      <c r="F17" s="27"/>
      <c r="G17" s="28"/>
      <c r="H17" s="26">
        <f t="shared" si="1"/>
        <v>287896</v>
      </c>
      <c r="I17" s="30"/>
    </row>
    <row r="18" spans="1:10" ht="20.25" customHeight="1" x14ac:dyDescent="0.25">
      <c r="A18" s="23">
        <v>42647</v>
      </c>
      <c r="B18" s="30" t="s">
        <v>40</v>
      </c>
      <c r="C18" s="25">
        <v>1763</v>
      </c>
      <c r="D18" s="26">
        <v>14</v>
      </c>
      <c r="E18" s="26">
        <f t="shared" si="0"/>
        <v>24682</v>
      </c>
      <c r="F18" s="27"/>
      <c r="G18" s="28"/>
      <c r="H18" s="26">
        <f t="shared" si="1"/>
        <v>312578</v>
      </c>
      <c r="I18" s="30"/>
    </row>
    <row r="19" spans="1:10" ht="20.25" customHeight="1" x14ac:dyDescent="0.25">
      <c r="A19" s="23">
        <v>42648</v>
      </c>
      <c r="B19" s="30" t="s">
        <v>40</v>
      </c>
      <c r="C19" s="25">
        <v>3105</v>
      </c>
      <c r="D19" s="26">
        <v>14</v>
      </c>
      <c r="E19" s="26">
        <f t="shared" si="0"/>
        <v>43470</v>
      </c>
      <c r="F19" s="27"/>
      <c r="G19" s="28"/>
      <c r="H19" s="26">
        <f t="shared" si="1"/>
        <v>356048</v>
      </c>
      <c r="I19" s="30"/>
    </row>
    <row r="20" spans="1:10" ht="20.25" customHeight="1" x14ac:dyDescent="0.25">
      <c r="A20" s="23">
        <v>42648</v>
      </c>
      <c r="B20" s="30" t="s">
        <v>40</v>
      </c>
      <c r="C20" s="25">
        <v>3806</v>
      </c>
      <c r="D20" s="26">
        <v>14</v>
      </c>
      <c r="E20" s="26">
        <f t="shared" si="0"/>
        <v>53284</v>
      </c>
      <c r="F20" s="27"/>
      <c r="G20" s="28"/>
      <c r="H20" s="26">
        <f t="shared" si="1"/>
        <v>409332</v>
      </c>
      <c r="I20" s="30"/>
    </row>
    <row r="21" spans="1:10" ht="20.25" customHeight="1" x14ac:dyDescent="0.25">
      <c r="A21" s="23">
        <v>42648</v>
      </c>
      <c r="B21" s="30" t="s">
        <v>40</v>
      </c>
      <c r="C21" s="25">
        <v>10550</v>
      </c>
      <c r="D21" s="26">
        <v>14</v>
      </c>
      <c r="E21" s="26">
        <f t="shared" si="0"/>
        <v>147700</v>
      </c>
      <c r="F21" s="27"/>
      <c r="G21" s="28"/>
      <c r="H21" s="26">
        <f t="shared" si="1"/>
        <v>557032</v>
      </c>
      <c r="I21" s="30"/>
    </row>
    <row r="22" spans="1:10" ht="20.25" customHeight="1" x14ac:dyDescent="0.25">
      <c r="A22" s="23">
        <v>42649</v>
      </c>
      <c r="B22" s="30" t="s">
        <v>40</v>
      </c>
      <c r="C22" s="25">
        <v>1510</v>
      </c>
      <c r="D22" s="26">
        <v>13</v>
      </c>
      <c r="E22" s="26">
        <f t="shared" si="0"/>
        <v>19630</v>
      </c>
      <c r="F22" s="27"/>
      <c r="G22" s="28"/>
      <c r="H22" s="26">
        <f t="shared" si="1"/>
        <v>576662</v>
      </c>
      <c r="I22" s="30"/>
    </row>
    <row r="23" spans="1:10" ht="20.25" customHeight="1" x14ac:dyDescent="0.25">
      <c r="A23" s="23">
        <v>42650</v>
      </c>
      <c r="B23" s="30" t="s">
        <v>40</v>
      </c>
      <c r="C23" s="25">
        <v>3299</v>
      </c>
      <c r="D23" s="26">
        <v>12.5</v>
      </c>
      <c r="E23" s="26">
        <f t="shared" si="0"/>
        <v>41237.5</v>
      </c>
      <c r="F23" s="27"/>
      <c r="G23" s="28"/>
      <c r="H23" s="26">
        <f t="shared" si="1"/>
        <v>617899.5</v>
      </c>
      <c r="I23" s="30"/>
    </row>
    <row r="24" spans="1:10" ht="20.25" hidden="1" customHeight="1" x14ac:dyDescent="0.25">
      <c r="A24" s="23">
        <v>42651</v>
      </c>
      <c r="B24" s="30" t="s">
        <v>16</v>
      </c>
      <c r="C24" s="25"/>
      <c r="D24" s="26"/>
      <c r="E24" s="26">
        <f t="shared" si="0"/>
        <v>0</v>
      </c>
      <c r="F24" s="27"/>
      <c r="G24" s="28">
        <v>200000</v>
      </c>
      <c r="H24" s="26">
        <f t="shared" si="1"/>
        <v>417899.5</v>
      </c>
      <c r="I24" s="30"/>
    </row>
    <row r="25" spans="1:10" ht="20.25" customHeight="1" x14ac:dyDescent="0.25">
      <c r="A25" s="23">
        <v>42652</v>
      </c>
      <c r="B25" s="30" t="s">
        <v>40</v>
      </c>
      <c r="C25" s="25">
        <v>12454.5</v>
      </c>
      <c r="D25" s="26">
        <v>12</v>
      </c>
      <c r="E25" s="26">
        <f t="shared" si="0"/>
        <v>149454</v>
      </c>
      <c r="F25" s="27"/>
      <c r="G25" s="28"/>
      <c r="H25" s="26">
        <f t="shared" si="1"/>
        <v>567353.5</v>
      </c>
      <c r="I25" s="30"/>
    </row>
    <row r="26" spans="1:10" ht="20.25" customHeight="1" x14ac:dyDescent="0.25">
      <c r="A26" s="23">
        <v>42654</v>
      </c>
      <c r="B26" s="30" t="s">
        <v>40</v>
      </c>
      <c r="C26" s="25">
        <v>3905.5</v>
      </c>
      <c r="D26" s="26">
        <v>11</v>
      </c>
      <c r="E26" s="26">
        <f t="shared" si="0"/>
        <v>42960.5</v>
      </c>
      <c r="F26" s="27"/>
      <c r="G26" s="28"/>
      <c r="H26" s="26">
        <f t="shared" si="1"/>
        <v>610314</v>
      </c>
      <c r="I26" s="30"/>
    </row>
    <row r="27" spans="1:10" ht="20.25" hidden="1" customHeight="1" x14ac:dyDescent="0.25">
      <c r="A27" s="23"/>
      <c r="B27" s="30"/>
      <c r="C27" s="25"/>
      <c r="D27" s="26"/>
      <c r="E27" s="26">
        <f t="shared" si="0"/>
        <v>0</v>
      </c>
      <c r="F27" s="27"/>
      <c r="G27" s="28"/>
      <c r="H27" s="26">
        <f t="shared" si="1"/>
        <v>0</v>
      </c>
      <c r="I27" s="30"/>
    </row>
    <row r="28" spans="1:10" ht="20.25" hidden="1" customHeight="1" x14ac:dyDescent="0.25">
      <c r="A28" s="23"/>
      <c r="B28" s="30"/>
      <c r="C28" s="25"/>
      <c r="D28" s="26"/>
      <c r="E28" s="26">
        <f t="shared" si="0"/>
        <v>0</v>
      </c>
      <c r="F28" s="27"/>
      <c r="G28" s="28"/>
      <c r="H28" s="26">
        <f t="shared" si="1"/>
        <v>0</v>
      </c>
      <c r="I28" s="30"/>
    </row>
    <row r="29" spans="1:10" ht="20.25" hidden="1" customHeight="1" x14ac:dyDescent="0.25">
      <c r="A29" s="23"/>
      <c r="B29" s="30"/>
      <c r="C29" s="25"/>
      <c r="D29" s="26"/>
      <c r="E29" s="26">
        <f t="shared" si="0"/>
        <v>0</v>
      </c>
      <c r="F29" s="27"/>
      <c r="G29" s="28"/>
      <c r="H29" s="26">
        <f t="shared" si="1"/>
        <v>0</v>
      </c>
      <c r="I29" s="30"/>
    </row>
    <row r="30" spans="1:10" ht="20.25" hidden="1" customHeight="1" x14ac:dyDescent="0.25">
      <c r="A30" s="23"/>
      <c r="B30" s="30"/>
      <c r="C30" s="25"/>
      <c r="D30" s="26"/>
      <c r="E30" s="26">
        <f t="shared" si="0"/>
        <v>0</v>
      </c>
      <c r="F30" s="27"/>
      <c r="G30" s="28"/>
      <c r="H30" s="26">
        <f t="shared" si="1"/>
        <v>0</v>
      </c>
      <c r="I30" s="30"/>
    </row>
    <row r="31" spans="1:10" ht="20.25" hidden="1" customHeight="1" x14ac:dyDescent="0.25">
      <c r="A31" s="23"/>
      <c r="B31" s="30"/>
      <c r="C31" s="25"/>
      <c r="D31" s="26"/>
      <c r="E31" s="26">
        <f t="shared" si="0"/>
        <v>0</v>
      </c>
      <c r="F31" s="27"/>
      <c r="G31" s="28"/>
      <c r="H31" s="26">
        <f>IF(B31&lt;&gt;"",#REF!+E31-F31-G31,0)</f>
        <v>0</v>
      </c>
      <c r="I31" s="30"/>
    </row>
    <row r="32" spans="1:10" s="209" customFormat="1" ht="20.25" hidden="1" customHeight="1" x14ac:dyDescent="0.25">
      <c r="A32" s="216" t="s">
        <v>13</v>
      </c>
      <c r="B32" s="216"/>
      <c r="C32" s="216"/>
      <c r="D32" s="216"/>
      <c r="E32" s="64">
        <f>SUM(E10:E31)</f>
        <v>810314</v>
      </c>
      <c r="F32" s="64">
        <f>SUM(F10:F31)</f>
        <v>0</v>
      </c>
      <c r="G32" s="64">
        <f>SUM(G10:G31)</f>
        <v>200000</v>
      </c>
      <c r="H32" s="64">
        <f>E32-F32-G32</f>
        <v>610314</v>
      </c>
      <c r="I32" s="64"/>
      <c r="J32" s="213"/>
    </row>
  </sheetData>
  <autoFilter ref="A9:I32">
    <filterColumn colId="2">
      <customFilters>
        <customFilter operator="notEqual" val=" "/>
      </customFilters>
    </filterColumn>
  </autoFilter>
  <mergeCells count="9">
    <mergeCell ref="A32:D3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30"/>
  <sheetViews>
    <sheetView topLeftCell="A7" workbookViewId="0">
      <pane ySplit="3" topLeftCell="A10" activePane="bottomLeft" state="frozen"/>
      <selection activeCell="A184" sqref="A184"/>
      <selection pane="bottomLeft" activeCell="P29" sqref="P29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2" customWidth="1"/>
    <col min="4" max="4" width="11" style="16" customWidth="1"/>
    <col min="5" max="5" width="15.28515625" style="16" customWidth="1"/>
    <col min="6" max="6" width="15.28515625" style="9" customWidth="1"/>
    <col min="7" max="7" width="14.85546875" style="16" customWidth="1"/>
    <col min="8" max="8" width="12.85546875" style="8" customWidth="1"/>
    <col min="9" max="16384" width="9.140625" style="8"/>
  </cols>
  <sheetData>
    <row r="1" spans="1:9" s="148" customFormat="1" ht="18.75" customHeight="1" x14ac:dyDescent="0.25">
      <c r="A1" s="241" t="s">
        <v>35</v>
      </c>
      <c r="B1" s="241"/>
      <c r="C1" s="241"/>
      <c r="D1" s="241"/>
      <c r="F1" s="163"/>
      <c r="G1" s="149"/>
      <c r="H1" s="149"/>
    </row>
    <row r="2" spans="1:9" s="148" customFormat="1" ht="18.75" customHeight="1" x14ac:dyDescent="0.25">
      <c r="A2" s="241" t="s">
        <v>34</v>
      </c>
      <c r="B2" s="241"/>
      <c r="C2" s="241"/>
      <c r="D2" s="241"/>
      <c r="E2" s="241"/>
      <c r="F2" s="241"/>
      <c r="G2" s="149"/>
      <c r="H2" s="149"/>
    </row>
    <row r="3" spans="1:9" s="148" customFormat="1" ht="18.75" customHeight="1" x14ac:dyDescent="0.25">
      <c r="A3" s="241" t="s">
        <v>37</v>
      </c>
      <c r="B3" s="241"/>
      <c r="C3" s="241" t="s">
        <v>38</v>
      </c>
      <c r="D3" s="241"/>
      <c r="E3" s="241"/>
      <c r="F3" s="164"/>
      <c r="G3" s="149"/>
      <c r="H3" s="149"/>
    </row>
    <row r="4" spans="1:9" ht="9.75" customHeight="1" x14ac:dyDescent="0.25">
      <c r="C4" s="8"/>
      <c r="D4" s="8"/>
      <c r="E4" s="8"/>
      <c r="F4" s="124"/>
      <c r="H4" s="16"/>
    </row>
    <row r="5" spans="1:9" s="150" customFormat="1" ht="29.25" customHeight="1" x14ac:dyDescent="0.25">
      <c r="A5" s="242" t="s">
        <v>36</v>
      </c>
      <c r="B5" s="242"/>
      <c r="C5" s="242"/>
      <c r="D5" s="242"/>
      <c r="E5" s="242"/>
      <c r="F5" s="242"/>
      <c r="G5" s="242"/>
      <c r="H5" s="242"/>
      <c r="I5" s="242"/>
    </row>
    <row r="6" spans="1:9" ht="9.75" customHeight="1" x14ac:dyDescent="0.25">
      <c r="C6" s="8"/>
      <c r="D6" s="8"/>
      <c r="E6" s="8"/>
      <c r="F6" s="124"/>
      <c r="H6" s="16"/>
    </row>
    <row r="7" spans="1:9" ht="21.75" customHeight="1" x14ac:dyDescent="0.25">
      <c r="A7" s="243" t="s">
        <v>255</v>
      </c>
      <c r="B7" s="243"/>
      <c r="C7" s="188"/>
    </row>
    <row r="8" spans="1:9" ht="18.75" customHeight="1" x14ac:dyDescent="0.25">
      <c r="G8" s="186"/>
    </row>
    <row r="9" spans="1:9" s="152" customFormat="1" ht="43.5" customHeight="1" x14ac:dyDescent="0.25">
      <c r="A9" s="67" t="s">
        <v>0</v>
      </c>
      <c r="B9" s="67" t="s">
        <v>1</v>
      </c>
      <c r="C9" s="78" t="s">
        <v>23</v>
      </c>
      <c r="D9" s="78" t="s">
        <v>32</v>
      </c>
      <c r="E9" s="78" t="s">
        <v>62</v>
      </c>
      <c r="F9" s="165" t="s">
        <v>14</v>
      </c>
      <c r="G9" s="151" t="s">
        <v>2</v>
      </c>
      <c r="H9" s="67" t="s">
        <v>3</v>
      </c>
    </row>
    <row r="10" spans="1:9" ht="20.25" customHeight="1" x14ac:dyDescent="0.25">
      <c r="A10" s="17">
        <v>42641</v>
      </c>
      <c r="B10" s="15" t="s">
        <v>20</v>
      </c>
      <c r="C10" s="19">
        <f>550-16</f>
        <v>534</v>
      </c>
      <c r="D10" s="18">
        <f>11.3*22.3</f>
        <v>251.99000000000004</v>
      </c>
      <c r="E10" s="26">
        <f>C10*D10</f>
        <v>134562.66000000003</v>
      </c>
      <c r="F10" s="28"/>
      <c r="G10" s="26">
        <f>IF(B10&lt;&gt;"",E10-F10,0)</f>
        <v>134562.66000000003</v>
      </c>
      <c r="H10" s="29"/>
    </row>
    <row r="11" spans="1:9" s="4" customFormat="1" ht="20.25" customHeight="1" x14ac:dyDescent="0.25">
      <c r="A11" s="23"/>
      <c r="B11" s="15"/>
      <c r="C11" s="25"/>
      <c r="D11" s="18"/>
      <c r="E11" s="26">
        <f>C11*D11</f>
        <v>0</v>
      </c>
      <c r="F11" s="28"/>
      <c r="G11" s="26">
        <f>IF(B11&lt;&gt;"",G10+E11-F11,0)</f>
        <v>0</v>
      </c>
      <c r="H11" s="29"/>
    </row>
    <row r="12" spans="1:9" ht="20.25" customHeight="1" x14ac:dyDescent="0.25">
      <c r="A12" s="17"/>
      <c r="B12" s="15"/>
      <c r="C12" s="19"/>
      <c r="D12" s="18"/>
      <c r="E12" s="26">
        <f t="shared" ref="E12:E26" si="0">C12*D12</f>
        <v>0</v>
      </c>
      <c r="F12" s="28"/>
      <c r="G12" s="26">
        <f t="shared" ref="G12:G26" si="1">IF(B12&lt;&gt;"",G11+E12-F12,0)</f>
        <v>0</v>
      </c>
      <c r="H12" s="29"/>
    </row>
    <row r="13" spans="1:9" s="4" customFormat="1" ht="20.25" customHeight="1" x14ac:dyDescent="0.25">
      <c r="A13" s="205"/>
      <c r="B13" s="206"/>
      <c r="C13" s="207"/>
      <c r="D13" s="197"/>
      <c r="E13" s="26">
        <f t="shared" si="0"/>
        <v>0</v>
      </c>
      <c r="F13" s="197"/>
      <c r="G13" s="26">
        <f t="shared" si="1"/>
        <v>0</v>
      </c>
      <c r="H13" s="29"/>
    </row>
    <row r="14" spans="1:9" ht="20.25" customHeight="1" x14ac:dyDescent="0.25">
      <c r="A14" s="205"/>
      <c r="B14" s="206"/>
      <c r="C14" s="207"/>
      <c r="D14" s="197"/>
      <c r="E14" s="26">
        <f t="shared" si="0"/>
        <v>0</v>
      </c>
      <c r="F14" s="197"/>
      <c r="G14" s="26">
        <f t="shared" si="1"/>
        <v>0</v>
      </c>
      <c r="H14" s="29"/>
    </row>
    <row r="15" spans="1:9" ht="20.25" customHeight="1" x14ac:dyDescent="0.25">
      <c r="A15" s="17"/>
      <c r="B15" s="206"/>
      <c r="C15" s="207"/>
      <c r="D15" s="197"/>
      <c r="E15" s="26">
        <f t="shared" si="0"/>
        <v>0</v>
      </c>
      <c r="F15" s="197"/>
      <c r="G15" s="26">
        <f t="shared" ref="G15:G17" si="2">IF(B15&lt;&gt;"",G14+E15-F15,0)</f>
        <v>0</v>
      </c>
      <c r="H15" s="29"/>
    </row>
    <row r="16" spans="1:9" ht="20.25" customHeight="1" x14ac:dyDescent="0.25">
      <c r="A16" s="17"/>
      <c r="B16" s="15"/>
      <c r="C16" s="19"/>
      <c r="D16" s="18"/>
      <c r="E16" s="26">
        <f t="shared" si="0"/>
        <v>0</v>
      </c>
      <c r="F16" s="28"/>
      <c r="G16" s="26">
        <f t="shared" si="2"/>
        <v>0</v>
      </c>
      <c r="H16" s="29"/>
    </row>
    <row r="17" spans="1:9" ht="20.25" customHeight="1" x14ac:dyDescent="0.25">
      <c r="A17" s="17"/>
      <c r="B17" s="15"/>
      <c r="C17" s="19"/>
      <c r="D17" s="18"/>
      <c r="E17" s="26">
        <f t="shared" si="0"/>
        <v>0</v>
      </c>
      <c r="F17" s="28"/>
      <c r="G17" s="26">
        <f t="shared" si="2"/>
        <v>0</v>
      </c>
      <c r="H17" s="29"/>
    </row>
    <row r="18" spans="1:9" ht="20.25" customHeight="1" x14ac:dyDescent="0.25">
      <c r="A18" s="17"/>
      <c r="B18" s="15"/>
      <c r="C18" s="19"/>
      <c r="D18" s="18"/>
      <c r="E18" s="26">
        <f t="shared" si="0"/>
        <v>0</v>
      </c>
      <c r="F18" s="28"/>
      <c r="G18" s="26">
        <f t="shared" ref="G18:G25" si="3">IF(B18&lt;&gt;"",G17+E18-F18,0)</f>
        <v>0</v>
      </c>
      <c r="H18" s="29"/>
    </row>
    <row r="19" spans="1:9" ht="20.25" customHeight="1" x14ac:dyDescent="0.25">
      <c r="A19" s="17"/>
      <c r="B19" s="15"/>
      <c r="C19" s="19"/>
      <c r="D19" s="18"/>
      <c r="E19" s="26">
        <f t="shared" si="0"/>
        <v>0</v>
      </c>
      <c r="F19" s="28"/>
      <c r="G19" s="26">
        <f t="shared" si="3"/>
        <v>0</v>
      </c>
      <c r="H19" s="29"/>
    </row>
    <row r="20" spans="1:9" ht="20.25" customHeight="1" x14ac:dyDescent="0.25">
      <c r="A20" s="17"/>
      <c r="B20" s="15"/>
      <c r="C20" s="19"/>
      <c r="D20" s="18"/>
      <c r="E20" s="26">
        <f t="shared" ref="E20:E25" si="4">C20*D20</f>
        <v>0</v>
      </c>
      <c r="F20" s="28"/>
      <c r="G20" s="26">
        <f t="shared" si="3"/>
        <v>0</v>
      </c>
      <c r="H20" s="29"/>
    </row>
    <row r="21" spans="1:9" ht="20.25" customHeight="1" x14ac:dyDescent="0.25">
      <c r="A21" s="17"/>
      <c r="B21" s="15"/>
      <c r="C21" s="19"/>
      <c r="D21" s="18"/>
      <c r="E21" s="26">
        <f t="shared" si="4"/>
        <v>0</v>
      </c>
      <c r="F21" s="28"/>
      <c r="G21" s="26">
        <f t="shared" si="3"/>
        <v>0</v>
      </c>
      <c r="H21" s="29"/>
    </row>
    <row r="22" spans="1:9" ht="20.25" customHeight="1" x14ac:dyDescent="0.25">
      <c r="A22" s="17"/>
      <c r="B22" s="15"/>
      <c r="C22" s="19"/>
      <c r="D22" s="18"/>
      <c r="E22" s="26">
        <f t="shared" si="4"/>
        <v>0</v>
      </c>
      <c r="F22" s="28"/>
      <c r="G22" s="26">
        <f t="shared" si="3"/>
        <v>0</v>
      </c>
      <c r="H22" s="29"/>
    </row>
    <row r="23" spans="1:9" ht="20.25" customHeight="1" x14ac:dyDescent="0.25">
      <c r="A23" s="17"/>
      <c r="B23" s="15"/>
      <c r="C23" s="19"/>
      <c r="D23" s="18"/>
      <c r="E23" s="26">
        <f t="shared" si="4"/>
        <v>0</v>
      </c>
      <c r="F23" s="28"/>
      <c r="G23" s="26">
        <f t="shared" si="3"/>
        <v>0</v>
      </c>
      <c r="H23" s="29"/>
    </row>
    <row r="24" spans="1:9" ht="20.25" customHeight="1" x14ac:dyDescent="0.25">
      <c r="A24" s="17"/>
      <c r="B24" s="15"/>
      <c r="C24" s="19"/>
      <c r="D24" s="18"/>
      <c r="E24" s="26">
        <f t="shared" si="4"/>
        <v>0</v>
      </c>
      <c r="F24" s="28"/>
      <c r="G24" s="26">
        <f t="shared" si="3"/>
        <v>0</v>
      </c>
      <c r="H24" s="29"/>
    </row>
    <row r="25" spans="1:9" ht="20.25" customHeight="1" x14ac:dyDescent="0.25">
      <c r="A25" s="17"/>
      <c r="B25" s="15"/>
      <c r="C25" s="19"/>
      <c r="D25" s="18"/>
      <c r="E25" s="26">
        <f t="shared" si="4"/>
        <v>0</v>
      </c>
      <c r="F25" s="28"/>
      <c r="G25" s="26">
        <f t="shared" si="3"/>
        <v>0</v>
      </c>
      <c r="H25" s="29"/>
    </row>
    <row r="26" spans="1:9" ht="20.25" customHeight="1" x14ac:dyDescent="0.25">
      <c r="A26" s="153"/>
      <c r="B26" s="20"/>
      <c r="C26" s="154"/>
      <c r="D26" s="155"/>
      <c r="E26" s="18">
        <f t="shared" si="0"/>
        <v>0</v>
      </c>
      <c r="F26" s="28"/>
      <c r="G26" s="26">
        <f t="shared" si="1"/>
        <v>0</v>
      </c>
      <c r="H26" s="29"/>
    </row>
    <row r="27" spans="1:9" s="200" customFormat="1" ht="21.75" customHeight="1" x14ac:dyDescent="0.25">
      <c r="A27" s="240" t="s">
        <v>13</v>
      </c>
      <c r="B27" s="240"/>
      <c r="C27" s="240"/>
      <c r="D27" s="240"/>
      <c r="E27" s="157">
        <f>SUM(E10:E26)</f>
        <v>134562.66000000003</v>
      </c>
      <c r="F27" s="166">
        <f>SUM(F10:F26)</f>
        <v>0</v>
      </c>
      <c r="G27" s="158">
        <f>E27-F27</f>
        <v>134562.66000000003</v>
      </c>
      <c r="H27" s="201"/>
    </row>
    <row r="28" spans="1:9" ht="21.75" customHeight="1" x14ac:dyDescent="0.25">
      <c r="F28" s="11"/>
      <c r="G28" s="186"/>
    </row>
    <row r="29" spans="1:9" s="105" customFormat="1" ht="21" customHeight="1" x14ac:dyDescent="0.25">
      <c r="A29" s="102"/>
      <c r="B29" s="108" t="s">
        <v>72</v>
      </c>
      <c r="C29" s="103"/>
      <c r="D29" s="104"/>
      <c r="E29" s="121">
        <f>G27*1000</f>
        <v>134562660.00000003</v>
      </c>
      <c r="F29" s="167" t="s">
        <v>65</v>
      </c>
      <c r="G29" s="109"/>
      <c r="H29" s="104"/>
      <c r="I29" s="104"/>
    </row>
    <row r="30" spans="1:9" s="105" customFormat="1" ht="21" customHeight="1" x14ac:dyDescent="0.25">
      <c r="A30" s="102"/>
      <c r="B30" s="108" t="s">
        <v>66</v>
      </c>
      <c r="C30" s="106" t="str">
        <f>[2]!VND(E29, TRUE)</f>
        <v>Một trăm ba mươi bốn triệu, năm trăm sáu mươi hai ngàn, sáu trăm sáu mươi đồng</v>
      </c>
      <c r="D30" s="104"/>
      <c r="E30" s="104"/>
      <c r="F30" s="168"/>
      <c r="G30" s="104"/>
      <c r="H30" s="104"/>
      <c r="I30" s="104"/>
    </row>
  </sheetData>
  <autoFilter ref="A9:H9"/>
  <mergeCells count="7">
    <mergeCell ref="A27:D2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8"/>
  <sheetViews>
    <sheetView topLeftCell="A7" workbookViewId="0">
      <pane ySplit="3" topLeftCell="A10" activePane="bottomLeft" state="frozen"/>
      <selection activeCell="A184" sqref="A184"/>
      <selection pane="bottomLeft" activeCell="D17" sqref="D17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2" customWidth="1"/>
    <col min="4" max="4" width="11" style="16" customWidth="1"/>
    <col min="5" max="5" width="15.28515625" style="16" customWidth="1"/>
    <col min="6" max="6" width="15.28515625" style="9" customWidth="1"/>
    <col min="7" max="7" width="14.85546875" style="16" customWidth="1"/>
    <col min="8" max="8" width="12.85546875" style="8" customWidth="1"/>
    <col min="9" max="16384" width="9.140625" style="8"/>
  </cols>
  <sheetData>
    <row r="1" spans="1:9" s="148" customFormat="1" ht="18.75" customHeight="1" x14ac:dyDescent="0.25">
      <c r="A1" s="241" t="s">
        <v>35</v>
      </c>
      <c r="B1" s="241"/>
      <c r="C1" s="241"/>
      <c r="D1" s="241"/>
      <c r="F1" s="163"/>
      <c r="G1" s="149"/>
      <c r="H1" s="149"/>
    </row>
    <row r="2" spans="1:9" s="148" customFormat="1" ht="18.75" customHeight="1" x14ac:dyDescent="0.25">
      <c r="A2" s="241" t="s">
        <v>34</v>
      </c>
      <c r="B2" s="241"/>
      <c r="C2" s="241"/>
      <c r="D2" s="241"/>
      <c r="E2" s="241"/>
      <c r="F2" s="241"/>
      <c r="G2" s="149"/>
      <c r="H2" s="149"/>
    </row>
    <row r="3" spans="1:9" s="148" customFormat="1" ht="18.75" customHeight="1" x14ac:dyDescent="0.25">
      <c r="A3" s="241" t="s">
        <v>37</v>
      </c>
      <c r="B3" s="241"/>
      <c r="C3" s="241" t="s">
        <v>38</v>
      </c>
      <c r="D3" s="241"/>
      <c r="E3" s="241"/>
      <c r="F3" s="164"/>
      <c r="G3" s="149"/>
      <c r="H3" s="149"/>
    </row>
    <row r="4" spans="1:9" ht="9.75" customHeight="1" x14ac:dyDescent="0.25">
      <c r="C4" s="8"/>
      <c r="D4" s="8"/>
      <c r="E4" s="8"/>
      <c r="F4" s="124"/>
      <c r="H4" s="16"/>
    </row>
    <row r="5" spans="1:9" s="150" customFormat="1" ht="29.25" customHeight="1" x14ac:dyDescent="0.25">
      <c r="A5" s="242" t="s">
        <v>36</v>
      </c>
      <c r="B5" s="242"/>
      <c r="C5" s="242"/>
      <c r="D5" s="242"/>
      <c r="E5" s="242"/>
      <c r="F5" s="242"/>
      <c r="G5" s="242"/>
      <c r="H5" s="242"/>
      <c r="I5" s="242"/>
    </row>
    <row r="6" spans="1:9" ht="9.75" customHeight="1" x14ac:dyDescent="0.25">
      <c r="C6" s="8"/>
      <c r="D6" s="8"/>
      <c r="E6" s="8"/>
      <c r="F6" s="124"/>
      <c r="H6" s="16"/>
    </row>
    <row r="7" spans="1:9" ht="21.75" customHeight="1" x14ac:dyDescent="0.25">
      <c r="A7" s="243" t="s">
        <v>235</v>
      </c>
      <c r="B7" s="243"/>
      <c r="C7" s="188" t="s">
        <v>237</v>
      </c>
    </row>
    <row r="8" spans="1:9" ht="18.75" customHeight="1" x14ac:dyDescent="0.25">
      <c r="G8" s="10"/>
    </row>
    <row r="9" spans="1:9" s="152" customFormat="1" ht="43.5" customHeight="1" x14ac:dyDescent="0.25">
      <c r="A9" s="67" t="s">
        <v>0</v>
      </c>
      <c r="B9" s="67" t="s">
        <v>1</v>
      </c>
      <c r="C9" s="78" t="s">
        <v>23</v>
      </c>
      <c r="D9" s="78" t="s">
        <v>32</v>
      </c>
      <c r="E9" s="78" t="s">
        <v>62</v>
      </c>
      <c r="F9" s="165" t="s">
        <v>14</v>
      </c>
      <c r="G9" s="151" t="s">
        <v>2</v>
      </c>
      <c r="H9" s="67" t="s">
        <v>3</v>
      </c>
    </row>
    <row r="10" spans="1:9" ht="20.25" customHeight="1" x14ac:dyDescent="0.25">
      <c r="A10" s="17"/>
      <c r="B10" s="15" t="s">
        <v>236</v>
      </c>
      <c r="C10" s="19"/>
      <c r="D10" s="18"/>
      <c r="E10" s="18">
        <v>445985</v>
      </c>
      <c r="F10" s="28"/>
      <c r="G10" s="18">
        <v>445985</v>
      </c>
      <c r="H10" s="29"/>
    </row>
    <row r="11" spans="1:9" s="4" customFormat="1" ht="20.25" customHeight="1" x14ac:dyDescent="0.25">
      <c r="A11" s="23"/>
      <c r="B11" s="24" t="s">
        <v>16</v>
      </c>
      <c r="C11" s="25"/>
      <c r="D11" s="26"/>
      <c r="E11" s="26">
        <f>C11*D11</f>
        <v>0</v>
      </c>
      <c r="F11" s="28">
        <v>100000</v>
      </c>
      <c r="G11" s="26">
        <f>IF(B11&lt;&gt;"",G10+E11-F11,0)</f>
        <v>345985</v>
      </c>
      <c r="H11" s="29">
        <v>42046</v>
      </c>
    </row>
    <row r="12" spans="1:9" ht="20.25" customHeight="1" x14ac:dyDescent="0.25">
      <c r="A12" s="17"/>
      <c r="B12" s="15" t="s">
        <v>16</v>
      </c>
      <c r="C12" s="19"/>
      <c r="D12" s="18"/>
      <c r="E12" s="26">
        <f t="shared" ref="E12:E14" si="0">C12*D12</f>
        <v>0</v>
      </c>
      <c r="F12" s="28">
        <v>100000</v>
      </c>
      <c r="G12" s="26">
        <f t="shared" ref="G12:G24" si="1">IF(B12&lt;&gt;"",G11+E12-F12,0)</f>
        <v>245985</v>
      </c>
      <c r="H12" s="29">
        <v>42146</v>
      </c>
    </row>
    <row r="13" spans="1:9" s="4" customFormat="1" ht="20.25" customHeight="1" x14ac:dyDescent="0.25">
      <c r="A13" s="23"/>
      <c r="B13" s="15" t="s">
        <v>16</v>
      </c>
      <c r="C13" s="25"/>
      <c r="D13" s="26"/>
      <c r="E13" s="26">
        <f t="shared" si="0"/>
        <v>0</v>
      </c>
      <c r="F13" s="28">
        <v>100000</v>
      </c>
      <c r="G13" s="26">
        <f t="shared" si="1"/>
        <v>145985</v>
      </c>
      <c r="H13" s="29">
        <v>42363</v>
      </c>
    </row>
    <row r="14" spans="1:9" ht="20.25" customHeight="1" x14ac:dyDescent="0.25">
      <c r="A14" s="17"/>
      <c r="B14" s="15"/>
      <c r="C14" s="19"/>
      <c r="D14" s="18"/>
      <c r="E14" s="26">
        <f t="shared" si="0"/>
        <v>0</v>
      </c>
      <c r="F14" s="28"/>
      <c r="G14" s="26">
        <f t="shared" si="1"/>
        <v>0</v>
      </c>
      <c r="H14" s="29"/>
    </row>
    <row r="15" spans="1:9" ht="20.25" customHeight="1" x14ac:dyDescent="0.25">
      <c r="A15" s="17"/>
      <c r="B15" s="15"/>
      <c r="C15" s="19"/>
      <c r="D15" s="18"/>
      <c r="E15" s="26">
        <f t="shared" ref="E15:E23" si="2">C15*D15</f>
        <v>0</v>
      </c>
      <c r="F15" s="28"/>
      <c r="G15" s="26">
        <f t="shared" ref="G15:G23" si="3">IF(B15&lt;&gt;"",G14+E15-F15,0)</f>
        <v>0</v>
      </c>
      <c r="H15" s="29"/>
    </row>
    <row r="16" spans="1:9" ht="20.25" customHeight="1" x14ac:dyDescent="0.25">
      <c r="A16" s="17"/>
      <c r="B16" s="15"/>
      <c r="C16" s="19"/>
      <c r="D16" s="18"/>
      <c r="E16" s="26">
        <f t="shared" si="2"/>
        <v>0</v>
      </c>
      <c r="F16" s="28"/>
      <c r="G16" s="26">
        <f t="shared" si="3"/>
        <v>0</v>
      </c>
      <c r="H16" s="29"/>
    </row>
    <row r="17" spans="1:9" ht="20.25" customHeight="1" x14ac:dyDescent="0.25">
      <c r="A17" s="17"/>
      <c r="B17" s="15"/>
      <c r="C17" s="19"/>
      <c r="D17" s="18"/>
      <c r="E17" s="26">
        <f t="shared" si="2"/>
        <v>0</v>
      </c>
      <c r="F17" s="28"/>
      <c r="G17" s="26">
        <f t="shared" si="3"/>
        <v>0</v>
      </c>
      <c r="H17" s="29"/>
    </row>
    <row r="18" spans="1:9" ht="20.25" customHeight="1" x14ac:dyDescent="0.25">
      <c r="A18" s="17"/>
      <c r="B18" s="15"/>
      <c r="C18" s="19"/>
      <c r="D18" s="18"/>
      <c r="E18" s="26">
        <f t="shared" si="2"/>
        <v>0</v>
      </c>
      <c r="F18" s="28"/>
      <c r="G18" s="26">
        <f t="shared" si="3"/>
        <v>0</v>
      </c>
      <c r="H18" s="29"/>
    </row>
    <row r="19" spans="1:9" ht="20.25" customHeight="1" x14ac:dyDescent="0.25">
      <c r="A19" s="17"/>
      <c r="B19" s="15"/>
      <c r="C19" s="19"/>
      <c r="D19" s="18"/>
      <c r="E19" s="26">
        <f t="shared" si="2"/>
        <v>0</v>
      </c>
      <c r="F19" s="28"/>
      <c r="G19" s="26">
        <f t="shared" si="3"/>
        <v>0</v>
      </c>
      <c r="H19" s="29"/>
    </row>
    <row r="20" spans="1:9" ht="20.25" customHeight="1" x14ac:dyDescent="0.25">
      <c r="A20" s="17"/>
      <c r="B20" s="15"/>
      <c r="C20" s="19"/>
      <c r="D20" s="18"/>
      <c r="E20" s="26">
        <f t="shared" si="2"/>
        <v>0</v>
      </c>
      <c r="F20" s="28"/>
      <c r="G20" s="26">
        <f t="shared" si="3"/>
        <v>0</v>
      </c>
      <c r="H20" s="29"/>
    </row>
    <row r="21" spans="1:9" ht="20.25" customHeight="1" x14ac:dyDescent="0.25">
      <c r="A21" s="17"/>
      <c r="B21" s="15"/>
      <c r="C21" s="19"/>
      <c r="D21" s="18"/>
      <c r="E21" s="26">
        <f t="shared" si="2"/>
        <v>0</v>
      </c>
      <c r="F21" s="28"/>
      <c r="G21" s="26">
        <f t="shared" si="3"/>
        <v>0</v>
      </c>
      <c r="H21" s="29"/>
    </row>
    <row r="22" spans="1:9" ht="20.25" customHeight="1" x14ac:dyDescent="0.25">
      <c r="A22" s="17"/>
      <c r="B22" s="15"/>
      <c r="C22" s="19"/>
      <c r="D22" s="18"/>
      <c r="E22" s="26">
        <f t="shared" si="2"/>
        <v>0</v>
      </c>
      <c r="F22" s="28"/>
      <c r="G22" s="26">
        <f t="shared" si="3"/>
        <v>0</v>
      </c>
      <c r="H22" s="29"/>
    </row>
    <row r="23" spans="1:9" ht="20.25" customHeight="1" x14ac:dyDescent="0.25">
      <c r="A23" s="17"/>
      <c r="B23" s="15"/>
      <c r="C23" s="19"/>
      <c r="D23" s="18"/>
      <c r="E23" s="26">
        <f t="shared" si="2"/>
        <v>0</v>
      </c>
      <c r="F23" s="28"/>
      <c r="G23" s="26">
        <f t="shared" si="3"/>
        <v>0</v>
      </c>
      <c r="H23" s="29"/>
    </row>
    <row r="24" spans="1:9" ht="20.25" customHeight="1" x14ac:dyDescent="0.25">
      <c r="A24" s="153"/>
      <c r="B24" s="20"/>
      <c r="C24" s="154"/>
      <c r="D24" s="155"/>
      <c r="E24" s="18">
        <f t="shared" ref="E24" si="4">C24*D24</f>
        <v>0</v>
      </c>
      <c r="F24" s="28"/>
      <c r="G24" s="26">
        <f t="shared" si="1"/>
        <v>0</v>
      </c>
      <c r="H24" s="29"/>
    </row>
    <row r="25" spans="1:9" s="145" customFormat="1" ht="21.75" customHeight="1" x14ac:dyDescent="0.25">
      <c r="A25" s="240" t="s">
        <v>13</v>
      </c>
      <c r="B25" s="240"/>
      <c r="C25" s="240"/>
      <c r="D25" s="240"/>
      <c r="E25" s="157">
        <f>SUM(E10:E24)</f>
        <v>445985</v>
      </c>
      <c r="F25" s="166">
        <f>SUM(F10:F24)</f>
        <v>300000</v>
      </c>
      <c r="G25" s="158">
        <f>E25-F25</f>
        <v>145985</v>
      </c>
      <c r="H25" s="156"/>
    </row>
    <row r="26" spans="1:9" ht="21.75" customHeight="1" x14ac:dyDescent="0.25">
      <c r="F26" s="11"/>
      <c r="G26" s="10"/>
    </row>
    <row r="27" spans="1:9" s="105" customFormat="1" ht="21" customHeight="1" x14ac:dyDescent="0.25">
      <c r="A27" s="102"/>
      <c r="B27" s="108" t="s">
        <v>72</v>
      </c>
      <c r="C27" s="103"/>
      <c r="D27" s="104"/>
      <c r="E27" s="121">
        <f>G25*1000</f>
        <v>145985000</v>
      </c>
      <c r="F27" s="167" t="s">
        <v>65</v>
      </c>
      <c r="G27" s="109"/>
      <c r="H27" s="104"/>
      <c r="I27" s="104"/>
    </row>
    <row r="28" spans="1:9" s="105" customFormat="1" ht="21" customHeight="1" x14ac:dyDescent="0.25">
      <c r="A28" s="102"/>
      <c r="B28" s="108" t="s">
        <v>66</v>
      </c>
      <c r="C28" s="106" t="e">
        <f ca="1">[1]!VND(E27, TRUE)</f>
        <v>#NAME?</v>
      </c>
      <c r="D28" s="104"/>
      <c r="E28" s="104"/>
      <c r="F28" s="168"/>
      <c r="G28" s="104"/>
      <c r="H28" s="104"/>
      <c r="I28" s="104"/>
    </row>
  </sheetData>
  <autoFilter ref="A9:H9"/>
  <mergeCells count="7">
    <mergeCell ref="A7:B7"/>
    <mergeCell ref="A25:D25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I142" sqref="I14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56" customFormat="1" ht="18.75" customHeight="1" x14ac:dyDescent="0.25">
      <c r="A1" s="226" t="s">
        <v>35</v>
      </c>
      <c r="B1" s="226"/>
      <c r="C1" s="226"/>
      <c r="D1" s="226"/>
      <c r="F1" s="86"/>
      <c r="H1" s="58"/>
      <c r="I1" s="58"/>
    </row>
    <row r="2" spans="1:10" s="56" customFormat="1" ht="18.75" customHeight="1" x14ac:dyDescent="0.25">
      <c r="A2" s="226" t="s">
        <v>34</v>
      </c>
      <c r="B2" s="226"/>
      <c r="C2" s="226"/>
      <c r="D2" s="226"/>
      <c r="E2" s="226"/>
      <c r="F2" s="226"/>
      <c r="G2" s="226"/>
      <c r="H2" s="58"/>
      <c r="I2" s="58"/>
    </row>
    <row r="3" spans="1:10" s="56" customFormat="1" ht="18.75" customHeight="1" x14ac:dyDescent="0.25">
      <c r="A3" s="226" t="s">
        <v>37</v>
      </c>
      <c r="B3" s="226"/>
      <c r="C3" s="226" t="s">
        <v>38</v>
      </c>
      <c r="D3" s="226"/>
      <c r="E3" s="226"/>
      <c r="F3" s="87"/>
      <c r="G3" s="55"/>
      <c r="H3" s="58"/>
      <c r="I3" s="58"/>
    </row>
    <row r="4" spans="1:10" ht="9.75" customHeight="1" x14ac:dyDescent="0.25">
      <c r="C4" s="4"/>
      <c r="D4" s="4"/>
      <c r="E4" s="4"/>
      <c r="F4" s="61"/>
      <c r="G4" s="4"/>
      <c r="I4" s="6"/>
    </row>
    <row r="5" spans="1:10" s="47" customFormat="1" ht="29.25" customHeight="1" x14ac:dyDescent="0.25">
      <c r="A5" s="227" t="s">
        <v>36</v>
      </c>
      <c r="B5" s="227"/>
      <c r="C5" s="227"/>
      <c r="D5" s="227"/>
      <c r="E5" s="227"/>
      <c r="F5" s="227"/>
      <c r="G5" s="227"/>
      <c r="H5" s="227"/>
      <c r="I5" s="227"/>
      <c r="J5" s="227"/>
    </row>
    <row r="6" spans="1:10" ht="9.75" customHeight="1" x14ac:dyDescent="0.25">
      <c r="C6" s="4"/>
      <c r="D6" s="4"/>
      <c r="E6" s="4"/>
      <c r="F6" s="61"/>
      <c r="G6" s="4"/>
      <c r="I6" s="6"/>
    </row>
    <row r="7" spans="1:10" ht="21" customHeight="1" x14ac:dyDescent="0.25">
      <c r="A7" s="219" t="s">
        <v>91</v>
      </c>
      <c r="B7" s="219"/>
      <c r="C7" s="218" t="s">
        <v>238</v>
      </c>
      <c r="D7" s="218"/>
      <c r="E7" s="231" t="s">
        <v>27</v>
      </c>
      <c r="F7" s="231"/>
      <c r="G7" s="231"/>
      <c r="I7" s="6"/>
    </row>
    <row r="8" spans="1:10" s="51" customFormat="1" ht="18" customHeight="1" x14ac:dyDescent="0.25">
      <c r="C8" s="53"/>
      <c r="D8" s="52"/>
      <c r="E8" s="52"/>
      <c r="F8" s="12"/>
      <c r="G8" s="52"/>
      <c r="H8" s="37"/>
    </row>
    <row r="9" spans="1:10" s="71" customFormat="1" ht="47.25" customHeight="1" x14ac:dyDescent="0.25">
      <c r="A9" s="66" t="s">
        <v>0</v>
      </c>
      <c r="B9" s="67" t="s">
        <v>1</v>
      </c>
      <c r="C9" s="68" t="s">
        <v>23</v>
      </c>
      <c r="D9" s="68" t="s">
        <v>24</v>
      </c>
      <c r="E9" s="77" t="s">
        <v>62</v>
      </c>
      <c r="F9" s="78" t="s">
        <v>63</v>
      </c>
      <c r="G9" s="78" t="s">
        <v>14</v>
      </c>
      <c r="H9" s="70" t="s">
        <v>2</v>
      </c>
      <c r="I9" s="66" t="s">
        <v>3</v>
      </c>
    </row>
    <row r="10" spans="1:10" ht="20.25" customHeight="1" x14ac:dyDescent="0.25">
      <c r="A10" s="32">
        <v>41425</v>
      </c>
      <c r="B10" s="22" t="s">
        <v>81</v>
      </c>
      <c r="C10" s="33">
        <v>1480</v>
      </c>
      <c r="D10" s="31">
        <v>10</v>
      </c>
      <c r="E10" s="26">
        <f t="shared" ref="E10:E19" si="0">C10*D10</f>
        <v>14800</v>
      </c>
      <c r="F10" s="35"/>
      <c r="G10" s="21"/>
      <c r="H10" s="31">
        <f>E10-F10-G10</f>
        <v>14800</v>
      </c>
      <c r="I10" s="22"/>
    </row>
    <row r="11" spans="1:10" ht="20.25" customHeight="1" x14ac:dyDescent="0.25">
      <c r="A11" s="38">
        <v>41426</v>
      </c>
      <c r="B11" s="30" t="s">
        <v>81</v>
      </c>
      <c r="C11" s="39">
        <v>2050</v>
      </c>
      <c r="D11" s="31">
        <v>10</v>
      </c>
      <c r="E11" s="40">
        <f t="shared" si="0"/>
        <v>20500</v>
      </c>
      <c r="F11" s="60"/>
      <c r="G11" s="41"/>
      <c r="H11" s="40">
        <f t="shared" ref="H11:H19" si="1">IF(B11&lt;&gt;"",H10+E11-F11-G11,0)</f>
        <v>35300</v>
      </c>
      <c r="I11" s="46"/>
    </row>
    <row r="12" spans="1:10" ht="20.25" customHeight="1" x14ac:dyDescent="0.25">
      <c r="A12" s="23">
        <v>41428</v>
      </c>
      <c r="B12" s="30" t="s">
        <v>81</v>
      </c>
      <c r="C12" s="25">
        <v>2550</v>
      </c>
      <c r="D12" s="31">
        <v>10</v>
      </c>
      <c r="E12" s="26">
        <f t="shared" si="0"/>
        <v>25500</v>
      </c>
      <c r="F12" s="27"/>
      <c r="G12" s="28"/>
      <c r="H12" s="26">
        <f t="shared" si="1"/>
        <v>60800</v>
      </c>
      <c r="I12" s="30"/>
    </row>
    <row r="13" spans="1:10" ht="20.25" customHeight="1" x14ac:dyDescent="0.25">
      <c r="A13" s="23">
        <v>41429</v>
      </c>
      <c r="B13" s="30" t="s">
        <v>81</v>
      </c>
      <c r="C13" s="25">
        <v>1780</v>
      </c>
      <c r="D13" s="31">
        <v>10</v>
      </c>
      <c r="E13" s="26">
        <f t="shared" si="0"/>
        <v>17800</v>
      </c>
      <c r="F13" s="27"/>
      <c r="G13" s="28"/>
      <c r="H13" s="26">
        <f t="shared" si="1"/>
        <v>78600</v>
      </c>
      <c r="I13" s="30"/>
    </row>
    <row r="14" spans="1:10" ht="20.25" customHeight="1" x14ac:dyDescent="0.25">
      <c r="A14" s="23">
        <v>41430</v>
      </c>
      <c r="B14" s="30" t="s">
        <v>81</v>
      </c>
      <c r="C14" s="25">
        <v>1870</v>
      </c>
      <c r="D14" s="31">
        <v>10</v>
      </c>
      <c r="E14" s="26">
        <f t="shared" si="0"/>
        <v>18700</v>
      </c>
      <c r="F14" s="27"/>
      <c r="G14" s="28"/>
      <c r="H14" s="26">
        <f t="shared" si="1"/>
        <v>97300</v>
      </c>
      <c r="I14" s="30"/>
    </row>
    <row r="15" spans="1:10" ht="20.25" customHeight="1" x14ac:dyDescent="0.25">
      <c r="A15" s="23">
        <v>41431</v>
      </c>
      <c r="B15" s="30" t="s">
        <v>81</v>
      </c>
      <c r="C15" s="25">
        <v>2400</v>
      </c>
      <c r="D15" s="31">
        <v>10</v>
      </c>
      <c r="E15" s="26">
        <f t="shared" si="0"/>
        <v>24000</v>
      </c>
      <c r="F15" s="27"/>
      <c r="G15" s="28"/>
      <c r="H15" s="26">
        <f t="shared" si="1"/>
        <v>121300</v>
      </c>
      <c r="I15" s="30"/>
    </row>
    <row r="16" spans="1:10" ht="20.25" customHeight="1" x14ac:dyDescent="0.25">
      <c r="A16" s="23"/>
      <c r="B16" s="63" t="s">
        <v>16</v>
      </c>
      <c r="C16" s="25"/>
      <c r="D16" s="26"/>
      <c r="E16" s="26">
        <f t="shared" si="0"/>
        <v>0</v>
      </c>
      <c r="F16" s="27"/>
      <c r="G16" s="28">
        <f>H15</f>
        <v>121300</v>
      </c>
      <c r="H16" s="26">
        <f t="shared" si="1"/>
        <v>0</v>
      </c>
      <c r="I16" s="46">
        <v>41437</v>
      </c>
    </row>
    <row r="17" spans="1:9" ht="20.25" customHeight="1" x14ac:dyDescent="0.25">
      <c r="A17" s="23">
        <v>41467</v>
      </c>
      <c r="B17" s="30" t="s">
        <v>127</v>
      </c>
      <c r="C17" s="25">
        <v>10</v>
      </c>
      <c r="D17" s="26">
        <v>25</v>
      </c>
      <c r="E17" s="26">
        <f t="shared" si="0"/>
        <v>250</v>
      </c>
      <c r="F17" s="27"/>
      <c r="G17" s="28"/>
      <c r="H17" s="26">
        <f t="shared" si="1"/>
        <v>250</v>
      </c>
      <c r="I17" s="30"/>
    </row>
    <row r="18" spans="1:9" ht="20.25" customHeight="1" x14ac:dyDescent="0.25">
      <c r="A18" s="38"/>
      <c r="B18" s="30" t="s">
        <v>81</v>
      </c>
      <c r="C18" s="39">
        <v>1140</v>
      </c>
      <c r="D18" s="40">
        <v>9</v>
      </c>
      <c r="E18" s="40">
        <f t="shared" si="0"/>
        <v>10260</v>
      </c>
      <c r="F18" s="60"/>
      <c r="G18" s="41"/>
      <c r="H18" s="40">
        <f t="shared" si="1"/>
        <v>10510</v>
      </c>
      <c r="I18" s="46"/>
    </row>
    <row r="19" spans="1:9" ht="20.25" customHeight="1" x14ac:dyDescent="0.25">
      <c r="A19" s="23"/>
      <c r="B19" s="63" t="s">
        <v>16</v>
      </c>
      <c r="C19" s="25"/>
      <c r="D19" s="26"/>
      <c r="E19" s="26">
        <f t="shared" si="0"/>
        <v>0</v>
      </c>
      <c r="F19" s="27"/>
      <c r="G19" s="28">
        <f>H18</f>
        <v>10510</v>
      </c>
      <c r="H19" s="26">
        <f t="shared" si="1"/>
        <v>0</v>
      </c>
      <c r="I19" s="46">
        <v>41514</v>
      </c>
    </row>
    <row r="20" spans="1:9" ht="21" customHeight="1" x14ac:dyDescent="0.25">
      <c r="A20" s="244" t="s">
        <v>187</v>
      </c>
      <c r="B20" s="245"/>
      <c r="C20" s="245"/>
      <c r="D20" s="245"/>
      <c r="E20" s="245"/>
      <c r="F20" s="245"/>
      <c r="G20" s="245"/>
      <c r="H20" s="245"/>
      <c r="I20" s="246"/>
    </row>
    <row r="21" spans="1:9" s="8" customFormat="1" ht="20.25" customHeight="1" x14ac:dyDescent="0.25">
      <c r="A21" s="17">
        <v>41647</v>
      </c>
      <c r="B21" s="20" t="s">
        <v>127</v>
      </c>
      <c r="C21" s="19">
        <v>475</v>
      </c>
      <c r="D21" s="18">
        <v>35</v>
      </c>
      <c r="E21" s="18">
        <f>C21*D21</f>
        <v>16625</v>
      </c>
      <c r="F21" s="18"/>
      <c r="G21" s="18"/>
      <c r="H21" s="18">
        <f>IF(B21&lt;&gt;"",H19+E21-F21-G21,0)</f>
        <v>16625</v>
      </c>
      <c r="I21" s="153"/>
    </row>
    <row r="22" spans="1:9" s="8" customFormat="1" ht="20.25" customHeight="1" x14ac:dyDescent="0.25">
      <c r="A22" s="17"/>
      <c r="B22" s="20" t="s">
        <v>81</v>
      </c>
      <c r="C22" s="19">
        <v>940</v>
      </c>
      <c r="D22" s="18">
        <v>10</v>
      </c>
      <c r="E22" s="18">
        <f>C22*D22</f>
        <v>9400</v>
      </c>
      <c r="F22" s="18"/>
      <c r="G22" s="18"/>
      <c r="H22" s="18">
        <f t="shared" ref="H22:H47" si="2">IF(B22&lt;&gt;"",H21+E22-F22-G22,0)</f>
        <v>26025</v>
      </c>
      <c r="I22" s="15"/>
    </row>
    <row r="23" spans="1:9" s="8" customFormat="1" ht="20.25" customHeight="1" x14ac:dyDescent="0.25">
      <c r="A23" s="17">
        <v>41647</v>
      </c>
      <c r="B23" s="20" t="s">
        <v>209</v>
      </c>
      <c r="C23" s="19">
        <v>863</v>
      </c>
      <c r="D23" s="18">
        <v>69</v>
      </c>
      <c r="E23" s="18">
        <f>C23*D23</f>
        <v>59547</v>
      </c>
      <c r="F23" s="18"/>
      <c r="G23" s="18"/>
      <c r="H23" s="18">
        <f t="shared" si="2"/>
        <v>85572</v>
      </c>
      <c r="I23" s="153"/>
    </row>
    <row r="24" spans="1:9" ht="20.25" customHeight="1" x14ac:dyDescent="0.25">
      <c r="A24" s="23"/>
      <c r="B24" s="63" t="s">
        <v>16</v>
      </c>
      <c r="C24" s="25"/>
      <c r="D24" s="26"/>
      <c r="E24" s="26">
        <f>C24*D24</f>
        <v>0</v>
      </c>
      <c r="F24" s="27"/>
      <c r="G24" s="28">
        <f>H23</f>
        <v>85572</v>
      </c>
      <c r="H24" s="18">
        <f t="shared" si="2"/>
        <v>0</v>
      </c>
      <c r="I24" s="46">
        <v>41658</v>
      </c>
    </row>
    <row r="25" spans="1:9" s="8" customFormat="1" ht="20.25" customHeight="1" x14ac:dyDescent="0.25">
      <c r="A25" s="17">
        <v>41752</v>
      </c>
      <c r="B25" s="20" t="s">
        <v>81</v>
      </c>
      <c r="C25" s="19">
        <v>1300</v>
      </c>
      <c r="D25" s="18">
        <v>12</v>
      </c>
      <c r="E25" s="18">
        <f t="shared" ref="E25:E46" si="3">C25*D25</f>
        <v>15600</v>
      </c>
      <c r="F25" s="18"/>
      <c r="G25" s="18"/>
      <c r="H25" s="18">
        <f t="shared" si="2"/>
        <v>15600</v>
      </c>
      <c r="I25" s="15"/>
    </row>
    <row r="26" spans="1:9" ht="20.25" customHeight="1" x14ac:dyDescent="0.25">
      <c r="A26" s="23"/>
      <c r="B26" s="63" t="s">
        <v>16</v>
      </c>
      <c r="C26" s="25"/>
      <c r="D26" s="26"/>
      <c r="E26" s="26">
        <f>C26*D26</f>
        <v>0</v>
      </c>
      <c r="F26" s="27"/>
      <c r="G26" s="28">
        <f>H25</f>
        <v>15600</v>
      </c>
      <c r="H26" s="18">
        <f t="shared" si="2"/>
        <v>0</v>
      </c>
      <c r="I26" s="46">
        <v>41837</v>
      </c>
    </row>
    <row r="27" spans="1:9" s="8" customFormat="1" ht="20.25" customHeight="1" x14ac:dyDescent="0.25">
      <c r="A27" s="17">
        <v>41869</v>
      </c>
      <c r="B27" s="20" t="s">
        <v>81</v>
      </c>
      <c r="C27" s="19">
        <v>1500</v>
      </c>
      <c r="D27" s="18">
        <v>12</v>
      </c>
      <c r="E27" s="18">
        <f t="shared" si="3"/>
        <v>18000</v>
      </c>
      <c r="F27" s="18"/>
      <c r="G27" s="18"/>
      <c r="H27" s="18">
        <f t="shared" si="2"/>
        <v>18000</v>
      </c>
      <c r="I27" s="15"/>
    </row>
    <row r="28" spans="1:9" s="8" customFormat="1" ht="20.25" customHeight="1" x14ac:dyDescent="0.25">
      <c r="A28" s="17">
        <v>41871</v>
      </c>
      <c r="B28" s="20" t="s">
        <v>81</v>
      </c>
      <c r="C28" s="19">
        <v>2158</v>
      </c>
      <c r="D28" s="18">
        <v>12</v>
      </c>
      <c r="E28" s="18">
        <f t="shared" si="3"/>
        <v>25896</v>
      </c>
      <c r="F28" s="18"/>
      <c r="G28" s="18"/>
      <c r="H28" s="18">
        <f t="shared" si="2"/>
        <v>43896</v>
      </c>
      <c r="I28" s="15"/>
    </row>
    <row r="29" spans="1:9" s="8" customFormat="1" ht="20.25" customHeight="1" x14ac:dyDescent="0.25">
      <c r="A29" s="17">
        <v>41872</v>
      </c>
      <c r="B29" s="20" t="s">
        <v>81</v>
      </c>
      <c r="C29" s="19">
        <v>1260</v>
      </c>
      <c r="D29" s="18">
        <v>12</v>
      </c>
      <c r="E29" s="18">
        <f t="shared" si="3"/>
        <v>15120</v>
      </c>
      <c r="F29" s="18"/>
      <c r="G29" s="18"/>
      <c r="H29" s="18">
        <f t="shared" si="2"/>
        <v>59016</v>
      </c>
      <c r="I29" s="15"/>
    </row>
    <row r="30" spans="1:9" s="8" customFormat="1" ht="20.25" customHeight="1" x14ac:dyDescent="0.25">
      <c r="A30" s="17"/>
      <c r="B30" s="20" t="s">
        <v>81</v>
      </c>
      <c r="C30" s="19">
        <v>420</v>
      </c>
      <c r="D30" s="18">
        <v>12</v>
      </c>
      <c r="E30" s="18">
        <f t="shared" si="3"/>
        <v>5040</v>
      </c>
      <c r="F30" s="18"/>
      <c r="G30" s="18"/>
      <c r="H30" s="18">
        <f t="shared" si="2"/>
        <v>64056</v>
      </c>
      <c r="I30" s="15"/>
    </row>
    <row r="31" spans="1:9" s="8" customFormat="1" ht="20.25" customHeight="1" x14ac:dyDescent="0.25">
      <c r="A31" s="17">
        <v>41875</v>
      </c>
      <c r="B31" s="20" t="s">
        <v>81</v>
      </c>
      <c r="C31" s="19">
        <v>1000</v>
      </c>
      <c r="D31" s="18">
        <v>12</v>
      </c>
      <c r="E31" s="18">
        <f t="shared" si="3"/>
        <v>12000</v>
      </c>
      <c r="F31" s="18"/>
      <c r="G31" s="18"/>
      <c r="H31" s="18">
        <f t="shared" si="2"/>
        <v>76056</v>
      </c>
      <c r="I31" s="15"/>
    </row>
    <row r="32" spans="1:9" s="8" customFormat="1" ht="20.25" customHeight="1" x14ac:dyDescent="0.25">
      <c r="A32" s="17">
        <v>41883</v>
      </c>
      <c r="B32" s="20" t="s">
        <v>81</v>
      </c>
      <c r="C32" s="19">
        <v>1850</v>
      </c>
      <c r="D32" s="18">
        <v>12</v>
      </c>
      <c r="E32" s="18">
        <f t="shared" si="3"/>
        <v>22200</v>
      </c>
      <c r="F32" s="18"/>
      <c r="G32" s="18"/>
      <c r="H32" s="18">
        <f t="shared" si="2"/>
        <v>98256</v>
      </c>
      <c r="I32" s="15"/>
    </row>
    <row r="33" spans="1:9" s="8" customFormat="1" ht="20.25" customHeight="1" x14ac:dyDescent="0.25">
      <c r="A33" s="17">
        <v>41886</v>
      </c>
      <c r="B33" s="20" t="s">
        <v>81</v>
      </c>
      <c r="C33" s="19">
        <v>1300</v>
      </c>
      <c r="D33" s="18">
        <v>12</v>
      </c>
      <c r="E33" s="18">
        <f t="shared" si="3"/>
        <v>15600</v>
      </c>
      <c r="F33" s="18"/>
      <c r="G33" s="18"/>
      <c r="H33" s="18">
        <f t="shared" si="2"/>
        <v>113856</v>
      </c>
      <c r="I33" s="15"/>
    </row>
    <row r="34" spans="1:9" s="8" customFormat="1" ht="20.25" customHeight="1" x14ac:dyDescent="0.25">
      <c r="A34" s="17">
        <v>41888</v>
      </c>
      <c r="B34" s="20" t="s">
        <v>81</v>
      </c>
      <c r="C34" s="19">
        <v>1540</v>
      </c>
      <c r="D34" s="18">
        <v>12</v>
      </c>
      <c r="E34" s="18">
        <f t="shared" si="3"/>
        <v>18480</v>
      </c>
      <c r="F34" s="18"/>
      <c r="G34" s="18"/>
      <c r="H34" s="18">
        <f t="shared" si="2"/>
        <v>132336</v>
      </c>
      <c r="I34" s="15"/>
    </row>
    <row r="35" spans="1:9" ht="20.25" customHeight="1" x14ac:dyDescent="0.25">
      <c r="A35" s="23">
        <v>41889</v>
      </c>
      <c r="B35" s="20" t="s">
        <v>81</v>
      </c>
      <c r="C35" s="25">
        <v>1885</v>
      </c>
      <c r="D35" s="18">
        <v>12</v>
      </c>
      <c r="E35" s="26">
        <f t="shared" si="3"/>
        <v>22620</v>
      </c>
      <c r="F35" s="27"/>
      <c r="G35" s="28"/>
      <c r="H35" s="18">
        <f t="shared" si="2"/>
        <v>154956</v>
      </c>
      <c r="I35" s="30"/>
    </row>
    <row r="36" spans="1:9" ht="20.25" customHeight="1" x14ac:dyDescent="0.25">
      <c r="A36" s="23"/>
      <c r="B36" s="63" t="s">
        <v>16</v>
      </c>
      <c r="C36" s="25"/>
      <c r="D36" s="26"/>
      <c r="E36" s="26">
        <f>C36*D36</f>
        <v>0</v>
      </c>
      <c r="F36" s="27"/>
      <c r="G36" s="28">
        <v>50000</v>
      </c>
      <c r="H36" s="18">
        <f t="shared" si="2"/>
        <v>104956</v>
      </c>
      <c r="I36" s="46">
        <v>41877</v>
      </c>
    </row>
    <row r="37" spans="1:9" ht="20.25" customHeight="1" x14ac:dyDescent="0.25">
      <c r="A37" s="23">
        <v>41898</v>
      </c>
      <c r="B37" s="20" t="s">
        <v>81</v>
      </c>
      <c r="C37" s="25">
        <v>1462</v>
      </c>
      <c r="D37" s="26">
        <v>12</v>
      </c>
      <c r="E37" s="26">
        <f t="shared" si="3"/>
        <v>17544</v>
      </c>
      <c r="F37" s="27"/>
      <c r="G37" s="28"/>
      <c r="H37" s="18">
        <f t="shared" si="2"/>
        <v>122500</v>
      </c>
      <c r="I37" s="30"/>
    </row>
    <row r="38" spans="1:9" ht="20.25" customHeight="1" x14ac:dyDescent="0.25">
      <c r="A38" s="23">
        <v>41904</v>
      </c>
      <c r="B38" s="20" t="s">
        <v>81</v>
      </c>
      <c r="C38" s="25">
        <v>1000</v>
      </c>
      <c r="D38" s="26">
        <v>12</v>
      </c>
      <c r="E38" s="26">
        <f t="shared" si="3"/>
        <v>12000</v>
      </c>
      <c r="F38" s="27"/>
      <c r="G38" s="28"/>
      <c r="H38" s="18">
        <f t="shared" si="2"/>
        <v>134500</v>
      </c>
      <c r="I38" s="30"/>
    </row>
    <row r="39" spans="1:9" ht="20.25" customHeight="1" x14ac:dyDescent="0.25">
      <c r="A39" s="23">
        <v>41905</v>
      </c>
      <c r="B39" s="20" t="s">
        <v>81</v>
      </c>
      <c r="C39" s="25">
        <v>2500</v>
      </c>
      <c r="D39" s="26">
        <v>12</v>
      </c>
      <c r="E39" s="26">
        <f t="shared" si="3"/>
        <v>30000</v>
      </c>
      <c r="F39" s="27"/>
      <c r="G39" s="28"/>
      <c r="H39" s="18">
        <f t="shared" si="2"/>
        <v>164500</v>
      </c>
      <c r="I39" s="30"/>
    </row>
    <row r="40" spans="1:9" ht="20.25" customHeight="1" x14ac:dyDescent="0.25">
      <c r="A40" s="23"/>
      <c r="B40" s="63" t="s">
        <v>16</v>
      </c>
      <c r="C40" s="25"/>
      <c r="D40" s="26"/>
      <c r="E40" s="26">
        <f>C40*D40</f>
        <v>0</v>
      </c>
      <c r="F40" s="27"/>
      <c r="G40" s="28">
        <v>100000</v>
      </c>
      <c r="H40" s="18">
        <f t="shared" si="2"/>
        <v>64500</v>
      </c>
      <c r="I40" s="46">
        <v>41907</v>
      </c>
    </row>
    <row r="41" spans="1:9" ht="20.25" customHeight="1" x14ac:dyDescent="0.25">
      <c r="A41" s="23">
        <v>41908</v>
      </c>
      <c r="B41" s="20" t="s">
        <v>81</v>
      </c>
      <c r="C41" s="25">
        <v>1600</v>
      </c>
      <c r="D41" s="26">
        <v>12</v>
      </c>
      <c r="E41" s="26">
        <f t="shared" si="3"/>
        <v>19200</v>
      </c>
      <c r="F41" s="27"/>
      <c r="G41" s="28"/>
      <c r="H41" s="18">
        <f t="shared" si="2"/>
        <v>83700</v>
      </c>
      <c r="I41" s="30"/>
    </row>
    <row r="42" spans="1:9" ht="20.25" customHeight="1" x14ac:dyDescent="0.25">
      <c r="A42" s="23">
        <v>41911</v>
      </c>
      <c r="B42" s="20" t="s">
        <v>81</v>
      </c>
      <c r="C42" s="25">
        <v>1870</v>
      </c>
      <c r="D42" s="26">
        <v>12</v>
      </c>
      <c r="E42" s="26">
        <f t="shared" si="3"/>
        <v>22440</v>
      </c>
      <c r="F42" s="27"/>
      <c r="G42" s="28"/>
      <c r="H42" s="18">
        <f t="shared" si="2"/>
        <v>106140</v>
      </c>
      <c r="I42" s="30"/>
    </row>
    <row r="43" spans="1:9" ht="20.25" customHeight="1" x14ac:dyDescent="0.25">
      <c r="A43" s="23">
        <v>41916</v>
      </c>
      <c r="B43" s="20" t="s">
        <v>81</v>
      </c>
      <c r="C43" s="25">
        <v>1890</v>
      </c>
      <c r="D43" s="26">
        <v>12</v>
      </c>
      <c r="E43" s="26">
        <f t="shared" si="3"/>
        <v>22680</v>
      </c>
      <c r="F43" s="27"/>
      <c r="G43" s="28"/>
      <c r="H43" s="18">
        <f t="shared" si="2"/>
        <v>128820</v>
      </c>
      <c r="I43" s="30"/>
    </row>
    <row r="44" spans="1:9" ht="20.25" customHeight="1" x14ac:dyDescent="0.25">
      <c r="A44" s="23">
        <v>41917</v>
      </c>
      <c r="B44" s="20" t="s">
        <v>81</v>
      </c>
      <c r="C44" s="25">
        <v>3780</v>
      </c>
      <c r="D44" s="26">
        <v>12</v>
      </c>
      <c r="E44" s="26">
        <f t="shared" si="3"/>
        <v>45360</v>
      </c>
      <c r="F44" s="27"/>
      <c r="G44" s="28"/>
      <c r="H44" s="18">
        <f t="shared" si="2"/>
        <v>174180</v>
      </c>
      <c r="I44" s="30"/>
    </row>
    <row r="45" spans="1:9" ht="20.25" customHeight="1" x14ac:dyDescent="0.25">
      <c r="A45" s="23">
        <v>41918</v>
      </c>
      <c r="B45" s="20" t="s">
        <v>81</v>
      </c>
      <c r="C45" s="25">
        <v>980</v>
      </c>
      <c r="D45" s="26">
        <v>12</v>
      </c>
      <c r="E45" s="26">
        <f t="shared" si="3"/>
        <v>11760</v>
      </c>
      <c r="F45" s="27"/>
      <c r="G45" s="28"/>
      <c r="H45" s="18">
        <f t="shared" si="2"/>
        <v>185940</v>
      </c>
      <c r="I45" s="30"/>
    </row>
    <row r="46" spans="1:9" ht="20.25" customHeight="1" x14ac:dyDescent="0.25">
      <c r="A46" s="23">
        <v>41919</v>
      </c>
      <c r="B46" s="20" t="s">
        <v>81</v>
      </c>
      <c r="C46" s="25">
        <v>1560</v>
      </c>
      <c r="D46" s="26">
        <v>12</v>
      </c>
      <c r="E46" s="26">
        <f t="shared" si="3"/>
        <v>18720</v>
      </c>
      <c r="F46" s="27"/>
      <c r="G46" s="28"/>
      <c r="H46" s="18">
        <f t="shared" si="2"/>
        <v>204660</v>
      </c>
      <c r="I46" s="30"/>
    </row>
    <row r="47" spans="1:9" ht="20.25" customHeight="1" x14ac:dyDescent="0.25">
      <c r="A47" s="23"/>
      <c r="B47" s="63" t="s">
        <v>16</v>
      </c>
      <c r="C47" s="25"/>
      <c r="D47" s="26"/>
      <c r="E47" s="26">
        <f>C47*D47</f>
        <v>0</v>
      </c>
      <c r="F47" s="27"/>
      <c r="G47" s="28">
        <v>100000</v>
      </c>
      <c r="H47" s="18">
        <f t="shared" si="2"/>
        <v>104660</v>
      </c>
      <c r="I47" s="46">
        <v>41921</v>
      </c>
    </row>
    <row r="48" spans="1:9" ht="20.25" customHeight="1" x14ac:dyDescent="0.25">
      <c r="A48" s="23">
        <v>41931</v>
      </c>
      <c r="B48" s="20" t="s">
        <v>81</v>
      </c>
      <c r="C48" s="25">
        <v>1610</v>
      </c>
      <c r="D48" s="26">
        <v>12</v>
      </c>
      <c r="E48" s="26">
        <f t="shared" ref="E48:E56" si="4">C48*D48</f>
        <v>19320</v>
      </c>
      <c r="F48" s="27"/>
      <c r="G48" s="28"/>
      <c r="H48" s="18">
        <f t="shared" ref="H48:H56" si="5">IF(B48&lt;&gt;"",H47+E48-F48-G48,0)</f>
        <v>123980</v>
      </c>
      <c r="I48" s="30"/>
    </row>
    <row r="49" spans="1:9" ht="20.25" customHeight="1" x14ac:dyDescent="0.25">
      <c r="A49" s="23">
        <v>41932</v>
      </c>
      <c r="B49" s="20" t="s">
        <v>81</v>
      </c>
      <c r="C49" s="25">
        <v>1500</v>
      </c>
      <c r="D49" s="26">
        <v>12</v>
      </c>
      <c r="E49" s="26">
        <f t="shared" si="4"/>
        <v>18000</v>
      </c>
      <c r="F49" s="27"/>
      <c r="G49" s="28"/>
      <c r="H49" s="18">
        <f t="shared" si="5"/>
        <v>141980</v>
      </c>
      <c r="I49" s="30"/>
    </row>
    <row r="50" spans="1:9" ht="20.25" customHeight="1" x14ac:dyDescent="0.25">
      <c r="A50" s="23">
        <v>41934</v>
      </c>
      <c r="B50" s="20" t="s">
        <v>81</v>
      </c>
      <c r="C50" s="25">
        <v>1280</v>
      </c>
      <c r="D50" s="26">
        <v>12</v>
      </c>
      <c r="E50" s="26">
        <f t="shared" si="4"/>
        <v>15360</v>
      </c>
      <c r="F50" s="27"/>
      <c r="G50" s="28"/>
      <c r="H50" s="18">
        <f t="shared" si="5"/>
        <v>157340</v>
      </c>
      <c r="I50" s="30"/>
    </row>
    <row r="51" spans="1:9" ht="20.25" customHeight="1" x14ac:dyDescent="0.25">
      <c r="A51" s="23">
        <v>41960</v>
      </c>
      <c r="B51" s="20" t="s">
        <v>81</v>
      </c>
      <c r="C51" s="25">
        <v>475</v>
      </c>
      <c r="D51" s="26">
        <v>12.5</v>
      </c>
      <c r="E51" s="26">
        <f t="shared" si="4"/>
        <v>5937.5</v>
      </c>
      <c r="F51" s="27"/>
      <c r="G51" s="28"/>
      <c r="H51" s="18">
        <f t="shared" si="5"/>
        <v>163277.5</v>
      </c>
      <c r="I51" s="30"/>
    </row>
    <row r="52" spans="1:9" ht="20.25" customHeight="1" x14ac:dyDescent="0.25">
      <c r="A52" s="23">
        <v>41968</v>
      </c>
      <c r="B52" s="20" t="s">
        <v>81</v>
      </c>
      <c r="C52" s="25">
        <v>1140</v>
      </c>
      <c r="D52" s="26">
        <v>12.5</v>
      </c>
      <c r="E52" s="26">
        <f t="shared" si="4"/>
        <v>14250</v>
      </c>
      <c r="F52" s="27"/>
      <c r="G52" s="28"/>
      <c r="H52" s="18">
        <f t="shared" si="5"/>
        <v>177527.5</v>
      </c>
      <c r="I52" s="30"/>
    </row>
    <row r="53" spans="1:9" ht="20.25" customHeight="1" x14ac:dyDescent="0.25">
      <c r="A53" s="23"/>
      <c r="B53" s="20" t="s">
        <v>81</v>
      </c>
      <c r="C53" s="25">
        <v>320</v>
      </c>
      <c r="D53" s="26">
        <v>12.5</v>
      </c>
      <c r="E53" s="26">
        <f>C53*D53</f>
        <v>4000</v>
      </c>
      <c r="F53" s="27"/>
      <c r="G53" s="28"/>
      <c r="H53" s="18">
        <f>IF(B53&lt;&gt;"",H52+E53-F53-G53,0)</f>
        <v>181527.5</v>
      </c>
      <c r="I53" s="30"/>
    </row>
    <row r="54" spans="1:9" ht="20.25" customHeight="1" x14ac:dyDescent="0.25">
      <c r="A54" s="23">
        <v>41970</v>
      </c>
      <c r="B54" s="20" t="s">
        <v>81</v>
      </c>
      <c r="C54" s="25">
        <v>1070</v>
      </c>
      <c r="D54" s="26">
        <v>12.5</v>
      </c>
      <c r="E54" s="26">
        <f>C54*D54</f>
        <v>13375</v>
      </c>
      <c r="F54" s="27"/>
      <c r="G54" s="28"/>
      <c r="H54" s="18">
        <f>IF(B54&lt;&gt;"",H53+E54-F54-G54,0)</f>
        <v>194902.5</v>
      </c>
      <c r="I54" s="30"/>
    </row>
    <row r="55" spans="1:9" ht="20.25" customHeight="1" x14ac:dyDescent="0.25">
      <c r="A55" s="23">
        <v>41971</v>
      </c>
      <c r="B55" s="20" t="s">
        <v>81</v>
      </c>
      <c r="C55" s="25">
        <v>1000</v>
      </c>
      <c r="D55" s="26">
        <v>12.5</v>
      </c>
      <c r="E55" s="26">
        <f t="shared" si="4"/>
        <v>12500</v>
      </c>
      <c r="F55" s="27"/>
      <c r="G55" s="28"/>
      <c r="H55" s="18">
        <f t="shared" si="5"/>
        <v>207402.5</v>
      </c>
      <c r="I55" s="30"/>
    </row>
    <row r="56" spans="1:9" ht="20.25" customHeight="1" x14ac:dyDescent="0.25">
      <c r="A56" s="23">
        <v>41973</v>
      </c>
      <c r="B56" s="20" t="s">
        <v>81</v>
      </c>
      <c r="C56" s="25">
        <v>900</v>
      </c>
      <c r="D56" s="26">
        <v>12.5</v>
      </c>
      <c r="E56" s="26">
        <f t="shared" si="4"/>
        <v>11250</v>
      </c>
      <c r="F56" s="27"/>
      <c r="G56" s="28"/>
      <c r="H56" s="18">
        <f t="shared" si="5"/>
        <v>218652.5</v>
      </c>
      <c r="I56" s="30"/>
    </row>
    <row r="57" spans="1:9" ht="20.25" customHeight="1" x14ac:dyDescent="0.25">
      <c r="A57" s="23">
        <v>41975</v>
      </c>
      <c r="B57" s="20" t="s">
        <v>81</v>
      </c>
      <c r="C57" s="25">
        <v>1220</v>
      </c>
      <c r="D57" s="26">
        <v>12.5</v>
      </c>
      <c r="E57" s="26">
        <f t="shared" ref="E57:E85" si="6">C57*D57</f>
        <v>15250</v>
      </c>
      <c r="F57" s="27"/>
      <c r="G57" s="28"/>
      <c r="H57" s="18">
        <f t="shared" ref="H57:H85" si="7">IF(B57&lt;&gt;"",H56+E57-F57-G57,0)</f>
        <v>233902.5</v>
      </c>
      <c r="I57" s="30"/>
    </row>
    <row r="58" spans="1:9" ht="20.25" customHeight="1" x14ac:dyDescent="0.25">
      <c r="A58" s="23">
        <v>41977</v>
      </c>
      <c r="B58" s="20" t="s">
        <v>81</v>
      </c>
      <c r="C58" s="25">
        <v>1100</v>
      </c>
      <c r="D58" s="26">
        <v>12.5</v>
      </c>
      <c r="E58" s="26">
        <f t="shared" si="6"/>
        <v>13750</v>
      </c>
      <c r="F58" s="27"/>
      <c r="G58" s="28"/>
      <c r="H58" s="18">
        <f t="shared" si="7"/>
        <v>247652.5</v>
      </c>
      <c r="I58" s="30"/>
    </row>
    <row r="59" spans="1:9" ht="20.25" customHeight="1" x14ac:dyDescent="0.25">
      <c r="A59" s="23"/>
      <c r="B59" s="20" t="s">
        <v>81</v>
      </c>
      <c r="C59" s="25">
        <v>990</v>
      </c>
      <c r="D59" s="26">
        <v>12.5</v>
      </c>
      <c r="E59" s="26">
        <f t="shared" si="6"/>
        <v>12375</v>
      </c>
      <c r="F59" s="27"/>
      <c r="G59" s="28"/>
      <c r="H59" s="18">
        <f t="shared" si="7"/>
        <v>260027.5</v>
      </c>
      <c r="I59" s="30"/>
    </row>
    <row r="60" spans="1:9" ht="20.25" customHeight="1" x14ac:dyDescent="0.25">
      <c r="A60" s="23"/>
      <c r="B60" s="63" t="s">
        <v>16</v>
      </c>
      <c r="C60" s="25"/>
      <c r="D60" s="26"/>
      <c r="E60" s="26">
        <f>C60*D60</f>
        <v>0</v>
      </c>
      <c r="F60" s="27"/>
      <c r="G60" s="28">
        <v>150000</v>
      </c>
      <c r="H60" s="18">
        <f t="shared" si="7"/>
        <v>110027.5</v>
      </c>
      <c r="I60" s="46">
        <v>41979</v>
      </c>
    </row>
    <row r="61" spans="1:9" ht="20.25" customHeight="1" x14ac:dyDescent="0.25">
      <c r="A61" s="23"/>
      <c r="B61" s="63" t="s">
        <v>16</v>
      </c>
      <c r="C61" s="25">
        <v>331</v>
      </c>
      <c r="D61" s="26">
        <v>12.5</v>
      </c>
      <c r="E61" s="26"/>
      <c r="F61" s="27"/>
      <c r="G61" s="28">
        <f>C61*D61</f>
        <v>4137.5</v>
      </c>
      <c r="H61" s="18">
        <f t="shared" si="7"/>
        <v>105890</v>
      </c>
      <c r="I61" s="46"/>
    </row>
    <row r="62" spans="1:9" ht="20.25" customHeight="1" x14ac:dyDescent="0.25">
      <c r="A62" s="23">
        <v>41979</v>
      </c>
      <c r="B62" s="20" t="s">
        <v>81</v>
      </c>
      <c r="C62" s="25">
        <v>1000</v>
      </c>
      <c r="D62" s="26">
        <v>12.5</v>
      </c>
      <c r="E62" s="26">
        <f t="shared" si="6"/>
        <v>12500</v>
      </c>
      <c r="F62" s="27"/>
      <c r="G62" s="28"/>
      <c r="H62" s="18">
        <f t="shared" si="7"/>
        <v>118390</v>
      </c>
      <c r="I62" s="30"/>
    </row>
    <row r="63" spans="1:9" ht="20.25" customHeight="1" x14ac:dyDescent="0.25">
      <c r="A63" s="23">
        <v>41995</v>
      </c>
      <c r="B63" s="20" t="s">
        <v>81</v>
      </c>
      <c r="C63" s="25">
        <v>1640</v>
      </c>
      <c r="D63" s="26">
        <v>10</v>
      </c>
      <c r="E63" s="26">
        <f t="shared" si="6"/>
        <v>16400</v>
      </c>
      <c r="F63" s="27"/>
      <c r="G63" s="28"/>
      <c r="H63" s="18">
        <f t="shared" si="7"/>
        <v>134790</v>
      </c>
      <c r="I63" s="30"/>
    </row>
    <row r="64" spans="1:9" ht="20.25" customHeight="1" x14ac:dyDescent="0.25">
      <c r="A64" s="23">
        <v>41996</v>
      </c>
      <c r="B64" s="20" t="s">
        <v>81</v>
      </c>
      <c r="C64" s="25">
        <v>1300</v>
      </c>
      <c r="D64" s="26">
        <v>12.5</v>
      </c>
      <c r="E64" s="26">
        <f t="shared" si="6"/>
        <v>16250</v>
      </c>
      <c r="F64" s="27"/>
      <c r="G64" s="28"/>
      <c r="H64" s="18">
        <f t="shared" si="7"/>
        <v>151040</v>
      </c>
      <c r="I64" s="30"/>
    </row>
    <row r="65" spans="1:9" ht="20.25" customHeight="1" x14ac:dyDescent="0.25">
      <c r="A65" s="23">
        <v>42000</v>
      </c>
      <c r="B65" s="20" t="s">
        <v>81</v>
      </c>
      <c r="C65" s="25">
        <v>1000</v>
      </c>
      <c r="D65" s="26">
        <v>12.5</v>
      </c>
      <c r="E65" s="26">
        <f t="shared" si="6"/>
        <v>12500</v>
      </c>
      <c r="F65" s="27"/>
      <c r="G65" s="28"/>
      <c r="H65" s="18">
        <f t="shared" si="7"/>
        <v>163540</v>
      </c>
      <c r="I65" s="30"/>
    </row>
    <row r="66" spans="1:9" ht="20.25" customHeight="1" x14ac:dyDescent="0.25">
      <c r="A66" s="23"/>
      <c r="B66" s="20" t="s">
        <v>81</v>
      </c>
      <c r="C66" s="25">
        <v>940</v>
      </c>
      <c r="D66" s="26">
        <v>10</v>
      </c>
      <c r="E66" s="26">
        <f t="shared" si="6"/>
        <v>9400</v>
      </c>
      <c r="F66" s="27"/>
      <c r="G66" s="28"/>
      <c r="H66" s="18">
        <f t="shared" si="7"/>
        <v>172940</v>
      </c>
      <c r="I66" s="30"/>
    </row>
    <row r="67" spans="1:9" ht="20.25" customHeight="1" x14ac:dyDescent="0.25">
      <c r="A67" s="23">
        <v>42001</v>
      </c>
      <c r="B67" s="20" t="s">
        <v>81</v>
      </c>
      <c r="C67" s="25">
        <v>1280</v>
      </c>
      <c r="D67" s="26">
        <v>12.5</v>
      </c>
      <c r="E67" s="26">
        <f t="shared" si="6"/>
        <v>16000</v>
      </c>
      <c r="F67" s="27"/>
      <c r="G67" s="28"/>
      <c r="H67" s="18">
        <f t="shared" si="7"/>
        <v>188940</v>
      </c>
      <c r="I67" s="30"/>
    </row>
    <row r="68" spans="1:9" ht="20.25" customHeight="1" x14ac:dyDescent="0.25">
      <c r="A68" s="23">
        <v>42003</v>
      </c>
      <c r="B68" s="20" t="s">
        <v>81</v>
      </c>
      <c r="C68" s="25">
        <v>1180</v>
      </c>
      <c r="D68" s="26">
        <v>12.5</v>
      </c>
      <c r="E68" s="26">
        <f t="shared" si="6"/>
        <v>14750</v>
      </c>
      <c r="F68" s="27"/>
      <c r="G68" s="28"/>
      <c r="H68" s="18">
        <f t="shared" si="7"/>
        <v>203690</v>
      </c>
      <c r="I68" s="30"/>
    </row>
    <row r="69" spans="1:9" ht="20.25" customHeight="1" x14ac:dyDescent="0.25">
      <c r="A69" s="23">
        <v>42004</v>
      </c>
      <c r="B69" s="20" t="s">
        <v>81</v>
      </c>
      <c r="C69" s="25">
        <v>980</v>
      </c>
      <c r="D69" s="26">
        <v>10</v>
      </c>
      <c r="E69" s="26">
        <f t="shared" si="6"/>
        <v>9800</v>
      </c>
      <c r="F69" s="27"/>
      <c r="G69" s="28"/>
      <c r="H69" s="18">
        <f t="shared" si="7"/>
        <v>213490</v>
      </c>
      <c r="I69" s="30"/>
    </row>
    <row r="70" spans="1:9" ht="20.25" customHeight="1" x14ac:dyDescent="0.25">
      <c r="A70" s="23">
        <v>42006</v>
      </c>
      <c r="B70" s="20" t="s">
        <v>81</v>
      </c>
      <c r="C70" s="25">
        <v>1000</v>
      </c>
      <c r="D70" s="26">
        <v>12.5</v>
      </c>
      <c r="E70" s="26">
        <f t="shared" si="6"/>
        <v>12500</v>
      </c>
      <c r="F70" s="27"/>
      <c r="G70" s="28"/>
      <c r="H70" s="18">
        <f t="shared" si="7"/>
        <v>225990</v>
      </c>
      <c r="I70" s="30"/>
    </row>
    <row r="71" spans="1:9" ht="20.25" customHeight="1" x14ac:dyDescent="0.25">
      <c r="A71" s="23">
        <v>42009</v>
      </c>
      <c r="B71" s="20" t="s">
        <v>81</v>
      </c>
      <c r="C71" s="25">
        <v>225</v>
      </c>
      <c r="D71" s="26">
        <v>10</v>
      </c>
      <c r="E71" s="26">
        <f t="shared" si="6"/>
        <v>2250</v>
      </c>
      <c r="F71" s="27"/>
      <c r="G71" s="28"/>
      <c r="H71" s="18">
        <f t="shared" si="7"/>
        <v>228240</v>
      </c>
      <c r="I71" s="30"/>
    </row>
    <row r="72" spans="1:9" ht="20.25" customHeight="1" x14ac:dyDescent="0.25">
      <c r="A72" s="23"/>
      <c r="B72" s="20" t="s">
        <v>81</v>
      </c>
      <c r="C72" s="25">
        <v>3000</v>
      </c>
      <c r="D72" s="26">
        <v>10</v>
      </c>
      <c r="E72" s="26">
        <f t="shared" si="6"/>
        <v>30000</v>
      </c>
      <c r="F72" s="27"/>
      <c r="G72" s="28"/>
      <c r="H72" s="18">
        <f t="shared" si="7"/>
        <v>258240</v>
      </c>
      <c r="I72" s="30"/>
    </row>
    <row r="73" spans="1:9" ht="20.25" customHeight="1" x14ac:dyDescent="0.25">
      <c r="A73" s="23">
        <v>42010</v>
      </c>
      <c r="B73" s="20" t="s">
        <v>81</v>
      </c>
      <c r="C73" s="25">
        <v>1140</v>
      </c>
      <c r="D73" s="26">
        <v>12.5</v>
      </c>
      <c r="E73" s="26">
        <f t="shared" si="6"/>
        <v>14250</v>
      </c>
      <c r="F73" s="27"/>
      <c r="G73" s="28"/>
      <c r="H73" s="18">
        <f t="shared" si="7"/>
        <v>272490</v>
      </c>
      <c r="I73" s="30"/>
    </row>
    <row r="74" spans="1:9" ht="20.25" customHeight="1" x14ac:dyDescent="0.25">
      <c r="A74" s="23"/>
      <c r="B74" s="20" t="s">
        <v>81</v>
      </c>
      <c r="C74" s="25">
        <v>160</v>
      </c>
      <c r="D74" s="26">
        <v>10</v>
      </c>
      <c r="E74" s="26">
        <f t="shared" si="6"/>
        <v>1600</v>
      </c>
      <c r="F74" s="27"/>
      <c r="G74" s="28"/>
      <c r="H74" s="18">
        <f t="shared" si="7"/>
        <v>274090</v>
      </c>
      <c r="I74" s="30"/>
    </row>
    <row r="75" spans="1:9" ht="20.25" customHeight="1" x14ac:dyDescent="0.25">
      <c r="A75" s="23"/>
      <c r="B75" s="63" t="s">
        <v>16</v>
      </c>
      <c r="C75" s="25"/>
      <c r="D75" s="26"/>
      <c r="E75" s="26">
        <f>C75*D75</f>
        <v>0</v>
      </c>
      <c r="F75" s="27"/>
      <c r="G75" s="28">
        <v>100000</v>
      </c>
      <c r="H75" s="18">
        <f t="shared" si="7"/>
        <v>174090</v>
      </c>
      <c r="I75" s="46">
        <v>42010</v>
      </c>
    </row>
    <row r="76" spans="1:9" ht="20.25" customHeight="1" x14ac:dyDescent="0.25">
      <c r="A76" s="23">
        <v>42021</v>
      </c>
      <c r="B76" s="20" t="s">
        <v>81</v>
      </c>
      <c r="C76" s="25">
        <v>1190</v>
      </c>
      <c r="D76" s="26">
        <v>11</v>
      </c>
      <c r="E76" s="26">
        <f t="shared" si="6"/>
        <v>13090</v>
      </c>
      <c r="F76" s="27"/>
      <c r="G76" s="28"/>
      <c r="H76" s="18">
        <f t="shared" si="7"/>
        <v>187180</v>
      </c>
      <c r="I76" s="30"/>
    </row>
    <row r="77" spans="1:9" ht="20.25" customHeight="1" x14ac:dyDescent="0.25">
      <c r="A77" s="23">
        <v>42024</v>
      </c>
      <c r="B77" s="20" t="s">
        <v>81</v>
      </c>
      <c r="C77" s="25">
        <v>1010</v>
      </c>
      <c r="D77" s="26">
        <v>11</v>
      </c>
      <c r="E77" s="26">
        <f t="shared" si="6"/>
        <v>11110</v>
      </c>
      <c r="F77" s="27"/>
      <c r="G77" s="28"/>
      <c r="H77" s="18">
        <f t="shared" si="7"/>
        <v>198290</v>
      </c>
      <c r="I77" s="30"/>
    </row>
    <row r="78" spans="1:9" ht="20.25" customHeight="1" x14ac:dyDescent="0.25">
      <c r="A78" s="23">
        <v>42031</v>
      </c>
      <c r="B78" s="20" t="s">
        <v>81</v>
      </c>
      <c r="C78" s="25">
        <v>1540</v>
      </c>
      <c r="D78" s="26">
        <v>11</v>
      </c>
      <c r="E78" s="26">
        <f t="shared" si="6"/>
        <v>16940</v>
      </c>
      <c r="F78" s="27"/>
      <c r="G78" s="28"/>
      <c r="H78" s="18">
        <f t="shared" si="7"/>
        <v>215230</v>
      </c>
      <c r="I78" s="30"/>
    </row>
    <row r="79" spans="1:9" ht="20.25" customHeight="1" x14ac:dyDescent="0.25">
      <c r="A79" s="23">
        <v>42032</v>
      </c>
      <c r="B79" s="20" t="s">
        <v>81</v>
      </c>
      <c r="C79" s="25">
        <v>1470</v>
      </c>
      <c r="D79" s="26">
        <v>11</v>
      </c>
      <c r="E79" s="26">
        <f t="shared" si="6"/>
        <v>16170</v>
      </c>
      <c r="F79" s="27"/>
      <c r="G79" s="28"/>
      <c r="H79" s="18">
        <f t="shared" si="7"/>
        <v>231400</v>
      </c>
      <c r="I79" s="30"/>
    </row>
    <row r="80" spans="1:9" ht="20.25" customHeight="1" x14ac:dyDescent="0.25">
      <c r="A80" s="23"/>
      <c r="B80" s="20" t="s">
        <v>225</v>
      </c>
      <c r="C80" s="25">
        <v>619</v>
      </c>
      <c r="D80" s="26">
        <v>60</v>
      </c>
      <c r="E80" s="26">
        <f t="shared" si="6"/>
        <v>37140</v>
      </c>
      <c r="F80" s="27"/>
      <c r="G80" s="28"/>
      <c r="H80" s="18">
        <f t="shared" si="7"/>
        <v>268540</v>
      </c>
      <c r="I80" s="30"/>
    </row>
    <row r="81" spans="1:9" ht="20.25" customHeight="1" x14ac:dyDescent="0.25">
      <c r="A81" s="23">
        <v>42033</v>
      </c>
      <c r="B81" s="20" t="s">
        <v>81</v>
      </c>
      <c r="C81" s="25">
        <v>1600</v>
      </c>
      <c r="D81" s="26">
        <v>11</v>
      </c>
      <c r="E81" s="26">
        <f t="shared" si="6"/>
        <v>17600</v>
      </c>
      <c r="F81" s="27"/>
      <c r="G81" s="28"/>
      <c r="H81" s="18">
        <f t="shared" si="7"/>
        <v>286140</v>
      </c>
      <c r="I81" s="30"/>
    </row>
    <row r="82" spans="1:9" ht="20.25" customHeight="1" x14ac:dyDescent="0.25">
      <c r="A82" s="23">
        <v>42034</v>
      </c>
      <c r="B82" s="20" t="s">
        <v>81</v>
      </c>
      <c r="C82" s="25">
        <v>1710</v>
      </c>
      <c r="D82" s="26">
        <v>11</v>
      </c>
      <c r="E82" s="26">
        <f t="shared" si="6"/>
        <v>18810</v>
      </c>
      <c r="F82" s="27"/>
      <c r="G82" s="28"/>
      <c r="H82" s="18">
        <f t="shared" si="7"/>
        <v>304950</v>
      </c>
      <c r="I82" s="30"/>
    </row>
    <row r="83" spans="1:9" ht="20.25" customHeight="1" x14ac:dyDescent="0.25">
      <c r="A83" s="23">
        <v>42035</v>
      </c>
      <c r="B83" s="20" t="s">
        <v>81</v>
      </c>
      <c r="C83" s="25">
        <v>1340</v>
      </c>
      <c r="D83" s="26">
        <v>10</v>
      </c>
      <c r="E83" s="26">
        <f t="shared" si="6"/>
        <v>13400</v>
      </c>
      <c r="F83" s="27"/>
      <c r="G83" s="28"/>
      <c r="H83" s="18">
        <f t="shared" si="7"/>
        <v>318350</v>
      </c>
      <c r="I83" s="30"/>
    </row>
    <row r="84" spans="1:9" ht="20.25" customHeight="1" x14ac:dyDescent="0.25">
      <c r="A84" s="23"/>
      <c r="B84" s="63" t="s">
        <v>16</v>
      </c>
      <c r="C84" s="25"/>
      <c r="D84" s="26"/>
      <c r="E84" s="26">
        <f t="shared" si="6"/>
        <v>0</v>
      </c>
      <c r="F84" s="27"/>
      <c r="G84" s="28">
        <v>100000</v>
      </c>
      <c r="H84" s="18">
        <f t="shared" si="7"/>
        <v>218350</v>
      </c>
      <c r="I84" s="46">
        <v>42033</v>
      </c>
    </row>
    <row r="85" spans="1:9" ht="20.25" customHeight="1" x14ac:dyDescent="0.25">
      <c r="A85" s="23"/>
      <c r="B85" s="30" t="s">
        <v>16</v>
      </c>
      <c r="C85" s="25"/>
      <c r="D85" s="26"/>
      <c r="E85" s="26">
        <f t="shared" si="6"/>
        <v>0</v>
      </c>
      <c r="F85" s="27"/>
      <c r="G85" s="28">
        <v>100000</v>
      </c>
      <c r="H85" s="18">
        <f t="shared" si="7"/>
        <v>118350</v>
      </c>
      <c r="I85" s="178">
        <v>42049</v>
      </c>
    </row>
    <row r="86" spans="1:9" ht="20.25" customHeight="1" x14ac:dyDescent="0.25">
      <c r="A86" s="23"/>
      <c r="B86" s="30" t="s">
        <v>16</v>
      </c>
      <c r="C86" s="25"/>
      <c r="D86" s="26"/>
      <c r="E86" s="26">
        <f t="shared" ref="E86:E108" si="8">C86*D86</f>
        <v>0</v>
      </c>
      <c r="F86" s="27"/>
      <c r="G86" s="28">
        <f>H85</f>
        <v>118350</v>
      </c>
      <c r="H86" s="18">
        <f t="shared" ref="H86:H108" si="9">IF(B86&lt;&gt;"",H85+E86-F86-G86,0)</f>
        <v>0</v>
      </c>
      <c r="I86" s="178">
        <v>42066</v>
      </c>
    </row>
    <row r="87" spans="1:9" ht="20.25" customHeight="1" x14ac:dyDescent="0.25">
      <c r="A87" s="23">
        <v>42131</v>
      </c>
      <c r="B87" s="30" t="s">
        <v>81</v>
      </c>
      <c r="C87" s="25">
        <v>2230</v>
      </c>
      <c r="D87" s="26">
        <v>11</v>
      </c>
      <c r="E87" s="26">
        <f t="shared" si="8"/>
        <v>24530</v>
      </c>
      <c r="F87" s="27"/>
      <c r="G87" s="28"/>
      <c r="H87" s="18">
        <f t="shared" si="9"/>
        <v>24530</v>
      </c>
      <c r="I87" s="178"/>
    </row>
    <row r="88" spans="1:9" ht="20.25" customHeight="1" x14ac:dyDescent="0.25">
      <c r="A88" s="23">
        <v>42132</v>
      </c>
      <c r="B88" s="30" t="s">
        <v>81</v>
      </c>
      <c r="C88" s="25">
        <v>2240</v>
      </c>
      <c r="D88" s="26">
        <v>11</v>
      </c>
      <c r="E88" s="26">
        <f t="shared" si="8"/>
        <v>24640</v>
      </c>
      <c r="F88" s="27"/>
      <c r="G88" s="28"/>
      <c r="H88" s="18">
        <f t="shared" si="9"/>
        <v>49170</v>
      </c>
      <c r="I88" s="178"/>
    </row>
    <row r="89" spans="1:9" ht="20.25" customHeight="1" x14ac:dyDescent="0.25">
      <c r="A89" s="23"/>
      <c r="B89" s="30" t="s">
        <v>81</v>
      </c>
      <c r="C89" s="25">
        <v>760</v>
      </c>
      <c r="D89" s="26">
        <v>7</v>
      </c>
      <c r="E89" s="26">
        <f t="shared" si="8"/>
        <v>5320</v>
      </c>
      <c r="F89" s="27"/>
      <c r="G89" s="28"/>
      <c r="H89" s="18">
        <f t="shared" si="9"/>
        <v>54490</v>
      </c>
      <c r="I89" s="178"/>
    </row>
    <row r="90" spans="1:9" ht="20.25" customHeight="1" x14ac:dyDescent="0.25">
      <c r="A90" s="23">
        <v>42133</v>
      </c>
      <c r="B90" s="30" t="s">
        <v>81</v>
      </c>
      <c r="C90" s="25">
        <v>4040</v>
      </c>
      <c r="D90" s="26">
        <v>11</v>
      </c>
      <c r="E90" s="26">
        <f t="shared" si="8"/>
        <v>44440</v>
      </c>
      <c r="F90" s="27"/>
      <c r="G90" s="28"/>
      <c r="H90" s="18">
        <f t="shared" si="9"/>
        <v>98930</v>
      </c>
      <c r="I90" s="178"/>
    </row>
    <row r="91" spans="1:9" ht="20.25" customHeight="1" x14ac:dyDescent="0.25">
      <c r="A91" s="23">
        <v>42134</v>
      </c>
      <c r="B91" s="30" t="s">
        <v>81</v>
      </c>
      <c r="C91" s="25">
        <v>3830</v>
      </c>
      <c r="D91" s="26">
        <v>11</v>
      </c>
      <c r="E91" s="26">
        <f t="shared" si="8"/>
        <v>42130</v>
      </c>
      <c r="F91" s="27"/>
      <c r="G91" s="28"/>
      <c r="H91" s="18">
        <f t="shared" si="9"/>
        <v>141060</v>
      </c>
      <c r="I91" s="178"/>
    </row>
    <row r="92" spans="1:9" ht="20.25" customHeight="1" x14ac:dyDescent="0.25">
      <c r="A92" s="23">
        <v>42135</v>
      </c>
      <c r="B92" s="30" t="s">
        <v>81</v>
      </c>
      <c r="C92" s="25">
        <v>1920</v>
      </c>
      <c r="D92" s="26">
        <v>11</v>
      </c>
      <c r="E92" s="26">
        <f t="shared" si="8"/>
        <v>21120</v>
      </c>
      <c r="F92" s="27"/>
      <c r="G92" s="28"/>
      <c r="H92" s="18">
        <f t="shared" si="9"/>
        <v>162180</v>
      </c>
      <c r="I92" s="178"/>
    </row>
    <row r="93" spans="1:9" ht="20.25" customHeight="1" x14ac:dyDescent="0.25">
      <c r="A93" s="23">
        <v>42136</v>
      </c>
      <c r="B93" s="30" t="s">
        <v>81</v>
      </c>
      <c r="C93" s="25">
        <v>450</v>
      </c>
      <c r="D93" s="26">
        <v>11</v>
      </c>
      <c r="E93" s="26">
        <f t="shared" si="8"/>
        <v>4950</v>
      </c>
      <c r="F93" s="27"/>
      <c r="G93" s="28"/>
      <c r="H93" s="18">
        <f t="shared" si="9"/>
        <v>167130</v>
      </c>
      <c r="I93" s="178"/>
    </row>
    <row r="94" spans="1:9" ht="20.25" customHeight="1" x14ac:dyDescent="0.25">
      <c r="A94" s="23">
        <v>42138</v>
      </c>
      <c r="B94" s="30" t="s">
        <v>81</v>
      </c>
      <c r="C94" s="25">
        <v>3150</v>
      </c>
      <c r="D94" s="26">
        <v>11</v>
      </c>
      <c r="E94" s="26">
        <f t="shared" si="8"/>
        <v>34650</v>
      </c>
      <c r="F94" s="27"/>
      <c r="G94" s="28"/>
      <c r="H94" s="18">
        <f t="shared" si="9"/>
        <v>201780</v>
      </c>
      <c r="I94" s="178"/>
    </row>
    <row r="95" spans="1:9" ht="20.25" customHeight="1" x14ac:dyDescent="0.25">
      <c r="A95" s="23">
        <v>42139</v>
      </c>
      <c r="B95" s="30" t="s">
        <v>81</v>
      </c>
      <c r="C95" s="25">
        <v>3630</v>
      </c>
      <c r="D95" s="26">
        <v>11</v>
      </c>
      <c r="E95" s="26">
        <f t="shared" si="8"/>
        <v>39930</v>
      </c>
      <c r="F95" s="27"/>
      <c r="G95" s="28"/>
      <c r="H95" s="18">
        <f t="shared" si="9"/>
        <v>241710</v>
      </c>
      <c r="I95" s="178"/>
    </row>
    <row r="96" spans="1:9" ht="20.25" customHeight="1" x14ac:dyDescent="0.25">
      <c r="A96" s="23">
        <v>42140</v>
      </c>
      <c r="B96" s="30" t="s">
        <v>81</v>
      </c>
      <c r="C96" s="25">
        <v>2990</v>
      </c>
      <c r="D96" s="26">
        <v>11</v>
      </c>
      <c r="E96" s="26">
        <f t="shared" si="8"/>
        <v>32890</v>
      </c>
      <c r="F96" s="27"/>
      <c r="G96" s="28"/>
      <c r="H96" s="18">
        <f t="shared" si="9"/>
        <v>274600</v>
      </c>
      <c r="I96" s="178"/>
    </row>
    <row r="97" spans="1:9" ht="20.25" customHeight="1" x14ac:dyDescent="0.25">
      <c r="A97" s="23">
        <v>42141</v>
      </c>
      <c r="B97" s="30" t="s">
        <v>81</v>
      </c>
      <c r="C97" s="25">
        <v>3630</v>
      </c>
      <c r="D97" s="26">
        <v>11</v>
      </c>
      <c r="E97" s="26">
        <f t="shared" si="8"/>
        <v>39930</v>
      </c>
      <c r="F97" s="27"/>
      <c r="G97" s="28"/>
      <c r="H97" s="18">
        <f t="shared" si="9"/>
        <v>314530</v>
      </c>
      <c r="I97" s="178"/>
    </row>
    <row r="98" spans="1:9" ht="20.25" customHeight="1" x14ac:dyDescent="0.25">
      <c r="A98" s="23">
        <v>42142</v>
      </c>
      <c r="B98" s="30" t="s">
        <v>81</v>
      </c>
      <c r="C98" s="25">
        <v>3870</v>
      </c>
      <c r="D98" s="26">
        <v>11</v>
      </c>
      <c r="E98" s="26">
        <f t="shared" si="8"/>
        <v>42570</v>
      </c>
      <c r="F98" s="27"/>
      <c r="G98" s="28"/>
      <c r="H98" s="18">
        <f t="shared" si="9"/>
        <v>357100</v>
      </c>
      <c r="I98" s="178"/>
    </row>
    <row r="99" spans="1:9" ht="20.25" customHeight="1" x14ac:dyDescent="0.25">
      <c r="A99" s="23">
        <v>42143</v>
      </c>
      <c r="B99" s="30" t="s">
        <v>81</v>
      </c>
      <c r="C99" s="25">
        <v>1070</v>
      </c>
      <c r="D99" s="26">
        <v>11</v>
      </c>
      <c r="E99" s="26">
        <f t="shared" si="8"/>
        <v>11770</v>
      </c>
      <c r="F99" s="27"/>
      <c r="G99" s="28"/>
      <c r="H99" s="18">
        <f t="shared" si="9"/>
        <v>368870</v>
      </c>
      <c r="I99" s="178"/>
    </row>
    <row r="100" spans="1:9" ht="20.25" customHeight="1" x14ac:dyDescent="0.25">
      <c r="A100" s="23">
        <v>42145</v>
      </c>
      <c r="B100" s="30" t="s">
        <v>81</v>
      </c>
      <c r="C100" s="25">
        <v>4980</v>
      </c>
      <c r="D100" s="26">
        <v>11</v>
      </c>
      <c r="E100" s="26">
        <f t="shared" si="8"/>
        <v>54780</v>
      </c>
      <c r="F100" s="27"/>
      <c r="G100" s="28"/>
      <c r="H100" s="18">
        <f t="shared" si="9"/>
        <v>423650</v>
      </c>
      <c r="I100" s="178"/>
    </row>
    <row r="101" spans="1:9" ht="20.25" customHeight="1" x14ac:dyDescent="0.25">
      <c r="A101" s="23">
        <v>42146</v>
      </c>
      <c r="B101" s="30" t="s">
        <v>81</v>
      </c>
      <c r="C101" s="25">
        <v>1480</v>
      </c>
      <c r="D101" s="26">
        <v>11</v>
      </c>
      <c r="E101" s="26">
        <f t="shared" si="8"/>
        <v>16280</v>
      </c>
      <c r="F101" s="27"/>
      <c r="G101" s="28"/>
      <c r="H101" s="18">
        <f t="shared" si="9"/>
        <v>439930</v>
      </c>
      <c r="I101" s="178"/>
    </row>
    <row r="102" spans="1:9" ht="20.25" customHeight="1" x14ac:dyDescent="0.25">
      <c r="A102" s="23">
        <v>42147</v>
      </c>
      <c r="B102" s="30" t="s">
        <v>81</v>
      </c>
      <c r="C102" s="25">
        <v>1380</v>
      </c>
      <c r="D102" s="26">
        <v>11</v>
      </c>
      <c r="E102" s="26">
        <f t="shared" si="8"/>
        <v>15180</v>
      </c>
      <c r="F102" s="27"/>
      <c r="G102" s="28"/>
      <c r="H102" s="18">
        <f t="shared" si="9"/>
        <v>455110</v>
      </c>
      <c r="I102" s="178"/>
    </row>
    <row r="103" spans="1:9" ht="20.25" customHeight="1" x14ac:dyDescent="0.25">
      <c r="A103" s="23"/>
      <c r="B103" s="30" t="s">
        <v>16</v>
      </c>
      <c r="C103" s="25"/>
      <c r="D103" s="26"/>
      <c r="E103" s="26">
        <f t="shared" si="8"/>
        <v>0</v>
      </c>
      <c r="F103" s="27"/>
      <c r="G103" s="28">
        <v>200000</v>
      </c>
      <c r="H103" s="18">
        <f t="shared" si="9"/>
        <v>255110</v>
      </c>
      <c r="I103" s="178">
        <v>42152</v>
      </c>
    </row>
    <row r="104" spans="1:9" ht="20.25" customHeight="1" x14ac:dyDescent="0.25">
      <c r="A104" s="23"/>
      <c r="B104" s="30" t="s">
        <v>16</v>
      </c>
      <c r="C104" s="25"/>
      <c r="D104" s="26"/>
      <c r="E104" s="26">
        <f t="shared" si="8"/>
        <v>0</v>
      </c>
      <c r="F104" s="27"/>
      <c r="G104" s="28">
        <v>100000</v>
      </c>
      <c r="H104" s="18">
        <f t="shared" si="9"/>
        <v>155110</v>
      </c>
      <c r="I104" s="178">
        <v>42186</v>
      </c>
    </row>
    <row r="105" spans="1:9" ht="20.25" customHeight="1" x14ac:dyDescent="0.25">
      <c r="A105" s="23"/>
      <c r="B105" s="30" t="s">
        <v>16</v>
      </c>
      <c r="C105" s="25"/>
      <c r="D105" s="26"/>
      <c r="E105" s="26">
        <f t="shared" si="8"/>
        <v>0</v>
      </c>
      <c r="F105" s="27"/>
      <c r="G105" s="28">
        <f>H104</f>
        <v>155110</v>
      </c>
      <c r="H105" s="18">
        <f t="shared" si="9"/>
        <v>0</v>
      </c>
      <c r="I105" s="178">
        <v>42220</v>
      </c>
    </row>
    <row r="106" spans="1:9" ht="20.25" customHeight="1" x14ac:dyDescent="0.25">
      <c r="A106" s="23">
        <v>42201</v>
      </c>
      <c r="B106" s="30" t="s">
        <v>81</v>
      </c>
      <c r="C106" s="25">
        <v>2120</v>
      </c>
      <c r="D106" s="26">
        <v>12</v>
      </c>
      <c r="E106" s="26">
        <f t="shared" si="8"/>
        <v>25440</v>
      </c>
      <c r="F106" s="27"/>
      <c r="G106" s="28"/>
      <c r="H106" s="18">
        <f t="shared" si="9"/>
        <v>25440</v>
      </c>
      <c r="I106" s="178"/>
    </row>
    <row r="107" spans="1:9" ht="20.25" customHeight="1" x14ac:dyDescent="0.25">
      <c r="A107" s="23">
        <v>42202</v>
      </c>
      <c r="B107" s="30" t="s">
        <v>81</v>
      </c>
      <c r="C107" s="25">
        <v>2410</v>
      </c>
      <c r="D107" s="26">
        <v>12</v>
      </c>
      <c r="E107" s="26">
        <f t="shared" si="8"/>
        <v>28920</v>
      </c>
      <c r="F107" s="27"/>
      <c r="G107" s="28"/>
      <c r="H107" s="18">
        <f t="shared" si="9"/>
        <v>54360</v>
      </c>
      <c r="I107" s="178"/>
    </row>
    <row r="108" spans="1:9" ht="20.25" customHeight="1" x14ac:dyDescent="0.25">
      <c r="A108" s="23">
        <v>42203</v>
      </c>
      <c r="B108" s="30" t="s">
        <v>81</v>
      </c>
      <c r="C108" s="25">
        <v>1680</v>
      </c>
      <c r="D108" s="26">
        <v>12</v>
      </c>
      <c r="E108" s="26">
        <f t="shared" si="8"/>
        <v>20160</v>
      </c>
      <c r="F108" s="27"/>
      <c r="G108" s="28"/>
      <c r="H108" s="18">
        <f t="shared" si="9"/>
        <v>74520</v>
      </c>
      <c r="I108" s="178"/>
    </row>
    <row r="109" spans="1:9" ht="20.25" customHeight="1" x14ac:dyDescent="0.25">
      <c r="A109" s="23">
        <v>42204</v>
      </c>
      <c r="B109" s="30" t="s">
        <v>81</v>
      </c>
      <c r="C109" s="25">
        <v>2100</v>
      </c>
      <c r="D109" s="26">
        <v>12</v>
      </c>
      <c r="E109" s="26">
        <f t="shared" ref="E109:E141" si="10">C109*D109</f>
        <v>25200</v>
      </c>
      <c r="F109" s="27"/>
      <c r="G109" s="28"/>
      <c r="H109" s="18">
        <f t="shared" ref="H109:H141" si="11">IF(B109&lt;&gt;"",H108+E109-F109-G109,0)</f>
        <v>99720</v>
      </c>
      <c r="I109" s="178"/>
    </row>
    <row r="110" spans="1:9" ht="20.25" customHeight="1" x14ac:dyDescent="0.25">
      <c r="A110" s="23">
        <v>42205</v>
      </c>
      <c r="B110" s="30" t="s">
        <v>81</v>
      </c>
      <c r="C110" s="25">
        <v>3710</v>
      </c>
      <c r="D110" s="26">
        <v>12</v>
      </c>
      <c r="E110" s="26">
        <f t="shared" si="10"/>
        <v>44520</v>
      </c>
      <c r="F110" s="27"/>
      <c r="G110" s="28"/>
      <c r="H110" s="18">
        <f t="shared" si="11"/>
        <v>144240</v>
      </c>
      <c r="I110" s="178"/>
    </row>
    <row r="111" spans="1:9" ht="20.25" customHeight="1" x14ac:dyDescent="0.25">
      <c r="A111" s="23">
        <v>42206</v>
      </c>
      <c r="B111" s="30" t="s">
        <v>81</v>
      </c>
      <c r="C111" s="25">
        <v>3220</v>
      </c>
      <c r="D111" s="26">
        <v>11</v>
      </c>
      <c r="E111" s="26">
        <f t="shared" si="10"/>
        <v>35420</v>
      </c>
      <c r="F111" s="27"/>
      <c r="G111" s="28"/>
      <c r="H111" s="18">
        <f t="shared" si="11"/>
        <v>179660</v>
      </c>
      <c r="I111" s="178"/>
    </row>
    <row r="112" spans="1:9" ht="20.25" customHeight="1" x14ac:dyDescent="0.25">
      <c r="A112" s="23">
        <v>42207</v>
      </c>
      <c r="B112" s="30" t="s">
        <v>81</v>
      </c>
      <c r="C112" s="25">
        <v>2820</v>
      </c>
      <c r="D112" s="26">
        <v>11</v>
      </c>
      <c r="E112" s="26">
        <f t="shared" si="10"/>
        <v>31020</v>
      </c>
      <c r="F112" s="27"/>
      <c r="G112" s="28"/>
      <c r="H112" s="18">
        <f t="shared" si="11"/>
        <v>210680</v>
      </c>
      <c r="I112" s="178"/>
    </row>
    <row r="113" spans="1:9" ht="20.25" customHeight="1" x14ac:dyDescent="0.25">
      <c r="A113" s="23">
        <v>42208</v>
      </c>
      <c r="B113" s="30" t="s">
        <v>81</v>
      </c>
      <c r="C113" s="25">
        <v>3110</v>
      </c>
      <c r="D113" s="26">
        <v>11</v>
      </c>
      <c r="E113" s="26">
        <f t="shared" si="10"/>
        <v>34210</v>
      </c>
      <c r="F113" s="27"/>
      <c r="G113" s="28"/>
      <c r="H113" s="18">
        <f t="shared" si="11"/>
        <v>244890</v>
      </c>
      <c r="I113" s="178"/>
    </row>
    <row r="114" spans="1:9" ht="20.25" customHeight="1" x14ac:dyDescent="0.25">
      <c r="A114" s="23">
        <v>42209</v>
      </c>
      <c r="B114" s="30" t="s">
        <v>81</v>
      </c>
      <c r="C114" s="25">
        <v>2660</v>
      </c>
      <c r="D114" s="26">
        <v>11</v>
      </c>
      <c r="E114" s="26">
        <f t="shared" si="10"/>
        <v>29260</v>
      </c>
      <c r="F114" s="27"/>
      <c r="G114" s="28"/>
      <c r="H114" s="18">
        <f t="shared" si="11"/>
        <v>274150</v>
      </c>
      <c r="I114" s="178"/>
    </row>
    <row r="115" spans="1:9" ht="20.25" customHeight="1" x14ac:dyDescent="0.25">
      <c r="A115" s="23">
        <v>42210</v>
      </c>
      <c r="B115" s="30" t="s">
        <v>81</v>
      </c>
      <c r="C115" s="25">
        <v>1270</v>
      </c>
      <c r="D115" s="26">
        <v>11</v>
      </c>
      <c r="E115" s="26">
        <f t="shared" si="10"/>
        <v>13970</v>
      </c>
      <c r="F115" s="27"/>
      <c r="G115" s="28"/>
      <c r="H115" s="18">
        <f t="shared" si="11"/>
        <v>288120</v>
      </c>
      <c r="I115" s="178"/>
    </row>
    <row r="116" spans="1:9" ht="20.25" customHeight="1" x14ac:dyDescent="0.25">
      <c r="A116" s="23">
        <v>42211</v>
      </c>
      <c r="B116" s="30" t="s">
        <v>81</v>
      </c>
      <c r="C116" s="25">
        <v>3520</v>
      </c>
      <c r="D116" s="26">
        <v>11</v>
      </c>
      <c r="E116" s="26">
        <f t="shared" si="10"/>
        <v>38720</v>
      </c>
      <c r="F116" s="27"/>
      <c r="G116" s="28"/>
      <c r="H116" s="18">
        <f t="shared" si="11"/>
        <v>326840</v>
      </c>
      <c r="I116" s="178"/>
    </row>
    <row r="117" spans="1:9" ht="20.25" customHeight="1" x14ac:dyDescent="0.25">
      <c r="A117" s="23">
        <v>42212</v>
      </c>
      <c r="B117" s="30" t="s">
        <v>81</v>
      </c>
      <c r="C117" s="25">
        <v>1460</v>
      </c>
      <c r="D117" s="26">
        <v>11</v>
      </c>
      <c r="E117" s="26">
        <f t="shared" si="10"/>
        <v>16060</v>
      </c>
      <c r="F117" s="27"/>
      <c r="G117" s="28"/>
      <c r="H117" s="18">
        <f t="shared" si="11"/>
        <v>342900</v>
      </c>
      <c r="I117" s="178"/>
    </row>
    <row r="118" spans="1:9" ht="20.25" customHeight="1" x14ac:dyDescent="0.25">
      <c r="A118" s="23">
        <v>42213</v>
      </c>
      <c r="B118" s="30" t="s">
        <v>81</v>
      </c>
      <c r="C118" s="25">
        <v>790</v>
      </c>
      <c r="D118" s="26">
        <v>11</v>
      </c>
      <c r="E118" s="26">
        <f t="shared" si="10"/>
        <v>8690</v>
      </c>
      <c r="F118" s="27"/>
      <c r="G118" s="28"/>
      <c r="H118" s="18">
        <f t="shared" si="11"/>
        <v>351590</v>
      </c>
      <c r="I118" s="178"/>
    </row>
    <row r="119" spans="1:9" ht="20.25" customHeight="1" x14ac:dyDescent="0.25">
      <c r="A119" s="23">
        <v>42214</v>
      </c>
      <c r="B119" s="30" t="s">
        <v>81</v>
      </c>
      <c r="C119" s="25">
        <v>790</v>
      </c>
      <c r="D119" s="26">
        <v>11</v>
      </c>
      <c r="E119" s="26">
        <f t="shared" si="10"/>
        <v>8690</v>
      </c>
      <c r="F119" s="27"/>
      <c r="G119" s="28"/>
      <c r="H119" s="18">
        <f t="shared" si="11"/>
        <v>360280</v>
      </c>
      <c r="I119" s="178"/>
    </row>
    <row r="120" spans="1:9" ht="20.25" customHeight="1" x14ac:dyDescent="0.25">
      <c r="A120" s="23"/>
      <c r="B120" s="30" t="s">
        <v>239</v>
      </c>
      <c r="C120" s="25">
        <v>1060</v>
      </c>
      <c r="D120" s="26">
        <v>11</v>
      </c>
      <c r="E120" s="26">
        <f t="shared" si="10"/>
        <v>11660</v>
      </c>
      <c r="F120" s="27"/>
      <c r="G120" s="28"/>
      <c r="H120" s="18">
        <f t="shared" si="11"/>
        <v>371940</v>
      </c>
      <c r="I120" s="178"/>
    </row>
    <row r="121" spans="1:9" ht="20.25" customHeight="1" x14ac:dyDescent="0.25">
      <c r="A121" s="23">
        <v>42216</v>
      </c>
      <c r="B121" s="30" t="s">
        <v>81</v>
      </c>
      <c r="C121" s="25">
        <v>2930</v>
      </c>
      <c r="D121" s="26">
        <v>11</v>
      </c>
      <c r="E121" s="26">
        <f t="shared" si="10"/>
        <v>32230</v>
      </c>
      <c r="F121" s="27"/>
      <c r="G121" s="28"/>
      <c r="H121" s="18">
        <f t="shared" si="11"/>
        <v>404170</v>
      </c>
      <c r="I121" s="178"/>
    </row>
    <row r="122" spans="1:9" ht="20.25" customHeight="1" x14ac:dyDescent="0.25">
      <c r="A122" s="23">
        <v>42217</v>
      </c>
      <c r="B122" s="30" t="s">
        <v>81</v>
      </c>
      <c r="C122" s="25">
        <v>950</v>
      </c>
      <c r="D122" s="26">
        <v>11</v>
      </c>
      <c r="E122" s="26">
        <f t="shared" si="10"/>
        <v>10450</v>
      </c>
      <c r="F122" s="27"/>
      <c r="G122" s="28"/>
      <c r="H122" s="18">
        <f t="shared" si="11"/>
        <v>414620</v>
      </c>
      <c r="I122" s="178"/>
    </row>
    <row r="123" spans="1:9" ht="20.25" customHeight="1" x14ac:dyDescent="0.25">
      <c r="A123" s="23">
        <v>42218</v>
      </c>
      <c r="B123" s="30" t="s">
        <v>81</v>
      </c>
      <c r="C123" s="25">
        <v>1030</v>
      </c>
      <c r="D123" s="26">
        <v>11</v>
      </c>
      <c r="E123" s="26">
        <f t="shared" si="10"/>
        <v>11330</v>
      </c>
      <c r="F123" s="27"/>
      <c r="G123" s="28"/>
      <c r="H123" s="18">
        <f t="shared" si="11"/>
        <v>425950</v>
      </c>
      <c r="I123" s="178"/>
    </row>
    <row r="124" spans="1:9" ht="20.25" customHeight="1" x14ac:dyDescent="0.25">
      <c r="A124" s="23">
        <v>42221</v>
      </c>
      <c r="B124" s="30" t="s">
        <v>81</v>
      </c>
      <c r="C124" s="25">
        <v>1730</v>
      </c>
      <c r="D124" s="26">
        <v>11</v>
      </c>
      <c r="E124" s="26">
        <f t="shared" si="10"/>
        <v>19030</v>
      </c>
      <c r="F124" s="27"/>
      <c r="G124" s="28"/>
      <c r="H124" s="18">
        <f t="shared" si="11"/>
        <v>444980</v>
      </c>
      <c r="I124" s="178"/>
    </row>
    <row r="125" spans="1:9" ht="20.25" customHeight="1" x14ac:dyDescent="0.25">
      <c r="A125" s="23">
        <v>42222</v>
      </c>
      <c r="B125" s="30" t="s">
        <v>81</v>
      </c>
      <c r="C125" s="25">
        <v>1490</v>
      </c>
      <c r="D125" s="26">
        <v>11</v>
      </c>
      <c r="E125" s="26">
        <f t="shared" si="10"/>
        <v>16390</v>
      </c>
      <c r="F125" s="27"/>
      <c r="G125" s="28"/>
      <c r="H125" s="18">
        <f t="shared" si="11"/>
        <v>461370</v>
      </c>
      <c r="I125" s="178"/>
    </row>
    <row r="126" spans="1:9" ht="20.25" customHeight="1" x14ac:dyDescent="0.25">
      <c r="A126" s="23">
        <v>42224</v>
      </c>
      <c r="B126" s="30" t="s">
        <v>81</v>
      </c>
      <c r="C126" s="25">
        <v>1850</v>
      </c>
      <c r="D126" s="26">
        <v>11</v>
      </c>
      <c r="E126" s="26">
        <f t="shared" si="10"/>
        <v>20350</v>
      </c>
      <c r="F126" s="27"/>
      <c r="G126" s="28"/>
      <c r="H126" s="18">
        <f t="shared" si="11"/>
        <v>481720</v>
      </c>
      <c r="I126" s="178"/>
    </row>
    <row r="127" spans="1:9" ht="20.25" customHeight="1" x14ac:dyDescent="0.25">
      <c r="A127" s="23">
        <v>42225</v>
      </c>
      <c r="B127" s="30" t="s">
        <v>81</v>
      </c>
      <c r="C127" s="25">
        <v>1700</v>
      </c>
      <c r="D127" s="26">
        <v>11</v>
      </c>
      <c r="E127" s="26">
        <f t="shared" si="10"/>
        <v>18700</v>
      </c>
      <c r="F127" s="27"/>
      <c r="G127" s="28"/>
      <c r="H127" s="18">
        <f t="shared" si="11"/>
        <v>500420</v>
      </c>
      <c r="I127" s="178"/>
    </row>
    <row r="128" spans="1:9" ht="20.25" customHeight="1" x14ac:dyDescent="0.25">
      <c r="A128" s="23">
        <v>42226</v>
      </c>
      <c r="B128" s="30" t="s">
        <v>81</v>
      </c>
      <c r="C128" s="25">
        <v>2310</v>
      </c>
      <c r="D128" s="26">
        <v>11</v>
      </c>
      <c r="E128" s="26">
        <f t="shared" si="10"/>
        <v>25410</v>
      </c>
      <c r="F128" s="27"/>
      <c r="G128" s="28"/>
      <c r="H128" s="18">
        <f t="shared" si="11"/>
        <v>525830</v>
      </c>
      <c r="I128" s="178"/>
    </row>
    <row r="129" spans="1:9" ht="20.25" customHeight="1" x14ac:dyDescent="0.25">
      <c r="A129" s="23">
        <v>42228</v>
      </c>
      <c r="B129" s="30" t="s">
        <v>81</v>
      </c>
      <c r="C129" s="25">
        <v>5180</v>
      </c>
      <c r="D129" s="26">
        <v>11</v>
      </c>
      <c r="E129" s="26">
        <f t="shared" si="10"/>
        <v>56980</v>
      </c>
      <c r="F129" s="27"/>
      <c r="G129" s="28"/>
      <c r="H129" s="18">
        <f t="shared" si="11"/>
        <v>582810</v>
      </c>
      <c r="I129" s="178"/>
    </row>
    <row r="130" spans="1:9" ht="20.25" customHeight="1" x14ac:dyDescent="0.25">
      <c r="A130" s="23">
        <v>42229</v>
      </c>
      <c r="B130" s="30" t="s">
        <v>81</v>
      </c>
      <c r="C130" s="25">
        <v>3000</v>
      </c>
      <c r="D130" s="26">
        <v>11</v>
      </c>
      <c r="E130" s="26">
        <f t="shared" si="10"/>
        <v>33000</v>
      </c>
      <c r="F130" s="27"/>
      <c r="G130" s="28"/>
      <c r="H130" s="18">
        <f t="shared" si="11"/>
        <v>615810</v>
      </c>
      <c r="I130" s="178"/>
    </row>
    <row r="131" spans="1:9" ht="20.25" customHeight="1" x14ac:dyDescent="0.25">
      <c r="A131" s="23">
        <v>42230</v>
      </c>
      <c r="B131" s="30" t="s">
        <v>81</v>
      </c>
      <c r="C131" s="25">
        <v>4250</v>
      </c>
      <c r="D131" s="26">
        <v>11</v>
      </c>
      <c r="E131" s="26">
        <f t="shared" si="10"/>
        <v>46750</v>
      </c>
      <c r="F131" s="27"/>
      <c r="G131" s="28"/>
      <c r="H131" s="18">
        <f t="shared" si="11"/>
        <v>662560</v>
      </c>
      <c r="I131" s="178"/>
    </row>
    <row r="132" spans="1:9" ht="20.25" customHeight="1" x14ac:dyDescent="0.25">
      <c r="A132" s="23">
        <v>42231</v>
      </c>
      <c r="B132" s="30" t="s">
        <v>81</v>
      </c>
      <c r="C132" s="25">
        <v>2010</v>
      </c>
      <c r="D132" s="26">
        <v>11</v>
      </c>
      <c r="E132" s="26">
        <f t="shared" si="10"/>
        <v>22110</v>
      </c>
      <c r="F132" s="27"/>
      <c r="G132" s="28"/>
      <c r="H132" s="18">
        <f t="shared" si="11"/>
        <v>684670</v>
      </c>
      <c r="I132" s="178"/>
    </row>
    <row r="133" spans="1:9" ht="20.25" customHeight="1" x14ac:dyDescent="0.25">
      <c r="A133" s="23">
        <v>42235</v>
      </c>
      <c r="B133" s="30" t="s">
        <v>81</v>
      </c>
      <c r="C133" s="25">
        <v>1070</v>
      </c>
      <c r="D133" s="26">
        <v>11</v>
      </c>
      <c r="E133" s="26">
        <f t="shared" si="10"/>
        <v>11770</v>
      </c>
      <c r="F133" s="27"/>
      <c r="G133" s="28"/>
      <c r="H133" s="18">
        <f t="shared" si="11"/>
        <v>696440</v>
      </c>
      <c r="I133" s="178"/>
    </row>
    <row r="134" spans="1:9" ht="20.25" customHeight="1" x14ac:dyDescent="0.25">
      <c r="A134" s="23">
        <v>42238</v>
      </c>
      <c r="B134" s="30" t="s">
        <v>81</v>
      </c>
      <c r="C134" s="25">
        <v>2250</v>
      </c>
      <c r="D134" s="26">
        <v>11</v>
      </c>
      <c r="E134" s="26">
        <f t="shared" si="10"/>
        <v>24750</v>
      </c>
      <c r="F134" s="27"/>
      <c r="G134" s="28"/>
      <c r="H134" s="18">
        <f t="shared" si="11"/>
        <v>721190</v>
      </c>
      <c r="I134" s="178"/>
    </row>
    <row r="135" spans="1:9" ht="20.25" customHeight="1" x14ac:dyDescent="0.25">
      <c r="A135" s="23">
        <v>42240</v>
      </c>
      <c r="B135" s="30" t="s">
        <v>81</v>
      </c>
      <c r="C135" s="25">
        <v>1670</v>
      </c>
      <c r="D135" s="26">
        <v>11</v>
      </c>
      <c r="E135" s="26">
        <f t="shared" si="10"/>
        <v>18370</v>
      </c>
      <c r="F135" s="27"/>
      <c r="G135" s="28"/>
      <c r="H135" s="18">
        <f t="shared" si="11"/>
        <v>739560</v>
      </c>
      <c r="I135" s="178"/>
    </row>
    <row r="136" spans="1:9" ht="20.25" customHeight="1" x14ac:dyDescent="0.25">
      <c r="A136" s="23">
        <v>42241</v>
      </c>
      <c r="B136" s="30" t="s">
        <v>81</v>
      </c>
      <c r="C136" s="25">
        <v>1010</v>
      </c>
      <c r="D136" s="26">
        <v>11</v>
      </c>
      <c r="E136" s="26">
        <f t="shared" si="10"/>
        <v>11110</v>
      </c>
      <c r="F136" s="27"/>
      <c r="G136" s="28"/>
      <c r="H136" s="18">
        <f t="shared" si="11"/>
        <v>750670</v>
      </c>
      <c r="I136" s="178"/>
    </row>
    <row r="137" spans="1:9" ht="20.25" customHeight="1" x14ac:dyDescent="0.25">
      <c r="A137" s="23"/>
      <c r="B137" s="30" t="s">
        <v>16</v>
      </c>
      <c r="C137" s="25"/>
      <c r="D137" s="26"/>
      <c r="E137" s="26">
        <f t="shared" si="10"/>
        <v>0</v>
      </c>
      <c r="F137" s="27"/>
      <c r="G137" s="28">
        <v>200000</v>
      </c>
      <c r="H137" s="18">
        <f t="shared" si="11"/>
        <v>550670</v>
      </c>
      <c r="I137" s="178">
        <v>42235</v>
      </c>
    </row>
    <row r="138" spans="1:9" ht="20.25" customHeight="1" x14ac:dyDescent="0.25">
      <c r="A138" s="23"/>
      <c r="B138" s="30" t="s">
        <v>16</v>
      </c>
      <c r="C138" s="25"/>
      <c r="D138" s="26"/>
      <c r="E138" s="26">
        <f t="shared" si="10"/>
        <v>0</v>
      </c>
      <c r="F138" s="27"/>
      <c r="G138" s="28">
        <v>100000</v>
      </c>
      <c r="H138" s="18">
        <f t="shared" si="11"/>
        <v>450670</v>
      </c>
      <c r="I138" s="194">
        <v>42304</v>
      </c>
    </row>
    <row r="139" spans="1:9" ht="20.25" customHeight="1" x14ac:dyDescent="0.25">
      <c r="A139" s="23"/>
      <c r="B139" s="30" t="s">
        <v>16</v>
      </c>
      <c r="C139" s="25"/>
      <c r="D139" s="26"/>
      <c r="E139" s="26">
        <f t="shared" si="10"/>
        <v>0</v>
      </c>
      <c r="F139" s="27"/>
      <c r="G139" s="28">
        <v>150000</v>
      </c>
      <c r="H139" s="18">
        <f t="shared" si="11"/>
        <v>300670</v>
      </c>
      <c r="I139" s="203">
        <v>42340</v>
      </c>
    </row>
    <row r="140" spans="1:9" ht="20.25" customHeight="1" x14ac:dyDescent="0.25">
      <c r="A140" s="23"/>
      <c r="B140" s="30" t="s">
        <v>16</v>
      </c>
      <c r="C140" s="25"/>
      <c r="D140" s="26"/>
      <c r="E140" s="26">
        <f t="shared" si="10"/>
        <v>0</v>
      </c>
      <c r="F140" s="27"/>
      <c r="G140" s="28">
        <v>100000</v>
      </c>
      <c r="H140" s="18">
        <f t="shared" si="11"/>
        <v>200670</v>
      </c>
      <c r="I140" s="194">
        <v>42363</v>
      </c>
    </row>
    <row r="141" spans="1:9" ht="20.25" customHeight="1" x14ac:dyDescent="0.25">
      <c r="A141" s="23"/>
      <c r="B141" s="30" t="s">
        <v>16</v>
      </c>
      <c r="C141" s="25"/>
      <c r="D141" s="26"/>
      <c r="E141" s="26">
        <f t="shared" si="10"/>
        <v>0</v>
      </c>
      <c r="F141" s="27"/>
      <c r="G141" s="28">
        <v>100000</v>
      </c>
      <c r="H141" s="18">
        <f t="shared" si="11"/>
        <v>100670</v>
      </c>
      <c r="I141" s="194">
        <v>42555</v>
      </c>
    </row>
    <row r="142" spans="1:9" ht="20.25" customHeight="1" x14ac:dyDescent="0.25">
      <c r="A142" s="23"/>
      <c r="B142" s="30"/>
      <c r="C142" s="25"/>
      <c r="D142" s="26"/>
      <c r="E142" s="26">
        <f t="shared" ref="E142:E149" si="12">C142*D142</f>
        <v>0</v>
      </c>
      <c r="F142" s="27"/>
      <c r="G142" s="28"/>
      <c r="H142" s="18">
        <f t="shared" ref="H142:H149" si="13">IF(B142&lt;&gt;"",H141+E142-F142-G142,0)</f>
        <v>0</v>
      </c>
      <c r="I142" s="204"/>
    </row>
    <row r="143" spans="1:9" ht="20.25" customHeight="1" x14ac:dyDescent="0.25">
      <c r="A143" s="23"/>
      <c r="B143" s="30"/>
      <c r="C143" s="25"/>
      <c r="D143" s="26"/>
      <c r="E143" s="26">
        <f t="shared" si="12"/>
        <v>0</v>
      </c>
      <c r="F143" s="27"/>
      <c r="G143" s="28"/>
      <c r="H143" s="18">
        <f t="shared" si="13"/>
        <v>0</v>
      </c>
      <c r="I143" s="204"/>
    </row>
    <row r="144" spans="1:9" ht="20.25" customHeight="1" x14ac:dyDescent="0.25">
      <c r="A144" s="23"/>
      <c r="B144" s="30"/>
      <c r="C144" s="25"/>
      <c r="D144" s="26"/>
      <c r="E144" s="26">
        <f t="shared" si="12"/>
        <v>0</v>
      </c>
      <c r="F144" s="27"/>
      <c r="G144" s="28"/>
      <c r="H144" s="18">
        <f t="shared" si="13"/>
        <v>0</v>
      </c>
      <c r="I144" s="204"/>
    </row>
    <row r="145" spans="1:10" ht="20.25" customHeight="1" x14ac:dyDescent="0.25">
      <c r="A145" s="23"/>
      <c r="B145" s="30"/>
      <c r="C145" s="25"/>
      <c r="D145" s="26"/>
      <c r="E145" s="26">
        <f t="shared" si="12"/>
        <v>0</v>
      </c>
      <c r="F145" s="27"/>
      <c r="G145" s="28"/>
      <c r="H145" s="18">
        <f t="shared" si="13"/>
        <v>0</v>
      </c>
      <c r="I145" s="204"/>
    </row>
    <row r="146" spans="1:10" ht="20.25" customHeight="1" x14ac:dyDescent="0.25">
      <c r="A146" s="23"/>
      <c r="B146" s="30"/>
      <c r="C146" s="25"/>
      <c r="D146" s="26"/>
      <c r="E146" s="26">
        <f t="shared" si="12"/>
        <v>0</v>
      </c>
      <c r="F146" s="27"/>
      <c r="G146" s="28"/>
      <c r="H146" s="18">
        <f t="shared" si="13"/>
        <v>0</v>
      </c>
      <c r="I146" s="204"/>
    </row>
    <row r="147" spans="1:10" ht="20.25" customHeight="1" x14ac:dyDescent="0.25">
      <c r="A147" s="23"/>
      <c r="B147" s="30"/>
      <c r="C147" s="25"/>
      <c r="D147" s="26"/>
      <c r="E147" s="26">
        <f t="shared" si="12"/>
        <v>0</v>
      </c>
      <c r="F147" s="27"/>
      <c r="G147" s="28"/>
      <c r="H147" s="18">
        <f t="shared" si="13"/>
        <v>0</v>
      </c>
      <c r="I147" s="204"/>
    </row>
    <row r="148" spans="1:10" ht="20.25" customHeight="1" x14ac:dyDescent="0.25">
      <c r="A148" s="23"/>
      <c r="B148" s="30"/>
      <c r="C148" s="25"/>
      <c r="D148" s="26"/>
      <c r="E148" s="26">
        <f t="shared" si="12"/>
        <v>0</v>
      </c>
      <c r="F148" s="27"/>
      <c r="G148" s="28"/>
      <c r="H148" s="18">
        <f t="shared" si="13"/>
        <v>0</v>
      </c>
      <c r="I148" s="204"/>
    </row>
    <row r="149" spans="1:10" ht="20.25" customHeight="1" x14ac:dyDescent="0.25">
      <c r="A149" s="23"/>
      <c r="B149" s="30"/>
      <c r="C149" s="25"/>
      <c r="D149" s="26"/>
      <c r="E149" s="26">
        <f t="shared" si="12"/>
        <v>0</v>
      </c>
      <c r="F149" s="27"/>
      <c r="G149" s="28"/>
      <c r="H149" s="18">
        <f t="shared" si="13"/>
        <v>0</v>
      </c>
      <c r="I149" s="204"/>
    </row>
    <row r="150" spans="1:10" s="36" customFormat="1" ht="20.25" customHeight="1" x14ac:dyDescent="0.25">
      <c r="A150" s="216" t="s">
        <v>13</v>
      </c>
      <c r="B150" s="216"/>
      <c r="C150" s="216"/>
      <c r="D150" s="216"/>
      <c r="E150" s="64">
        <f>SUM(E21:E149)</f>
        <v>2129439.5</v>
      </c>
      <c r="F150" s="64">
        <f>SUM(F21:F149)</f>
        <v>0</v>
      </c>
      <c r="G150" s="64">
        <f>SUM(G21:G149)</f>
        <v>2028769.5</v>
      </c>
      <c r="H150" s="64">
        <f>E150-F150-G150</f>
        <v>100670</v>
      </c>
      <c r="I150" s="64"/>
      <c r="J150" s="73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F4" sqref="F4"/>
    </sheetView>
  </sheetViews>
  <sheetFormatPr defaultColWidth="21.7109375" defaultRowHeight="15" x14ac:dyDescent="0.25"/>
  <cols>
    <col min="1" max="1" width="25.42578125" style="74" hidden="1" customWidth="1"/>
    <col min="2" max="2" width="14.5703125" style="74" hidden="1" customWidth="1"/>
    <col min="3" max="7" width="9.42578125" style="74" customWidth="1"/>
    <col min="8" max="12" width="9.42578125" style="82" customWidth="1"/>
    <col min="13" max="13" width="9.5703125" style="82" customWidth="1"/>
    <col min="14" max="14" width="10.5703125" style="82" customWidth="1"/>
    <col min="15" max="15" width="32" style="82" customWidth="1"/>
    <col min="16" max="17" width="27.140625" style="82" customWidth="1"/>
    <col min="18" max="18" width="26.140625" style="74" customWidth="1"/>
    <col min="19" max="16384" width="21.7109375" style="74"/>
  </cols>
  <sheetData>
    <row r="1" spans="1:55" s="84" customFormat="1" ht="45" customHeight="1" x14ac:dyDescent="0.25">
      <c r="A1" s="85" t="s">
        <v>42</v>
      </c>
      <c r="B1" s="83" t="s">
        <v>43</v>
      </c>
      <c r="C1" s="84" t="s">
        <v>307</v>
      </c>
      <c r="D1" s="84" t="s">
        <v>307</v>
      </c>
      <c r="E1" s="84" t="s">
        <v>307</v>
      </c>
      <c r="F1" s="84" t="s">
        <v>307</v>
      </c>
      <c r="G1" s="84" t="s">
        <v>307</v>
      </c>
      <c r="H1" s="84" t="s">
        <v>307</v>
      </c>
      <c r="I1" s="84" t="s">
        <v>307</v>
      </c>
      <c r="J1" s="84" t="s">
        <v>307</v>
      </c>
      <c r="K1" s="84" t="s">
        <v>307</v>
      </c>
      <c r="L1" s="84" t="s">
        <v>307</v>
      </c>
      <c r="Q1" s="84" t="s">
        <v>45</v>
      </c>
      <c r="R1" s="84" t="s">
        <v>46</v>
      </c>
      <c r="S1" s="84" t="s">
        <v>137</v>
      </c>
      <c r="T1" s="84" t="s">
        <v>77</v>
      </c>
      <c r="U1" s="84" t="s">
        <v>135</v>
      </c>
      <c r="V1" s="84" t="s">
        <v>136</v>
      </c>
      <c r="W1" s="84" t="s">
        <v>44</v>
      </c>
      <c r="X1" s="84" t="s">
        <v>131</v>
      </c>
      <c r="Y1" s="84" t="s">
        <v>47</v>
      </c>
      <c r="Z1" s="84" t="s">
        <v>48</v>
      </c>
      <c r="AA1" s="84" t="s">
        <v>49</v>
      </c>
      <c r="AB1" s="84" t="s">
        <v>6</v>
      </c>
      <c r="AC1" s="84" t="s">
        <v>53</v>
      </c>
      <c r="AD1" s="84" t="s">
        <v>55</v>
      </c>
      <c r="AE1" s="84" t="s">
        <v>60</v>
      </c>
      <c r="AF1" s="84" t="s">
        <v>64</v>
      </c>
      <c r="AG1" s="84" t="s">
        <v>68</v>
      </c>
      <c r="AH1" s="84" t="s">
        <v>69</v>
      </c>
      <c r="AI1" s="84" t="s">
        <v>70</v>
      </c>
      <c r="AJ1" s="84" t="s">
        <v>10</v>
      </c>
      <c r="AK1" s="84" t="s">
        <v>11</v>
      </c>
      <c r="AL1" s="84" t="s">
        <v>71</v>
      </c>
      <c r="AM1" s="84" t="s">
        <v>9</v>
      </c>
      <c r="AN1" s="84" t="s">
        <v>52</v>
      </c>
      <c r="AO1" s="84" t="s">
        <v>75</v>
      </c>
      <c r="AP1" s="84" t="s">
        <v>76</v>
      </c>
      <c r="AQ1" s="84" t="s">
        <v>79</v>
      </c>
      <c r="AR1" s="84" t="s">
        <v>84</v>
      </c>
      <c r="AS1" s="84" t="s">
        <v>87</v>
      </c>
      <c r="AT1" s="84" t="s">
        <v>90</v>
      </c>
      <c r="AU1" s="84" t="s">
        <v>89</v>
      </c>
      <c r="AV1" s="84" t="s">
        <v>92</v>
      </c>
      <c r="AW1" s="84" t="s">
        <v>122</v>
      </c>
      <c r="AX1" s="84" t="s">
        <v>120</v>
      </c>
      <c r="AY1" s="84" t="s">
        <v>121</v>
      </c>
      <c r="AZ1" s="84" t="s">
        <v>123</v>
      </c>
      <c r="BA1" s="84" t="s">
        <v>125</v>
      </c>
      <c r="BB1" s="84" t="s">
        <v>126</v>
      </c>
      <c r="BC1" s="84" t="s">
        <v>128</v>
      </c>
    </row>
    <row r="2" spans="1:55" s="143" customFormat="1" ht="62.25" hidden="1" customHeight="1" x14ac:dyDescent="0.25">
      <c r="H2" s="144"/>
      <c r="I2" s="84" t="s">
        <v>266</v>
      </c>
      <c r="J2" s="144"/>
      <c r="K2" s="144"/>
      <c r="L2" s="144"/>
      <c r="M2" s="144"/>
      <c r="N2" s="144"/>
      <c r="O2" s="144"/>
      <c r="P2" s="144" t="s">
        <v>138</v>
      </c>
      <c r="Q2" s="144" t="s">
        <v>139</v>
      </c>
      <c r="R2" s="144"/>
      <c r="S2" s="144" t="s">
        <v>140</v>
      </c>
      <c r="AL2" s="143" t="s">
        <v>94</v>
      </c>
      <c r="AM2" s="143" t="s">
        <v>95</v>
      </c>
      <c r="AN2" s="144" t="s">
        <v>96</v>
      </c>
      <c r="AO2" s="144" t="s">
        <v>97</v>
      </c>
      <c r="AP2" s="144" t="s">
        <v>98</v>
      </c>
      <c r="AQ2" s="143" t="s">
        <v>99</v>
      </c>
      <c r="AR2" s="143" t="s">
        <v>94</v>
      </c>
      <c r="AS2" s="143" t="s">
        <v>95</v>
      </c>
      <c r="AT2" s="144" t="s">
        <v>96</v>
      </c>
      <c r="AU2" s="144" t="s">
        <v>97</v>
      </c>
      <c r="AV2" s="144" t="s">
        <v>98</v>
      </c>
      <c r="AW2" s="143" t="s">
        <v>99</v>
      </c>
    </row>
    <row r="3" spans="1:55" ht="18" customHeight="1" x14ac:dyDescent="0.25"/>
    <row r="4" spans="1:55" s="126" customFormat="1" ht="45.75" customHeight="1" x14ac:dyDescent="0.25">
      <c r="B4" s="84"/>
      <c r="C4" s="84" t="s">
        <v>149</v>
      </c>
      <c r="D4" s="84" t="s">
        <v>150</v>
      </c>
      <c r="E4" s="84" t="s">
        <v>158</v>
      </c>
      <c r="F4" s="84" t="s">
        <v>151</v>
      </c>
      <c r="G4" s="84" t="s">
        <v>77</v>
      </c>
      <c r="H4" s="84" t="s">
        <v>152</v>
      </c>
      <c r="I4" s="84" t="s">
        <v>153</v>
      </c>
      <c r="J4" s="84" t="s">
        <v>154</v>
      </c>
      <c r="K4" s="84" t="s">
        <v>11</v>
      </c>
      <c r="L4" s="84" t="s">
        <v>70</v>
      </c>
      <c r="M4" s="84"/>
      <c r="N4" s="84"/>
      <c r="O4" s="84"/>
      <c r="P4" s="84"/>
      <c r="Q4" s="84"/>
      <c r="AL4" s="126" t="s">
        <v>94</v>
      </c>
      <c r="AM4" s="126" t="s">
        <v>95</v>
      </c>
      <c r="AN4" s="84" t="s">
        <v>96</v>
      </c>
      <c r="AO4" s="84" t="s">
        <v>97</v>
      </c>
      <c r="AP4" s="84" t="s">
        <v>98</v>
      </c>
      <c r="AQ4" s="126" t="s">
        <v>99</v>
      </c>
      <c r="AR4" s="126" t="s">
        <v>94</v>
      </c>
      <c r="AS4" s="126" t="s">
        <v>95</v>
      </c>
      <c r="AT4" s="84" t="s">
        <v>96</v>
      </c>
      <c r="AU4" s="84" t="s">
        <v>97</v>
      </c>
      <c r="AV4" s="84" t="s">
        <v>98</v>
      </c>
      <c r="AW4" s="126" t="s">
        <v>99</v>
      </c>
    </row>
    <row r="5" spans="1:55" ht="18" customHeight="1" x14ac:dyDescent="0.25"/>
    <row r="6" spans="1:55" s="126" customFormat="1" ht="45.75" customHeight="1" x14ac:dyDescent="0.25">
      <c r="C6" s="84" t="s">
        <v>155</v>
      </c>
      <c r="D6" s="84" t="s">
        <v>156</v>
      </c>
      <c r="E6" s="84" t="s">
        <v>157</v>
      </c>
      <c r="F6" s="84" t="s">
        <v>159</v>
      </c>
      <c r="G6" s="84" t="s">
        <v>52</v>
      </c>
      <c r="H6" s="84" t="s">
        <v>160</v>
      </c>
      <c r="I6" s="84" t="s">
        <v>161</v>
      </c>
      <c r="J6" s="84" t="s">
        <v>162</v>
      </c>
      <c r="K6" s="84" t="s">
        <v>131</v>
      </c>
      <c r="L6" s="84" t="s">
        <v>64</v>
      </c>
      <c r="M6" s="84"/>
      <c r="N6" s="84"/>
      <c r="O6" s="84"/>
      <c r="P6" s="84"/>
      <c r="Q6" s="84"/>
      <c r="AL6" s="126" t="s">
        <v>94</v>
      </c>
      <c r="AM6" s="126" t="s">
        <v>95</v>
      </c>
      <c r="AN6" s="84" t="s">
        <v>96</v>
      </c>
      <c r="AO6" s="84" t="s">
        <v>97</v>
      </c>
      <c r="AP6" s="84" t="s">
        <v>98</v>
      </c>
      <c r="AQ6" s="126" t="s">
        <v>99</v>
      </c>
      <c r="AR6" s="126" t="s">
        <v>94</v>
      </c>
      <c r="AS6" s="126" t="s">
        <v>95</v>
      </c>
      <c r="AT6" s="84" t="s">
        <v>96</v>
      </c>
      <c r="AU6" s="84" t="s">
        <v>97</v>
      </c>
      <c r="AV6" s="84" t="s">
        <v>98</v>
      </c>
      <c r="AW6" s="126" t="s">
        <v>99</v>
      </c>
    </row>
    <row r="7" spans="1:55" ht="18" customHeight="1" x14ac:dyDescent="0.25"/>
    <row r="8" spans="1:55" s="126" customFormat="1" ht="45.75" customHeight="1" x14ac:dyDescent="0.25">
      <c r="C8" s="84" t="s">
        <v>163</v>
      </c>
      <c r="D8" s="84" t="s">
        <v>165</v>
      </c>
      <c r="E8" s="84" t="s">
        <v>166</v>
      </c>
      <c r="F8" s="84" t="s">
        <v>167</v>
      </c>
      <c r="G8" s="84" t="s">
        <v>168</v>
      </c>
      <c r="H8" s="84" t="s">
        <v>169</v>
      </c>
      <c r="I8" s="84" t="s">
        <v>170</v>
      </c>
      <c r="J8" s="84" t="s">
        <v>171</v>
      </c>
      <c r="K8" s="84" t="s">
        <v>172</v>
      </c>
      <c r="L8" s="84" t="s">
        <v>173</v>
      </c>
      <c r="M8" s="84"/>
      <c r="N8" s="84"/>
      <c r="O8" s="84"/>
      <c r="P8" s="84"/>
      <c r="Q8" s="84"/>
      <c r="AL8" s="126" t="s">
        <v>94</v>
      </c>
      <c r="AM8" s="126" t="s">
        <v>95</v>
      </c>
      <c r="AN8" s="84" t="s">
        <v>96</v>
      </c>
      <c r="AO8" s="84" t="s">
        <v>97</v>
      </c>
      <c r="AP8" s="84" t="s">
        <v>98</v>
      </c>
      <c r="AQ8" s="126" t="s">
        <v>99</v>
      </c>
      <c r="AR8" s="126" t="s">
        <v>94</v>
      </c>
      <c r="AS8" s="126" t="s">
        <v>95</v>
      </c>
      <c r="AT8" s="84" t="s">
        <v>96</v>
      </c>
      <c r="AU8" s="84" t="s">
        <v>97</v>
      </c>
      <c r="AV8" s="84" t="s">
        <v>98</v>
      </c>
      <c r="AW8" s="126" t="s">
        <v>99</v>
      </c>
    </row>
    <row r="9" spans="1:55" s="126" customFormat="1" ht="18" customHeight="1" x14ac:dyDescent="0.25"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AN9" s="84"/>
      <c r="AO9" s="84"/>
      <c r="AP9" s="84"/>
      <c r="AT9" s="84"/>
      <c r="AU9" s="84"/>
      <c r="AV9" s="84"/>
    </row>
    <row r="10" spans="1:55" s="126" customFormat="1" ht="45.75" customHeight="1" x14ac:dyDescent="0.25">
      <c r="C10" s="84" t="s">
        <v>199</v>
      </c>
      <c r="D10" s="84" t="s">
        <v>164</v>
      </c>
      <c r="E10" s="84" t="s">
        <v>176</v>
      </c>
      <c r="F10" s="84" t="s">
        <v>177</v>
      </c>
      <c r="G10" s="84" t="s">
        <v>178</v>
      </c>
      <c r="H10" s="84" t="s">
        <v>179</v>
      </c>
      <c r="I10" s="84" t="s">
        <v>180</v>
      </c>
      <c r="J10" s="84" t="s">
        <v>181</v>
      </c>
      <c r="K10" s="84" t="s">
        <v>182</v>
      </c>
      <c r="L10" s="84" t="s">
        <v>183</v>
      </c>
      <c r="M10" s="84"/>
      <c r="N10" s="84"/>
      <c r="O10" s="84"/>
      <c r="P10" s="84"/>
      <c r="Q10" s="84"/>
      <c r="AN10" s="84"/>
      <c r="AO10" s="84"/>
      <c r="AP10" s="84"/>
      <c r="AT10" s="84"/>
      <c r="AU10" s="84"/>
      <c r="AV10" s="84"/>
    </row>
    <row r="11" spans="1:55" ht="18" customHeight="1" x14ac:dyDescent="0.25"/>
    <row r="12" spans="1:55" s="126" customFormat="1" ht="45.75" customHeight="1" x14ac:dyDescent="0.25">
      <c r="C12" s="126" t="s">
        <v>174</v>
      </c>
      <c r="D12" s="84" t="s">
        <v>175</v>
      </c>
      <c r="E12" s="84" t="s">
        <v>188</v>
      </c>
      <c r="F12" s="84" t="s">
        <v>52</v>
      </c>
      <c r="G12" s="84" t="s">
        <v>189</v>
      </c>
      <c r="H12" s="84" t="s">
        <v>206</v>
      </c>
      <c r="I12" s="84" t="s">
        <v>201</v>
      </c>
      <c r="J12" s="84" t="s">
        <v>202</v>
      </c>
      <c r="K12" s="84" t="s">
        <v>190</v>
      </c>
      <c r="L12" s="84" t="s">
        <v>191</v>
      </c>
      <c r="M12" s="84"/>
      <c r="N12" s="84"/>
      <c r="O12" s="84"/>
      <c r="P12" s="84"/>
      <c r="Q12" s="84"/>
      <c r="AL12" s="126" t="s">
        <v>94</v>
      </c>
      <c r="AM12" s="126" t="s">
        <v>95</v>
      </c>
      <c r="AN12" s="84" t="s">
        <v>96</v>
      </c>
      <c r="AO12" s="84" t="s">
        <v>97</v>
      </c>
      <c r="AP12" s="84" t="s">
        <v>98</v>
      </c>
      <c r="AQ12" s="126" t="s">
        <v>99</v>
      </c>
      <c r="AR12" s="126" t="s">
        <v>94</v>
      </c>
      <c r="AS12" s="126" t="s">
        <v>95</v>
      </c>
      <c r="AT12" s="84" t="s">
        <v>96</v>
      </c>
      <c r="AU12" s="84" t="s">
        <v>97</v>
      </c>
      <c r="AV12" s="84" t="s">
        <v>98</v>
      </c>
      <c r="AW12" s="126" t="s">
        <v>99</v>
      </c>
    </row>
    <row r="13" spans="1:55" ht="18" customHeight="1" x14ac:dyDescent="0.25"/>
    <row r="14" spans="1:55" ht="42" customHeight="1" x14ac:dyDescent="0.25">
      <c r="C14" s="84" t="s">
        <v>218</v>
      </c>
      <c r="D14" s="84" t="s">
        <v>219</v>
      </c>
      <c r="E14" s="84" t="s">
        <v>162</v>
      </c>
      <c r="F14" s="84" t="s">
        <v>137</v>
      </c>
      <c r="G14" s="84" t="s">
        <v>220</v>
      </c>
      <c r="H14" s="84" t="s">
        <v>221</v>
      </c>
      <c r="I14" s="84" t="s">
        <v>222</v>
      </c>
      <c r="J14" s="84" t="s">
        <v>188</v>
      </c>
      <c r="K14" s="84" t="s">
        <v>223</v>
      </c>
      <c r="L14" s="84" t="s">
        <v>224</v>
      </c>
    </row>
    <row r="15" spans="1:55" ht="18" customHeight="1" x14ac:dyDescent="0.25"/>
    <row r="16" spans="1:55" ht="42" customHeight="1" x14ac:dyDescent="0.25">
      <c r="C16" s="84" t="s">
        <v>250</v>
      </c>
      <c r="D16" s="84" t="s">
        <v>251</v>
      </c>
      <c r="E16" s="84" t="s">
        <v>252</v>
      </c>
      <c r="F16" s="84" t="s">
        <v>250</v>
      </c>
      <c r="G16" s="84" t="s">
        <v>251</v>
      </c>
      <c r="H16" s="84" t="s">
        <v>252</v>
      </c>
      <c r="I16" s="84" t="s">
        <v>250</v>
      </c>
      <c r="J16" s="84" t="s">
        <v>251</v>
      </c>
      <c r="K16" s="84" t="s">
        <v>252</v>
      </c>
      <c r="L16" s="84" t="s">
        <v>230</v>
      </c>
    </row>
    <row r="17" spans="8:40" ht="18" customHeight="1" x14ac:dyDescent="0.25"/>
    <row r="18" spans="8:40" x14ac:dyDescent="0.25">
      <c r="AL18" s="127" t="s">
        <v>12</v>
      </c>
    </row>
    <row r="20" spans="8:40" ht="15.75" thickBot="1" x14ac:dyDescent="0.3">
      <c r="AL20" s="128"/>
      <c r="AM20" s="128"/>
    </row>
    <row r="21" spans="8:40" s="132" customFormat="1" ht="80.25" customHeight="1" thickTop="1" x14ac:dyDescent="0.5">
      <c r="O21" s="144" t="s">
        <v>215</v>
      </c>
      <c r="P21" s="144" t="s">
        <v>216</v>
      </c>
      <c r="Q21" s="144" t="s">
        <v>217</v>
      </c>
      <c r="AL21" s="129" t="s">
        <v>100</v>
      </c>
      <c r="AM21" s="129" t="s">
        <v>100</v>
      </c>
      <c r="AN21" s="129" t="s">
        <v>100</v>
      </c>
    </row>
    <row r="22" spans="8:40" s="132" customFormat="1" ht="19.5" customHeight="1" x14ac:dyDescent="0.5">
      <c r="O22" s="169"/>
      <c r="P22" s="169"/>
      <c r="Q22" s="169"/>
      <c r="AL22" s="170"/>
      <c r="AM22" s="170"/>
      <c r="AN22" s="170"/>
    </row>
    <row r="23" spans="8:40" s="133" customFormat="1" ht="80.25" customHeight="1" thickBot="1" x14ac:dyDescent="0.3">
      <c r="H23" s="134"/>
      <c r="I23" s="134"/>
      <c r="J23" s="134"/>
      <c r="K23" s="134"/>
      <c r="L23" s="134"/>
      <c r="M23" s="134"/>
      <c r="N23" s="134"/>
      <c r="O23" s="144" t="s">
        <v>261</v>
      </c>
      <c r="P23" s="144" t="s">
        <v>140</v>
      </c>
      <c r="Q23" s="144" t="s">
        <v>260</v>
      </c>
      <c r="AL23" s="130" t="s">
        <v>114</v>
      </c>
      <c r="AM23" s="130" t="s">
        <v>115</v>
      </c>
      <c r="AN23" s="130" t="s">
        <v>116</v>
      </c>
    </row>
    <row r="24" spans="8:40" s="132" customFormat="1" ht="42.75" customHeight="1" thickTop="1" x14ac:dyDescent="0.5">
      <c r="AL24" s="129" t="s">
        <v>100</v>
      </c>
      <c r="AM24" s="129" t="s">
        <v>100</v>
      </c>
      <c r="AN24" s="129" t="s">
        <v>100</v>
      </c>
    </row>
    <row r="25" spans="8:40" s="133" customFormat="1" ht="33" customHeight="1" thickBot="1" x14ac:dyDescent="0.3"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AL25" s="130" t="s">
        <v>119</v>
      </c>
      <c r="AM25" s="130" t="s">
        <v>118</v>
      </c>
      <c r="AN25" s="130" t="s">
        <v>117</v>
      </c>
    </row>
    <row r="26" spans="8:40" s="132" customFormat="1" ht="42.75" customHeight="1" thickTop="1" x14ac:dyDescent="0.5">
      <c r="AL26" s="129" t="s">
        <v>101</v>
      </c>
      <c r="AM26" s="129" t="s">
        <v>101</v>
      </c>
      <c r="AN26" s="129" t="s">
        <v>101</v>
      </c>
    </row>
    <row r="27" spans="8:40" s="133" customFormat="1" ht="33" customHeight="1" thickBot="1" x14ac:dyDescent="0.3"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AL27" s="130" t="s">
        <v>114</v>
      </c>
      <c r="AM27" s="130" t="s">
        <v>115</v>
      </c>
      <c r="AN27" s="130" t="s">
        <v>116</v>
      </c>
    </row>
    <row r="28" spans="8:40" s="131" customFormat="1" ht="42.75" customHeight="1" thickTop="1" x14ac:dyDescent="0.55000000000000004">
      <c r="AL28" s="129" t="s">
        <v>101</v>
      </c>
      <c r="AM28" s="129" t="s">
        <v>101</v>
      </c>
      <c r="AN28" s="129" t="s">
        <v>101</v>
      </c>
    </row>
    <row r="29" spans="8:40" s="133" customFormat="1" ht="33" customHeight="1" thickBot="1" x14ac:dyDescent="0.3"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AL29" s="130" t="s">
        <v>119</v>
      </c>
      <c r="AM29" s="130" t="s">
        <v>118</v>
      </c>
      <c r="AN29" s="130" t="s">
        <v>117</v>
      </c>
    </row>
    <row r="30" spans="8:40" s="131" customFormat="1" ht="42.75" customHeight="1" thickTop="1" x14ac:dyDescent="0.55000000000000004">
      <c r="AL30" s="129" t="s">
        <v>101</v>
      </c>
      <c r="AM30" s="129" t="s">
        <v>101</v>
      </c>
      <c r="AN30" s="129" t="s">
        <v>101</v>
      </c>
    </row>
    <row r="31" spans="8:40" s="133" customFormat="1" ht="33" customHeight="1" thickBot="1" x14ac:dyDescent="0.3"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AL31" s="130" t="s">
        <v>102</v>
      </c>
      <c r="AM31" s="130" t="s">
        <v>103</v>
      </c>
      <c r="AN31" s="130" t="s">
        <v>104</v>
      </c>
    </row>
    <row r="32" spans="8:40" s="131" customFormat="1" ht="42.75" customHeight="1" thickTop="1" x14ac:dyDescent="0.55000000000000004">
      <c r="AL32" s="129" t="s">
        <v>101</v>
      </c>
      <c r="AM32" s="129" t="s">
        <v>101</v>
      </c>
      <c r="AN32" s="129" t="s">
        <v>101</v>
      </c>
    </row>
    <row r="33" spans="8:40" s="133" customFormat="1" ht="33" customHeight="1" thickBot="1" x14ac:dyDescent="0.3"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AL33" s="130" t="s">
        <v>105</v>
      </c>
      <c r="AM33" s="130" t="s">
        <v>106</v>
      </c>
      <c r="AN33" s="130" t="s">
        <v>107</v>
      </c>
    </row>
    <row r="34" spans="8:40" s="131" customFormat="1" ht="42.75" customHeight="1" thickTop="1" x14ac:dyDescent="0.55000000000000004">
      <c r="AL34" s="129" t="s">
        <v>101</v>
      </c>
      <c r="AM34" s="129" t="s">
        <v>101</v>
      </c>
      <c r="AN34" s="129" t="s">
        <v>101</v>
      </c>
    </row>
    <row r="35" spans="8:40" s="133" customFormat="1" ht="33" customHeight="1" thickBot="1" x14ac:dyDescent="0.3"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AL35" s="130" t="s">
        <v>108</v>
      </c>
      <c r="AM35" s="130" t="s">
        <v>109</v>
      </c>
      <c r="AN35" s="130" t="s">
        <v>110</v>
      </c>
    </row>
    <row r="36" spans="8:40" s="131" customFormat="1" ht="42.75" customHeight="1" thickTop="1" x14ac:dyDescent="0.55000000000000004">
      <c r="AL36" s="129" t="s">
        <v>101</v>
      </c>
      <c r="AM36" s="129" t="s">
        <v>101</v>
      </c>
      <c r="AN36" s="129" t="s">
        <v>101</v>
      </c>
    </row>
    <row r="37" spans="8:40" s="133" customFormat="1" ht="33" customHeight="1" thickBot="1" x14ac:dyDescent="0.3"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AL37" s="130" t="s">
        <v>111</v>
      </c>
      <c r="AM37" s="130" t="s">
        <v>112</v>
      </c>
      <c r="AN37" s="130" t="s">
        <v>113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T.KẾT</vt:lpstr>
      <vt:lpstr>Q.TIÊN</vt:lpstr>
      <vt:lpstr>TỶ LIÊN</vt:lpstr>
      <vt:lpstr>DANH HT</vt:lpstr>
      <vt:lpstr>DŨNG KG</vt:lpstr>
      <vt:lpstr>LÂM KG</vt:lpstr>
      <vt:lpstr>LUÂN KG</vt:lpstr>
      <vt:lpstr>7 NGHĨA</vt:lpstr>
      <vt:lpstr>THANHMN</vt:lpstr>
      <vt:lpstr>CÚC BĐ</vt:lpstr>
      <vt:lpstr>THẮM BT</vt:lpstr>
      <vt:lpstr>LÙN TV</vt:lpstr>
      <vt:lpstr>THẢO GC</vt:lpstr>
      <vt:lpstr>HƯƠNG ST</vt:lpstr>
      <vt:lpstr>THỦY KG</vt:lpstr>
      <vt:lpstr>TRẮNG (VL)</vt:lpstr>
      <vt:lpstr>ĐÔNG TIẾN</vt:lpstr>
      <vt:lpstr>TRUNG PT</vt:lpstr>
      <vt:lpstr>K.CUONG BL</vt:lpstr>
      <vt:lpstr>TẤN TG</vt:lpstr>
      <vt:lpstr>NAM CV</vt:lpstr>
      <vt:lpstr>SÁCH VT</vt:lpstr>
      <vt:lpstr>HIỆP (PT)</vt:lpstr>
      <vt:lpstr>Sheet1</vt:lpstr>
      <vt:lpstr>Sheet1!Print_Area</vt:lpstr>
      <vt:lpstr>'DANH HT'!Print_Titles</vt:lpstr>
      <vt:lpstr>'LÂM KG'!Print_Titles</vt:lpstr>
      <vt:lpstr>'LUÂN KG'!Print_Titles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2016-11-08T02:29:09Z</cp:lastPrinted>
  <dcterms:created xsi:type="dcterms:W3CDTF">2012-03-15T06:52:24Z</dcterms:created>
  <dcterms:modified xsi:type="dcterms:W3CDTF">2016-11-08T02:34:00Z</dcterms:modified>
</cp:coreProperties>
</file>